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0" yWindow="0" windowWidth="28800" windowHeight="12435" tabRatio="705"/>
  </bookViews>
  <sheets>
    <sheet name="PARTICIPACIÓN" sheetId="1" r:id="rId1"/>
    <sheet name="10.1" sheetId="2" r:id="rId2"/>
    <sheet name="10.2" sheetId="3" r:id="rId3"/>
    <sheet name="10.3" sheetId="22" r:id="rId4"/>
    <sheet name="10.3 (Ocultar)" sheetId="4" state="hidden" r:id="rId5"/>
    <sheet name="NO VA" sheetId="17" state="hidden" r:id="rId6"/>
    <sheet name="10.4" sheetId="5" r:id="rId7"/>
    <sheet name="10.5" sheetId="6" r:id="rId8"/>
    <sheet name="10.6" sheetId="7" r:id="rId9"/>
    <sheet name="10.7" sheetId="9" r:id="rId10"/>
    <sheet name="10.8" sheetId="21" r:id="rId11"/>
    <sheet name="10.9" sheetId="11" r:id="rId12"/>
    <sheet name="10.10" sheetId="12" r:id="rId13"/>
    <sheet name="10.11-10.12" sheetId="15" r:id="rId14"/>
    <sheet name="10.13" sheetId="18" r:id="rId15"/>
    <sheet name="10.11" sheetId="13" state="hidden" r:id="rId16"/>
  </sheets>
  <definedNames>
    <definedName name="_10.10_">'10.9'!$A$1</definedName>
    <definedName name="_10.11_" localSheetId="13">'10.9'!#REF!</definedName>
    <definedName name="_10.11_" localSheetId="14">'10.9'!#REF!</definedName>
    <definedName name="_10.11_" localSheetId="5">'10.9'!#REF!</definedName>
    <definedName name="_10.11_">'10.9'!#REF!</definedName>
    <definedName name="_10.12_" localSheetId="13">'10.9'!#REF!</definedName>
    <definedName name="_10.12_" localSheetId="14">'10.9'!#REF!</definedName>
    <definedName name="_10.12_" localSheetId="5">'10.9'!#REF!</definedName>
    <definedName name="_10.12_">'10.9'!#REF!</definedName>
    <definedName name="_10.2_" localSheetId="14">'10.13'!$A$1</definedName>
    <definedName name="_10.2_">'10.2'!$A$1</definedName>
    <definedName name="_xlnm.Print_Area" localSheetId="1">'10.1'!$A$1:$D$144</definedName>
    <definedName name="_xlnm.Print_Area" localSheetId="2">'10.2'!$A$1:$E$75</definedName>
    <definedName name="_xlnm.Print_Area" localSheetId="3">'10.3'!$A$1:$L$137</definedName>
    <definedName name="_xlnm.Print_Area" localSheetId="5">'NO VA'!$A$1:$AC$139</definedName>
    <definedName name="Z_7C1DC42C_6D36_4C11_AFDF_EE78FC5BC99D_.wvu.Cols" localSheetId="14" hidden="1">'10.13'!#REF!,'10.13'!#REF!,'10.13'!#REF!</definedName>
    <definedName name="Z_7C1DC42C_6D36_4C11_AFDF_EE78FC5BC99D_.wvu.Cols" localSheetId="2" hidden="1">'10.2'!#REF!,'10.2'!#REF!,'10.2'!#REF!</definedName>
    <definedName name="Z_7C1DC42C_6D36_4C11_AFDF_EE78FC5BC99D_.wvu.Cols" localSheetId="8" hidden="1">'10.6'!$E:$E,'10.6'!#REF!</definedName>
    <definedName name="Z_7C1DC42C_6D36_4C11_AFDF_EE78FC5BC99D_.wvu.Cols" localSheetId="11" hidden="1">'10.9'!#REF!</definedName>
    <definedName name="Z_7C1DC42C_6D36_4C11_AFDF_EE78FC5BC99D_.wvu.Rows" localSheetId="1" hidden="1">'10.1'!$8:$27,'10.1'!$29:$32,'10.1'!$36:$55,'10.1'!$57:$60,'10.1'!#REF!,'10.1'!#REF!</definedName>
    <definedName name="Z_7C1DC42C_6D36_4C11_AFDF_EE78FC5BC99D_.wvu.Rows" localSheetId="12" hidden="1">'10.10'!$2:$2,'10.10'!$7:$34,'10.10'!$36:$42</definedName>
    <definedName name="Z_7C1DC42C_6D36_4C11_AFDF_EE78FC5BC99D_.wvu.Rows" localSheetId="14" hidden="1">'10.13'!$10:$21,'10.13'!#REF!</definedName>
    <definedName name="Z_7C1DC42C_6D36_4C11_AFDF_EE78FC5BC99D_.wvu.Rows" localSheetId="2" hidden="1">'10.2'!#REF!,'10.2'!#REF!</definedName>
    <definedName name="Z_7C1DC42C_6D36_4C11_AFDF_EE78FC5BC99D_.wvu.Rows" localSheetId="9" hidden="1">'10.7'!$8:$27,'10.7'!$29:$32</definedName>
    <definedName name="Z_7C1DC42C_6D36_4C11_AFDF_EE78FC5BC99D_.wvu.Rows" localSheetId="11" hidden="1">'10.9'!#REF!,'10.9'!$9:$10,'10.9'!#REF!,'10.9'!#REF!,'10.9'!#REF!,'10.9'!#REF!</definedName>
  </definedNames>
  <calcPr calcId="152511"/>
  <customWorkbookViews>
    <customWorkbookView name="EVELASQUEZ - Vista personalizada" guid="{7C1DC42C-6D36-4C11-AFDF-EE78FC5BC99D}" mergeInterval="0" personalView="1" maximized="1" xWindow="-8" yWindow="-8" windowWidth="1936" windowHeight="1056" tabRatio="705" activeSheetId="2"/>
  </customWorkbookViews>
</workbook>
</file>

<file path=xl/calcChain.xml><?xml version="1.0" encoding="utf-8"?>
<calcChain xmlns="http://schemas.openxmlformats.org/spreadsheetml/2006/main">
  <c r="A69" i="22" l="1"/>
  <c r="A13" i="1" l="1"/>
  <c r="A12" i="1"/>
  <c r="S28" i="9" l="1"/>
  <c r="S29" i="9"/>
  <c r="S30" i="9"/>
  <c r="S31" i="9"/>
  <c r="S32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8" i="9"/>
  <c r="U33" i="9"/>
  <c r="L7" i="9"/>
  <c r="J83" i="15"/>
  <c r="J121" i="15" s="1"/>
  <c r="I83" i="15"/>
  <c r="I121" i="15" s="1"/>
  <c r="J6" i="15"/>
  <c r="J43" i="15" s="1"/>
  <c r="I6" i="15"/>
  <c r="I43" i="15" s="1"/>
  <c r="H6" i="15"/>
  <c r="H43" i="15" s="1"/>
  <c r="C6" i="15"/>
  <c r="A2" i="1"/>
  <c r="A9" i="1"/>
  <c r="A3" i="1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C39" i="3"/>
  <c r="D39" i="3"/>
  <c r="E39" i="3"/>
  <c r="B36" i="3"/>
  <c r="B37" i="3"/>
  <c r="B38" i="3"/>
  <c r="B39" i="3"/>
  <c r="B35" i="3"/>
  <c r="B34" i="3"/>
  <c r="E22" i="3"/>
  <c r="D22" i="3"/>
  <c r="B91" i="2" l="1"/>
  <c r="D90" i="2"/>
  <c r="C90" i="2"/>
  <c r="B90" i="2"/>
  <c r="A5" i="1" l="1"/>
  <c r="T33" i="9" l="1"/>
  <c r="C110" i="2" l="1"/>
  <c r="D110" i="2"/>
  <c r="B110" i="2"/>
  <c r="A4" i="1" l="1"/>
  <c r="B83" i="15" l="1"/>
  <c r="C83" i="15"/>
  <c r="D83" i="15"/>
  <c r="E83" i="15"/>
  <c r="F83" i="15"/>
  <c r="G83" i="15"/>
  <c r="H83" i="15"/>
  <c r="H121" i="15" s="1"/>
  <c r="B6" i="15"/>
  <c r="B43" i="15" s="1"/>
  <c r="E106" i="15" l="1"/>
  <c r="E121" i="15"/>
  <c r="G106" i="15"/>
  <c r="G121" i="15"/>
  <c r="C106" i="15"/>
  <c r="C121" i="15"/>
  <c r="H106" i="15"/>
  <c r="F106" i="15"/>
  <c r="F121" i="15"/>
  <c r="D106" i="15"/>
  <c r="D121" i="15"/>
  <c r="B106" i="15"/>
  <c r="B121" i="15"/>
  <c r="N57" i="22"/>
  <c r="H6" i="22"/>
  <c r="F6" i="22" s="1"/>
  <c r="F5" i="22" s="1"/>
  <c r="J130" i="22"/>
  <c r="J131" i="22"/>
  <c r="J132" i="22"/>
  <c r="J133" i="22"/>
  <c r="J134" i="22"/>
  <c r="J135" i="22"/>
  <c r="J129" i="22"/>
  <c r="J119" i="22"/>
  <c r="J120" i="22"/>
  <c r="J121" i="22"/>
  <c r="J122" i="22"/>
  <c r="J123" i="22"/>
  <c r="J124" i="22"/>
  <c r="J125" i="22"/>
  <c r="J126" i="22"/>
  <c r="J127" i="22"/>
  <c r="J118" i="22"/>
  <c r="J113" i="22"/>
  <c r="J114" i="22"/>
  <c r="J115" i="22"/>
  <c r="J116" i="22"/>
  <c r="J112" i="22"/>
  <c r="J107" i="22"/>
  <c r="J108" i="22"/>
  <c r="J109" i="22"/>
  <c r="J110" i="22"/>
  <c r="J106" i="22"/>
  <c r="J102" i="22"/>
  <c r="J103" i="22"/>
  <c r="J104" i="22"/>
  <c r="J101" i="22"/>
  <c r="J92" i="22"/>
  <c r="J93" i="22"/>
  <c r="J94" i="22"/>
  <c r="J95" i="22"/>
  <c r="J96" i="22"/>
  <c r="J97" i="22"/>
  <c r="J98" i="22"/>
  <c r="J99" i="22"/>
  <c r="J91" i="22"/>
  <c r="J81" i="22"/>
  <c r="J82" i="22"/>
  <c r="J83" i="22"/>
  <c r="J84" i="22"/>
  <c r="J85" i="22"/>
  <c r="J86" i="22"/>
  <c r="J87" i="22"/>
  <c r="J88" i="22"/>
  <c r="J89" i="22"/>
  <c r="J80" i="22"/>
  <c r="J75" i="22"/>
  <c r="J76" i="22"/>
  <c r="J77" i="22"/>
  <c r="J78" i="22"/>
  <c r="J74" i="22"/>
  <c r="J65" i="22"/>
  <c r="J66" i="22"/>
  <c r="J64" i="22"/>
  <c r="J59" i="22"/>
  <c r="J60" i="22"/>
  <c r="J61" i="22"/>
  <c r="J62" i="22"/>
  <c r="J58" i="22"/>
  <c r="J51" i="22"/>
  <c r="J52" i="22"/>
  <c r="J53" i="22"/>
  <c r="J54" i="22"/>
  <c r="J55" i="22"/>
  <c r="J56" i="22"/>
  <c r="J50" i="22"/>
  <c r="J40" i="22"/>
  <c r="J41" i="22"/>
  <c r="J42" i="22"/>
  <c r="J43" i="22"/>
  <c r="J44" i="22"/>
  <c r="J45" i="22"/>
  <c r="J46" i="22"/>
  <c r="J47" i="22"/>
  <c r="J48" i="22"/>
  <c r="J39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23" i="22"/>
  <c r="K6" i="22"/>
  <c r="K5" i="22" s="1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7" i="22"/>
  <c r="N49" i="22"/>
  <c r="R29" i="22"/>
  <c r="R136" i="22"/>
  <c r="R135" i="22"/>
  <c r="R134" i="22"/>
  <c r="R133" i="22"/>
  <c r="R132" i="22"/>
  <c r="R131" i="22"/>
  <c r="R130" i="22"/>
  <c r="R129" i="22"/>
  <c r="R128" i="22"/>
  <c r="P128" i="22"/>
  <c r="O128" i="22"/>
  <c r="N128" i="22"/>
  <c r="R127" i="22"/>
  <c r="R126" i="22"/>
  <c r="R125" i="22"/>
  <c r="R124" i="22"/>
  <c r="R123" i="22"/>
  <c r="R122" i="22"/>
  <c r="R121" i="22"/>
  <c r="R120" i="22"/>
  <c r="R119" i="22"/>
  <c r="R118" i="22"/>
  <c r="R117" i="22"/>
  <c r="P117" i="22"/>
  <c r="O117" i="22"/>
  <c r="N117" i="22"/>
  <c r="R116" i="22"/>
  <c r="R115" i="22"/>
  <c r="R114" i="22"/>
  <c r="R113" i="22"/>
  <c r="R112" i="22"/>
  <c r="R111" i="22"/>
  <c r="P111" i="22"/>
  <c r="O111" i="22"/>
  <c r="N111" i="22"/>
  <c r="R110" i="22"/>
  <c r="R109" i="22"/>
  <c r="R108" i="22"/>
  <c r="R107" i="22"/>
  <c r="R106" i="22"/>
  <c r="R105" i="22"/>
  <c r="P105" i="22"/>
  <c r="O105" i="22"/>
  <c r="N105" i="22"/>
  <c r="R104" i="22"/>
  <c r="R103" i="22"/>
  <c r="R102" i="22"/>
  <c r="R101" i="22"/>
  <c r="R100" i="22"/>
  <c r="P100" i="22"/>
  <c r="O100" i="22"/>
  <c r="N100" i="22"/>
  <c r="R99" i="22"/>
  <c r="R98" i="22"/>
  <c r="R97" i="22"/>
  <c r="R96" i="22"/>
  <c r="R95" i="22"/>
  <c r="R94" i="22"/>
  <c r="R93" i="22"/>
  <c r="R92" i="22"/>
  <c r="R91" i="22"/>
  <c r="R90" i="22"/>
  <c r="P90" i="22"/>
  <c r="O90" i="22"/>
  <c r="N90" i="22"/>
  <c r="R89" i="22"/>
  <c r="R88" i="22"/>
  <c r="R87" i="22"/>
  <c r="R86" i="22"/>
  <c r="R85" i="22"/>
  <c r="R84" i="22"/>
  <c r="R83" i="22"/>
  <c r="R82" i="22"/>
  <c r="R81" i="22"/>
  <c r="R80" i="22"/>
  <c r="R79" i="22"/>
  <c r="P79" i="22"/>
  <c r="O79" i="22"/>
  <c r="N79" i="22"/>
  <c r="R78" i="22"/>
  <c r="R77" i="22"/>
  <c r="R76" i="22"/>
  <c r="R75" i="22"/>
  <c r="R74" i="22"/>
  <c r="J71" i="22"/>
  <c r="F71" i="22"/>
  <c r="B71" i="22"/>
  <c r="R67" i="22"/>
  <c r="R66" i="22"/>
  <c r="R65" i="22"/>
  <c r="R64" i="22"/>
  <c r="R63" i="22"/>
  <c r="R62" i="22"/>
  <c r="R61" i="22"/>
  <c r="R60" i="22"/>
  <c r="R59" i="22"/>
  <c r="R58" i="22"/>
  <c r="R57" i="22"/>
  <c r="P57" i="22"/>
  <c r="O57" i="22"/>
  <c r="R56" i="22"/>
  <c r="R55" i="22"/>
  <c r="R54" i="22"/>
  <c r="R53" i="22"/>
  <c r="R52" i="22"/>
  <c r="R51" i="22"/>
  <c r="R50" i="22"/>
  <c r="R49" i="22"/>
  <c r="P49" i="22"/>
  <c r="O49" i="22"/>
  <c r="R48" i="22"/>
  <c r="R47" i="22"/>
  <c r="R46" i="22"/>
  <c r="R45" i="22"/>
  <c r="R44" i="22"/>
  <c r="R43" i="22"/>
  <c r="R42" i="22"/>
  <c r="R41" i="22"/>
  <c r="R40" i="22"/>
  <c r="R39" i="22"/>
  <c r="R38" i="22"/>
  <c r="P38" i="22"/>
  <c r="O38" i="22"/>
  <c r="N38" i="22"/>
  <c r="R37" i="22"/>
  <c r="R36" i="22"/>
  <c r="R35" i="22"/>
  <c r="R34" i="22"/>
  <c r="R33" i="22"/>
  <c r="R32" i="22"/>
  <c r="R31" i="22"/>
  <c r="R30" i="22"/>
  <c r="R28" i="22"/>
  <c r="R27" i="22"/>
  <c r="R26" i="22"/>
  <c r="R25" i="22"/>
  <c r="R24" i="22"/>
  <c r="R23" i="22"/>
  <c r="R22" i="22"/>
  <c r="P22" i="22"/>
  <c r="O22" i="22"/>
  <c r="N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P6" i="22"/>
  <c r="O6" i="22"/>
  <c r="N6" i="22"/>
  <c r="L6" i="22"/>
  <c r="L5" i="22" s="1"/>
  <c r="G5" i="22"/>
  <c r="J49" i="22" l="1"/>
  <c r="J57" i="22"/>
  <c r="N5" i="22"/>
  <c r="P5" i="22"/>
  <c r="R5" i="22"/>
  <c r="O5" i="22"/>
  <c r="J128" i="22"/>
  <c r="J105" i="22"/>
  <c r="J90" i="22"/>
  <c r="J6" i="22"/>
  <c r="J117" i="22"/>
  <c r="J111" i="22"/>
  <c r="J100" i="22"/>
  <c r="J79" i="22"/>
  <c r="J63" i="22"/>
  <c r="J38" i="22"/>
  <c r="J22" i="22"/>
  <c r="H5" i="22"/>
  <c r="R6" i="22"/>
  <c r="J5" i="22" l="1"/>
  <c r="B19" i="18"/>
  <c r="F17" i="18"/>
  <c r="E17" i="18"/>
  <c r="D17" i="18"/>
  <c r="C17" i="18"/>
  <c r="B17" i="18"/>
  <c r="O33" i="9"/>
  <c r="S33" i="9"/>
  <c r="A8" i="1"/>
  <c r="D62" i="2"/>
  <c r="C62" i="2"/>
  <c r="D61" i="2"/>
  <c r="C61" i="2"/>
  <c r="B62" i="2"/>
  <c r="C105" i="2"/>
  <c r="D105" i="2"/>
  <c r="B105" i="2"/>
  <c r="AE45" i="17"/>
  <c r="C100" i="2" l="1"/>
  <c r="D100" i="2"/>
  <c r="B100" i="2"/>
  <c r="G6" i="15" l="1"/>
  <c r="G43" i="15" s="1"/>
  <c r="F6" i="15"/>
  <c r="F43" i="15" s="1"/>
  <c r="E6" i="15"/>
  <c r="E43" i="15" s="1"/>
  <c r="D6" i="15"/>
  <c r="D43" i="15" s="1"/>
  <c r="C43" i="15"/>
  <c r="Q7" i="9"/>
  <c r="P7" i="9"/>
  <c r="I7" i="9"/>
  <c r="H7" i="9"/>
  <c r="G33" i="9"/>
  <c r="O7" i="9" l="1"/>
  <c r="G7" i="9"/>
  <c r="C95" i="2" l="1"/>
  <c r="D95" i="2"/>
  <c r="B95" i="2"/>
  <c r="C33" i="3" l="1"/>
  <c r="D33" i="3"/>
  <c r="E33" i="3"/>
  <c r="B33" i="3"/>
  <c r="B47" i="5" l="1"/>
  <c r="C48" i="5" s="1"/>
  <c r="B58" i="5"/>
  <c r="C59" i="5" s="1"/>
  <c r="C55" i="5" l="1"/>
  <c r="C51" i="5"/>
  <c r="C54" i="5"/>
  <c r="C50" i="5"/>
  <c r="C60" i="5"/>
  <c r="C58" i="5" s="1"/>
  <c r="C57" i="5"/>
  <c r="C53" i="5"/>
  <c r="C49" i="5"/>
  <c r="C56" i="5"/>
  <c r="C52" i="5"/>
  <c r="A14" i="1"/>
  <c r="A11" i="1"/>
  <c r="A10" i="1"/>
  <c r="A7" i="1"/>
  <c r="A6" i="1"/>
  <c r="C47" i="5" l="1"/>
  <c r="B18" i="18" l="1"/>
  <c r="C18" i="18"/>
  <c r="D18" i="18"/>
  <c r="E18" i="18"/>
  <c r="F18" i="18"/>
  <c r="C19" i="18"/>
  <c r="D19" i="18"/>
  <c r="E19" i="18"/>
  <c r="F19" i="18"/>
  <c r="B20" i="18"/>
  <c r="C20" i="18"/>
  <c r="D20" i="18"/>
  <c r="E20" i="18"/>
  <c r="F20" i="18"/>
  <c r="AA72" i="17" l="1"/>
  <c r="W72" i="17"/>
  <c r="S72" i="17"/>
  <c r="O72" i="17"/>
  <c r="K72" i="17"/>
  <c r="H136" i="17" l="1"/>
  <c r="H135" i="17"/>
  <c r="H134" i="17"/>
  <c r="H133" i="17"/>
  <c r="H132" i="17"/>
  <c r="H131" i="17"/>
  <c r="H130" i="17"/>
  <c r="J129" i="17"/>
  <c r="I129" i="17"/>
  <c r="G129" i="17"/>
  <c r="F129" i="17"/>
  <c r="E129" i="17"/>
  <c r="D129" i="17"/>
  <c r="C129" i="17"/>
  <c r="B129" i="17"/>
  <c r="H128" i="17"/>
  <c r="H127" i="17"/>
  <c r="H126" i="17"/>
  <c r="H125" i="17"/>
  <c r="H124" i="17"/>
  <c r="H123" i="17"/>
  <c r="H122" i="17"/>
  <c r="H121" i="17"/>
  <c r="H120" i="17"/>
  <c r="H119" i="17"/>
  <c r="J118" i="17"/>
  <c r="I118" i="17"/>
  <c r="G118" i="17"/>
  <c r="F118" i="17"/>
  <c r="E118" i="17"/>
  <c r="D118" i="17"/>
  <c r="C118" i="17"/>
  <c r="B118" i="17"/>
  <c r="H116" i="17"/>
  <c r="B116" i="17"/>
  <c r="H115" i="17"/>
  <c r="B115" i="17"/>
  <c r="H114" i="17"/>
  <c r="B114" i="17"/>
  <c r="H113" i="17"/>
  <c r="B113" i="17"/>
  <c r="J112" i="17"/>
  <c r="I112" i="17"/>
  <c r="G112" i="17"/>
  <c r="F112" i="17"/>
  <c r="D112" i="17"/>
  <c r="C112" i="17"/>
  <c r="H111" i="17"/>
  <c r="H110" i="17"/>
  <c r="H109" i="17"/>
  <c r="H108" i="17"/>
  <c r="H107" i="17"/>
  <c r="J106" i="17"/>
  <c r="I106" i="17"/>
  <c r="G106" i="17"/>
  <c r="F106" i="17"/>
  <c r="E106" i="17"/>
  <c r="D106" i="17"/>
  <c r="C106" i="17"/>
  <c r="B106" i="17"/>
  <c r="H105" i="17"/>
  <c r="H104" i="17"/>
  <c r="H103" i="17"/>
  <c r="H102" i="17"/>
  <c r="J101" i="17"/>
  <c r="I101" i="17"/>
  <c r="G101" i="17"/>
  <c r="F101" i="17"/>
  <c r="E101" i="17"/>
  <c r="D101" i="17"/>
  <c r="C101" i="17"/>
  <c r="B101" i="17"/>
  <c r="H100" i="17"/>
  <c r="H99" i="17"/>
  <c r="H98" i="17"/>
  <c r="H97" i="17"/>
  <c r="H96" i="17"/>
  <c r="H95" i="17"/>
  <c r="H94" i="17"/>
  <c r="H93" i="17"/>
  <c r="H92" i="17"/>
  <c r="J91" i="17"/>
  <c r="I91" i="17"/>
  <c r="G91" i="17"/>
  <c r="F91" i="17"/>
  <c r="E91" i="17"/>
  <c r="D91" i="17"/>
  <c r="C91" i="17"/>
  <c r="B91" i="17"/>
  <c r="H90" i="17"/>
  <c r="H89" i="17"/>
  <c r="H88" i="17"/>
  <c r="H87" i="17"/>
  <c r="H86" i="17"/>
  <c r="H85" i="17"/>
  <c r="H84" i="17"/>
  <c r="H83" i="17"/>
  <c r="H82" i="17"/>
  <c r="H81" i="17"/>
  <c r="J80" i="17"/>
  <c r="I80" i="17"/>
  <c r="G80" i="17"/>
  <c r="F80" i="17"/>
  <c r="E80" i="17"/>
  <c r="D80" i="17"/>
  <c r="C80" i="17"/>
  <c r="B80" i="17"/>
  <c r="A70" i="17"/>
  <c r="H79" i="17"/>
  <c r="H78" i="17"/>
  <c r="H77" i="17"/>
  <c r="H76" i="17"/>
  <c r="H75" i="17"/>
  <c r="H66" i="17"/>
  <c r="H65" i="17"/>
  <c r="H64" i="17"/>
  <c r="J63" i="17"/>
  <c r="I63" i="17"/>
  <c r="G63" i="17"/>
  <c r="F63" i="17"/>
  <c r="E63" i="17"/>
  <c r="D63" i="17"/>
  <c r="C63" i="17"/>
  <c r="B63" i="17"/>
  <c r="H62" i="17"/>
  <c r="H61" i="17"/>
  <c r="H60" i="17"/>
  <c r="H59" i="17"/>
  <c r="H58" i="17"/>
  <c r="J57" i="17"/>
  <c r="I57" i="17"/>
  <c r="G57" i="17"/>
  <c r="F57" i="17"/>
  <c r="E57" i="17"/>
  <c r="D57" i="17"/>
  <c r="C57" i="17"/>
  <c r="B57" i="17"/>
  <c r="H56" i="17"/>
  <c r="H55" i="17"/>
  <c r="H54" i="17"/>
  <c r="H53" i="17"/>
  <c r="H52" i="17"/>
  <c r="H51" i="17"/>
  <c r="H50" i="17"/>
  <c r="J49" i="17"/>
  <c r="I49" i="17"/>
  <c r="G49" i="17"/>
  <c r="F49" i="17"/>
  <c r="E49" i="17"/>
  <c r="D49" i="17"/>
  <c r="C49" i="17"/>
  <c r="B49" i="17"/>
  <c r="H48" i="17"/>
  <c r="H47" i="17"/>
  <c r="H46" i="17"/>
  <c r="H45" i="17"/>
  <c r="H44" i="17"/>
  <c r="H43" i="17"/>
  <c r="H42" i="17"/>
  <c r="H41" i="17"/>
  <c r="H40" i="17"/>
  <c r="H39" i="17"/>
  <c r="J38" i="17"/>
  <c r="I38" i="17"/>
  <c r="G38" i="17"/>
  <c r="F38" i="17"/>
  <c r="E38" i="17"/>
  <c r="D38" i="17"/>
  <c r="C38" i="17"/>
  <c r="B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E23" i="17"/>
  <c r="I22" i="17"/>
  <c r="H22" i="17" s="1"/>
  <c r="G22" i="17"/>
  <c r="F22" i="17"/>
  <c r="D22" i="17"/>
  <c r="C22" i="17"/>
  <c r="B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J6" i="17"/>
  <c r="I6" i="17"/>
  <c r="G6" i="17"/>
  <c r="F6" i="17"/>
  <c r="E6" i="17"/>
  <c r="D6" i="17"/>
  <c r="C6" i="17"/>
  <c r="B6" i="17"/>
  <c r="E112" i="17" l="1"/>
  <c r="H38" i="17"/>
  <c r="H57" i="17"/>
  <c r="H49" i="17"/>
  <c r="H91" i="17"/>
  <c r="H118" i="17"/>
  <c r="H63" i="17"/>
  <c r="F5" i="17"/>
  <c r="B112" i="17"/>
  <c r="B5" i="17" s="1"/>
  <c r="C5" i="17"/>
  <c r="H106" i="17"/>
  <c r="H6" i="17"/>
  <c r="H80" i="17"/>
  <c r="H129" i="17"/>
  <c r="E22" i="17"/>
  <c r="H101" i="17"/>
  <c r="H112" i="17"/>
  <c r="G5" i="17"/>
  <c r="D5" i="17"/>
  <c r="J5" i="17"/>
  <c r="I5" i="17"/>
  <c r="E5" i="17" l="1"/>
  <c r="H5" i="17"/>
  <c r="A123" i="4"/>
  <c r="A83" i="4" l="1"/>
  <c r="A41" i="4"/>
  <c r="A65" i="13" l="1"/>
  <c r="A43" i="13"/>
  <c r="A23" i="13"/>
  <c r="S154" i="4" l="1"/>
  <c r="S153" i="4"/>
  <c r="S152" i="4"/>
  <c r="S151" i="4"/>
  <c r="S150" i="4"/>
  <c r="S149" i="4"/>
  <c r="S148" i="4"/>
  <c r="S145" i="4"/>
  <c r="S144" i="4"/>
  <c r="S143" i="4"/>
  <c r="S142" i="4"/>
  <c r="S141" i="4"/>
  <c r="S140" i="4"/>
  <c r="S139" i="4"/>
  <c r="S138" i="4"/>
  <c r="S137" i="4"/>
  <c r="S136" i="4"/>
  <c r="S133" i="4"/>
  <c r="S132" i="4"/>
  <c r="S131" i="4"/>
  <c r="S130" i="4"/>
  <c r="S129" i="4"/>
  <c r="S119" i="4"/>
  <c r="S118" i="4"/>
  <c r="S117" i="4"/>
  <c r="S116" i="4"/>
  <c r="S115" i="4"/>
  <c r="S113" i="4"/>
  <c r="S112" i="4"/>
  <c r="S111" i="4"/>
  <c r="S110" i="4"/>
  <c r="S108" i="4"/>
  <c r="S107" i="4"/>
  <c r="S106" i="4"/>
  <c r="S105" i="4"/>
  <c r="S104" i="4"/>
  <c r="S103" i="4"/>
  <c r="S102" i="4"/>
  <c r="S101" i="4"/>
  <c r="S100" i="4"/>
  <c r="S98" i="4"/>
  <c r="S97" i="4"/>
  <c r="S96" i="4"/>
  <c r="S95" i="4"/>
  <c r="S94" i="4"/>
  <c r="S93" i="4"/>
  <c r="S92" i="4"/>
  <c r="S91" i="4"/>
  <c r="S90" i="4"/>
  <c r="S89" i="4"/>
  <c r="S79" i="4"/>
  <c r="S78" i="4"/>
  <c r="S77" i="4"/>
  <c r="S76" i="4"/>
  <c r="S75" i="4"/>
  <c r="S74" i="4"/>
  <c r="S72" i="4"/>
  <c r="S73" i="4"/>
  <c r="S64" i="4"/>
  <c r="S63" i="4"/>
  <c r="S62" i="4"/>
  <c r="S61" i="4"/>
  <c r="S60" i="4"/>
  <c r="S59" i="4"/>
  <c r="S58" i="4"/>
  <c r="S70" i="4"/>
  <c r="S69" i="4"/>
  <c r="S68" i="4"/>
  <c r="S67" i="4"/>
  <c r="S66" i="4"/>
  <c r="S56" i="4"/>
  <c r="S55" i="4"/>
  <c r="S54" i="4"/>
  <c r="S53" i="4"/>
  <c r="S52" i="4"/>
  <c r="S51" i="4"/>
  <c r="S50" i="4"/>
  <c r="S49" i="4"/>
  <c r="S48" i="4"/>
  <c r="S47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5" i="4" l="1"/>
  <c r="S99" i="4"/>
  <c r="S6" i="4"/>
  <c r="S109" i="4"/>
  <c r="S88" i="4"/>
  <c r="S147" i="4"/>
  <c r="S46" i="4"/>
  <c r="S57" i="4"/>
  <c r="S128" i="4"/>
  <c r="S114" i="4"/>
  <c r="S71" i="4"/>
  <c r="S135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 l="1"/>
  <c r="S5" i="4" s="1"/>
  <c r="O14" i="4"/>
  <c r="O149" i="4"/>
  <c r="O150" i="4"/>
  <c r="O151" i="4"/>
  <c r="O152" i="4"/>
  <c r="O153" i="4"/>
  <c r="O154" i="4"/>
  <c r="O148" i="4"/>
  <c r="O137" i="4"/>
  <c r="O138" i="4"/>
  <c r="O139" i="4"/>
  <c r="O140" i="4"/>
  <c r="O141" i="4"/>
  <c r="O142" i="4"/>
  <c r="O143" i="4"/>
  <c r="O144" i="4"/>
  <c r="O145" i="4"/>
  <c r="O136" i="4"/>
  <c r="O130" i="4"/>
  <c r="O131" i="4"/>
  <c r="O132" i="4"/>
  <c r="O133" i="4"/>
  <c r="O129" i="4"/>
  <c r="O116" i="4"/>
  <c r="O117" i="4"/>
  <c r="O118" i="4"/>
  <c r="O119" i="4"/>
  <c r="O115" i="4"/>
  <c r="O111" i="4"/>
  <c r="O110" i="4"/>
  <c r="O101" i="4"/>
  <c r="O102" i="4"/>
  <c r="O103" i="4"/>
  <c r="O104" i="4"/>
  <c r="O105" i="4"/>
  <c r="O106" i="4"/>
  <c r="O107" i="4"/>
  <c r="O108" i="4"/>
  <c r="O100" i="4"/>
  <c r="O90" i="4"/>
  <c r="O91" i="4"/>
  <c r="O92" i="4"/>
  <c r="O93" i="4"/>
  <c r="O94" i="4"/>
  <c r="O95" i="4"/>
  <c r="O96" i="4"/>
  <c r="O97" i="4"/>
  <c r="O98" i="4"/>
  <c r="O89" i="4"/>
  <c r="O73" i="4"/>
  <c r="O74" i="4"/>
  <c r="O75" i="4"/>
  <c r="O76" i="4"/>
  <c r="O77" i="4"/>
  <c r="O78" i="4"/>
  <c r="O79" i="4"/>
  <c r="O72" i="4"/>
  <c r="O67" i="4"/>
  <c r="O68" i="4"/>
  <c r="O69" i="4"/>
  <c r="O70" i="4"/>
  <c r="O66" i="4"/>
  <c r="O59" i="4"/>
  <c r="O60" i="4"/>
  <c r="O61" i="4"/>
  <c r="O62" i="4"/>
  <c r="O63" i="4"/>
  <c r="O64" i="4"/>
  <c r="O58" i="4"/>
  <c r="O48" i="4"/>
  <c r="O49" i="4"/>
  <c r="O50" i="4"/>
  <c r="O51" i="4"/>
  <c r="O52" i="4"/>
  <c r="O53" i="4"/>
  <c r="O54" i="4"/>
  <c r="O55" i="4"/>
  <c r="O56" i="4"/>
  <c r="O47" i="4"/>
  <c r="O7" i="4"/>
  <c r="O8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23" i="4"/>
  <c r="O9" i="4"/>
  <c r="O10" i="4"/>
  <c r="O11" i="4"/>
  <c r="O12" i="4"/>
  <c r="O13" i="4"/>
  <c r="O15" i="4"/>
  <c r="O16" i="4"/>
  <c r="O17" i="4"/>
  <c r="O18" i="4"/>
  <c r="O19" i="4"/>
  <c r="O20" i="4"/>
  <c r="O21" i="4"/>
  <c r="K154" i="4"/>
  <c r="K153" i="4"/>
  <c r="K152" i="4"/>
  <c r="K151" i="4"/>
  <c r="K150" i="4"/>
  <c r="K149" i="4"/>
  <c r="K148" i="4"/>
  <c r="M147" i="4"/>
  <c r="L147" i="4"/>
  <c r="K146" i="4"/>
  <c r="K145" i="4"/>
  <c r="K144" i="4"/>
  <c r="K143" i="4"/>
  <c r="K142" i="4"/>
  <c r="K141" i="4"/>
  <c r="K140" i="4"/>
  <c r="K139" i="4"/>
  <c r="K138" i="4"/>
  <c r="K137" i="4"/>
  <c r="K136" i="4"/>
  <c r="M135" i="4"/>
  <c r="L135" i="4"/>
  <c r="K134" i="4"/>
  <c r="K132" i="4"/>
  <c r="K131" i="4"/>
  <c r="K130" i="4"/>
  <c r="K129" i="4"/>
  <c r="M128" i="4"/>
  <c r="L128" i="4"/>
  <c r="K119" i="4"/>
  <c r="K118" i="4"/>
  <c r="K117" i="4"/>
  <c r="K116" i="4"/>
  <c r="K115" i="4"/>
  <c r="M114" i="4"/>
  <c r="L114" i="4"/>
  <c r="K113" i="4"/>
  <c r="K112" i="4"/>
  <c r="K111" i="4"/>
  <c r="K110" i="4"/>
  <c r="M109" i="4"/>
  <c r="L109" i="4"/>
  <c r="K108" i="4"/>
  <c r="K107" i="4"/>
  <c r="K106" i="4"/>
  <c r="K105" i="4"/>
  <c r="K104" i="4"/>
  <c r="K103" i="4"/>
  <c r="K102" i="4"/>
  <c r="K101" i="4"/>
  <c r="K100" i="4"/>
  <c r="M99" i="4"/>
  <c r="L99" i="4"/>
  <c r="K98" i="4"/>
  <c r="K97" i="4"/>
  <c r="K96" i="4"/>
  <c r="K95" i="4"/>
  <c r="K94" i="4"/>
  <c r="K93" i="4"/>
  <c r="K92" i="4"/>
  <c r="K91" i="4"/>
  <c r="K90" i="4"/>
  <c r="K89" i="4"/>
  <c r="M88" i="4"/>
  <c r="L88" i="4"/>
  <c r="K77" i="4"/>
  <c r="K76" i="4"/>
  <c r="K75" i="4"/>
  <c r="K74" i="4"/>
  <c r="K73" i="4"/>
  <c r="K72" i="4"/>
  <c r="M71" i="4"/>
  <c r="L71" i="4"/>
  <c r="K70" i="4"/>
  <c r="K69" i="4"/>
  <c r="K68" i="4"/>
  <c r="K67" i="4"/>
  <c r="K66" i="4"/>
  <c r="M65" i="4"/>
  <c r="L65" i="4"/>
  <c r="K64" i="4"/>
  <c r="K63" i="4"/>
  <c r="K62" i="4"/>
  <c r="K61" i="4"/>
  <c r="K60" i="4"/>
  <c r="K59" i="4"/>
  <c r="K58" i="4"/>
  <c r="M57" i="4"/>
  <c r="L57" i="4"/>
  <c r="K56" i="4"/>
  <c r="K55" i="4"/>
  <c r="K54" i="4"/>
  <c r="K53" i="4"/>
  <c r="K52" i="4"/>
  <c r="K51" i="4"/>
  <c r="K50" i="4"/>
  <c r="K49" i="4"/>
  <c r="K48" i="4"/>
  <c r="K47" i="4"/>
  <c r="M46" i="4"/>
  <c r="L46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M22" i="4"/>
  <c r="L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M6" i="4"/>
  <c r="L6" i="4"/>
  <c r="E6" i="4"/>
  <c r="F6" i="4"/>
  <c r="G6" i="4"/>
  <c r="F22" i="4"/>
  <c r="G22" i="4"/>
  <c r="E23" i="4"/>
  <c r="E22" i="4" l="1"/>
  <c r="K147" i="4"/>
  <c r="K135" i="4"/>
  <c r="K128" i="4"/>
  <c r="K114" i="4"/>
  <c r="K109" i="4"/>
  <c r="K99" i="4"/>
  <c r="K88" i="4"/>
  <c r="K71" i="4"/>
  <c r="K65" i="4"/>
  <c r="K57" i="4"/>
  <c r="K46" i="4"/>
  <c r="K22" i="4"/>
  <c r="K6" i="4"/>
  <c r="M5" i="4"/>
  <c r="L5" i="4"/>
  <c r="P147" i="4"/>
  <c r="Q147" i="4"/>
  <c r="P135" i="4"/>
  <c r="Q135" i="4"/>
  <c r="O128" i="4"/>
  <c r="P128" i="4"/>
  <c r="Q128" i="4"/>
  <c r="O134" i="4"/>
  <c r="O135" i="4"/>
  <c r="O146" i="4"/>
  <c r="O147" i="4"/>
  <c r="P114" i="4"/>
  <c r="Q114" i="4"/>
  <c r="O109" i="4"/>
  <c r="P109" i="4"/>
  <c r="Q109" i="4"/>
  <c r="P99" i="4"/>
  <c r="Q99" i="4"/>
  <c r="O88" i="4"/>
  <c r="P88" i="4"/>
  <c r="Q88" i="4"/>
  <c r="O114" i="4"/>
  <c r="O71" i="4"/>
  <c r="P71" i="4"/>
  <c r="Q71" i="4"/>
  <c r="O57" i="4"/>
  <c r="P57" i="4"/>
  <c r="Q57" i="4"/>
  <c r="O65" i="4"/>
  <c r="P65" i="4"/>
  <c r="Q65" i="4"/>
  <c r="O46" i="4"/>
  <c r="P46" i="4"/>
  <c r="Q46" i="4"/>
  <c r="Q22" i="4"/>
  <c r="P22" i="4"/>
  <c r="J6" i="4"/>
  <c r="O6" i="4"/>
  <c r="P6" i="4"/>
  <c r="Q6" i="4"/>
  <c r="H149" i="4"/>
  <c r="H150" i="4"/>
  <c r="H151" i="4"/>
  <c r="H152" i="4"/>
  <c r="H153" i="4"/>
  <c r="H154" i="4"/>
  <c r="H148" i="4"/>
  <c r="H137" i="4"/>
  <c r="H138" i="4"/>
  <c r="H139" i="4"/>
  <c r="H140" i="4"/>
  <c r="H141" i="4"/>
  <c r="H142" i="4"/>
  <c r="H143" i="4"/>
  <c r="H144" i="4"/>
  <c r="H145" i="4"/>
  <c r="H136" i="4"/>
  <c r="H130" i="4"/>
  <c r="H131" i="4"/>
  <c r="H132" i="4"/>
  <c r="H129" i="4"/>
  <c r="H116" i="4"/>
  <c r="H117" i="4"/>
  <c r="H118" i="4"/>
  <c r="H119" i="4"/>
  <c r="H115" i="4"/>
  <c r="H111" i="4"/>
  <c r="H112" i="4"/>
  <c r="H113" i="4"/>
  <c r="H110" i="4"/>
  <c r="H101" i="4"/>
  <c r="H102" i="4"/>
  <c r="H103" i="4"/>
  <c r="H104" i="4"/>
  <c r="H105" i="4"/>
  <c r="H106" i="4"/>
  <c r="H107" i="4"/>
  <c r="H108" i="4"/>
  <c r="H100" i="4"/>
  <c r="H90" i="4"/>
  <c r="H91" i="4"/>
  <c r="H92" i="4"/>
  <c r="H93" i="4"/>
  <c r="H94" i="4"/>
  <c r="H95" i="4"/>
  <c r="H96" i="4"/>
  <c r="H97" i="4"/>
  <c r="H98" i="4"/>
  <c r="H89" i="4"/>
  <c r="H73" i="4"/>
  <c r="H74" i="4"/>
  <c r="H75" i="4"/>
  <c r="H76" i="4"/>
  <c r="H77" i="4"/>
  <c r="H78" i="4"/>
  <c r="H79" i="4"/>
  <c r="H72" i="4"/>
  <c r="H67" i="4"/>
  <c r="H68" i="4"/>
  <c r="H69" i="4"/>
  <c r="H70" i="4"/>
  <c r="H66" i="4"/>
  <c r="H59" i="4"/>
  <c r="H60" i="4"/>
  <c r="H61" i="4"/>
  <c r="H62" i="4"/>
  <c r="H63" i="4"/>
  <c r="H64" i="4"/>
  <c r="H58" i="4"/>
  <c r="H48" i="4"/>
  <c r="H49" i="4"/>
  <c r="H50" i="4"/>
  <c r="H51" i="4"/>
  <c r="H52" i="4"/>
  <c r="H53" i="4"/>
  <c r="H54" i="4"/>
  <c r="H55" i="4"/>
  <c r="H56" i="4"/>
  <c r="H47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23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7" i="4"/>
  <c r="J147" i="4"/>
  <c r="J135" i="4"/>
  <c r="J128" i="4"/>
  <c r="J114" i="4"/>
  <c r="J109" i="4"/>
  <c r="J99" i="4"/>
  <c r="J88" i="4"/>
  <c r="J71" i="4"/>
  <c r="J65" i="4"/>
  <c r="J57" i="4"/>
  <c r="J46" i="4"/>
  <c r="K5" i="4" l="1"/>
  <c r="J5" i="4"/>
  <c r="O22" i="4"/>
  <c r="O99" i="4"/>
  <c r="Q5" i="4"/>
  <c r="P5" i="4"/>
  <c r="O5" i="4" l="1"/>
  <c r="G72" i="13" l="1"/>
  <c r="H72" i="13" s="1"/>
  <c r="F57" i="4" l="1"/>
  <c r="G5" i="13" l="1"/>
  <c r="I22" i="4"/>
  <c r="H22" i="4" s="1"/>
  <c r="G27" i="13" l="1"/>
  <c r="H27" i="13" s="1"/>
  <c r="B57" i="4"/>
  <c r="C57" i="4"/>
  <c r="D57" i="4"/>
  <c r="E57" i="4"/>
  <c r="G57" i="4"/>
  <c r="I57" i="4"/>
  <c r="B65" i="4"/>
  <c r="C65" i="4"/>
  <c r="D65" i="4"/>
  <c r="E65" i="4"/>
  <c r="F65" i="4"/>
  <c r="G65" i="4"/>
  <c r="I65" i="4"/>
  <c r="H57" i="4" l="1"/>
  <c r="G81" i="13"/>
  <c r="H81" i="13" s="1"/>
  <c r="G80" i="13"/>
  <c r="H80" i="13" s="1"/>
  <c r="G78" i="13"/>
  <c r="H78" i="13" s="1"/>
  <c r="G76" i="13"/>
  <c r="H76" i="13" s="1"/>
  <c r="G75" i="13"/>
  <c r="H75" i="13" s="1"/>
  <c r="G74" i="13"/>
  <c r="H74" i="13" s="1"/>
  <c r="G73" i="13"/>
  <c r="H73" i="13" s="1"/>
  <c r="G71" i="13"/>
  <c r="H71" i="13" s="1"/>
  <c r="G70" i="13"/>
  <c r="H70" i="13" s="1"/>
  <c r="G69" i="13"/>
  <c r="H69" i="13" s="1"/>
  <c r="G68" i="13"/>
  <c r="H68" i="13" s="1"/>
  <c r="H61" i="13"/>
  <c r="G60" i="13"/>
  <c r="H60" i="13" s="1"/>
  <c r="G59" i="13"/>
  <c r="H59" i="13" s="1"/>
  <c r="G58" i="13"/>
  <c r="H58" i="13" s="1"/>
  <c r="G57" i="13"/>
  <c r="H57" i="13" s="1"/>
  <c r="G56" i="13"/>
  <c r="H56" i="13" s="1"/>
  <c r="G55" i="13"/>
  <c r="H55" i="13" s="1"/>
  <c r="G54" i="13"/>
  <c r="H54" i="13" s="1"/>
  <c r="G53" i="13"/>
  <c r="H53" i="13" s="1"/>
  <c r="G52" i="13"/>
  <c r="H52" i="13" s="1"/>
  <c r="G51" i="13"/>
  <c r="H51" i="13" s="1"/>
  <c r="G50" i="13"/>
  <c r="H50" i="13" s="1"/>
  <c r="G49" i="13"/>
  <c r="H49" i="13" s="1"/>
  <c r="H48" i="13"/>
  <c r="H47" i="13"/>
  <c r="G39" i="13"/>
  <c r="H39" i="13" s="1"/>
  <c r="G38" i="13"/>
  <c r="H38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0" i="13"/>
  <c r="H20" i="13" s="1"/>
  <c r="H18" i="13"/>
  <c r="H17" i="13"/>
  <c r="G15" i="13"/>
  <c r="H15" i="13" s="1"/>
  <c r="G13" i="13"/>
  <c r="H13" i="13" s="1"/>
  <c r="G12" i="13"/>
  <c r="H12" i="13" s="1"/>
  <c r="H10" i="13"/>
  <c r="H9" i="13"/>
  <c r="G7" i="13"/>
  <c r="H7" i="13" s="1"/>
  <c r="H6" i="13"/>
  <c r="H5" i="13"/>
  <c r="E33" i="9" l="1"/>
  <c r="D33" i="9"/>
  <c r="C33" i="9"/>
  <c r="B33" i="2"/>
  <c r="B61" i="2"/>
  <c r="D33" i="2"/>
  <c r="C33" i="2"/>
  <c r="I46" i="4" l="1"/>
  <c r="I6" i="4"/>
  <c r="I147" i="4"/>
  <c r="I135" i="4"/>
  <c r="I128" i="4"/>
  <c r="I114" i="4"/>
  <c r="I109" i="4"/>
  <c r="I99" i="4"/>
  <c r="I88" i="4"/>
  <c r="I71" i="4"/>
  <c r="H65" i="4" l="1"/>
  <c r="H147" i="4"/>
  <c r="H128" i="4"/>
  <c r="H114" i="4"/>
  <c r="H135" i="4"/>
  <c r="H88" i="4"/>
  <c r="H6" i="4"/>
  <c r="H109" i="4"/>
  <c r="H99" i="4"/>
  <c r="H71" i="4"/>
  <c r="H46" i="4"/>
  <c r="I5" i="4"/>
  <c r="H5" i="4" l="1"/>
  <c r="E46" i="4" l="1"/>
  <c r="F46" i="4"/>
  <c r="G46" i="4"/>
  <c r="D147" i="4" l="1"/>
  <c r="C147" i="4"/>
  <c r="B147" i="4"/>
  <c r="D135" i="4"/>
  <c r="C135" i="4"/>
  <c r="B135" i="4"/>
  <c r="B132" i="4"/>
  <c r="B131" i="4"/>
  <c r="B130" i="4"/>
  <c r="B129" i="4"/>
  <c r="D128" i="4"/>
  <c r="C128" i="4"/>
  <c r="D114" i="4"/>
  <c r="C114" i="4"/>
  <c r="B114" i="4"/>
  <c r="D109" i="4"/>
  <c r="C109" i="4"/>
  <c r="B109" i="4"/>
  <c r="D99" i="4"/>
  <c r="C99" i="4"/>
  <c r="B99" i="4"/>
  <c r="D88" i="4"/>
  <c r="C88" i="4"/>
  <c r="B88" i="4"/>
  <c r="D71" i="4"/>
  <c r="C71" i="4"/>
  <c r="B71" i="4"/>
  <c r="B128" i="4" l="1"/>
  <c r="E135" i="4" l="1"/>
  <c r="F147" i="4" l="1"/>
  <c r="G147" i="4"/>
  <c r="E147" i="4"/>
  <c r="F135" i="4"/>
  <c r="G135" i="4"/>
  <c r="F128" i="4"/>
  <c r="G128" i="4"/>
  <c r="F114" i="4"/>
  <c r="G114" i="4"/>
  <c r="E114" i="4"/>
  <c r="F109" i="4"/>
  <c r="G109" i="4"/>
  <c r="E109" i="4"/>
  <c r="F99" i="4"/>
  <c r="G99" i="4"/>
  <c r="E99" i="4"/>
  <c r="F88" i="4"/>
  <c r="G88" i="4"/>
  <c r="E88" i="4"/>
  <c r="F71" i="4"/>
  <c r="G71" i="4"/>
  <c r="E71" i="4"/>
  <c r="G5" i="4" l="1"/>
  <c r="F5" i="4"/>
  <c r="E128" i="4"/>
  <c r="E5" i="4" s="1"/>
  <c r="B31" i="5"/>
  <c r="D46" i="4" l="1"/>
  <c r="C46" i="4"/>
  <c r="B46" i="4"/>
  <c r="D22" i="4" l="1"/>
  <c r="C6" i="4"/>
  <c r="D6" i="4"/>
  <c r="B6" i="4"/>
  <c r="C22" i="4"/>
  <c r="B22" i="4"/>
  <c r="C5" i="4" l="1"/>
  <c r="D5" i="4"/>
  <c r="B5" i="4"/>
  <c r="M7" i="9"/>
  <c r="K7" i="9" l="1"/>
  <c r="K33" i="9" s="1"/>
</calcChain>
</file>

<file path=xl/sharedStrings.xml><?xml version="1.0" encoding="utf-8"?>
<sst xmlns="http://schemas.openxmlformats.org/spreadsheetml/2006/main" count="1504" uniqueCount="534">
  <si>
    <t>Partido Socialista</t>
  </si>
  <si>
    <t>Restauración Nacional</t>
  </si>
  <si>
    <t>Alianza por el Futuro</t>
  </si>
  <si>
    <t>Unión por el Perú</t>
  </si>
  <si>
    <t>Unidad Nacional</t>
  </si>
  <si>
    <t>Concertación Descentralista</t>
  </si>
  <si>
    <t>Frente de Centro</t>
  </si>
  <si>
    <t>Con Fuerza Perú</t>
  </si>
  <si>
    <t>Partido Aprista Peruano</t>
  </si>
  <si>
    <t>Perú Ahora</t>
  </si>
  <si>
    <t>Consejero</t>
  </si>
  <si>
    <t>Cargo</t>
  </si>
  <si>
    <t>Nombres y apellidos</t>
  </si>
  <si>
    <t>Puno</t>
  </si>
  <si>
    <t>Regidor Provincial</t>
  </si>
  <si>
    <t>Provincia</t>
  </si>
  <si>
    <t>Departamento</t>
  </si>
  <si>
    <t>Total</t>
  </si>
  <si>
    <t>Amazonas</t>
  </si>
  <si>
    <t>Áncash</t>
  </si>
  <si>
    <t>Apurímac</t>
  </si>
  <si>
    <t>Arequipa</t>
  </si>
  <si>
    <t>Ayacucho</t>
  </si>
  <si>
    <t>Cajamarca</t>
  </si>
  <si>
    <t>Cusco</t>
  </si>
  <si>
    <t>Huancavelica</t>
  </si>
  <si>
    <t>Huánuco</t>
  </si>
  <si>
    <t>Ica</t>
  </si>
  <si>
    <t>Junín</t>
  </si>
  <si>
    <t>La Libertad</t>
  </si>
  <si>
    <t>Lambayeque</t>
  </si>
  <si>
    <t>Lima</t>
  </si>
  <si>
    <t>Loreto</t>
  </si>
  <si>
    <t>Madre de Dios</t>
  </si>
  <si>
    <t>Moquegua</t>
  </si>
  <si>
    <t>Pasco</t>
  </si>
  <si>
    <t>Piura</t>
  </si>
  <si>
    <t>San Martín</t>
  </si>
  <si>
    <t>Tacna</t>
  </si>
  <si>
    <t>Tumbes</t>
  </si>
  <si>
    <t>Ucayali</t>
  </si>
  <si>
    <t>Partido  Justicia Nacional</t>
  </si>
  <si>
    <t>Y se llama Perú</t>
  </si>
  <si>
    <t>Alianza para  el Progreso</t>
  </si>
  <si>
    <t>Fuerza Democrática</t>
  </si>
  <si>
    <t>Avanza País Partido de  Integración Social</t>
  </si>
  <si>
    <t>Partido Renacimiento Andino</t>
  </si>
  <si>
    <t>Progresemos Perú</t>
  </si>
  <si>
    <t>Partido Reconstrucción Democrática</t>
  </si>
  <si>
    <t>Resurgimiento Peruano</t>
  </si>
  <si>
    <t xml:space="preserve"> -</t>
  </si>
  <si>
    <t>Hombres</t>
  </si>
  <si>
    <t>Mujeres</t>
  </si>
  <si>
    <t xml:space="preserve">Acora </t>
  </si>
  <si>
    <t xml:space="preserve">Atuncolla </t>
  </si>
  <si>
    <t>Capachica</t>
  </si>
  <si>
    <t>Chucuito</t>
  </si>
  <si>
    <t>Coata</t>
  </si>
  <si>
    <t>Huata</t>
  </si>
  <si>
    <t>Mañazo</t>
  </si>
  <si>
    <t>Pichacani</t>
  </si>
  <si>
    <t>Paucarcolla</t>
  </si>
  <si>
    <t>Platería</t>
  </si>
  <si>
    <t>San Antonio</t>
  </si>
  <si>
    <t>Tiquillaca</t>
  </si>
  <si>
    <t>Vilque</t>
  </si>
  <si>
    <t>Azángaro</t>
  </si>
  <si>
    <t>Achaya</t>
  </si>
  <si>
    <t>Arapa</t>
  </si>
  <si>
    <t>Asillo</t>
  </si>
  <si>
    <t>Caminaca</t>
  </si>
  <si>
    <t>Chupa</t>
  </si>
  <si>
    <t>Muñani</t>
  </si>
  <si>
    <t>J.D.Choquehuanca</t>
  </si>
  <si>
    <t>Potoni</t>
  </si>
  <si>
    <t>San José</t>
  </si>
  <si>
    <t>San Juan de Salinas</t>
  </si>
  <si>
    <t>Santiago de Pupuja</t>
  </si>
  <si>
    <t>Titapata</t>
  </si>
  <si>
    <t>Carabaya</t>
  </si>
  <si>
    <t>Macusani</t>
  </si>
  <si>
    <t>Ajoyani</t>
  </si>
  <si>
    <t>Ayapata</t>
  </si>
  <si>
    <t>Coasa</t>
  </si>
  <si>
    <t>Corani</t>
  </si>
  <si>
    <t>Crucero</t>
  </si>
  <si>
    <t>Ituata</t>
  </si>
  <si>
    <t>Ollachea</t>
  </si>
  <si>
    <t>San Gabán</t>
  </si>
  <si>
    <t>Usicayos</t>
  </si>
  <si>
    <t>Juli</t>
  </si>
  <si>
    <t>Desaguadero</t>
  </si>
  <si>
    <t>Huacullani</t>
  </si>
  <si>
    <t>Kelluyo</t>
  </si>
  <si>
    <t>Pisacoma</t>
  </si>
  <si>
    <t>Pomata</t>
  </si>
  <si>
    <t>Zepita</t>
  </si>
  <si>
    <t>El Collao</t>
  </si>
  <si>
    <t>Ilave</t>
  </si>
  <si>
    <t>Pilcuyo</t>
  </si>
  <si>
    <t>Santa Rosa</t>
  </si>
  <si>
    <t>Conduriri</t>
  </si>
  <si>
    <t>Huancané</t>
  </si>
  <si>
    <t>Cojata</t>
  </si>
  <si>
    <t>Huatasani</t>
  </si>
  <si>
    <t>Inchupalla</t>
  </si>
  <si>
    <t>Pusi</t>
  </si>
  <si>
    <t>Rosaspata</t>
  </si>
  <si>
    <t>Taraco</t>
  </si>
  <si>
    <t>Vilquechico</t>
  </si>
  <si>
    <t>Lampa</t>
  </si>
  <si>
    <t>Cabanilla</t>
  </si>
  <si>
    <t>Calapuja</t>
  </si>
  <si>
    <t>Nicasio</t>
  </si>
  <si>
    <t>Ocuviri</t>
  </si>
  <si>
    <t xml:space="preserve">Palca </t>
  </si>
  <si>
    <t>Paratía</t>
  </si>
  <si>
    <t>Pucará</t>
  </si>
  <si>
    <t>Santa Lucía</t>
  </si>
  <si>
    <t>Vilavila</t>
  </si>
  <si>
    <t>Melgar</t>
  </si>
  <si>
    <t>Ayaviri</t>
  </si>
  <si>
    <t>Antauta</t>
  </si>
  <si>
    <t>Cupi</t>
  </si>
  <si>
    <t>Llalli</t>
  </si>
  <si>
    <t>Macarí</t>
  </si>
  <si>
    <t xml:space="preserve">Nuñoa </t>
  </si>
  <si>
    <t>Orurillo</t>
  </si>
  <si>
    <t>Umachiri</t>
  </si>
  <si>
    <t>Moho</t>
  </si>
  <si>
    <t>Conima</t>
  </si>
  <si>
    <t>Huayrapata</t>
  </si>
  <si>
    <t>Tilali</t>
  </si>
  <si>
    <t xml:space="preserve">Putina </t>
  </si>
  <si>
    <t>Ananea</t>
  </si>
  <si>
    <t>Pedro Vilcapaza</t>
  </si>
  <si>
    <t>Quilcapuncu</t>
  </si>
  <si>
    <t>Sina</t>
  </si>
  <si>
    <t>San Román</t>
  </si>
  <si>
    <t>Juliaca</t>
  </si>
  <si>
    <t>Cabana</t>
  </si>
  <si>
    <t>Cabanillas</t>
  </si>
  <si>
    <t>Caracoto</t>
  </si>
  <si>
    <t>Sandia</t>
  </si>
  <si>
    <t>Cuyo Cuyo</t>
  </si>
  <si>
    <t>Limbani</t>
  </si>
  <si>
    <t>Patambuco</t>
  </si>
  <si>
    <t>Phara</t>
  </si>
  <si>
    <t>Quiaca</t>
  </si>
  <si>
    <t>San Juan del Oro</t>
  </si>
  <si>
    <t>Yanahuaya</t>
  </si>
  <si>
    <t>Alto Inambari</t>
  </si>
  <si>
    <t>Yunguyo</t>
  </si>
  <si>
    <t>Anapia</t>
  </si>
  <si>
    <t>Copani</t>
  </si>
  <si>
    <t>Cuturapi</t>
  </si>
  <si>
    <t>Ollaraya</t>
  </si>
  <si>
    <t>Tinicachi</t>
  </si>
  <si>
    <t>Unicachi</t>
  </si>
  <si>
    <t>S. P. de Putina Punco</t>
  </si>
  <si>
    <t>S. A. de Putina</t>
  </si>
  <si>
    <t>Total Departamento</t>
  </si>
  <si>
    <t xml:space="preserve">  Partido político</t>
  </si>
  <si>
    <t>Amantaní</t>
  </si>
  <si>
    <t>San Antón</t>
  </si>
  <si>
    <t>%</t>
  </si>
  <si>
    <t>Primera vuelta</t>
  </si>
  <si>
    <t>Segunda vuelta</t>
  </si>
  <si>
    <t>Fuerza 2011</t>
  </si>
  <si>
    <t>Alianza por el gran cambio</t>
  </si>
  <si>
    <t>Alianza Solidaridad Nacional</t>
  </si>
  <si>
    <t>Despertar Nacional</t>
  </si>
  <si>
    <t>Adelante</t>
  </si>
  <si>
    <t>Fuerza Nacional</t>
  </si>
  <si>
    <t>Partido Descentralista Fuerza Social 1/</t>
  </si>
  <si>
    <t xml:space="preserve">Segunda vuelta </t>
  </si>
  <si>
    <t>Callao</t>
  </si>
  <si>
    <t>Nº</t>
  </si>
  <si>
    <t>Código SNIP</t>
  </si>
  <si>
    <t>Gana Perú</t>
  </si>
  <si>
    <t>Perú posible</t>
  </si>
  <si>
    <t>Fonavistas del Perú</t>
  </si>
  <si>
    <t>Perú Posible</t>
  </si>
  <si>
    <t>Movimiento Nueva Izquierda</t>
  </si>
  <si>
    <t>Continúa…</t>
  </si>
  <si>
    <t>Samán</t>
  </si>
  <si>
    <t>…</t>
  </si>
  <si>
    <t>Población Electoral al 31/12/13</t>
  </si>
  <si>
    <t xml:space="preserve">        Continúa...</t>
  </si>
  <si>
    <t>Provincia y    Distrito</t>
  </si>
  <si>
    <t>Población Electoral al 31/12/2014</t>
  </si>
  <si>
    <t>Hombre</t>
  </si>
  <si>
    <t>Mujer</t>
  </si>
  <si>
    <t>Tirapata</t>
  </si>
  <si>
    <t>Poder Andino</t>
  </si>
  <si>
    <t>Democracia Directa</t>
  </si>
  <si>
    <t>Frente Amplio para el Desarrollo del Pueblo</t>
  </si>
  <si>
    <t>Alcalde Provincial</t>
  </si>
  <si>
    <t>Justicia, Tecnología y Ecología</t>
  </si>
  <si>
    <t>Resto del país</t>
  </si>
  <si>
    <t>Provincia y distrito</t>
  </si>
  <si>
    <t>San Antonio de Putina</t>
  </si>
  <si>
    <t xml:space="preserve">Total </t>
  </si>
  <si>
    <t xml:space="preserve">De 18 a 29 </t>
  </si>
  <si>
    <t xml:space="preserve">De 30 a 59 </t>
  </si>
  <si>
    <t>Fuerza Popular</t>
  </si>
  <si>
    <t>Peruanos por el Kambio</t>
  </si>
  <si>
    <t>Frente Amplio por Justicia, Vida y Libertad</t>
  </si>
  <si>
    <t>Acción Popular</t>
  </si>
  <si>
    <t>Alianza Popular</t>
  </si>
  <si>
    <t>Frente Esperanza</t>
  </si>
  <si>
    <t>Progresando Perú</t>
  </si>
  <si>
    <t>Partido Político Orden</t>
  </si>
  <si>
    <t>Población Electoral al 31/12/2015</t>
  </si>
  <si>
    <t>Fuente: Registro Nacional de Identificación y Estado Civil (RENIEC) - Sub Gerencia de Estadística.</t>
  </si>
  <si>
    <t>Área de residencia</t>
  </si>
  <si>
    <t>Urbana</t>
  </si>
  <si>
    <t>Rural</t>
  </si>
  <si>
    <t>Región natural</t>
  </si>
  <si>
    <t>Costa</t>
  </si>
  <si>
    <t>Sierra</t>
  </si>
  <si>
    <t>Selva</t>
  </si>
  <si>
    <t>Lima y Callao 1/</t>
  </si>
  <si>
    <t xml:space="preserve">Provincia de Lima </t>
  </si>
  <si>
    <t>Región Lima 2/</t>
  </si>
  <si>
    <t xml:space="preserve">Áncash </t>
  </si>
  <si>
    <t xml:space="preserve">Cajamarca </t>
  </si>
  <si>
    <t xml:space="preserve">Huánuco </t>
  </si>
  <si>
    <t xml:space="preserve">Junín </t>
  </si>
  <si>
    <t xml:space="preserve">Lima </t>
  </si>
  <si>
    <t xml:space="preserve">Loreto </t>
  </si>
  <si>
    <t xml:space="preserve">Pasco </t>
  </si>
  <si>
    <t xml:space="preserve">Ucayali </t>
  </si>
  <si>
    <t>Función / Nombre del proyecto</t>
  </si>
  <si>
    <t>Costo</t>
  </si>
  <si>
    <t>Ejecución al año 2016</t>
  </si>
  <si>
    <t>Ejecución           total</t>
  </si>
  <si>
    <t>PIM 2017</t>
  </si>
  <si>
    <t xml:space="preserve">EDUCACIÓN </t>
  </si>
  <si>
    <t>Mejoramiento de Infraestructura de la Institución Educativa Nº 70657 del Barrio Las Cruces, Ciudad de Puno, Provincia de Puno - Puno</t>
  </si>
  <si>
    <t>Mejoramiento del Servicio Educativo de la Institución Educativa Primaria Nº 70035 del Barrio Bellavista de la Ciudad de Puno, Distrito de Puno, Provincia de Puno - Puno</t>
  </si>
  <si>
    <t>Mejoramiento del Servicio Educativo de las Instituciones Educativas de Nivel Inicial Nº 324, 327, 330 y Progreso, de la Ciudad de Puno, Provincia de Puno - Puno</t>
  </si>
  <si>
    <t>CULTURA Y DEPORTE</t>
  </si>
  <si>
    <t>Construcción y Mejoramiento de Complejos Deportivos en la Ciudad de Puno, Provincia de Puno - Puno</t>
  </si>
  <si>
    <t xml:space="preserve"> Recuperación del Monumento Histórico Artístico Basílica Menor o Catedral de la Ciudad de Puno, Provincia de Puno - Puno</t>
  </si>
  <si>
    <t>COMERCIO</t>
  </si>
  <si>
    <t>Mejoramiento del Servicio de Comercialización en el Mercado de Abastos San Francisco de la Ciudad de Puno, Distrito de Puno, Provincia de Puno - Puno</t>
  </si>
  <si>
    <t>Mejoramiento del Servicio de Abasto de Productos de Primera Necesidad en la Urbanización 27 de Junio del Distrito de Puno, Provincia de puno - Puno</t>
  </si>
  <si>
    <t>AGROPECUARIA</t>
  </si>
  <si>
    <t>Mejoramiento de Capacidades en la Producción y Transformación de Leche de Ganado Vacuno en los Principales Centros Poblados de los Distritos de la Provincia de Puno - Puno</t>
  </si>
  <si>
    <t>AMBIENTE</t>
  </si>
  <si>
    <t>Mejoramiento del Parque Ciudad de los Niños en la Urbanización Chanu Chanu II Etapa de la Ciudad de Puno, Provincia de Puno - Puno</t>
  </si>
  <si>
    <t>Mejoramiento del Servicio de Recreación Pasiva en la Plaza de Armas del Centro Poblado Jayllihuaya del Distrito de Puno, Provincia de Puno - Puno</t>
  </si>
  <si>
    <t>SANEAMIENTO</t>
  </si>
  <si>
    <t>Instalación del Sistema de Agua Potable y Letrinas en el Centro Poblado de Collacachi - Sector Central, Distrito de Puno, Provincia de Puno - Puno</t>
  </si>
  <si>
    <t>VIVIENDA Y DESARROLLO URBANO</t>
  </si>
  <si>
    <t>Construcción de pistas y veredas de acceso al Mirador Puma Uta, Centro Poblado de Alto Puno, Distrito de Puno, Provincia de Puno - Puno</t>
  </si>
  <si>
    <t>Construcción de pistas y veredas en los jirones Gamaliel Churata, Francisco Paredes, Luis N. Chevarria y calles conexas, Barrios Santa Rosa y Universidad, Provincia de Puno - Puno</t>
  </si>
  <si>
    <t>Construcción de pistas, veredas, graderíos y canalización en los jirones Huancayo, Palomani, Cancharani y vías conexas del Barrio Vallecito, Ciudad de Puno, Provincia de Puno - Puno</t>
  </si>
  <si>
    <t>Construcción de pistas y veredas en los jirones Santuario de Cancharani, 5 de Abril y vías conexas en el Barrio Ricardo Palma de la Ciudad de Puno, Provincia de Puno - Puno</t>
  </si>
  <si>
    <t>Construcción de pistas y veredas en la Av. Costanera Sur (Jr. banchero rossi - av. primavera), Ciudad de Puno, Provincia de Puno - Puno</t>
  </si>
  <si>
    <t>Construcción de pistas y veredas en el Jr. Alberto Barreda Cuentas y calles conexas, Urbanización las Cantutas de la Una Puno, Distrito y, Provincia de Puno - Puno</t>
  </si>
  <si>
    <t>Construcción de pistas, veredas y graderíos en los jirones 26 de Julio, Emancipación, San Bartolomé y vías conexas del Barrio Manto, Ciudad de Puno, Provincia de Puno - Puno</t>
  </si>
  <si>
    <t>Construcción de pistas, veredas y canalización en el Barrio Huayna Pucara, Ciudad de Puno, Provincia de Puno - Puno</t>
  </si>
  <si>
    <t>Construcción de pistas, veredas y canalización en los jirones Dos de Mayo, 9 de Diciembre, Andrés Ingaricona y Vías Conexas del Barrio 4 de Noviembre de la Ciudad de Puno, Provincia de Puno - Puno</t>
  </si>
  <si>
    <t>Mejoramiento de la Infraestructura Vial en los jirones 1 de mayo, El Puerto, Carabaya, Ricardo Palma, Rosendo Huirse, José Antonio Encinas y pasajes conexos de los Barrios Porteño y Simón Bolívar, Ciudad de Puno, Provincia de Puno - Puno</t>
  </si>
  <si>
    <t>Mejoramiento de la Infraestructura Vial en los jirones Bambú, Los Geranios, Los Naranjales, Los Robles y Vías Conexas Del Centro Poblado de Salcedo, Provincia de Puno - Puno</t>
  </si>
  <si>
    <t>Mejoramiento de la Infraestructura Vial en los jirones los Nardos, las Rosas y Vías Conexas del Centro Poblado de Salcedo, Provincia de Puno - Puno</t>
  </si>
  <si>
    <t>PIM 2107</t>
  </si>
  <si>
    <t>Mejoramiento del Servicio Vial Urbano en el Barrio José Antonio Encinas y 28 de julio Ciudad de Puno, Provincia de Puno - Puno</t>
  </si>
  <si>
    <t>Mejoramiento de Pistas y Veredas en los jirones Luis la Puerta, Teodomiro Gutiérrez Cueva y calles Conexas, del Barrio Villa Paxa, de la Ciudad de Puno, Provincia de Puno - Puno</t>
  </si>
  <si>
    <t>Mejoramiento de Infraestructura Vial Urbana en el Barrio Alto San Martin de la Ciudad de Puno, Provincia de Puno - Puno</t>
  </si>
  <si>
    <t>Mejoramiento de Infraestructura Vial Urbana en el Barrio Alto Santa Rosa y Santa Cruz de la Ciudad de Puno, Provincia de Puno - Puno</t>
  </si>
  <si>
    <t>Mejoramiento de la Infraestructura Vial en el Jr. Antonio Machado y Vías Conexas del Barrio Huáscar, Ciudad de Puno, Provincia de Puno - Puno</t>
  </si>
  <si>
    <t>Mejoramiento de la Infraestructura Vial en el Barrio Manto Dos Mil de la Ciudad de Puno, Provincia de Puno - Puno</t>
  </si>
  <si>
    <t>Mejoramiento de la Infraestructura Vial en los Barrios Progreso, Túpac Amaru, Cesar Vallejo y Urbanización Romep de la Ciudad de Puno, Provincia de Puno - Puno</t>
  </si>
  <si>
    <t>Mejoramiento de la Infraestructura Vial Urbana en los jirones Las Palmeras, Alto Tribunal y Vías Conexas de la Ciudad de Puno, Provincia de Puno - Puno</t>
  </si>
  <si>
    <t>Mejoramiento de la Infraestructura Vial y Peatonal del Jr. Bellavista y Calles Conexas en el Barrio Alto Bellavista de la Ciudad de Puno, Provincia de Puno - Puno</t>
  </si>
  <si>
    <t>Mejoramiento de la Infraestructura Vial del Jr. Zarumilla, Antonio Arenas y Vías Conexas del Barrio 2 de Mayo, Ciudad de Puno, Provincia de Puno - Puno</t>
  </si>
  <si>
    <t>Rehabilitación y Mejoramiento del Acceso al Hospital III Puno Red Asistencial Puno-Essalud, Centro Poblado de Salcedo, Distrito de Puno, Provincia de Puno - Puno</t>
  </si>
  <si>
    <t>Mejoramiento del Servicio de Recreación Pasiva en La Plaza De Armas del Centro Poblado Jayllihuaya del Distrito De Puno, Provincia de Puno - Puno</t>
  </si>
  <si>
    <t>Mejoramiento del Servicio Vial Urbano del Jr. Emilio Valdizan, Confraternidad y Vías Conexas del Barrio 4 de Noviembre, Ciudad de Puno, Provincia de Puno - Puno</t>
  </si>
  <si>
    <t>Mejoramiento del Servicio Vial Urbano en los jirones Benjamín Pacheco Vargas, Luz Victoria y Vías Conexas del Barrio San Miguel, Ciudad de Puno, Provincia de Puno - Puno</t>
  </si>
  <si>
    <t>Mejoramiento del Servicio Vial Urbano del Jr. Virgen de Guadalupe, Los Laureles y Vías Conexas de la Urbanización Villa la Florida, Ciudad de Puno, Provincia de Puno - Puno</t>
  </si>
  <si>
    <t>Mejoramiento del Servicio Vial Urbano en el Jr.  Copacabana y Vías Conexas del Barrio Ricardo Palma de la Ciudad de Puno, Provincia de Puno - Puno</t>
  </si>
  <si>
    <t>Creación de Muro de Contención en la Institución Educativa inicial Nº 284 Carlos Dreyer del Barrio Alto San Martin de la Ciudad de puno, Provincia de Puno - Puno</t>
  </si>
  <si>
    <t>Mejoramiento del Jr. Alto Huáscar y pasaje pedregal del barrio alto Huáscar de la ciudad de puno, provincia de Puno - Puno</t>
  </si>
  <si>
    <t>Mejoramiento de Infraestructura Vial de los jirones Cieza de León cuadras 1, 2 y 3 y José Balta cuadras 9 y 10 del Barrio Señor de Huanca, Provincia de Puno - Puno</t>
  </si>
  <si>
    <t>Mejoramiento de la Avenida Residencial de la Urbanización Chanu Chanu, Ciudad de Puno, Provincia de Puno - Puno</t>
  </si>
  <si>
    <t>Mejoramiento del Servicio Vial en los Barrios San José y Alto Llavini de la Ciudad de Puno, Provincia de Puno - Puno</t>
  </si>
  <si>
    <t>Mejoramiento del Servicio Vial en el Barrio Alto Bellavista II Etapa y en la Urbanización Vista Alegre de la Ciudad de Puno, Provincia de Puno - Puno</t>
  </si>
  <si>
    <t>Mejoramiento del Jr. Rómulo Díaz Dianderas del Barrio Huáscar de la Ciudad de Puno, Provincia de Puno - Puno</t>
  </si>
  <si>
    <t xml:space="preserve">ORDEN PÚBLICO Y SEGURIDAD </t>
  </si>
  <si>
    <t>Mejoramiento de los Servicios de Seguridad Ciudadana en el Distrito de Puno, Provincia de Puno - Puno</t>
  </si>
  <si>
    <t>PLANEAMIENTO, GESTIÓN Y RESERVA DE CONTINGENCIA</t>
  </si>
  <si>
    <t>Fortalecimiento de Capacidades en la Prestación de los Servicios Públicos Administrativos en la Municipalidad Provincial de Puno, Ciudad de Puno, Provincia de puno - Puno</t>
  </si>
  <si>
    <t>Mejoramiento de Servicios Públicos y Administrativos en las Municipalidades de Centros Poblados Rurales, Provincia de Puno - Puno</t>
  </si>
  <si>
    <t>Fuente: Oficina Nacional de Procesos Electorales - Gerencia de Sistemas e Informática.</t>
  </si>
  <si>
    <t xml:space="preserve">Fuente: Jurado Nacional de Elecciones. </t>
  </si>
  <si>
    <t>Fuente: Instituto Nacional de Estadística e Informática - Dirección de Censos y Encuestas.</t>
  </si>
  <si>
    <t xml:space="preserve">          Población Electoral al 31/12/2015</t>
  </si>
  <si>
    <t xml:space="preserve">         Población Electoral al 31/12/2014</t>
  </si>
  <si>
    <t xml:space="preserve">    Costo</t>
  </si>
  <si>
    <t xml:space="preserve">    Ejecución al año 2015</t>
  </si>
  <si>
    <t xml:space="preserve">   Ejecución al año 2015</t>
  </si>
  <si>
    <t xml:space="preserve">  Ejecución al año 2015</t>
  </si>
  <si>
    <t xml:space="preserve">Mujer </t>
  </si>
  <si>
    <t xml:space="preserve">      Población Electoral al 31/12/2013</t>
  </si>
  <si>
    <t>Población Electoral al 31/12/2013</t>
  </si>
  <si>
    <t>10. PARTICIPACIÓN CIUDADANA</t>
  </si>
  <si>
    <t>…Conclusión</t>
  </si>
  <si>
    <t>Registro Nacional de Identificación y Estado Civil.</t>
  </si>
  <si>
    <t xml:space="preserve">        (Año electoral)</t>
  </si>
  <si>
    <t xml:space="preserve">  (Nuevos Soles)</t>
  </si>
  <si>
    <t>Considera que la democracia funciona bien</t>
  </si>
  <si>
    <t xml:space="preserve">          Población Electoral al 31/12/2016</t>
  </si>
  <si>
    <t>San Miguel</t>
  </si>
  <si>
    <t xml:space="preserve">          Población Electoral al 30/06/2017</t>
  </si>
  <si>
    <t>Ananéa</t>
  </si>
  <si>
    <t>Mejoramiento y Rehabilitación del Servicio Víal Urbano en los Jirones Lampa, Víctor Echave, los Incas y Vías Conexas Ciudad de Puno, Distrito de Puno, Provincia de Puno - Puno</t>
  </si>
  <si>
    <t xml:space="preserve">Fuente: Ministerio de Economía y Finanzas (MEF) - Consulta amigable. </t>
  </si>
  <si>
    <t xml:space="preserve">          Población Electoral al 09/02/2018</t>
  </si>
  <si>
    <t>Movimiento de Integración por el Desarrollo Regional</t>
  </si>
  <si>
    <t>Moral y Desarrollo</t>
  </si>
  <si>
    <t>10.6  PROVINCIA DE PUNO: AUTORIDADES MUNICIPALES  ELEGIDAS PERÍODO, 2019 - 2022</t>
  </si>
  <si>
    <t>Martin Ticona Maquera</t>
  </si>
  <si>
    <t>Carmelo Alejo Mayta</t>
  </si>
  <si>
    <t>Jose Domingo Calisaya Mamani</t>
  </si>
  <si>
    <t>Richar Leandro Tipo Quispe</t>
  </si>
  <si>
    <t>Yannina  Mitza Arias Huaco</t>
  </si>
  <si>
    <t>Juan Jose Yucra Quispe</t>
  </si>
  <si>
    <t>Eddy Narciso Larico Tintaya</t>
  </si>
  <si>
    <t>Adolfo Perez Perez</t>
  </si>
  <si>
    <t>Eliana Mazuelos Chavez</t>
  </si>
  <si>
    <t>Wilma Yanet Arizapana Yucra</t>
  </si>
  <si>
    <t>Rogelio Pacompia Paucar</t>
  </si>
  <si>
    <t>Jorge Quispe Apaza</t>
  </si>
  <si>
    <t>Continua…</t>
  </si>
  <si>
    <t>Un gobierno democrático es siempre preferible</t>
  </si>
  <si>
    <t>Considera que la democracia es importante</t>
  </si>
  <si>
    <t>Perú</t>
  </si>
  <si>
    <t>10.3  PUNO: POBLACIÓN ELECTORAL POR  SEXO, SEGÚN PROVINCIA Y DISTRITO, 2016 - 2018</t>
  </si>
  <si>
    <t>Opinión</t>
  </si>
  <si>
    <t>Capaso</t>
  </si>
  <si>
    <t>Fuente:  Registro Nacional de Identificación y Estado Civil (RENIEC).</t>
  </si>
  <si>
    <t>Resto de idenificados</t>
  </si>
  <si>
    <t xml:space="preserve">       Conclusión.</t>
  </si>
  <si>
    <t>10.13  MUNICIPIO DE PUNO: EJECUCIÓN DE PROYECTOS DE INVERSIÓN, SEGÚN TIPO DE FUNCIÓN, 2015 - 2017</t>
  </si>
  <si>
    <t xml:space="preserve">Si </t>
  </si>
  <si>
    <t>No</t>
  </si>
  <si>
    <t>¿Aprueba la reforma constitucional sobre la conformación y funciones de la Junta Nacional de Justicia (antes Consejo Nacional de la Magistratura)?</t>
  </si>
  <si>
    <t>¿Aprueba la reforma constitucional que regula el financiamiento de las organizaciones políticas?</t>
  </si>
  <si>
    <t>¿Aprueba la reforma constitucional que prohíbe la reelección inmediata de parlamentarios de la república?</t>
  </si>
  <si>
    <t>¿Aprueba la reforma constitucional que establece la bicameralidad en el Congreso de la República?</t>
  </si>
  <si>
    <t xml:space="preserve">         (Referéndum 2018)</t>
  </si>
  <si>
    <t>10.13  PUNO: RESULTADOS DEL REFERÉNDUM SOBRE LA REFORMA DE LA CONSTITUCIÓN, 2018</t>
  </si>
  <si>
    <t>Fuente: Jurado Nacional de Elecciones (JNE) - Dirección de Registros, Estadística y Desarrollo Tecnológico.</t>
  </si>
  <si>
    <t xml:space="preserve">          Población hábil para votar al 31/12/2016</t>
  </si>
  <si>
    <t xml:space="preserve"> </t>
  </si>
  <si>
    <t>Fuente: Instituto Nacional de Estadística e Informática - Encuesta Nacional de Programas Presupuestales.</t>
  </si>
  <si>
    <t>2018 a/</t>
  </si>
  <si>
    <t>2020 b/</t>
  </si>
  <si>
    <t>De 60 a más</t>
  </si>
  <si>
    <t>a/ Población electoral del Referéndum 2018.</t>
  </si>
  <si>
    <t>2020 a/</t>
  </si>
  <si>
    <t>b/ Elecciones Congresales Extraordinarias 2020.</t>
  </si>
  <si>
    <t>Población electoral</t>
  </si>
  <si>
    <t>Partido Político Nacional Perú Libre</t>
  </si>
  <si>
    <t>Renovación Popular</t>
  </si>
  <si>
    <t>Avanza País</t>
  </si>
  <si>
    <t>Juntos por el Perú</t>
  </si>
  <si>
    <t>Victoria Nacional</t>
  </si>
  <si>
    <t>Podemos Perú</t>
  </si>
  <si>
    <t>Partido Morado</t>
  </si>
  <si>
    <t>Partido Popular Cristiano</t>
  </si>
  <si>
    <t>Partido Democrático Somos Perú</t>
  </si>
  <si>
    <t>Partido Nacionalista Peruano</t>
  </si>
  <si>
    <t>Renacimiento Unido Nacional</t>
  </si>
  <si>
    <t>El Frente Amplio por Justicia, Vida y Libertad</t>
  </si>
  <si>
    <t>Perú Patria Segura</t>
  </si>
  <si>
    <t>Sandía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</si>
  <si>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El total de identificados comprende el total de identificados en el territorio nacional y en el extranjero.</t>
    </r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</si>
  <si>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>El total de identificados comprende el total de identificados en el territorio nacional y en el extranjero.</t>
    </r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</si>
  <si>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El total de cada año incluye a la población menor de 18 años emancipados y a la población residente en el extranjero.</t>
    </r>
  </si>
  <si>
    <t>10.3  PUNO: POBLACIÓN HÁBIL PARA VOTAR POR  SEXO, SEGÚN PROVINCIA Y DISTRITO, 2017 - 2019</t>
  </si>
  <si>
    <t>Población hábil para votar al 31/12/2017</t>
  </si>
  <si>
    <t>Población hábil para votar al 31/12/2018</t>
  </si>
  <si>
    <t>Población hábil para votar al 30/04/2019</t>
  </si>
  <si>
    <t>Ácora</t>
  </si>
  <si>
    <t>Atuncolla</t>
  </si>
  <si>
    <t>d/</t>
  </si>
  <si>
    <t>Vilque Chico</t>
  </si>
  <si>
    <t>Palca</t>
  </si>
  <si>
    <t>Paratia</t>
  </si>
  <si>
    <t>Pucara</t>
  </si>
  <si>
    <t>Macari</t>
  </si>
  <si>
    <t>Nuñoa</t>
  </si>
  <si>
    <t>Putina</t>
  </si>
  <si>
    <t>Pedro Vilca Apaza</t>
  </si>
  <si>
    <t>Cuyocuyo</t>
  </si>
  <si>
    <t>J. D. Choquehuanca</t>
  </si>
  <si>
    <t>Población  al 31/12/2016</t>
  </si>
  <si>
    <t>1/ El Presidente Regional elegido Sr. Walter Aduviri Calizaya, fue reemplazado por el Vicepresidente Regional Sr. Agustín Luque Chaiña.</t>
  </si>
  <si>
    <t>Provincia y Distrito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</si>
  <si>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Incluye los que respondieron que la Democracia es "Muy importante" en el país.</t>
    </r>
  </si>
  <si>
    <t>Extranjero</t>
  </si>
  <si>
    <t>2021 c/</t>
  </si>
  <si>
    <t>2022 d/</t>
  </si>
  <si>
    <t>Revocado</t>
  </si>
  <si>
    <t>No revocado</t>
  </si>
  <si>
    <t>Fuente:  Jurado Nacional de Elecciones (JNE).</t>
  </si>
  <si>
    <t>Alcaldes</t>
  </si>
  <si>
    <t>Regidores</t>
  </si>
  <si>
    <t>Población electoral al 30/10/2022</t>
  </si>
  <si>
    <t>Autoridades</t>
  </si>
  <si>
    <t>INFORMACIÓN VALIDADA</t>
  </si>
  <si>
    <t xml:space="preserve">según la Acta de sesion ordinaria de consejo municipal </t>
  </si>
  <si>
    <t>https://portal.munipuno.gob.pe/sites/default/files/Acta-sesion-concejo-2020/16-2020%20ACTA%20DE%20SESION%20ORDINARIA%20DE%20FECHA%2005%20DE%20MAYO%20DEL%202020.pdf</t>
  </si>
  <si>
    <t xml:space="preserve">Fuente: Jurado Nacional de Elecciones (JNE). </t>
  </si>
  <si>
    <t>San Pedro de Putina P.</t>
  </si>
  <si>
    <t>10.1  PUNO: POBLACIÓN ELECTORAL REGISTRADA EN EL PADRÓN DE ELECTORES POR SEXO, SEGÚN LUGAR DE</t>
  </si>
  <si>
    <t>10.7  PUNO: CONGRESISTAS ELEGIDOS POR SEXO, SEGÚN ÁMBITO GEOGRÁFICO, 2016, 2020 Y 2021</t>
  </si>
  <si>
    <t xml:space="preserve">https://portal.jne.gob.pe/portal/Pagina/Ver/353/page/Estadistica-electoral </t>
  </si>
  <si>
    <t>Total país</t>
  </si>
  <si>
    <t>10.3  PUNO: POBLACIÓN ELECTORAL  POR SEXO, SEGÚN PROVINCIA Y DISTRITO DE RESIDENCIA, 2018, 2021 Y 2022</t>
  </si>
  <si>
    <t>Gobernador Regional de Puno</t>
  </si>
  <si>
    <t>Richard Hancco Soncco</t>
  </si>
  <si>
    <t>Vicepresidente Regional de Puno</t>
  </si>
  <si>
    <t>Eladia Margot De La Riva Valle</t>
  </si>
  <si>
    <t>Alfredo Ucharico Uruchi</t>
  </si>
  <si>
    <t>Giorni Bautista Ticona</t>
  </si>
  <si>
    <t>Percy Mamani Vargas</t>
  </si>
  <si>
    <t>Reylando Choquehuanca Rivera</t>
  </si>
  <si>
    <t>Héctor Aguilar Narvaez</t>
  </si>
  <si>
    <t>Víctor Tacuri Idme</t>
  </si>
  <si>
    <t>Basilio Mendoza Uriate</t>
  </si>
  <si>
    <t>Abad Vizcarra Estrella</t>
  </si>
  <si>
    <t>Wido Condori Castillo</t>
  </si>
  <si>
    <t>Walker Mamani Ururi</t>
  </si>
  <si>
    <t>Somos Pueblo</t>
  </si>
  <si>
    <t>Leyder Puma Ojeda</t>
  </si>
  <si>
    <t>Wilber Aquice Aquice</t>
  </si>
  <si>
    <t>Esteban Mamani Quispe</t>
  </si>
  <si>
    <t>Perú libre</t>
  </si>
  <si>
    <t>Elvis Aliaga Payehuanca</t>
  </si>
  <si>
    <t>Jaime Perlas Hancco</t>
  </si>
  <si>
    <t>María Mamani Apaza</t>
  </si>
  <si>
    <t>Percy Quispe Miranda</t>
  </si>
  <si>
    <t>Concepción Aguirre Ccaso</t>
  </si>
  <si>
    <t>Rolando Rivera Zevallos</t>
  </si>
  <si>
    <t>2023 e/</t>
  </si>
  <si>
    <t>Fuente: Registro Nacional de Identificación y Estado Civil (RENIEC).</t>
  </si>
  <si>
    <t>Fuente: Instituto Nacional de Estadística e Informática - Compendio Estadístico PERÚ 2022.</t>
  </si>
  <si>
    <t>e/ Población electoral hasta julio.</t>
  </si>
  <si>
    <t>d/ Elecciones Regionales y Municipales 2022.</t>
  </si>
  <si>
    <t>c/ Elecciones Generales 2021.</t>
  </si>
  <si>
    <t>2021 b/</t>
  </si>
  <si>
    <t>Ponce Roque Javier</t>
  </si>
  <si>
    <t>Hanco Aguilar Salvador</t>
  </si>
  <si>
    <t>Rodriguez Espezua Maria Vianney</t>
  </si>
  <si>
    <t>10.2  PUNO: POBLACIÓN ELECTORAL POR GRUPOS DE EDAD, SEGÚN AÑO ELECTORAL Y LUGAR DE REGISTRO
        2011, 2016, 2018, 2020 - 2022</t>
  </si>
  <si>
    <t>Conclusión.</t>
  </si>
  <si>
    <t>Flores Villasante Henry Jesus</t>
  </si>
  <si>
    <t>Paredes Romero Norma Emma</t>
  </si>
  <si>
    <t>Guerra Monzon Jonathan Cristian</t>
  </si>
  <si>
    <t>Mamani Ramos Dina Soledad</t>
  </si>
  <si>
    <t>Colca Borda Efrain</t>
  </si>
  <si>
    <t>Rojas Bustinza Lizardo</t>
  </si>
  <si>
    <t>Vargas Ramos Eliseny</t>
  </si>
  <si>
    <t>Mamani Pandia Edgar Arturo</t>
  </si>
  <si>
    <t>Roque Arazola Rogelio</t>
  </si>
  <si>
    <t>Reforma y Honradez por mas obras</t>
  </si>
  <si>
    <t>Por las Comunidades Fuente de Integración Andina de Puno</t>
  </si>
  <si>
    <t>Movimiento de Integración y Revolución Andina</t>
  </si>
  <si>
    <t>10.6  PROVINCIA DE PUNO: AUTORIDADES MUNICIPALES  ELEGIDAS PERÍODO, SEGÚN CARGO, 2023 - 2026</t>
  </si>
  <si>
    <t xml:space="preserve">              Apellidos y Nombres</t>
  </si>
  <si>
    <t>10.8  PUNO: AUTORIDADES SOMETIDOS A PROCESO DE REVOCATORIA DE LOS GOBIERNOS LOCALES DISTRITALES</t>
  </si>
  <si>
    <t>48,5</t>
  </si>
  <si>
    <t>46,8</t>
  </si>
  <si>
    <t>44,0</t>
  </si>
  <si>
    <t>66,2</t>
  </si>
  <si>
    <t>69,1</t>
  </si>
  <si>
    <t>67,2</t>
  </si>
  <si>
    <t>27,3</t>
  </si>
  <si>
    <t>26,1</t>
  </si>
  <si>
    <t>32,5</t>
  </si>
  <si>
    <t xml:space="preserve">        (Porcentaje)</t>
  </si>
  <si>
    <t>Total departamento</t>
  </si>
  <si>
    <t>Reforma y Honradez por más Obras</t>
  </si>
  <si>
    <t xml:space="preserve">         2009, 2012, 2013, 2017 y 2021.</t>
  </si>
  <si>
    <t>10.5  PUNO: AUTORIDADES REGIONALES ELEGIDAS, 2022</t>
  </si>
  <si>
    <t>Lugar de Registro</t>
  </si>
  <si>
    <t>Año Electoral</t>
  </si>
  <si>
    <t>Población Electoral al 31/12/2018</t>
  </si>
  <si>
    <t>Población Electoral al 30/04/2021</t>
  </si>
  <si>
    <t>Población Electoral al 30/10/2022</t>
  </si>
  <si>
    <t>Año Electoral / Partido o Agrupación Política</t>
  </si>
  <si>
    <t xml:space="preserve">          (Año electoral)</t>
  </si>
  <si>
    <t>Votos Válidos</t>
  </si>
  <si>
    <t>Nombres y Apellidos</t>
  </si>
  <si>
    <t>Partido Político</t>
  </si>
  <si>
    <t xml:space="preserve">  Partido Político</t>
  </si>
  <si>
    <t>Ámbito Geográfico</t>
  </si>
  <si>
    <t>Ámbito 
Geográfico</t>
  </si>
  <si>
    <t>10.10  PUNO: POBLACIÓN DE 18 Y MÁS AÑOS DE EDAD QUE TIENE DOCUMENTO NACIONAL DE IDENTIDAD,   
           2015 - 2023</t>
  </si>
  <si>
    <t>Votos Nulos</t>
  </si>
  <si>
    <t>Votos Blancos</t>
  </si>
  <si>
    <t>Total de Votos</t>
  </si>
  <si>
    <t xml:space="preserve">Fuente: Registro Nacional de Identificación y Estado Civil, Padrón Electoral, Referéndum Nacional 2018 y Elecciones Generales de abril 2021, Elecciones </t>
  </si>
  <si>
    <t xml:space="preserve">10.11  PUNO: POBLACIÓN DE 0 A 17 AÑOS DE EDAD QUE TIENE DOCUMENTO NACIONAL DE IDENTIDAD, SEGÚN AMBITO GEOGRÁFICO, </t>
  </si>
  <si>
    <t xml:space="preserve">d/ La población electoral para las Elecciones Regionales y Municipales 2022 a nivel nacional se publicó en la página web de la Institución, 
   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</si>
  <si>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información de las Elecciones Generales y del Parlamento Andino 2011 provienen de la página web de la Oficina Nacional de 
            </t>
    </r>
  </si>
  <si>
    <t xml:space="preserve">           Procesos Electorales.</t>
  </si>
  <si>
    <t xml:space="preserve">      resolución N° 0198-2011 - JNE.</t>
  </si>
  <si>
    <t xml:space="preserve">   elaborado por la Unidad de Planificación y Estadística / OPP / RENIEC.</t>
  </si>
  <si>
    <t xml:space="preserve">1/  Los 9 358 votos correspondientes al Partido Descentralista Fuerza Social han sido consignados en los votos nulos conforme lo indica la </t>
  </si>
  <si>
    <t xml:space="preserve">a/  El 26 de Enero se realizaron las Elecciones Congresales Extraordinarias, donde se eligió a los miembros del Parlamento
     </t>
  </si>
  <si>
    <t xml:space="preserve">        que culminará su mandato el 28 de julio del 2021. </t>
  </si>
  <si>
    <t xml:space="preserve">b/  Cifras obtenidas de la Resolución N°0602-2021-JNE publicada el 12 de Junio en el dirio oficial El Peruano. La resolución
     </t>
  </si>
  <si>
    <t xml:space="preserve">        proclama en el cargo de congresistas a los candidatos electos que alcanzaron la votación necesaria.</t>
  </si>
  <si>
    <t xml:space="preserve">Fuente: Instituto Nacional de Estadística e Informática, Compendio Estadístico Perú - Encuesta Nacional de </t>
  </si>
  <si>
    <t xml:space="preserve">              Hogares.</t>
  </si>
  <si>
    <t xml:space="preserve">10.12  PUNO: POBLACIÓN DE 18 A MÁS AÑOS DE EDAD QUE TIENE DOCUMENTO NACIONAL DE IDENTIDAD, SEGÚN ÁMBITO </t>
  </si>
  <si>
    <t xml:space="preserve">           GEOGRÁFICO, 2017 - 2023</t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</si>
  <si>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 xml:space="preserve"> La población electoral para las Elecciones Regionales y Municipales 2022 a nivel nacional se publicó en la página web  de la Institución, elaborado por
             </t>
    </r>
  </si>
  <si>
    <t>10.9  PUNO: POBLACIÓN DE 18 Y MÁS AÑOS DE EDAD SEGÚN OPINIÓN, 2014 - 2023</t>
  </si>
  <si>
    <t xml:space="preserve">          2017 - 2023</t>
  </si>
  <si>
    <t xml:space="preserve">                  Regionales y Municipales 2022.</t>
  </si>
  <si>
    <t xml:space="preserve">         REGISTRO, 2016, 2018, 2020 - 2022.</t>
  </si>
  <si>
    <t xml:space="preserve">         (Año electoral)</t>
  </si>
  <si>
    <t>10.4   PERÚ: VOTOS VÁLIDOS OBTENIDOS EN ELECCIONES PRESIDENCIALES, SEGÚN AÑO ELECTORAL Y
          PARTIDO O AGRUPACIÓN POLÍTICA, 2011, 2016 Y 2021</t>
  </si>
  <si>
    <t xml:space="preserve">         (Consulta Popular de Revocatoria)</t>
  </si>
  <si>
    <t xml:space="preserve">           (Porcentaje)</t>
  </si>
  <si>
    <t xml:space="preserve">                  la Unidad de Planificación y Estadística / OPP / RENIEC.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</si>
</sst>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-;\-* #,##0.00_-;_-* &quot;-&quot;??_-;_-@_-"/>
    <numFmt numFmtId="164" formatCode="_-* #,##0.00\ _€_-;\-* #,##0.00\ _€_-;_-* &quot;-&quot;??\ _€_-;_-@_-"/>
    <numFmt numFmtId="165" formatCode="_ * #,##0_ ;_ * \-#,##0_ ;_ * &quot;-&quot;_ ;_ @_ "/>
    <numFmt numFmtId="166" formatCode="_ * #,##0.00_ ;_ * \-#,##0.00_ ;_ * &quot;-&quot;??_ ;_ @_ "/>
    <numFmt numFmtId="167" formatCode="###\ ###\ ###"/>
    <numFmt numFmtId="168" formatCode="#\ ###\ ###"/>
    <numFmt numFmtId="169" formatCode="0.0"/>
    <numFmt numFmtId="170" formatCode="#\ ##0"/>
    <numFmt numFmtId="171" formatCode="#\ ###\ ###&quot;&quot;"/>
    <numFmt numFmtId="172" formatCode="###\ ###\ ##0"/>
    <numFmt numFmtId="173" formatCode="#,###,##0.0"/>
    <numFmt numFmtId="174" formatCode="#\ ###\ ###\ "/>
    <numFmt numFmtId="175" formatCode="#\ ###\ ###;;&quot;-&quot;"/>
    <numFmt numFmtId="176" formatCode="#\ ###.0"/>
    <numFmt numFmtId="177" formatCode="#\ ###.#"/>
    <numFmt numFmtId="178" formatCode="0.0;;&quot;-&quot;"/>
    <numFmt numFmtId="179" formatCode="_(&quot;S/.&quot;\ * #,##0.00_);_(&quot;S/.&quot;\ * \(#,##0.00\);_(&quot;S/.&quot;\ * &quot;-&quot;??_);_(@_)"/>
    <numFmt numFmtId="180" formatCode="_(* #,##0.00_);_(* \(#,##0.00\);_(* &quot;-&quot;??_);_(@_)"/>
    <numFmt numFmtId="181" formatCode="_ [$€]* #.##0.00_ ;_ [$€]* \-#.##0.00_ ;_ [$€]* &quot;-&quot;??_ ;_ @_ "/>
    <numFmt numFmtId="182" formatCode="General_)"/>
    <numFmt numFmtId="183" formatCode="\$#.00"/>
    <numFmt numFmtId="184" formatCode="#.00"/>
    <numFmt numFmtId="185" formatCode="%#.00"/>
    <numFmt numFmtId="186" formatCode="_-[$€-2]* #,##0.00_-;\-[$€-2]* #,##0.00_-;_-[$€-2]* &quot;-&quot;??_-"/>
    <numFmt numFmtId="187" formatCode="_ #,##0.0__\ ;_ \-#,##0.0__\ ;_ \ &quot;-.-&quot;__\ ;_ @__"/>
    <numFmt numFmtId="188" formatCode="_ #,##0.0__\ ;_ \-#,##0.0__\ ;_ \ &quot;-.-&quot;__\ ;_ @\ __"/>
    <numFmt numFmtId="189" formatCode="_ * #,##0_ ;_ * \-#,##0_ ;_ * &quot;-&quot;_ ;_ @_ \l"/>
    <numFmt numFmtId="190" formatCode="_(* #.##0.00_);_(* \(#.##0.00\);_(* &quot;-&quot;??_);_(@_)"/>
    <numFmt numFmtId="191" formatCode="#,###"/>
  </numFmts>
  <fonts count="9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sz val="8"/>
      <color indexed="9"/>
      <name val="Arial Narrow"/>
      <family val="2"/>
    </font>
    <font>
      <sz val="9"/>
      <name val="Arial Narrow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b/>
      <sz val="7.5"/>
      <name val="Arial"/>
      <family val="2"/>
    </font>
    <font>
      <sz val="8.5"/>
      <name val="Arial"/>
      <family val="2"/>
    </font>
    <font>
      <sz val="8"/>
      <name val="Trebuchet MS"/>
      <family val="2"/>
    </font>
    <font>
      <u/>
      <sz val="10"/>
      <color theme="10"/>
      <name val="Arial"/>
      <family val="2"/>
    </font>
    <font>
      <b/>
      <sz val="8"/>
      <name val="Trebuchet MS"/>
      <family val="2"/>
    </font>
    <font>
      <b/>
      <sz val="9"/>
      <color theme="1"/>
      <name val="Arial Narrow"/>
      <family val="2"/>
    </font>
    <font>
      <sz val="7"/>
      <color rgb="FF000000"/>
      <name val="Arial Narrow"/>
      <family val="2"/>
    </font>
    <font>
      <sz val="10"/>
      <color rgb="FFFF0000"/>
      <name val="Arial"/>
      <family val="2"/>
    </font>
    <font>
      <sz val="11"/>
      <name val="Arial Narrow"/>
      <family val="2"/>
    </font>
    <font>
      <sz val="8"/>
      <color rgb="FFFF0000"/>
      <name val="Arial Narrow"/>
      <family val="2"/>
    </font>
    <font>
      <sz val="7"/>
      <color rgb="FFFF0000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color indexed="8"/>
      <name val="Courier"/>
      <family val="3"/>
    </font>
    <font>
      <b/>
      <u/>
      <sz val="8"/>
      <name val="Tms Rmn"/>
    </font>
    <font>
      <sz val="8"/>
      <name val="Helv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b/>
      <i/>
      <sz val="8"/>
      <name val="Tms Rmn"/>
    </font>
    <font>
      <sz val="6"/>
      <name val="Helv"/>
    </font>
    <font>
      <i/>
      <sz val="6"/>
      <name val="Helv"/>
    </font>
    <font>
      <b/>
      <i/>
      <sz val="8"/>
      <name val="Helv"/>
    </font>
    <font>
      <b/>
      <sz val="8"/>
      <name val="Tms Rmn"/>
    </font>
    <font>
      <sz val="10"/>
      <name val="Times New Roman"/>
      <family val="1"/>
    </font>
    <font>
      <sz val="12"/>
      <name val="Times New Roman"/>
      <family val="1"/>
    </font>
    <font>
      <sz val="9"/>
      <color indexed="10"/>
      <name val="Geneva"/>
    </font>
    <font>
      <sz val="12"/>
      <color indexed="24"/>
      <name val="Arial"/>
      <family val="2"/>
    </font>
    <font>
      <b/>
      <sz val="12"/>
      <name val="Helv"/>
    </font>
    <font>
      <sz val="8"/>
      <color indexed="8"/>
      <name val="Arial Narrow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64"/>
      <name val="Arial"/>
      <family val="2"/>
    </font>
    <font>
      <sz val="8"/>
      <name val="Arial"/>
      <family val="2"/>
    </font>
    <font>
      <sz val="8"/>
      <color theme="0"/>
      <name val="Arial Narrow"/>
      <family val="2"/>
    </font>
    <font>
      <b/>
      <sz val="8"/>
      <color theme="0"/>
      <name val="Arial Narrow"/>
      <family val="2"/>
    </font>
    <font>
      <sz val="10"/>
      <color theme="0"/>
      <name val="Arial"/>
      <family val="2"/>
    </font>
    <font>
      <sz val="10"/>
      <color theme="0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u/>
      <sz val="8"/>
      <color rgb="FF00CCFF"/>
      <name val="Arial Narrow"/>
      <family val="2"/>
    </font>
    <font>
      <b/>
      <sz val="8"/>
      <color rgb="FF00CCFF"/>
      <name val="Arial Narrow"/>
      <family val="2"/>
    </font>
    <font>
      <sz val="10"/>
      <color rgb="FF00CCFF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  <font>
      <u/>
      <sz val="10"/>
      <color theme="0" tint="-0.34998626667073579"/>
      <name val="Arial Narrow"/>
      <family val="2"/>
    </font>
    <font>
      <sz val="8"/>
      <color rgb="FF202122"/>
      <name val="Arial Narrow"/>
      <family val="2"/>
    </font>
    <font>
      <sz val="8"/>
      <name val="Aptos Narrow"/>
      <family val="2"/>
    </font>
    <font>
      <u/>
      <sz val="10"/>
      <color theme="10"/>
      <name val="Arial Narrow"/>
      <family val="2"/>
    </font>
    <font>
      <b/>
      <sz val="10"/>
      <color theme="0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125">
        <fgColor indexed="8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49"/>
      </bottom>
      <diagonal/>
    </border>
    <border>
      <left/>
      <right style="thick">
        <color indexed="49"/>
      </right>
      <top/>
      <bottom/>
      <diagonal/>
    </border>
    <border>
      <left/>
      <right style="thick">
        <color indexed="49"/>
      </right>
      <top/>
      <bottom style="thin">
        <color indexed="49"/>
      </bottom>
      <diagonal/>
    </border>
    <border>
      <left style="thick">
        <color indexed="49"/>
      </left>
      <right/>
      <top/>
      <bottom style="thin">
        <color indexed="49"/>
      </bottom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/>
      <top style="thin">
        <color indexed="49"/>
      </top>
      <bottom/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 style="thick">
        <color rgb="FF33CCCC"/>
      </left>
      <right/>
      <top/>
      <bottom/>
      <diagonal/>
    </border>
    <border>
      <left/>
      <right/>
      <top/>
      <bottom style="thin">
        <color rgb="FF33CCCC"/>
      </bottom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/>
      <right/>
      <top style="thin">
        <color rgb="FF33CCCC"/>
      </top>
      <bottom style="thin">
        <color rgb="FF33CCCC"/>
      </bottom>
      <diagonal/>
    </border>
    <border>
      <left/>
      <right style="thick">
        <color rgb="FF33CCCC"/>
      </right>
      <top style="thin">
        <color rgb="FF33CCCC"/>
      </top>
      <bottom/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/>
      <right style="thick">
        <color rgb="FF33CCCC"/>
      </right>
      <top/>
      <bottom/>
      <diagonal/>
    </border>
    <border>
      <left/>
      <right/>
      <top style="thin">
        <color rgb="FF33CCCC"/>
      </top>
      <bottom/>
      <diagonal/>
    </border>
    <border>
      <left/>
      <right style="thick">
        <color indexed="49"/>
      </right>
      <top/>
      <bottom style="thin">
        <color rgb="FF33CCCC"/>
      </bottom>
      <diagonal/>
    </border>
    <border>
      <left/>
      <right style="thick">
        <color indexed="49"/>
      </right>
      <top style="thin">
        <color rgb="FF33CCCC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ck">
        <color indexed="49"/>
      </right>
      <top style="thin">
        <color rgb="FF33CCCC"/>
      </top>
      <bottom style="thin">
        <color theme="0"/>
      </bottom>
      <diagonal/>
    </border>
    <border>
      <left/>
      <right style="thick">
        <color rgb="FF33CCCC"/>
      </right>
      <top style="thin">
        <color rgb="FF33CCCC"/>
      </top>
      <bottom style="thin">
        <color rgb="FF33CCCC"/>
      </bottom>
      <diagonal/>
    </border>
    <border>
      <left style="thick">
        <color rgb="FF33CCCC"/>
      </left>
      <right/>
      <top style="thin">
        <color indexed="49"/>
      </top>
      <bottom style="thin">
        <color indexed="49"/>
      </bottom>
      <diagonal/>
    </border>
    <border>
      <left/>
      <right/>
      <top style="thin">
        <color indexed="64"/>
      </top>
      <bottom style="thin">
        <color rgb="FF33CCCC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rgb="FF33CCCC"/>
      </right>
      <top/>
      <bottom/>
      <diagonal/>
    </border>
    <border>
      <left/>
      <right style="medium">
        <color rgb="FF33CCCC"/>
      </right>
      <top/>
      <bottom style="thin">
        <color rgb="FF33CCCC"/>
      </bottom>
      <diagonal/>
    </border>
    <border>
      <left/>
      <right style="medium">
        <color rgb="FF33CCCC"/>
      </right>
      <top style="thin">
        <color rgb="FF33CCCC"/>
      </top>
      <bottom/>
      <diagonal/>
    </border>
    <border>
      <left style="thick">
        <color rgb="FF33CCCC"/>
      </left>
      <right/>
      <top style="thin">
        <color rgb="FF33CCCC"/>
      </top>
      <bottom style="thin">
        <color rgb="FF33CCCC"/>
      </bottom>
      <diagonal/>
    </border>
    <border>
      <left style="thick">
        <color rgb="FF33CCCC"/>
      </left>
      <right/>
      <top style="thin">
        <color rgb="FF33CCCC"/>
      </top>
      <bottom/>
      <diagonal/>
    </border>
    <border>
      <left style="thick">
        <color indexed="49"/>
      </left>
      <right/>
      <top/>
      <bottom/>
      <diagonal/>
    </border>
    <border>
      <left style="thick">
        <color indexed="49"/>
      </left>
      <right/>
      <top/>
      <bottom style="thin">
        <color rgb="FF33CCCC"/>
      </bottom>
      <diagonal/>
    </border>
  </borders>
  <cellStyleXfs count="1023">
    <xf numFmtId="0" fontId="0" fillId="0" borderId="0"/>
    <xf numFmtId="164" fontId="8" fillId="0" borderId="0" applyFont="0" applyFill="0" applyBorder="0" applyAlignment="0" applyProtection="0"/>
    <xf numFmtId="0" fontId="8" fillId="0" borderId="0"/>
    <xf numFmtId="0" fontId="7" fillId="0" borderId="0"/>
    <xf numFmtId="0" fontId="8" fillId="0" borderId="0" applyNumberFormat="0" applyFill="0" applyBorder="0" applyAlignment="0" applyProtection="0"/>
    <xf numFmtId="0" fontId="8" fillId="0" borderId="0"/>
    <xf numFmtId="0" fontId="24" fillId="0" borderId="0" applyNumberFormat="0" applyFont="0" applyFill="0" applyBorder="0" applyAlignment="0" applyProtection="0">
      <alignment vertical="top"/>
    </xf>
    <xf numFmtId="0" fontId="2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3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3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5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8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22" borderId="0" applyNumberFormat="0" applyBorder="0" applyAlignment="0" applyProtection="0"/>
    <xf numFmtId="0" fontId="45" fillId="6" borderId="0" applyNumberFormat="0" applyBorder="0" applyAlignment="0" applyProtection="0"/>
    <xf numFmtId="0" fontId="39" fillId="7" borderId="0" applyNumberFormat="0" applyBorder="0" applyAlignment="0" applyProtection="0"/>
    <xf numFmtId="0" fontId="40" fillId="23" borderId="29" applyNumberFormat="0" applyAlignment="0" applyProtection="0"/>
    <xf numFmtId="0" fontId="40" fillId="23" borderId="29" applyNumberFormat="0" applyAlignment="0" applyProtection="0"/>
    <xf numFmtId="0" fontId="40" fillId="23" borderId="29" applyNumberFormat="0" applyAlignment="0" applyProtection="0"/>
    <xf numFmtId="0" fontId="66" fillId="0" borderId="0"/>
    <xf numFmtId="0" fontId="41" fillId="24" borderId="30" applyNumberFormat="0" applyAlignment="0" applyProtection="0"/>
    <xf numFmtId="0" fontId="41" fillId="24" borderId="30" applyNumberFormat="0" applyAlignment="0" applyProtection="0"/>
    <xf numFmtId="0" fontId="42" fillId="0" borderId="31" applyNumberFormat="0" applyFill="0" applyAlignment="0" applyProtection="0"/>
    <xf numFmtId="0" fontId="42" fillId="0" borderId="31" applyNumberFormat="0" applyFill="0" applyAlignment="0" applyProtection="0"/>
    <xf numFmtId="0" fontId="41" fillId="24" borderId="30" applyNumberFormat="0" applyAlignment="0" applyProtection="0"/>
    <xf numFmtId="4" fontId="54" fillId="0" borderId="0">
      <protection locked="0"/>
    </xf>
    <xf numFmtId="182" fontId="55" fillId="0" borderId="0"/>
    <xf numFmtId="182" fontId="56" fillId="0" borderId="0"/>
    <xf numFmtId="183" fontId="54" fillId="0" borderId="0">
      <protection locked="0"/>
    </xf>
    <xf numFmtId="0" fontId="54" fillId="0" borderId="0">
      <protection locked="0"/>
    </xf>
    <xf numFmtId="0" fontId="8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44" fillId="10" borderId="29" applyNumberFormat="0" applyAlignment="0" applyProtection="0"/>
    <xf numFmtId="0" fontId="44" fillId="10" borderId="29" applyNumberFormat="0" applyAlignment="0" applyProtection="0"/>
    <xf numFmtId="166" fontId="36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1" fontId="36" fillId="0" borderId="0" applyFont="0" applyFill="0" applyBorder="0" applyAlignment="0" applyProtection="0"/>
    <xf numFmtId="186" fontId="8" fillId="0" borderId="0" applyFont="0" applyFill="0" applyBorder="0" applyAlignment="0" applyProtection="0"/>
    <xf numFmtId="186" fontId="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5" fontId="8" fillId="0" borderId="33" applyFill="0" applyBorder="0" applyProtection="0">
      <alignment horizontal="center" wrapText="1" shrinkToFit="1"/>
    </xf>
    <xf numFmtId="2" fontId="67" fillId="0" borderId="0" applyFill="0" applyBorder="0" applyAlignment="0" applyProtection="0"/>
    <xf numFmtId="184" fontId="54" fillId="0" borderId="0">
      <protection locked="0"/>
    </xf>
    <xf numFmtId="0" fontId="39" fillId="7" borderId="0" applyNumberFormat="0" applyBorder="0" applyAlignment="0" applyProtection="0"/>
    <xf numFmtId="0" fontId="68" fillId="0" borderId="0"/>
    <xf numFmtId="0" fontId="51" fillId="0" borderId="32" applyNumberFormat="0" applyFill="0" applyAlignment="0" applyProtection="0"/>
    <xf numFmtId="0" fontId="52" fillId="0" borderId="34" applyNumberFormat="0" applyFill="0" applyAlignment="0" applyProtection="0"/>
    <xf numFmtId="0" fontId="43" fillId="0" borderId="35" applyNumberFormat="0" applyFill="0" applyAlignment="0" applyProtection="0"/>
    <xf numFmtId="0" fontId="43" fillId="0" borderId="0" applyNumberFormat="0" applyFill="0" applyBorder="0" applyAlignment="0" applyProtection="0"/>
    <xf numFmtId="0" fontId="57" fillId="0" borderId="0">
      <protection locked="0"/>
    </xf>
    <xf numFmtId="0" fontId="58" fillId="0" borderId="0">
      <protection locked="0"/>
    </xf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4" fillId="10" borderId="29" applyNumberFormat="0" applyAlignment="0" applyProtection="0"/>
    <xf numFmtId="0" fontId="42" fillId="0" borderId="31" applyNumberFormat="0" applyFill="0" applyAlignment="0" applyProtection="0"/>
    <xf numFmtId="190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7" fontId="64" fillId="0" borderId="0" applyFont="0" applyFill="0" applyBorder="0" applyAlignment="0" applyProtection="0"/>
    <xf numFmtId="188" fontId="64" fillId="0" borderId="0" applyFill="0" applyBorder="0" applyAlignment="0" applyProtection="0"/>
    <xf numFmtId="179" fontId="8" fillId="0" borderId="0" applyFont="0" applyFill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26" borderId="36" applyNumberFormat="0" applyFont="0" applyAlignment="0" applyProtection="0"/>
    <xf numFmtId="182" fontId="59" fillId="0" borderId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189" fontId="65" fillId="0" borderId="0" applyFont="0" applyFill="0" applyBorder="0" applyAlignment="0" applyProtection="0"/>
    <xf numFmtId="0" fontId="47" fillId="23" borderId="37" applyNumberFormat="0" applyAlignment="0" applyProtection="0"/>
    <xf numFmtId="4" fontId="60" fillId="0" borderId="19" applyBorder="0"/>
    <xf numFmtId="3" fontId="60" fillId="0" borderId="19" applyBorder="0"/>
    <xf numFmtId="0" fontId="61" fillId="0" borderId="19" applyBorder="0">
      <alignment horizontal="center"/>
    </xf>
    <xf numFmtId="0" fontId="61" fillId="0" borderId="0"/>
    <xf numFmtId="0" fontId="62" fillId="0" borderId="19" applyBorder="0"/>
    <xf numFmtId="185" fontId="54" fillId="0" borderId="0">
      <protection locked="0"/>
    </xf>
    <xf numFmtId="182" fontId="63" fillId="27" borderId="0"/>
    <xf numFmtId="0" fontId="47" fillId="23" borderId="37" applyNumberFormat="0" applyAlignment="0" applyProtection="0"/>
    <xf numFmtId="0" fontId="47" fillId="23" borderId="37" applyNumberFormat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82" fontId="63" fillId="0" borderId="0"/>
    <xf numFmtId="0" fontId="51" fillId="0" borderId="32" applyNumberFormat="0" applyFill="0" applyAlignment="0" applyProtection="0"/>
    <xf numFmtId="0" fontId="52" fillId="0" borderId="34" applyNumberFormat="0" applyFill="0" applyAlignment="0" applyProtection="0"/>
    <xf numFmtId="0" fontId="52" fillId="0" borderId="34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0" fontId="4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" fillId="26" borderId="36" applyNumberFormat="0" applyFont="0" applyAlignment="0" applyProtection="0"/>
    <xf numFmtId="0" fontId="50" fillId="0" borderId="0" applyNumberFormat="0" applyFill="0" applyBorder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18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6" borderId="36" applyNumberFormat="0" applyFont="0" applyAlignment="0" applyProtection="0"/>
    <xf numFmtId="0" fontId="5" fillId="0" borderId="0"/>
    <xf numFmtId="0" fontId="5" fillId="0" borderId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8" fillId="26" borderId="36" applyNumberFormat="0" applyFont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" fillId="26" borderId="36" applyNumberFormat="0" applyFont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" fillId="0" borderId="0"/>
    <xf numFmtId="0" fontId="8" fillId="26" borderId="36" applyNumberFormat="0" applyFont="0" applyAlignment="0" applyProtection="0"/>
    <xf numFmtId="0" fontId="70" fillId="0" borderId="0"/>
    <xf numFmtId="0" fontId="70" fillId="0" borderId="0"/>
    <xf numFmtId="0" fontId="70" fillId="0" borderId="0"/>
    <xf numFmtId="0" fontId="70" fillId="0" borderId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66" fontId="70" fillId="0" borderId="0" applyFont="0" applyFill="0" applyBorder="0" applyAlignment="0" applyProtection="0"/>
    <xf numFmtId="181" fontId="70" fillId="0" borderId="0" applyFont="0" applyFill="0" applyBorder="0" applyAlignment="0" applyProtection="0"/>
    <xf numFmtId="0" fontId="3" fillId="0" borderId="0"/>
    <xf numFmtId="0" fontId="3" fillId="0" borderId="0"/>
    <xf numFmtId="0" fontId="8" fillId="26" borderId="36" applyNumberFormat="0" applyFont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8" fillId="0" borderId="0"/>
    <xf numFmtId="0" fontId="71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NumberFormat="0" applyFill="0" applyBorder="0" applyAlignment="0" applyProtection="0"/>
    <xf numFmtId="49" fontId="8" fillId="0" borderId="0" applyFill="0" applyBorder="0" applyAlignment="0" applyProtection="0"/>
    <xf numFmtId="0" fontId="72" fillId="0" borderId="0"/>
    <xf numFmtId="0" fontId="72" fillId="0" borderId="0"/>
    <xf numFmtId="0" fontId="2" fillId="0" borderId="0"/>
    <xf numFmtId="0" fontId="2" fillId="0" borderId="0"/>
    <xf numFmtId="0" fontId="8" fillId="0" borderId="0"/>
    <xf numFmtId="0" fontId="72" fillId="0" borderId="0"/>
    <xf numFmtId="0" fontId="72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2" fillId="0" borderId="0"/>
    <xf numFmtId="0" fontId="72" fillId="0" borderId="0"/>
    <xf numFmtId="0" fontId="72" fillId="0" borderId="0"/>
    <xf numFmtId="0" fontId="8" fillId="0" borderId="0"/>
    <xf numFmtId="0" fontId="7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2" fillId="0" borderId="0"/>
    <xf numFmtId="0" fontId="7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8" fillId="0" borderId="0" applyFont="0" applyFill="0" applyBorder="0" applyAlignment="0" applyProtection="0"/>
    <xf numFmtId="0" fontId="1" fillId="0" borderId="0"/>
    <xf numFmtId="164" fontId="8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9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6" fontId="8" fillId="0" borderId="0" applyFont="0" applyFill="0" applyBorder="0" applyAlignment="0" applyProtection="0"/>
    <xf numFmtId="0" fontId="72" fillId="0" borderId="0"/>
    <xf numFmtId="0" fontId="1" fillId="0" borderId="0"/>
    <xf numFmtId="0" fontId="1" fillId="0" borderId="0"/>
    <xf numFmtId="0" fontId="7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2">
    <xf numFmtId="0" fontId="0" fillId="0" borderId="0" xfId="0"/>
    <xf numFmtId="0" fontId="11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center" wrapText="1"/>
    </xf>
    <xf numFmtId="0" fontId="10" fillId="2" borderId="0" xfId="0" applyFont="1" applyFill="1"/>
    <xf numFmtId="0" fontId="10" fillId="2" borderId="0" xfId="0" applyFont="1" applyFill="1" applyAlignment="1">
      <alignment vertical="center"/>
    </xf>
    <xf numFmtId="167" fontId="10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7" fontId="10" fillId="2" borderId="0" xfId="0" applyNumberFormat="1" applyFont="1" applyFill="1" applyAlignment="1">
      <alignment horizontal="right" vertical="center"/>
    </xf>
    <xf numFmtId="0" fontId="15" fillId="2" borderId="0" xfId="0" applyFont="1" applyFill="1" applyAlignment="1">
      <alignment vertical="center"/>
    </xf>
    <xf numFmtId="167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0" borderId="0" xfId="0" applyFont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0" fontId="11" fillId="0" borderId="0" xfId="0" applyFont="1"/>
    <xf numFmtId="0" fontId="10" fillId="0" borderId="0" xfId="0" applyFont="1" applyAlignment="1">
      <alignment horizontal="right" vertical="center"/>
    </xf>
    <xf numFmtId="0" fontId="19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167" fontId="15" fillId="3" borderId="0" xfId="0" applyNumberFormat="1" applyFont="1" applyFill="1" applyAlignment="1">
      <alignment vertical="center"/>
    </xf>
    <xf numFmtId="169" fontId="10" fillId="2" borderId="0" xfId="1" applyNumberFormat="1" applyFont="1" applyFill="1" applyBorder="1" applyAlignment="1">
      <alignment horizontal="right" vertical="center"/>
    </xf>
    <xf numFmtId="169" fontId="10" fillId="2" borderId="0" xfId="0" applyNumberFormat="1" applyFont="1" applyFill="1" applyAlignment="1">
      <alignment horizontal="right" vertical="center"/>
    </xf>
    <xf numFmtId="169" fontId="11" fillId="2" borderId="0" xfId="0" applyNumberFormat="1" applyFont="1" applyFill="1" applyAlignment="1">
      <alignment horizontal="right" vertical="center"/>
    </xf>
    <xf numFmtId="169" fontId="10" fillId="2" borderId="0" xfId="0" applyNumberFormat="1" applyFont="1" applyFill="1" applyAlignment="1">
      <alignment vertical="center"/>
    </xf>
    <xf numFmtId="0" fontId="20" fillId="0" borderId="0" xfId="0" applyFont="1"/>
    <xf numFmtId="0" fontId="13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167" fontId="10" fillId="2" borderId="9" xfId="0" applyNumberFormat="1" applyFont="1" applyFill="1" applyBorder="1" applyAlignment="1">
      <alignment horizontal="right" vertical="center"/>
    </xf>
    <xf numFmtId="0" fontId="10" fillId="0" borderId="10" xfId="0" applyFont="1" applyBorder="1"/>
    <xf numFmtId="0" fontId="8" fillId="0" borderId="0" xfId="0" applyFont="1"/>
    <xf numFmtId="0" fontId="10" fillId="0" borderId="17" xfId="0" applyFont="1" applyBorder="1"/>
    <xf numFmtId="0" fontId="11" fillId="2" borderId="8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1" fillId="3" borderId="12" xfId="0" applyFont="1" applyFill="1" applyBorder="1" applyAlignment="1">
      <alignment horizontal="right" vertical="center" wrapText="1"/>
    </xf>
    <xf numFmtId="0" fontId="10" fillId="3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23" fillId="0" borderId="0" xfId="0" applyFont="1"/>
    <xf numFmtId="0" fontId="12" fillId="3" borderId="0" xfId="2" applyFont="1" applyFill="1" applyAlignment="1">
      <alignment horizontal="left"/>
    </xf>
    <xf numFmtId="167" fontId="11" fillId="3" borderId="0" xfId="2" applyNumberFormat="1" applyFont="1" applyFill="1" applyAlignment="1">
      <alignment horizontal="right"/>
    </xf>
    <xf numFmtId="165" fontId="12" fillId="3" borderId="0" xfId="2" applyNumberFormat="1" applyFont="1" applyFill="1" applyAlignment="1">
      <alignment horizontal="right"/>
    </xf>
    <xf numFmtId="170" fontId="10" fillId="3" borderId="0" xfId="2" applyNumberFormat="1" applyFont="1" applyFill="1" applyAlignment="1">
      <alignment horizontal="right"/>
    </xf>
    <xf numFmtId="170" fontId="11" fillId="3" borderId="0" xfId="2" applyNumberFormat="1" applyFont="1" applyFill="1" applyAlignment="1">
      <alignment horizontal="right"/>
    </xf>
    <xf numFmtId="0" fontId="14" fillId="0" borderId="0" xfId="0" applyFont="1" applyAlignment="1">
      <alignment horizontal="center"/>
    </xf>
    <xf numFmtId="0" fontId="20" fillId="0" borderId="10" xfId="0" applyFont="1" applyBorder="1"/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170" fontId="10" fillId="3" borderId="0" xfId="2" applyNumberFormat="1" applyFont="1" applyFill="1" applyAlignment="1">
      <alignment horizontal="right" vertical="center"/>
    </xf>
    <xf numFmtId="168" fontId="10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right" vertical="center"/>
    </xf>
    <xf numFmtId="0" fontId="13" fillId="0" borderId="0" xfId="0" applyFont="1" applyAlignment="1">
      <alignment vertical="center"/>
    </xf>
    <xf numFmtId="172" fontId="10" fillId="0" borderId="0" xfId="0" applyNumberFormat="1" applyFont="1" applyAlignment="1">
      <alignment vertical="center"/>
    </xf>
    <xf numFmtId="0" fontId="8" fillId="0" borderId="0" xfId="6" applyNumberFormat="1" applyFont="1" applyFill="1" applyBorder="1" applyAlignment="1" applyProtection="1">
      <alignment horizontal="left" vertical="top" indent="1"/>
    </xf>
    <xf numFmtId="0" fontId="8" fillId="0" borderId="0" xfId="6" applyNumberFormat="1" applyFont="1" applyFill="1" applyBorder="1" applyAlignment="1" applyProtection="1">
      <alignment horizontal="left" vertical="top"/>
    </xf>
    <xf numFmtId="0" fontId="25" fillId="0" borderId="0" xfId="6" applyNumberFormat="1" applyFont="1" applyFill="1" applyBorder="1" applyAlignment="1" applyProtection="1">
      <alignment horizontal="left" vertical="top" indent="1"/>
    </xf>
    <xf numFmtId="1" fontId="26" fillId="0" borderId="0" xfId="6" applyNumberFormat="1" applyFont="1" applyFill="1" applyBorder="1" applyAlignment="1" applyProtection="1">
      <alignment horizontal="right" vertical="top"/>
    </xf>
    <xf numFmtId="1" fontId="10" fillId="0" borderId="0" xfId="6" applyNumberFormat="1" applyFont="1" applyFill="1" applyBorder="1" applyAlignment="1" applyProtection="1">
      <alignment horizontal="right" vertical="top"/>
    </xf>
    <xf numFmtId="171" fontId="10" fillId="0" borderId="0" xfId="6" applyNumberFormat="1" applyFont="1" applyFill="1" applyBorder="1" applyAlignment="1" applyProtection="1">
      <alignment horizontal="right" vertical="center"/>
    </xf>
    <xf numFmtId="1" fontId="27" fillId="0" borderId="0" xfId="6" applyNumberFormat="1" applyFont="1" applyFill="1" applyBorder="1" applyAlignment="1" applyProtection="1">
      <alignment horizontal="right" vertical="top"/>
    </xf>
    <xf numFmtId="0" fontId="27" fillId="0" borderId="0" xfId="6" applyNumberFormat="1" applyFont="1" applyFill="1" applyBorder="1" applyAlignment="1" applyProtection="1">
      <alignment horizontal="right" vertical="top"/>
    </xf>
    <xf numFmtId="1" fontId="10" fillId="0" borderId="0" xfId="6" applyNumberFormat="1" applyFont="1" applyFill="1" applyBorder="1" applyAlignment="1" applyProtection="1">
      <alignment vertical="top"/>
    </xf>
    <xf numFmtId="1" fontId="11" fillId="0" borderId="0" xfId="6" applyNumberFormat="1" applyFont="1" applyFill="1" applyBorder="1" applyAlignment="1" applyProtection="1">
      <alignment vertical="top"/>
    </xf>
    <xf numFmtId="1" fontId="17" fillId="0" borderId="0" xfId="6" applyNumberFormat="1" applyFont="1" applyFill="1" applyBorder="1" applyAlignment="1" applyProtection="1">
      <alignment horizontal="center" vertical="top"/>
    </xf>
    <xf numFmtId="1" fontId="16" fillId="3" borderId="0" xfId="2" applyNumberFormat="1" applyFont="1" applyFill="1" applyAlignment="1">
      <alignment horizontal="right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/>
    </xf>
    <xf numFmtId="0" fontId="0" fillId="3" borderId="0" xfId="0" applyFill="1"/>
    <xf numFmtId="170" fontId="10" fillId="0" borderId="0" xfId="6" applyNumberFormat="1" applyFont="1" applyFill="1" applyBorder="1" applyAlignment="1" applyProtection="1">
      <alignment vertical="top"/>
    </xf>
    <xf numFmtId="170" fontId="10" fillId="0" borderId="0" xfId="6" applyNumberFormat="1" applyFont="1" applyFill="1" applyBorder="1" applyAlignment="1" applyProtection="1">
      <alignment horizontal="right" vertical="top"/>
    </xf>
    <xf numFmtId="170" fontId="10" fillId="3" borderId="0" xfId="0" applyNumberFormat="1" applyFont="1" applyFill="1" applyAlignment="1">
      <alignment vertical="center"/>
    </xf>
    <xf numFmtId="170" fontId="10" fillId="0" borderId="0" xfId="0" applyNumberFormat="1" applyFont="1" applyAlignment="1">
      <alignment vertical="center"/>
    </xf>
    <xf numFmtId="0" fontId="27" fillId="0" borderId="0" xfId="6" applyNumberFormat="1" applyFont="1" applyFill="1" applyBorder="1" applyAlignment="1" applyProtection="1">
      <alignment horizontal="right" vertical="top" wrapText="1"/>
    </xf>
    <xf numFmtId="1" fontId="29" fillId="0" borderId="0" xfId="6" applyNumberFormat="1" applyFont="1" applyFill="1" applyBorder="1" applyAlignment="1" applyProtection="1">
      <alignment horizontal="right" vertical="top"/>
    </xf>
    <xf numFmtId="0" fontId="10" fillId="2" borderId="0" xfId="0" applyFont="1" applyFill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167" fontId="11" fillId="2" borderId="0" xfId="0" applyNumberFormat="1" applyFont="1" applyFill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173" fontId="10" fillId="0" borderId="0" xfId="0" applyNumberFormat="1" applyFont="1"/>
    <xf numFmtId="167" fontId="1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0" fillId="0" borderId="23" xfId="0" applyFont="1" applyBorder="1" applyAlignment="1">
      <alignment vertical="center"/>
    </xf>
    <xf numFmtId="173" fontId="10" fillId="0" borderId="24" xfId="0" applyNumberFormat="1" applyFont="1" applyBorder="1"/>
    <xf numFmtId="0" fontId="0" fillId="3" borderId="0" xfId="0" applyFill="1" applyAlignment="1">
      <alignment horizontal="right"/>
    </xf>
    <xf numFmtId="169" fontId="21" fillId="3" borderId="0" xfId="0" applyNumberFormat="1" applyFont="1" applyFill="1" applyAlignment="1">
      <alignment horizontal="right"/>
    </xf>
    <xf numFmtId="0" fontId="0" fillId="3" borderId="10" xfId="0" applyFill="1" applyBorder="1" applyAlignment="1">
      <alignment horizontal="right"/>
    </xf>
    <xf numFmtId="0" fontId="22" fillId="3" borderId="0" xfId="0" applyFont="1" applyFill="1" applyAlignment="1">
      <alignment horizontal="right" vertical="center" wrapText="1"/>
    </xf>
    <xf numFmtId="0" fontId="21" fillId="3" borderId="0" xfId="0" applyFont="1" applyFill="1" applyAlignment="1">
      <alignment horizontal="right"/>
    </xf>
    <xf numFmtId="0" fontId="22" fillId="3" borderId="12" xfId="0" applyFont="1" applyFill="1" applyBorder="1" applyAlignment="1">
      <alignment horizontal="right" vertical="center" wrapText="1"/>
    </xf>
    <xf numFmtId="0" fontId="21" fillId="3" borderId="10" xfId="0" applyFont="1" applyFill="1" applyBorder="1" applyAlignment="1">
      <alignment horizontal="right"/>
    </xf>
    <xf numFmtId="0" fontId="16" fillId="2" borderId="0" xfId="0" applyFont="1" applyFill="1" applyAlignment="1">
      <alignment horizontal="left" vertical="center"/>
    </xf>
    <xf numFmtId="0" fontId="12" fillId="2" borderId="0" xfId="0" applyFont="1" applyFill="1"/>
    <xf numFmtId="169" fontId="10" fillId="2" borderId="0" xfId="0" applyNumberFormat="1" applyFont="1" applyFill="1"/>
    <xf numFmtId="169" fontId="10" fillId="2" borderId="0" xfId="0" applyNumberFormat="1" applyFont="1" applyFill="1" applyAlignment="1">
      <alignment horizontal="right"/>
    </xf>
    <xf numFmtId="169" fontId="10" fillId="2" borderId="10" xfId="0" applyNumberFormat="1" applyFont="1" applyFill="1" applyBorder="1" applyAlignment="1">
      <alignment horizontal="right"/>
    </xf>
    <xf numFmtId="167" fontId="12" fillId="2" borderId="0" xfId="0" applyNumberFormat="1" applyFont="1" applyFill="1" applyAlignment="1">
      <alignment horizontal="left"/>
    </xf>
    <xf numFmtId="167" fontId="10" fillId="2" borderId="0" xfId="0" applyNumberFormat="1" applyFont="1" applyFill="1" applyAlignment="1">
      <alignment horizontal="left" vertical="center"/>
    </xf>
    <xf numFmtId="167" fontId="10" fillId="2" borderId="0" xfId="0" applyNumberFormat="1" applyFont="1" applyFill="1" applyAlignment="1">
      <alignment horizontal="left"/>
    </xf>
    <xf numFmtId="167" fontId="10" fillId="2" borderId="0" xfId="0" applyNumberFormat="1" applyFont="1" applyFill="1" applyAlignment="1">
      <alignment horizontal="left" vertical="top"/>
    </xf>
    <xf numFmtId="0" fontId="11" fillId="3" borderId="12" xfId="0" applyFont="1" applyFill="1" applyBorder="1" applyAlignment="1">
      <alignment horizontal="left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22" fillId="0" borderId="0" xfId="0" applyFont="1" applyAlignment="1">
      <alignment horizontal="left"/>
    </xf>
    <xf numFmtId="167" fontId="11" fillId="2" borderId="15" xfId="0" applyNumberFormat="1" applyFont="1" applyFill="1" applyBorder="1" applyAlignment="1">
      <alignment horizontal="left" vertical="center"/>
    </xf>
    <xf numFmtId="167" fontId="11" fillId="2" borderId="15" xfId="0" applyNumberFormat="1" applyFont="1" applyFill="1" applyBorder="1" applyAlignment="1">
      <alignment horizontal="left" vertical="center" wrapText="1"/>
    </xf>
    <xf numFmtId="167" fontId="10" fillId="2" borderId="10" xfId="0" applyNumberFormat="1" applyFont="1" applyFill="1" applyBorder="1" applyAlignment="1">
      <alignment horizontal="left"/>
    </xf>
    <xf numFmtId="167" fontId="10" fillId="2" borderId="10" xfId="0" applyNumberFormat="1" applyFont="1" applyFill="1" applyBorder="1" applyAlignment="1">
      <alignment horizontal="left" vertical="center"/>
    </xf>
    <xf numFmtId="0" fontId="11" fillId="3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left"/>
    </xf>
    <xf numFmtId="0" fontId="13" fillId="0" borderId="10" xfId="0" applyFont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167" fontId="10" fillId="3" borderId="0" xfId="0" applyNumberFormat="1" applyFont="1" applyFill="1" applyAlignment="1">
      <alignment horizontal="left"/>
    </xf>
    <xf numFmtId="167" fontId="11" fillId="3" borderId="15" xfId="0" applyNumberFormat="1" applyFont="1" applyFill="1" applyBorder="1" applyAlignment="1">
      <alignment horizontal="left" vertical="center" wrapText="1"/>
    </xf>
    <xf numFmtId="167" fontId="10" fillId="2" borderId="15" xfId="0" applyNumberFormat="1" applyFont="1" applyFill="1" applyBorder="1" applyAlignment="1">
      <alignment horizontal="left" vertical="center" wrapText="1"/>
    </xf>
    <xf numFmtId="0" fontId="25" fillId="0" borderId="0" xfId="6" applyNumberFormat="1" applyFont="1" applyFill="1" applyBorder="1" applyAlignment="1" applyProtection="1">
      <alignment horizontal="left" vertical="top"/>
    </xf>
    <xf numFmtId="0" fontId="25" fillId="0" borderId="0" xfId="6" applyNumberFormat="1" applyFont="1" applyFill="1" applyBorder="1" applyAlignment="1" applyProtection="1">
      <alignment horizontal="center" vertical="top"/>
    </xf>
    <xf numFmtId="0" fontId="11" fillId="0" borderId="13" xfId="0" applyFont="1" applyBorder="1" applyAlignment="1">
      <alignment horizontal="left" vertical="center" wrapText="1"/>
    </xf>
    <xf numFmtId="174" fontId="11" fillId="3" borderId="0" xfId="2" applyNumberFormat="1" applyFont="1" applyFill="1" applyAlignment="1">
      <alignment horizontal="right" vertical="center"/>
    </xf>
    <xf numFmtId="174" fontId="10" fillId="0" borderId="0" xfId="0" applyNumberFormat="1" applyFont="1" applyAlignment="1">
      <alignment horizontal="right" vertical="center"/>
    </xf>
    <xf numFmtId="174" fontId="10" fillId="0" borderId="0" xfId="6" applyNumberFormat="1" applyFont="1" applyFill="1" applyBorder="1" applyAlignment="1" applyProtection="1">
      <alignment horizontal="right" vertical="top"/>
    </xf>
    <xf numFmtId="174" fontId="11" fillId="0" borderId="0" xfId="6" applyNumberFormat="1" applyFont="1" applyFill="1" applyBorder="1" applyAlignment="1" applyProtection="1">
      <alignment horizontal="right" vertical="top"/>
    </xf>
    <xf numFmtId="174" fontId="11" fillId="0" borderId="0" xfId="0" applyNumberFormat="1" applyFont="1" applyAlignment="1">
      <alignment horizontal="right" vertical="center"/>
    </xf>
    <xf numFmtId="168" fontId="11" fillId="0" borderId="0" xfId="0" applyNumberFormat="1" applyFont="1" applyAlignment="1">
      <alignment horizontal="right" vertical="center"/>
    </xf>
    <xf numFmtId="168" fontId="10" fillId="0" borderId="0" xfId="6" applyNumberFormat="1" applyFont="1" applyFill="1" applyBorder="1" applyAlignment="1" applyProtection="1">
      <alignment horizontal="right" vertical="top"/>
    </xf>
    <xf numFmtId="168" fontId="10" fillId="3" borderId="0" xfId="2" applyNumberFormat="1" applyFont="1" applyFill="1" applyAlignment="1">
      <alignment horizontal="right" vertical="center"/>
    </xf>
    <xf numFmtId="168" fontId="10" fillId="0" borderId="0" xfId="6" applyNumberFormat="1" applyFont="1" applyFill="1" applyBorder="1" applyAlignment="1" applyProtection="1">
      <alignment vertical="top"/>
    </xf>
    <xf numFmtId="168" fontId="10" fillId="0" borderId="0" xfId="0" applyNumberFormat="1" applyFont="1" applyAlignment="1">
      <alignment horizontal="right" vertical="center"/>
    </xf>
    <xf numFmtId="168" fontId="11" fillId="3" borderId="0" xfId="0" applyNumberFormat="1" applyFont="1" applyFill="1" applyAlignment="1">
      <alignment horizontal="right" vertical="center"/>
    </xf>
    <xf numFmtId="168" fontId="10" fillId="0" borderId="1" xfId="0" applyNumberFormat="1" applyFont="1" applyBorder="1" applyAlignment="1">
      <alignment horizontal="right"/>
    </xf>
    <xf numFmtId="168" fontId="10" fillId="0" borderId="10" xfId="0" applyNumberFormat="1" applyFont="1" applyBorder="1" applyAlignment="1">
      <alignment horizontal="right"/>
    </xf>
    <xf numFmtId="168" fontId="11" fillId="0" borderId="0" xfId="0" applyNumberFormat="1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168" fontId="10" fillId="2" borderId="0" xfId="0" applyNumberFormat="1" applyFont="1" applyFill="1" applyAlignment="1">
      <alignment horizontal="right" vertical="center"/>
    </xf>
    <xf numFmtId="168" fontId="10" fillId="2" borderId="10" xfId="0" applyNumberFormat="1" applyFont="1" applyFill="1" applyBorder="1" applyAlignment="1">
      <alignment horizontal="right" vertical="center"/>
    </xf>
    <xf numFmtId="168" fontId="0" fillId="0" borderId="0" xfId="0" applyNumberFormat="1" applyAlignment="1">
      <alignment horizontal="right"/>
    </xf>
    <xf numFmtId="168" fontId="11" fillId="3" borderId="12" xfId="0" applyNumberFormat="1" applyFont="1" applyFill="1" applyBorder="1" applyAlignment="1">
      <alignment horizontal="right" vertical="center" wrapText="1"/>
    </xf>
    <xf numFmtId="168" fontId="11" fillId="3" borderId="0" xfId="0" applyNumberFormat="1" applyFont="1" applyFill="1" applyAlignment="1">
      <alignment horizontal="right" vertical="center" wrapText="1"/>
    </xf>
    <xf numFmtId="168" fontId="10" fillId="3" borderId="0" xfId="0" applyNumberFormat="1" applyFont="1" applyFill="1" applyAlignment="1">
      <alignment horizontal="right" vertical="center"/>
    </xf>
    <xf numFmtId="168" fontId="10" fillId="2" borderId="14" xfId="0" applyNumberFormat="1" applyFont="1" applyFill="1" applyBorder="1" applyAlignment="1">
      <alignment horizontal="right" vertical="center"/>
    </xf>
    <xf numFmtId="168" fontId="13" fillId="0" borderId="14" xfId="0" applyNumberFormat="1" applyFont="1" applyBorder="1" applyAlignment="1">
      <alignment horizontal="right" vertical="center"/>
    </xf>
    <xf numFmtId="168" fontId="10" fillId="3" borderId="10" xfId="0" applyNumberFormat="1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0" fillId="3" borderId="0" xfId="0" applyFont="1" applyFill="1" applyAlignment="1">
      <alignment vertical="center" wrapText="1"/>
    </xf>
    <xf numFmtId="167" fontId="10" fillId="2" borderId="15" xfId="0" applyNumberFormat="1" applyFont="1" applyFill="1" applyBorder="1" applyAlignment="1">
      <alignment vertical="center" wrapText="1"/>
    </xf>
    <xf numFmtId="175" fontId="10" fillId="2" borderId="0" xfId="0" applyNumberFormat="1" applyFont="1" applyFill="1" applyAlignment="1">
      <alignment horizontal="right" vertical="center"/>
    </xf>
    <xf numFmtId="176" fontId="0" fillId="0" borderId="0" xfId="0" applyNumberFormat="1"/>
    <xf numFmtId="177" fontId="0" fillId="0" borderId="0" xfId="0" applyNumberFormat="1"/>
    <xf numFmtId="167" fontId="10" fillId="2" borderId="0" xfId="0" applyNumberFormat="1" applyFont="1" applyFill="1" applyAlignment="1">
      <alignment horizontal="left" vertical="center" wrapText="1"/>
    </xf>
    <xf numFmtId="167" fontId="10" fillId="2" borderId="0" xfId="0" applyNumberFormat="1" applyFont="1" applyFill="1" applyAlignment="1">
      <alignment vertical="top" wrapText="1"/>
    </xf>
    <xf numFmtId="178" fontId="10" fillId="2" borderId="0" xfId="0" applyNumberFormat="1" applyFont="1" applyFill="1" applyAlignment="1">
      <alignment horizontal="right" vertical="center"/>
    </xf>
    <xf numFmtId="178" fontId="10" fillId="0" borderId="0" xfId="0" applyNumberFormat="1" applyFont="1" applyAlignment="1">
      <alignment vertical="center"/>
    </xf>
    <xf numFmtId="0" fontId="11" fillId="3" borderId="15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16" fillId="3" borderId="15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indent="2"/>
    </xf>
    <xf numFmtId="0" fontId="10" fillId="0" borderId="16" xfId="0" applyFont="1" applyBorder="1" applyAlignment="1">
      <alignment horizontal="right" vertical="center"/>
    </xf>
    <xf numFmtId="0" fontId="11" fillId="2" borderId="15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1" fontId="11" fillId="0" borderId="12" xfId="0" applyNumberFormat="1" applyFont="1" applyBorder="1" applyAlignment="1">
      <alignment horizontal="right" vertical="center"/>
    </xf>
    <xf numFmtId="0" fontId="11" fillId="0" borderId="12" xfId="0" applyFont="1" applyBorder="1" applyAlignment="1">
      <alignment horizontal="right" vertical="center" wrapText="1"/>
    </xf>
    <xf numFmtId="0" fontId="0" fillId="0" borderId="16" xfId="0" applyBorder="1"/>
    <xf numFmtId="0" fontId="14" fillId="0" borderId="16" xfId="0" applyFont="1" applyBorder="1" applyAlignment="1">
      <alignment vertical="center"/>
    </xf>
    <xf numFmtId="0" fontId="14" fillId="0" borderId="16" xfId="0" applyFont="1" applyBorder="1" applyAlignment="1">
      <alignment horizontal="right" vertical="center"/>
    </xf>
    <xf numFmtId="0" fontId="14" fillId="0" borderId="16" xfId="0" applyFont="1" applyBorder="1" applyAlignment="1">
      <alignment horizontal="right" vertical="top"/>
    </xf>
    <xf numFmtId="0" fontId="13" fillId="3" borderId="0" xfId="4" applyFont="1" applyFill="1" applyBorder="1" applyAlignment="1">
      <alignment vertical="center"/>
    </xf>
    <xf numFmtId="0" fontId="10" fillId="3" borderId="0" xfId="0" applyFont="1" applyFill="1"/>
    <xf numFmtId="0" fontId="10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/>
    </xf>
    <xf numFmtId="0" fontId="10" fillId="3" borderId="17" xfId="0" applyFont="1" applyFill="1" applyBorder="1" applyAlignment="1">
      <alignment vertical="center"/>
    </xf>
    <xf numFmtId="0" fontId="13" fillId="3" borderId="0" xfId="0" applyFont="1" applyFill="1" applyAlignment="1">
      <alignment vertical="center" wrapText="1"/>
    </xf>
    <xf numFmtId="167" fontId="10" fillId="3" borderId="0" xfId="0" applyNumberFormat="1" applyFont="1" applyFill="1" applyAlignment="1">
      <alignment horizontal="right" vertical="center"/>
    </xf>
    <xf numFmtId="0" fontId="32" fillId="0" borderId="16" xfId="0" applyFont="1" applyBorder="1"/>
    <xf numFmtId="0" fontId="11" fillId="2" borderId="10" xfId="0" applyFont="1" applyFill="1" applyBorder="1" applyAlignment="1">
      <alignment horizontal="right" vertical="center"/>
    </xf>
    <xf numFmtId="0" fontId="11" fillId="2" borderId="12" xfId="0" applyFont="1" applyFill="1" applyBorder="1" applyAlignment="1">
      <alignment vertical="center"/>
    </xf>
    <xf numFmtId="0" fontId="10" fillId="0" borderId="15" xfId="0" applyFont="1" applyBorder="1" applyAlignment="1">
      <alignment horizontal="left" vertical="center" wrapText="1"/>
    </xf>
    <xf numFmtId="17" fontId="35" fillId="3" borderId="0" xfId="4" applyNumberFormat="1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0" fillId="0" borderId="0" xfId="2" applyFont="1" applyAlignment="1">
      <alignment vertical="center"/>
    </xf>
    <xf numFmtId="167" fontId="10" fillId="0" borderId="0" xfId="730" applyNumberFormat="1" applyFont="1" applyAlignment="1">
      <alignment horizontal="center" vertical="center"/>
    </xf>
    <xf numFmtId="0" fontId="16" fillId="2" borderId="0" xfId="0" applyFont="1" applyFill="1" applyAlignment="1">
      <alignment horizontal="right" vertical="center"/>
    </xf>
    <xf numFmtId="0" fontId="16" fillId="2" borderId="10" xfId="0" applyFont="1" applyFill="1" applyBorder="1" applyAlignment="1">
      <alignment horizontal="left" vertical="center"/>
    </xf>
    <xf numFmtId="0" fontId="16" fillId="2" borderId="12" xfId="0" applyFont="1" applyFill="1" applyBorder="1" applyAlignment="1">
      <alignment horizontal="left" vertical="center"/>
    </xf>
    <xf numFmtId="167" fontId="10" fillId="3" borderId="0" xfId="745" applyNumberFormat="1" applyFont="1" applyFill="1" applyAlignment="1">
      <alignment horizontal="right" vertical="top"/>
    </xf>
    <xf numFmtId="167" fontId="69" fillId="3" borderId="0" xfId="745" applyNumberFormat="1" applyFont="1" applyFill="1" applyAlignment="1">
      <alignment vertical="top"/>
    </xf>
    <xf numFmtId="167" fontId="69" fillId="0" borderId="0" xfId="0" applyNumberFormat="1" applyFont="1" applyAlignment="1">
      <alignment horizontal="right" vertical="center"/>
    </xf>
    <xf numFmtId="0" fontId="11" fillId="2" borderId="12" xfId="0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167" fontId="10" fillId="3" borderId="0" xfId="745" applyNumberFormat="1" applyFont="1" applyFill="1" applyAlignment="1">
      <alignment horizontal="right" vertical="center"/>
    </xf>
    <xf numFmtId="0" fontId="11" fillId="2" borderId="5" xfId="0" applyFont="1" applyFill="1" applyBorder="1" applyAlignment="1">
      <alignment horizontal="center" vertical="center"/>
    </xf>
    <xf numFmtId="0" fontId="74" fillId="3" borderId="0" xfId="0" applyFont="1" applyFill="1" applyAlignment="1">
      <alignment vertical="center"/>
    </xf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32" fillId="3" borderId="16" xfId="0" applyFont="1" applyFill="1" applyBorder="1"/>
    <xf numFmtId="0" fontId="27" fillId="3" borderId="0" xfId="6" applyNumberFormat="1" applyFont="1" applyFill="1" applyBorder="1" applyAlignment="1" applyProtection="1">
      <alignment horizontal="right" vertical="top" wrapText="1"/>
    </xf>
    <xf numFmtId="0" fontId="11" fillId="3" borderId="6" xfId="0" applyFont="1" applyFill="1" applyBorder="1" applyAlignment="1">
      <alignment horizontal="right" vertical="center"/>
    </xf>
    <xf numFmtId="0" fontId="23" fillId="3" borderId="0" xfId="0" applyFont="1" applyFill="1"/>
    <xf numFmtId="174" fontId="10" fillId="3" borderId="0" xfId="6" applyNumberFormat="1" applyFont="1" applyFill="1" applyBorder="1" applyAlignment="1" applyProtection="1">
      <alignment horizontal="right" vertical="top"/>
    </xf>
    <xf numFmtId="174" fontId="11" fillId="3" borderId="0" xfId="6" applyNumberFormat="1" applyFont="1" applyFill="1" applyBorder="1" applyAlignment="1" applyProtection="1">
      <alignment horizontal="right" vertical="top"/>
    </xf>
    <xf numFmtId="0" fontId="11" fillId="3" borderId="0" xfId="0" applyFont="1" applyFill="1"/>
    <xf numFmtId="0" fontId="10" fillId="2" borderId="2" xfId="0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33" fillId="3" borderId="0" xfId="0" applyFont="1" applyFill="1" applyAlignment="1">
      <alignment vertical="center"/>
    </xf>
    <xf numFmtId="0" fontId="10" fillId="2" borderId="4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6" fillId="2" borderId="12" xfId="0" applyFont="1" applyFill="1" applyBorder="1" applyAlignment="1">
      <alignment horizontal="right" vertical="center"/>
    </xf>
    <xf numFmtId="1" fontId="74" fillId="0" borderId="0" xfId="6" applyNumberFormat="1" applyFont="1" applyFill="1" applyBorder="1" applyAlignment="1" applyProtection="1">
      <alignment horizontal="right" vertical="top"/>
    </xf>
    <xf numFmtId="0" fontId="34" fillId="2" borderId="0" xfId="0" applyFont="1" applyFill="1" applyAlignment="1">
      <alignment vertical="center"/>
    </xf>
    <xf numFmtId="0" fontId="32" fillId="0" borderId="0" xfId="0" applyFont="1"/>
    <xf numFmtId="0" fontId="34" fillId="3" borderId="0" xfId="0" applyFont="1" applyFill="1" applyAlignment="1">
      <alignment vertical="center"/>
    </xf>
    <xf numFmtId="0" fontId="74" fillId="2" borderId="0" xfId="0" applyFont="1" applyFill="1" applyAlignment="1">
      <alignment vertical="center"/>
    </xf>
    <xf numFmtId="167" fontId="75" fillId="2" borderId="0" xfId="0" applyNumberFormat="1" applyFont="1" applyFill="1" applyAlignment="1">
      <alignment horizontal="right" vertical="center"/>
    </xf>
    <xf numFmtId="167" fontId="74" fillId="2" borderId="0" xfId="0" applyNumberFormat="1" applyFont="1" applyFill="1" applyAlignment="1">
      <alignment vertical="center"/>
    </xf>
    <xf numFmtId="167" fontId="75" fillId="2" borderId="0" xfId="0" applyNumberFormat="1" applyFont="1" applyFill="1" applyAlignment="1">
      <alignment vertical="center"/>
    </xf>
    <xf numFmtId="0" fontId="74" fillId="0" borderId="0" xfId="2" applyFont="1" applyAlignment="1">
      <alignment vertical="center"/>
    </xf>
    <xf numFmtId="0" fontId="76" fillId="0" borderId="0" xfId="0" applyFont="1"/>
    <xf numFmtId="0" fontId="74" fillId="0" borderId="0" xfId="0" applyFont="1"/>
    <xf numFmtId="167" fontId="74" fillId="0" borderId="0" xfId="0" applyNumberFormat="1" applyFont="1" applyAlignment="1">
      <alignment horizontal="right" vertical="center"/>
    </xf>
    <xf numFmtId="167" fontId="74" fillId="3" borderId="0" xfId="0" applyNumberFormat="1" applyFont="1" applyFill="1" applyAlignment="1">
      <alignment horizontal="right" vertical="center"/>
    </xf>
    <xf numFmtId="167" fontId="74" fillId="3" borderId="0" xfId="0" applyNumberFormat="1" applyFont="1" applyFill="1" applyAlignment="1">
      <alignment vertical="center"/>
    </xf>
    <xf numFmtId="0" fontId="77" fillId="0" borderId="0" xfId="0" applyFont="1" applyAlignment="1">
      <alignment vertical="center"/>
    </xf>
    <xf numFmtId="167" fontId="75" fillId="0" borderId="0" xfId="0" applyNumberFormat="1" applyFont="1" applyAlignment="1">
      <alignment horizontal="right" vertical="center"/>
    </xf>
    <xf numFmtId="167" fontId="77" fillId="0" borderId="0" xfId="0" applyNumberFormat="1" applyFont="1" applyAlignment="1">
      <alignment vertical="center"/>
    </xf>
    <xf numFmtId="0" fontId="0" fillId="2" borderId="0" xfId="0" applyFill="1"/>
    <xf numFmtId="0" fontId="78" fillId="2" borderId="0" xfId="0" applyFont="1" applyFill="1"/>
    <xf numFmtId="0" fontId="0" fillId="0" borderId="10" xfId="0" applyBorder="1"/>
    <xf numFmtId="167" fontId="81" fillId="0" borderId="0" xfId="0" applyNumberFormat="1" applyFont="1" applyAlignment="1">
      <alignment horizontal="right" vertical="center"/>
    </xf>
    <xf numFmtId="0" fontId="82" fillId="0" borderId="0" xfId="0" applyFont="1"/>
    <xf numFmtId="0" fontId="10" fillId="28" borderId="0" xfId="0" applyFont="1" applyFill="1"/>
    <xf numFmtId="0" fontId="10" fillId="29" borderId="0" xfId="0" applyFont="1" applyFill="1" applyAlignment="1">
      <alignment horizontal="right" vertical="center" wrapText="1"/>
    </xf>
    <xf numFmtId="0" fontId="28" fillId="2" borderId="0" xfId="7" applyFill="1"/>
    <xf numFmtId="174" fontId="10" fillId="3" borderId="0" xfId="0" applyNumberFormat="1" applyFont="1" applyFill="1"/>
    <xf numFmtId="174" fontId="10" fillId="28" borderId="0" xfId="0" applyNumberFormat="1" applyFont="1" applyFill="1"/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right" vertical="center"/>
    </xf>
    <xf numFmtId="0" fontId="14" fillId="3" borderId="0" xfId="0" applyFont="1" applyFill="1" applyAlignment="1">
      <alignment horizontal="right" vertical="center"/>
    </xf>
    <xf numFmtId="174" fontId="11" fillId="0" borderId="0" xfId="2" applyNumberFormat="1" applyFont="1" applyAlignment="1">
      <alignment horizontal="right" vertical="center"/>
    </xf>
    <xf numFmtId="168" fontId="22" fillId="0" borderId="0" xfId="0" applyNumberFormat="1" applyFont="1" applyAlignment="1">
      <alignment horizontal="right" vertical="center"/>
    </xf>
    <xf numFmtId="1" fontId="16" fillId="0" borderId="0" xfId="2" applyNumberFormat="1" applyFont="1" applyAlignment="1">
      <alignment horizontal="right"/>
    </xf>
    <xf numFmtId="0" fontId="10" fillId="0" borderId="16" xfId="0" applyFont="1" applyBorder="1" applyAlignment="1">
      <alignment vertical="center"/>
    </xf>
    <xf numFmtId="1" fontId="14" fillId="0" borderId="0" xfId="2" applyNumberFormat="1" applyFont="1" applyAlignment="1">
      <alignment horizontal="right"/>
    </xf>
    <xf numFmtId="0" fontId="10" fillId="0" borderId="0" xfId="0" applyFont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/>
    </xf>
    <xf numFmtId="167" fontId="11" fillId="0" borderId="0" xfId="0" applyNumberFormat="1" applyFont="1" applyAlignment="1">
      <alignment horizontal="right" vertical="center"/>
    </xf>
    <xf numFmtId="0" fontId="10" fillId="0" borderId="15" xfId="0" applyFont="1" applyBorder="1" applyAlignment="1">
      <alignment horizontal="left" vertical="center"/>
    </xf>
    <xf numFmtId="167" fontId="10" fillId="0" borderId="0" xfId="0" applyNumberFormat="1" applyFont="1" applyAlignment="1">
      <alignment vertical="center"/>
    </xf>
    <xf numFmtId="171" fontId="10" fillId="0" borderId="0" xfId="0" applyNumberFormat="1" applyFont="1" applyAlignment="1">
      <alignment horizontal="right" vertical="center"/>
    </xf>
    <xf numFmtId="167" fontId="10" fillId="0" borderId="10" xfId="0" applyNumberFormat="1" applyFont="1" applyBorder="1" applyAlignment="1">
      <alignment horizontal="right" vertical="center"/>
    </xf>
    <xf numFmtId="169" fontId="21" fillId="0" borderId="0" xfId="0" applyNumberFormat="1" applyFont="1" applyAlignment="1">
      <alignment horizontal="right"/>
    </xf>
    <xf numFmtId="0" fontId="13" fillId="0" borderId="2" xfId="0" applyFont="1" applyBorder="1" applyAlignment="1">
      <alignment vertical="center"/>
    </xf>
    <xf numFmtId="0" fontId="13" fillId="3" borderId="0" xfId="0" applyFont="1" applyFill="1"/>
    <xf numFmtId="1" fontId="13" fillId="3" borderId="0" xfId="2" applyNumberFormat="1" applyFont="1" applyFill="1" applyAlignment="1">
      <alignment horizontal="right"/>
    </xf>
    <xf numFmtId="167" fontId="10" fillId="0" borderId="9" xfId="0" applyNumberFormat="1" applyFont="1" applyBorder="1" applyAlignment="1">
      <alignment horizontal="right" vertical="center"/>
    </xf>
    <xf numFmtId="169" fontId="10" fillId="0" borderId="0" xfId="0" applyNumberFormat="1" applyFont="1" applyAlignment="1">
      <alignment vertical="center"/>
    </xf>
    <xf numFmtId="169" fontId="11" fillId="0" borderId="0" xfId="0" applyNumberFormat="1" applyFont="1" applyAlignment="1">
      <alignment vertical="center"/>
    </xf>
    <xf numFmtId="167" fontId="10" fillId="0" borderId="0" xfId="0" applyNumberFormat="1" applyFont="1" applyAlignment="1">
      <alignment horizontal="right" vertical="center" wrapText="1"/>
    </xf>
    <xf numFmtId="167" fontId="11" fillId="0" borderId="0" xfId="0" applyNumberFormat="1" applyFont="1" applyAlignment="1">
      <alignment vertical="center"/>
    </xf>
    <xf numFmtId="167" fontId="34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175" fontId="10" fillId="0" borderId="0" xfId="0" applyNumberFormat="1" applyFont="1" applyAlignment="1">
      <alignment horizontal="right" vertical="center"/>
    </xf>
    <xf numFmtId="0" fontId="12" fillId="2" borderId="0" xfId="0" applyFont="1" applyFill="1" applyAlignment="1">
      <alignment wrapText="1"/>
    </xf>
    <xf numFmtId="0" fontId="74" fillId="0" borderId="0" xfId="0" applyFont="1" applyAlignment="1">
      <alignment vertical="center"/>
    </xf>
    <xf numFmtId="0" fontId="79" fillId="0" borderId="0" xfId="0" applyFont="1" applyAlignment="1">
      <alignment vertical="center"/>
    </xf>
    <xf numFmtId="167" fontId="22" fillId="0" borderId="0" xfId="0" applyNumberFormat="1" applyFont="1" applyAlignment="1">
      <alignment horizontal="right" vertical="center"/>
    </xf>
    <xf numFmtId="0" fontId="80" fillId="0" borderId="0" xfId="0" applyFont="1" applyAlignment="1">
      <alignment vertical="center"/>
    </xf>
    <xf numFmtId="167" fontId="75" fillId="0" borderId="0" xfId="0" applyNumberFormat="1" applyFont="1" applyAlignment="1">
      <alignment vertical="center"/>
    </xf>
    <xf numFmtId="169" fontId="74" fillId="0" borderId="0" xfId="0" applyNumberFormat="1" applyFont="1" applyAlignment="1">
      <alignment vertical="center"/>
    </xf>
    <xf numFmtId="0" fontId="28" fillId="0" borderId="0" xfId="7" applyFill="1" applyAlignment="1">
      <alignment vertical="center"/>
    </xf>
    <xf numFmtId="167" fontId="11" fillId="0" borderId="0" xfId="0" applyNumberFormat="1" applyFont="1" applyAlignment="1">
      <alignment horizontal="left" vertical="center"/>
    </xf>
    <xf numFmtId="171" fontId="77" fillId="0" borderId="0" xfId="0" applyNumberFormat="1" applyFont="1" applyAlignment="1">
      <alignment vertical="center"/>
    </xf>
    <xf numFmtId="174" fontId="20" fillId="0" borderId="0" xfId="0" applyNumberFormat="1" applyFont="1"/>
    <xf numFmtId="174" fontId="22" fillId="0" borderId="0" xfId="2" applyNumberFormat="1" applyFont="1" applyAlignment="1">
      <alignment horizontal="right" vertical="center"/>
    </xf>
    <xf numFmtId="174" fontId="16" fillId="0" borderId="0" xfId="0" applyNumberFormat="1" applyFont="1"/>
    <xf numFmtId="0" fontId="16" fillId="0" borderId="0" xfId="0" applyFont="1"/>
    <xf numFmtId="174" fontId="28" fillId="0" borderId="0" xfId="7" applyNumberFormat="1" applyFill="1"/>
    <xf numFmtId="0" fontId="16" fillId="0" borderId="0" xfId="0" applyFont="1" applyAlignment="1">
      <alignment horizontal="left"/>
    </xf>
    <xf numFmtId="174" fontId="10" fillId="0" borderId="0" xfId="0" applyNumberFormat="1" applyFont="1"/>
    <xf numFmtId="0" fontId="85" fillId="0" borderId="0" xfId="7" applyFont="1" applyFill="1"/>
    <xf numFmtId="0" fontId="28" fillId="0" borderId="0" xfId="7" applyFill="1"/>
    <xf numFmtId="0" fontId="11" fillId="0" borderId="12" xfId="0" applyFont="1" applyBorder="1" applyAlignment="1">
      <alignment horizontal="right" vertical="center"/>
    </xf>
    <xf numFmtId="0" fontId="83" fillId="0" borderId="0" xfId="0" applyFont="1"/>
    <xf numFmtId="169" fontId="10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 vertical="center"/>
    </xf>
    <xf numFmtId="169" fontId="10" fillId="0" borderId="10" xfId="0" applyNumberFormat="1" applyFont="1" applyBorder="1" applyAlignment="1">
      <alignment horizontal="right"/>
    </xf>
    <xf numFmtId="0" fontId="13" fillId="0" borderId="0" xfId="4" applyFont="1" applyFill="1" applyBorder="1" applyAlignment="1">
      <alignment horizontal="justify" vertical="center" wrapText="1"/>
    </xf>
    <xf numFmtId="0" fontId="17" fillId="0" borderId="0" xfId="0" applyFont="1"/>
    <xf numFmtId="0" fontId="84" fillId="0" borderId="0" xfId="0" applyFont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10" fillId="2" borderId="39" xfId="0" applyFont="1" applyFill="1" applyBorder="1"/>
    <xf numFmtId="0" fontId="10" fillId="2" borderId="39" xfId="0" applyFont="1" applyFill="1" applyBorder="1" applyAlignment="1">
      <alignment vertical="center" wrapText="1"/>
    </xf>
    <xf numFmtId="0" fontId="10" fillId="2" borderId="40" xfId="0" applyFont="1" applyFill="1" applyBorder="1"/>
    <xf numFmtId="0" fontId="8" fillId="0" borderId="20" xfId="0" applyFont="1" applyBorder="1"/>
    <xf numFmtId="0" fontId="8" fillId="0" borderId="21" xfId="0" applyFont="1" applyBorder="1"/>
    <xf numFmtId="0" fontId="8" fillId="0" borderId="22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86" fillId="0" borderId="0" xfId="7" applyFont="1" applyFill="1"/>
    <xf numFmtId="0" fontId="12" fillId="3" borderId="0" xfId="0" applyFont="1" applyFill="1" applyAlignment="1">
      <alignment vertical="top"/>
    </xf>
    <xf numFmtId="0" fontId="10" fillId="2" borderId="10" xfId="0" applyFont="1" applyFill="1" applyBorder="1" applyAlignment="1">
      <alignment vertical="center"/>
    </xf>
    <xf numFmtId="0" fontId="21" fillId="3" borderId="0" xfId="0" applyFont="1" applyFill="1" applyAlignment="1">
      <alignment horizontal="right" vertical="center"/>
    </xf>
    <xf numFmtId="0" fontId="14" fillId="0" borderId="0" xfId="2" applyFont="1" applyAlignment="1">
      <alignment vertical="center"/>
    </xf>
    <xf numFmtId="0" fontId="0" fillId="0" borderId="0" xfId="0" applyAlignment="1">
      <alignment horizontal="justify" vertical="justify"/>
    </xf>
    <xf numFmtId="0" fontId="32" fillId="0" borderId="0" xfId="0" applyFont="1" applyAlignment="1">
      <alignment horizontal="justify" vertical="justify"/>
    </xf>
    <xf numFmtId="0" fontId="11" fillId="0" borderId="13" xfId="0" applyFont="1" applyBorder="1" applyAlignment="1">
      <alignment horizontal="center" vertical="center"/>
    </xf>
    <xf numFmtId="0" fontId="10" fillId="2" borderId="11" xfId="0" applyFont="1" applyFill="1" applyBorder="1" applyAlignment="1">
      <alignment horizontal="left" vertical="center" wrapText="1"/>
    </xf>
    <xf numFmtId="3" fontId="11" fillId="2" borderId="0" xfId="0" applyNumberFormat="1" applyFont="1" applyFill="1" applyAlignment="1">
      <alignment vertical="center"/>
    </xf>
    <xf numFmtId="174" fontId="10" fillId="0" borderId="0" xfId="2" applyNumberFormat="1" applyFont="1" applyAlignment="1">
      <alignment horizontal="right" vertical="center"/>
    </xf>
    <xf numFmtId="0" fontId="87" fillId="2" borderId="0" xfId="7" applyFont="1" applyFill="1" applyAlignment="1">
      <alignment vertical="center"/>
    </xf>
    <xf numFmtId="0" fontId="11" fillId="3" borderId="42" xfId="0" applyFont="1" applyFill="1" applyBorder="1" applyAlignment="1">
      <alignment horizontal="right" vertical="center"/>
    </xf>
    <xf numFmtId="0" fontId="11" fillId="3" borderId="12" xfId="0" applyFont="1" applyFill="1" applyBorder="1" applyAlignment="1">
      <alignment horizontal="right" vertical="center"/>
    </xf>
    <xf numFmtId="0" fontId="10" fillId="0" borderId="10" xfId="2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1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88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88" fillId="0" borderId="10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0" fillId="3" borderId="2" xfId="0" applyFont="1" applyFill="1" applyBorder="1" applyAlignment="1">
      <alignment horizontal="left" vertical="center" indent="1"/>
    </xf>
    <xf numFmtId="0" fontId="11" fillId="2" borderId="12" xfId="0" applyFont="1" applyFill="1" applyBorder="1" applyAlignment="1">
      <alignment horizontal="right" vertical="center"/>
    </xf>
    <xf numFmtId="0" fontId="10" fillId="29" borderId="16" xfId="0" applyFont="1" applyFill="1" applyBorder="1" applyAlignment="1">
      <alignment horizontal="right" vertical="center" wrapText="1"/>
    </xf>
    <xf numFmtId="0" fontId="10" fillId="0" borderId="11" xfId="0" applyFont="1" applyBorder="1" applyAlignment="1">
      <alignment horizontal="left" vertical="center"/>
    </xf>
    <xf numFmtId="0" fontId="12" fillId="0" borderId="0" xfId="0" applyFont="1" applyAlignment="1">
      <alignment horizontal="right" vertical="center" indent="2"/>
    </xf>
    <xf numFmtId="173" fontId="10" fillId="0" borderId="0" xfId="0" applyNumberFormat="1" applyFont="1" applyAlignment="1">
      <alignment horizontal="right"/>
    </xf>
    <xf numFmtId="0" fontId="14" fillId="0" borderId="0" xfId="2" applyFont="1" applyAlignment="1">
      <alignment horizontal="right" vertical="center"/>
    </xf>
    <xf numFmtId="0" fontId="13" fillId="0" borderId="0" xfId="2" applyFont="1" applyAlignment="1">
      <alignment horizontal="right" vertical="center" wrapText="1"/>
    </xf>
    <xf numFmtId="0" fontId="14" fillId="0" borderId="0" xfId="2" applyFont="1" applyAlignment="1">
      <alignment horizontal="right" vertical="justify" wrapText="1"/>
    </xf>
    <xf numFmtId="0" fontId="11" fillId="3" borderId="25" xfId="0" applyFont="1" applyFill="1" applyBorder="1" applyAlignment="1">
      <alignment horizontal="center" vertical="center" wrapText="1"/>
    </xf>
    <xf numFmtId="0" fontId="20" fillId="0" borderId="43" xfId="0" applyFont="1" applyBorder="1" applyAlignment="1">
      <alignment horizontal="righ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0" fontId="83" fillId="0" borderId="43" xfId="0" applyFont="1" applyBorder="1"/>
    <xf numFmtId="0" fontId="11" fillId="2" borderId="16" xfId="0" applyFont="1" applyFill="1" applyBorder="1" applyAlignment="1">
      <alignment horizontal="center" vertical="center" wrapText="1"/>
    </xf>
    <xf numFmtId="3" fontId="11" fillId="3" borderId="0" xfId="0" applyNumberFormat="1" applyFont="1" applyFill="1" applyAlignment="1">
      <alignment horizontal="left" vertical="center"/>
    </xf>
    <xf numFmtId="3" fontId="10" fillId="3" borderId="0" xfId="0" applyNumberFormat="1" applyFont="1" applyFill="1" applyAlignment="1">
      <alignment horizontal="left" vertical="center"/>
    </xf>
    <xf numFmtId="0" fontId="11" fillId="0" borderId="42" xfId="0" applyFont="1" applyBorder="1" applyAlignment="1">
      <alignment horizontal="right" vertical="center"/>
    </xf>
    <xf numFmtId="3" fontId="11" fillId="0" borderId="9" xfId="0" applyNumberFormat="1" applyFont="1" applyBorder="1" applyAlignment="1">
      <alignment vertical="center"/>
    </xf>
    <xf numFmtId="3" fontId="10" fillId="0" borderId="9" xfId="0" applyNumberFormat="1" applyFont="1" applyBorder="1" applyAlignment="1">
      <alignment vertical="center"/>
    </xf>
    <xf numFmtId="0" fontId="0" fillId="0" borderId="14" xfId="0" applyBorder="1"/>
    <xf numFmtId="0" fontId="11" fillId="0" borderId="0" xfId="0" applyFont="1" applyAlignment="1">
      <alignment vertical="center"/>
    </xf>
    <xf numFmtId="0" fontId="88" fillId="0" borderId="0" xfId="0" applyFont="1" applyAlignment="1">
      <alignment horizontal="right" vertical="center" wrapText="1"/>
    </xf>
    <xf numFmtId="0" fontId="69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10" fillId="2" borderId="0" xfId="0" applyFont="1" applyFill="1" applyAlignment="1">
      <alignment horizontal="left"/>
    </xf>
    <xf numFmtId="0" fontId="22" fillId="3" borderId="0" xfId="0" applyFont="1" applyFill="1" applyAlignment="1">
      <alignment horizontal="left" vertical="center" wrapText="1"/>
    </xf>
    <xf numFmtId="0" fontId="21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2" fillId="0" borderId="1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9" fontId="22" fillId="0" borderId="0" xfId="0" applyNumberFormat="1" applyFont="1" applyAlignment="1">
      <alignment horizontal="left" vertical="center"/>
    </xf>
    <xf numFmtId="0" fontId="89" fillId="0" borderId="0" xfId="0" applyFont="1" applyAlignment="1">
      <alignment horizontal="left" vertical="center"/>
    </xf>
    <xf numFmtId="169" fontId="22" fillId="0" borderId="0" xfId="0" applyNumberFormat="1" applyFont="1" applyAlignment="1">
      <alignment horizontal="left"/>
    </xf>
    <xf numFmtId="169" fontId="21" fillId="0" borderId="0" xfId="0" applyNumberFormat="1" applyFont="1" applyAlignment="1">
      <alignment horizontal="left"/>
    </xf>
    <xf numFmtId="169" fontId="21" fillId="0" borderId="0" xfId="0" applyNumberFormat="1" applyFont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3" fillId="0" borderId="0" xfId="4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74" fillId="2" borderId="0" xfId="0" applyFont="1" applyFill="1" applyAlignment="1">
      <alignment horizontal="right" vertical="center"/>
    </xf>
    <xf numFmtId="0" fontId="74" fillId="0" borderId="0" xfId="0" applyFont="1" applyAlignment="1">
      <alignment horizontal="right"/>
    </xf>
    <xf numFmtId="0" fontId="75" fillId="2" borderId="0" xfId="0" applyFont="1" applyFill="1" applyAlignment="1">
      <alignment horizontal="right" vertical="center" wrapText="1"/>
    </xf>
    <xf numFmtId="0" fontId="75" fillId="2" borderId="0" xfId="0" applyFont="1" applyFill="1" applyAlignment="1">
      <alignment horizontal="right" vertical="center"/>
    </xf>
    <xf numFmtId="171" fontId="74" fillId="0" borderId="0" xfId="0" applyNumberFormat="1" applyFont="1" applyAlignment="1">
      <alignment horizontal="right" vertical="center"/>
    </xf>
    <xf numFmtId="0" fontId="74" fillId="3" borderId="0" xfId="0" applyFont="1" applyFill="1" applyAlignment="1">
      <alignment horizontal="right" vertical="center"/>
    </xf>
    <xf numFmtId="191" fontId="74" fillId="3" borderId="0" xfId="0" applyNumberFormat="1" applyFont="1" applyFill="1" applyAlignment="1">
      <alignment horizontal="right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44" xfId="0" applyFont="1" applyFill="1" applyBorder="1" applyAlignment="1">
      <alignment horizontal="center" vertical="center" wrapText="1"/>
    </xf>
    <xf numFmtId="167" fontId="11" fillId="2" borderId="44" xfId="0" applyNumberFormat="1" applyFont="1" applyFill="1" applyBorder="1" applyAlignment="1">
      <alignment vertical="center"/>
    </xf>
    <xf numFmtId="167" fontId="10" fillId="2" borderId="44" xfId="0" applyNumberFormat="1" applyFont="1" applyFill="1" applyBorder="1" applyAlignment="1">
      <alignment vertical="center"/>
    </xf>
    <xf numFmtId="167" fontId="10" fillId="2" borderId="44" xfId="0" applyNumberFormat="1" applyFont="1" applyFill="1" applyBorder="1" applyAlignment="1">
      <alignment horizontal="right" vertical="center"/>
    </xf>
    <xf numFmtId="171" fontId="11" fillId="2" borderId="44" xfId="0" applyNumberFormat="1" applyFont="1" applyFill="1" applyBorder="1" applyAlignment="1">
      <alignment vertical="center"/>
    </xf>
    <xf numFmtId="171" fontId="11" fillId="0" borderId="44" xfId="0" applyNumberFormat="1" applyFont="1" applyBorder="1" applyAlignment="1">
      <alignment vertical="center"/>
    </xf>
    <xf numFmtId="167" fontId="10" fillId="0" borderId="44" xfId="0" applyNumberFormat="1" applyFont="1" applyBorder="1" applyAlignment="1">
      <alignment horizontal="right" vertical="center"/>
    </xf>
    <xf numFmtId="167" fontId="11" fillId="0" borderId="44" xfId="0" applyNumberFormat="1" applyFont="1" applyBorder="1" applyAlignment="1">
      <alignment horizontal="right" vertical="center"/>
    </xf>
    <xf numFmtId="0" fontId="10" fillId="2" borderId="45" xfId="0" applyFont="1" applyFill="1" applyBorder="1" applyAlignment="1">
      <alignment vertical="center"/>
    </xf>
    <xf numFmtId="169" fontId="10" fillId="0" borderId="9" xfId="0" applyNumberFormat="1" applyFont="1" applyBorder="1" applyAlignment="1">
      <alignment horizontal="right"/>
    </xf>
    <xf numFmtId="0" fontId="10" fillId="0" borderId="9" xfId="0" applyFont="1" applyBorder="1" applyAlignment="1">
      <alignment horizontal="right" vertical="center"/>
    </xf>
    <xf numFmtId="169" fontId="10" fillId="0" borderId="14" xfId="0" applyNumberFormat="1" applyFont="1" applyBorder="1" applyAlignment="1">
      <alignment horizontal="right"/>
    </xf>
    <xf numFmtId="0" fontId="89" fillId="0" borderId="0" xfId="0" applyFont="1" applyAlignment="1">
      <alignment horizontal="right" vertical="center"/>
    </xf>
    <xf numFmtId="169" fontId="21" fillId="3" borderId="0" xfId="0" applyNumberFormat="1" applyFont="1" applyFill="1" applyAlignment="1">
      <alignment horizontal="right" vertical="center"/>
    </xf>
    <xf numFmtId="0" fontId="22" fillId="0" borderId="12" xfId="0" applyFont="1" applyBorder="1" applyAlignment="1">
      <alignment horizontal="right" vertical="center" wrapText="1"/>
    </xf>
    <xf numFmtId="0" fontId="11" fillId="0" borderId="25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right" vertical="center" wrapText="1"/>
    </xf>
    <xf numFmtId="0" fontId="21" fillId="0" borderId="9" xfId="0" applyFont="1" applyBorder="1" applyAlignment="1">
      <alignment horizontal="left"/>
    </xf>
    <xf numFmtId="0" fontId="89" fillId="0" borderId="9" xfId="0" applyFont="1" applyBorder="1" applyAlignment="1">
      <alignment horizontal="right" vertical="center"/>
    </xf>
    <xf numFmtId="169" fontId="21" fillId="0" borderId="9" xfId="0" applyNumberFormat="1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167" fontId="69" fillId="3" borderId="0" xfId="745" applyNumberFormat="1" applyFont="1" applyFill="1" applyAlignment="1">
      <alignment horizontal="right" vertical="center"/>
    </xf>
    <xf numFmtId="167" fontId="69" fillId="3" borderId="0" xfId="745" applyNumberFormat="1" applyFont="1" applyFill="1" applyAlignment="1">
      <alignment horizontal="right" vertical="top"/>
    </xf>
    <xf numFmtId="0" fontId="22" fillId="3" borderId="42" xfId="0" applyFont="1" applyFill="1" applyBorder="1" applyAlignment="1">
      <alignment horizontal="right" vertical="center" wrapText="1"/>
    </xf>
    <xf numFmtId="0" fontId="21" fillId="3" borderId="9" xfId="0" applyFont="1" applyFill="1" applyBorder="1" applyAlignment="1">
      <alignment horizontal="right"/>
    </xf>
    <xf numFmtId="174" fontId="11" fillId="0" borderId="9" xfId="2" applyNumberFormat="1" applyFont="1" applyBorder="1" applyAlignment="1">
      <alignment horizontal="right" vertical="center"/>
    </xf>
    <xf numFmtId="169" fontId="21" fillId="0" borderId="9" xfId="0" applyNumberFormat="1" applyFont="1" applyBorder="1" applyAlignment="1">
      <alignment horizontal="right"/>
    </xf>
    <xf numFmtId="167" fontId="69" fillId="3" borderId="9" xfId="745" applyNumberFormat="1" applyFont="1" applyFill="1" applyBorder="1" applyAlignment="1">
      <alignment horizontal="right" vertical="center"/>
    </xf>
    <xf numFmtId="167" fontId="69" fillId="3" borderId="9" xfId="745" applyNumberFormat="1" applyFont="1" applyFill="1" applyBorder="1" applyAlignment="1">
      <alignment horizontal="right" vertical="top"/>
    </xf>
    <xf numFmtId="0" fontId="21" fillId="3" borderId="14" xfId="0" applyFont="1" applyFill="1" applyBorder="1" applyAlignment="1">
      <alignment horizontal="right"/>
    </xf>
    <xf numFmtId="174" fontId="11" fillId="3" borderId="9" xfId="2" applyNumberFormat="1" applyFont="1" applyFill="1" applyBorder="1" applyAlignment="1">
      <alignment horizontal="right" vertical="center"/>
    </xf>
    <xf numFmtId="169" fontId="21" fillId="3" borderId="9" xfId="0" applyNumberFormat="1" applyFont="1" applyFill="1" applyBorder="1" applyAlignment="1">
      <alignment horizontal="right"/>
    </xf>
    <xf numFmtId="167" fontId="10" fillId="3" borderId="9" xfId="0" applyNumberFormat="1" applyFont="1" applyFill="1" applyBorder="1" applyAlignment="1">
      <alignment horizontal="right" vertical="center"/>
    </xf>
    <xf numFmtId="167" fontId="69" fillId="3" borderId="9" xfId="745" applyNumberFormat="1" applyFont="1" applyFill="1" applyBorder="1" applyAlignment="1">
      <alignment vertical="top"/>
    </xf>
    <xf numFmtId="167" fontId="10" fillId="3" borderId="9" xfId="745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0" fillId="3" borderId="10" xfId="0" applyFont="1" applyFill="1" applyBorder="1" applyAlignment="1">
      <alignment vertical="center"/>
    </xf>
    <xf numFmtId="0" fontId="20" fillId="0" borderId="9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1" fontId="11" fillId="0" borderId="43" xfId="0" applyNumberFormat="1" applyFont="1" applyBorder="1" applyAlignment="1">
      <alignment horizontal="right" vertical="center"/>
    </xf>
    <xf numFmtId="0" fontId="11" fillId="0" borderId="0" xfId="0" applyFont="1" applyAlignment="1">
      <alignment horizontal="right" vertical="center" wrapText="1"/>
    </xf>
    <xf numFmtId="1" fontId="11" fillId="0" borderId="42" xfId="0" applyNumberFormat="1" applyFont="1" applyBorder="1" applyAlignment="1">
      <alignment horizontal="right" vertical="center" wrapText="1"/>
    </xf>
    <xf numFmtId="174" fontId="11" fillId="0" borderId="0" xfId="6" applyNumberFormat="1" applyFont="1" applyFill="1" applyBorder="1" applyAlignment="1" applyProtection="1">
      <alignment horizontal="right" vertical="center"/>
    </xf>
    <xf numFmtId="1" fontId="27" fillId="0" borderId="0" xfId="6" applyNumberFormat="1" applyFont="1" applyFill="1" applyBorder="1" applyAlignment="1" applyProtection="1">
      <alignment horizontal="right" vertical="center"/>
    </xf>
    <xf numFmtId="1" fontId="29" fillId="0" borderId="0" xfId="6" applyNumberFormat="1" applyFont="1" applyFill="1" applyBorder="1" applyAlignment="1" applyProtection="1">
      <alignment horizontal="right" vertical="center"/>
    </xf>
    <xf numFmtId="174" fontId="10" fillId="0" borderId="0" xfId="6" applyNumberFormat="1" applyFont="1" applyFill="1" applyBorder="1" applyAlignment="1" applyProtection="1">
      <alignment horizontal="right" vertical="center"/>
    </xf>
    <xf numFmtId="174" fontId="21" fillId="0" borderId="0" xfId="6" applyNumberFormat="1" applyFont="1" applyFill="1" applyBorder="1" applyAlignment="1" applyProtection="1">
      <alignment horizontal="right" vertical="center"/>
    </xf>
    <xf numFmtId="0" fontId="27" fillId="0" borderId="0" xfId="6" applyNumberFormat="1" applyFont="1" applyFill="1" applyBorder="1" applyAlignment="1" applyProtection="1">
      <alignment horizontal="right" vertical="center"/>
    </xf>
    <xf numFmtId="1" fontId="10" fillId="0" borderId="0" xfId="6" applyNumberFormat="1" applyFont="1" applyFill="1" applyBorder="1" applyAlignment="1" applyProtection="1">
      <alignment horizontal="right" vertical="center"/>
    </xf>
    <xf numFmtId="168" fontId="10" fillId="0" borderId="0" xfId="6" applyNumberFormat="1" applyFont="1" applyFill="1" applyBorder="1" applyAlignment="1" applyProtection="1">
      <alignment horizontal="right" vertical="center"/>
    </xf>
    <xf numFmtId="168" fontId="21" fillId="0" borderId="0" xfId="6" applyNumberFormat="1" applyFont="1" applyFill="1" applyBorder="1" applyAlignment="1" applyProtection="1">
      <alignment horizontal="right" vertical="center"/>
    </xf>
    <xf numFmtId="1" fontId="16" fillId="0" borderId="0" xfId="2" applyNumberFormat="1" applyFont="1" applyAlignment="1">
      <alignment horizontal="right" vertical="center"/>
    </xf>
    <xf numFmtId="1" fontId="11" fillId="0" borderId="0" xfId="6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distributed" vertical="justify" wrapText="1"/>
    </xf>
    <xf numFmtId="0" fontId="14" fillId="2" borderId="0" xfId="0" applyFont="1" applyFill="1" applyAlignment="1">
      <alignment horizontal="left" vertical="justify" wrapText="1"/>
    </xf>
    <xf numFmtId="0" fontId="88" fillId="0" borderId="9" xfId="0" applyFont="1" applyBorder="1" applyAlignment="1">
      <alignment horizontal="right" vertical="center" wrapText="1"/>
    </xf>
    <xf numFmtId="0" fontId="88" fillId="0" borderId="9" xfId="0" applyFont="1" applyBorder="1" applyAlignment="1">
      <alignment horizontal="right" vertical="center"/>
    </xf>
    <xf numFmtId="0" fontId="13" fillId="3" borderId="0" xfId="4" applyFont="1" applyFill="1" applyBorder="1" applyAlignment="1">
      <alignment vertical="center" wrapText="1"/>
    </xf>
    <xf numFmtId="0" fontId="90" fillId="3" borderId="0" xfId="7" applyFont="1" applyFill="1" applyAlignment="1">
      <alignment vertical="center"/>
    </xf>
    <xf numFmtId="0" fontId="90" fillId="0" borderId="0" xfId="7" applyFont="1" applyAlignment="1">
      <alignment vertical="center"/>
    </xf>
    <xf numFmtId="0" fontId="91" fillId="4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4" fillId="0" borderId="0" xfId="2" applyFont="1" applyAlignment="1">
      <alignment horizontal="left" vertical="center" wrapText="1"/>
    </xf>
    <xf numFmtId="0" fontId="14" fillId="0" borderId="0" xfId="2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/>
    </xf>
    <xf numFmtId="0" fontId="14" fillId="0" borderId="0" xfId="2" applyFont="1" applyAlignment="1">
      <alignment horizontal="distributed" vertical="justify" wrapText="1"/>
    </xf>
    <xf numFmtId="0" fontId="13" fillId="0" borderId="0" xfId="0" applyFont="1" applyAlignment="1">
      <alignment horizontal="distributed" vertical="justify"/>
    </xf>
    <xf numFmtId="0" fontId="12" fillId="3" borderId="0" xfId="0" applyFont="1" applyFill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0" fillId="3" borderId="0" xfId="0" applyFont="1" applyFill="1" applyAlignment="1">
      <alignment horizontal="center"/>
    </xf>
    <xf numFmtId="0" fontId="11" fillId="3" borderId="18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/>
    </xf>
    <xf numFmtId="0" fontId="11" fillId="0" borderId="13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0" fillId="0" borderId="16" xfId="0" applyFont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4" fillId="2" borderId="0" xfId="0" applyFont="1" applyFill="1" applyAlignment="1">
      <alignment horizontal="distributed" vertical="justify" wrapText="1"/>
    </xf>
    <xf numFmtId="0" fontId="0" fillId="0" borderId="0" xfId="0" applyAlignment="1">
      <alignment horizontal="distributed" vertical="justify" wrapText="1"/>
    </xf>
    <xf numFmtId="0" fontId="14" fillId="2" borderId="0" xfId="0" applyFont="1" applyFill="1" applyAlignment="1">
      <alignment horizontal="distributed" vertical="justify"/>
    </xf>
    <xf numFmtId="0" fontId="16" fillId="2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4" fillId="0" borderId="16" xfId="0" applyFont="1" applyBorder="1" applyAlignment="1">
      <alignment horizontal="distributed" vertical="justify" wrapText="1"/>
    </xf>
    <xf numFmtId="0" fontId="14" fillId="0" borderId="0" xfId="0" applyFont="1" applyAlignment="1">
      <alignment horizontal="distributed" vertical="justify" wrapText="1"/>
    </xf>
    <xf numFmtId="0" fontId="11" fillId="2" borderId="1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distributed" vertical="justify" wrapText="1"/>
    </xf>
    <xf numFmtId="0" fontId="14" fillId="3" borderId="0" xfId="0" applyFont="1" applyFill="1" applyAlignment="1">
      <alignment horizontal="distributed" vertical="justify"/>
    </xf>
    <xf numFmtId="0" fontId="14" fillId="0" borderId="0" xfId="0" applyFont="1" applyAlignment="1">
      <alignment horizontal="left" vertical="justify" wrapText="1"/>
    </xf>
    <xf numFmtId="0" fontId="14" fillId="3" borderId="0" xfId="0" applyFont="1" applyFill="1" applyAlignment="1">
      <alignment horizontal="left" vertical="justify" wrapText="1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left" wrapText="1"/>
    </xf>
    <xf numFmtId="0" fontId="11" fillId="0" borderId="16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1" fillId="2" borderId="16" xfId="0" applyFont="1" applyFill="1" applyBorder="1" applyAlignment="1">
      <alignment horizontal="right" vertical="center"/>
    </xf>
    <xf numFmtId="0" fontId="11" fillId="2" borderId="10" xfId="0" applyFont="1" applyFill="1" applyBorder="1" applyAlignment="1">
      <alignment horizontal="right" vertical="center"/>
    </xf>
    <xf numFmtId="0" fontId="11" fillId="0" borderId="43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0" fontId="11" fillId="2" borderId="41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3" fillId="0" borderId="0" xfId="4" applyFont="1" applyFill="1" applyBorder="1" applyAlignment="1">
      <alignment horizontal="justify" vertical="center" wrapText="1"/>
    </xf>
    <xf numFmtId="0" fontId="30" fillId="3" borderId="0" xfId="0" applyFont="1" applyFill="1" applyAlignment="1">
      <alignment horizontal="left" vertical="center" wrapText="1"/>
    </xf>
    <xf numFmtId="0" fontId="30" fillId="3" borderId="0" xfId="0" applyFont="1" applyFill="1" applyAlignment="1">
      <alignment vertical="center" wrapText="1"/>
    </xf>
    <xf numFmtId="0" fontId="30" fillId="3" borderId="0" xfId="0" applyFont="1" applyFill="1" applyAlignment="1">
      <alignment horizontal="distributed" vertical="justify" wrapText="1"/>
    </xf>
    <xf numFmtId="0" fontId="30" fillId="3" borderId="0" xfId="0" applyFont="1" applyFill="1" applyAlignment="1">
      <alignment horizontal="left" vertical="justify" wrapText="1"/>
    </xf>
    <xf numFmtId="167" fontId="12" fillId="2" borderId="0" xfId="0" applyNumberFormat="1" applyFont="1" applyFill="1" applyAlignment="1">
      <alignment horizontal="left" wrapText="1"/>
    </xf>
    <xf numFmtId="0" fontId="13" fillId="3" borderId="16" xfId="0" applyFont="1" applyFill="1" applyBorder="1" applyAlignment="1">
      <alignment horizontal="left"/>
    </xf>
    <xf numFmtId="168" fontId="10" fillId="0" borderId="16" xfId="0" applyNumberFormat="1" applyFont="1" applyBorder="1" applyAlignment="1">
      <alignment horizontal="right" vertical="center"/>
    </xf>
    <xf numFmtId="167" fontId="10" fillId="2" borderId="15" xfId="0" applyNumberFormat="1" applyFont="1" applyFill="1" applyBorder="1" applyAlignment="1">
      <alignment horizontal="left" vertical="center" wrapText="1"/>
    </xf>
    <xf numFmtId="175" fontId="10" fillId="2" borderId="9" xfId="0" applyNumberFormat="1" applyFont="1" applyFill="1" applyBorder="1" applyAlignment="1">
      <alignment horizontal="right" vertical="center"/>
    </xf>
    <xf numFmtId="175" fontId="10" fillId="2" borderId="0" xfId="0" applyNumberFormat="1" applyFont="1" applyFill="1" applyAlignment="1">
      <alignment horizontal="right" vertical="center"/>
    </xf>
  </cellXfs>
  <cellStyles count="1023">
    <cellStyle name="_02_Ingresos Reales 2004-2009 (16-04-10)" xfId="8"/>
    <cellStyle name="_02_Ingresos Reales 2004-2009 (16-04-10) 2" xfId="9"/>
    <cellStyle name="_09_Ingresos Reales PANEL_2008-2009 (16-04-10)" xfId="10"/>
    <cellStyle name="_09_Ingresos Reales PANEL_2008-2009 (16-04-10) 2" xfId="11"/>
    <cellStyle name="_1" xfId="12"/>
    <cellStyle name="_1-" xfId="13"/>
    <cellStyle name="_1 5 cap1 medio ambiente remitir ok" xfId="14"/>
    <cellStyle name="_1 5 cap1 medio ambiente remitir ok_cuadros adicionales de brechas2002 y 2008 (2)" xfId="15"/>
    <cellStyle name="_1 5 cap1 medio ambiente remitir ok_CUAD-TEXTO_" xfId="16"/>
    <cellStyle name="_1 5 cap1 medio ambiente remitir ok_Libro2" xfId="17"/>
    <cellStyle name="_1 5 cap1 medio ambiente remitir ok_solicita datos para el 2007-minedu remitio" xfId="18"/>
    <cellStyle name="_1-_1-UIRN-UTSIGnov-2008" xfId="19"/>
    <cellStyle name="_1_cuadros adicionales de brechas2002 y 2008 (2)" xfId="20"/>
    <cellStyle name="_1-_cuadros adicionales de brechas2002 y 2008 (2)" xfId="21"/>
    <cellStyle name="_1_CUAD-TEXTO_" xfId="22"/>
    <cellStyle name="_1-_CUAD-TEXTO_" xfId="23"/>
    <cellStyle name="_1_Libro2" xfId="24"/>
    <cellStyle name="_1-_Libro2" xfId="25"/>
    <cellStyle name="_1_solicita datos para el 2007-minedu remitio" xfId="26"/>
    <cellStyle name="_1-_solicita datos para el 2007-minedu remitio" xfId="27"/>
    <cellStyle name="_10-" xfId="28"/>
    <cellStyle name="_10.42 (omisos)" xfId="29"/>
    <cellStyle name="_10.42 (omisos) 2" xfId="30"/>
    <cellStyle name="_10.42 (omisos) 3" xfId="31"/>
    <cellStyle name="_10.42 (omisos) 4" xfId="732"/>
    <cellStyle name="_10.42 (omisos) 4 2" xfId="954"/>
    <cellStyle name="_10-_1-UIRN-UTSIGnov-2008" xfId="32"/>
    <cellStyle name="_10-_cuadros adicionales de brechas2002 y 2008 (2)" xfId="33"/>
    <cellStyle name="_10-_CUAD-TEXTO_" xfId="34"/>
    <cellStyle name="_10-_Libro2" xfId="35"/>
    <cellStyle name="_10-_solicita datos para el 2007-minedu remitio" xfId="36"/>
    <cellStyle name="_10-CALENTAMIENTOGLOBAL" xfId="37"/>
    <cellStyle name="_10-CALENTAMIENTOGLOBAL_1-UIRN-UTSIGnov-2008" xfId="38"/>
    <cellStyle name="_10-CALENTAMIENTOGLOBAL_cuadros adicionales de brechas2002 y 2008 (2)" xfId="39"/>
    <cellStyle name="_10-CALENTAMIENTOGLOBAL_CUAD-TEXTO_" xfId="40"/>
    <cellStyle name="_10-CALENTAMIENTOGLOBAL_Libro2" xfId="41"/>
    <cellStyle name="_10-CALENTAMIENTOGLOBAL_solicita datos para el 2007-minedu remitio" xfId="42"/>
    <cellStyle name="_11-12" xfId="43"/>
    <cellStyle name="_11-12_1-UIRN-UTSIGnov-2008" xfId="44"/>
    <cellStyle name="_11-12_cuadros adicionales de brechas2002 y 2008 (2)" xfId="45"/>
    <cellStyle name="_11-12_CUAD-TEXTO_" xfId="46"/>
    <cellStyle name="_11-12_Libro2" xfId="47"/>
    <cellStyle name="_11-12_solicita datos para el 2007-minedu remitio" xfId="48"/>
    <cellStyle name="_1-TERRITORIO Y SUELO-2008-ok" xfId="49"/>
    <cellStyle name="_1-TERRITORIO Y SUELO-2008-ok_1-UIRN-UTSIGnov-2008" xfId="50"/>
    <cellStyle name="_1-TERRITORIO Y SUELO-2008-ok_cuadros adicionales de brechas2002 y 2008 (2)" xfId="51"/>
    <cellStyle name="_1-TERRITORIO Y SUELO-2008-ok_CUAD-TEXTO_" xfId="52"/>
    <cellStyle name="_1-TERRITORIO Y SUELO-2008-ok_Libro2" xfId="53"/>
    <cellStyle name="_1-TERRITORIO Y SUELO-2008-ok_solicita datos para el 2007-minedu remitio" xfId="54"/>
    <cellStyle name="_2" xfId="55"/>
    <cellStyle name="_2-" xfId="56"/>
    <cellStyle name="_2.4" xfId="57"/>
    <cellStyle name="_2.4_1-UIRN-UTSIGnov-2008" xfId="58"/>
    <cellStyle name="_2.4_cuadros adicionales de brechas2002 y 2008 (2)" xfId="59"/>
    <cellStyle name="_2.4_CUAD-TEXTO_" xfId="60"/>
    <cellStyle name="_2.4_Libro2" xfId="61"/>
    <cellStyle name="_2.4_solicita datos para el 2007-minedu remitio" xfId="62"/>
    <cellStyle name="_2-_1-UIRN-UTSIGnov-2008" xfId="63"/>
    <cellStyle name="_2_cuadros adicionales de brechas2002 y 2008 (2)" xfId="64"/>
    <cellStyle name="_2-_cuadros adicionales de brechas2002 y 2008 (2)" xfId="65"/>
    <cellStyle name="_2_CUAD-TEXTO_" xfId="66"/>
    <cellStyle name="_2-_CUAD-TEXTO_" xfId="67"/>
    <cellStyle name="_2_Libro2" xfId="68"/>
    <cellStyle name="_2-_Libro2" xfId="69"/>
    <cellStyle name="_2_solicita datos para el 2007-minedu remitio" xfId="70"/>
    <cellStyle name="_2-_solicita datos para el 2007-minedu remitio" xfId="71"/>
    <cellStyle name="_2009-1-TERR-COM" xfId="72"/>
    <cellStyle name="_2009-1-TERR-COM_cuadros adicionales de brechas2002 y 2008 (2)" xfId="73"/>
    <cellStyle name="_2009-1-TERR-COM_CUAD-TEXTO_" xfId="74"/>
    <cellStyle name="_2009-1-TERR-COM_Libro2" xfId="75"/>
    <cellStyle name="_2009-1-TERR-COM_solicita datos para el 2007-minedu remitio" xfId="76"/>
    <cellStyle name="_2009-3agua-1-al-16-28.1" xfId="77"/>
    <cellStyle name="_2009-3agua-1-al-16-28.1_cuadros adicionales de brechas2002 y 2008 (2)" xfId="78"/>
    <cellStyle name="_2009-3agua-1-al-16-28.1_CUAD-TEXTO_" xfId="79"/>
    <cellStyle name="_2009-3agua-1-al-16-28.1_Libro2" xfId="80"/>
    <cellStyle name="_2009-3agua-1-al-16-28.1_solicita datos para el 2007-minedu remitio" xfId="81"/>
    <cellStyle name="_2009-6-FENO- NAT" xfId="82"/>
    <cellStyle name="_2009-6-FENO- NAT_cuadros adicionales de brechas2002 y 2008 (2)" xfId="83"/>
    <cellStyle name="_2009-6-FENO- NAT_CUAD-TEXTO_" xfId="84"/>
    <cellStyle name="_2009-6-FENO- NAT_Libro2" xfId="85"/>
    <cellStyle name="_2009-6-FENO- NAT_solicita datos para el 2007-minedu remitio" xfId="86"/>
    <cellStyle name="_2-biodiversidad" xfId="87"/>
    <cellStyle name="_2-biodiversidad_1-UIRN-UTSIGnov-2008" xfId="88"/>
    <cellStyle name="_2-biodiversidad_cuadros adicionales de brechas2002 y 2008 (2)" xfId="89"/>
    <cellStyle name="_2-biodiversidad_CUAD-TEXTO_" xfId="90"/>
    <cellStyle name="_2-biodiversidad_Libro2" xfId="91"/>
    <cellStyle name="_2-biodiversidad_solicita datos para el 2007-minedu remitio" xfId="92"/>
    <cellStyle name="_3.13--" xfId="93"/>
    <cellStyle name="_3.13--_1-UIRN-UTSIGnov-2008" xfId="94"/>
    <cellStyle name="_3.13--_cuadros adicionales de brechas2002 y 2008 (2)" xfId="95"/>
    <cellStyle name="_3.13--_CUAD-TEXTO_" xfId="96"/>
    <cellStyle name="_3.13--_Libro2" xfId="97"/>
    <cellStyle name="_3.13--_solicita datos para el 2007-minedu remitio" xfId="98"/>
    <cellStyle name="_3a" xfId="99"/>
    <cellStyle name="_3a_cuadros adicionales de brechas2002 y 2008 (2)" xfId="100"/>
    <cellStyle name="_3a_CUAD-TEXTO_" xfId="101"/>
    <cellStyle name="_3a_Libro2" xfId="102"/>
    <cellStyle name="_3a_solicita datos para el 2007-minedu remitio" xfId="103"/>
    <cellStyle name="_3agua-18-al-59" xfId="104"/>
    <cellStyle name="_3agua-18-al-59_1-UIRN-UTSIGnov-2008" xfId="105"/>
    <cellStyle name="_3agua-18-al-59_cuadros adicionales de brechas2002 y 2008 (2)" xfId="106"/>
    <cellStyle name="_3agua-18-al-59_CUAD-TEXTO_" xfId="107"/>
    <cellStyle name="_3agua-18-al-59_Libro2" xfId="108"/>
    <cellStyle name="_3agua-18-al-59_solicita datos para el 2007-minedu remitio" xfId="109"/>
    <cellStyle name="_3agua-1al--17" xfId="110"/>
    <cellStyle name="_3agua-1al--17_1-UIRN-UTSIGnov-2008" xfId="111"/>
    <cellStyle name="_3agua-1al--17_cuadros adicionales de brechas2002 y 2008 (2)" xfId="112"/>
    <cellStyle name="_3agua-1al--17_CUAD-TEXTO_" xfId="113"/>
    <cellStyle name="_3agua-1al--17_Libro2" xfId="114"/>
    <cellStyle name="_3agua-1al--17_solicita datos para el 2007-minedu remitio" xfId="115"/>
    <cellStyle name="_3b" xfId="116"/>
    <cellStyle name="_3b_cuadros adicionales de brechas2002 y 2008 (2)" xfId="117"/>
    <cellStyle name="_3b_CUAD-TEXTO_" xfId="118"/>
    <cellStyle name="_3b_Libro2" xfId="119"/>
    <cellStyle name="_3b_solicita datos para el 2007-minedu remitio" xfId="120"/>
    <cellStyle name="_4" xfId="121"/>
    <cellStyle name="_4_cuadros adicionales de brechas2002 y 2008 (2)" xfId="122"/>
    <cellStyle name="_4_CUAD-TEXTO_" xfId="123"/>
    <cellStyle name="_4_Libro2" xfId="124"/>
    <cellStyle name="_4_solicita datos para el 2007-minedu remitio" xfId="125"/>
    <cellStyle name="_4-AIRE-2" xfId="126"/>
    <cellStyle name="_4-AIRE-2_1-UIRN-UTSIGnov-2008" xfId="127"/>
    <cellStyle name="_4-AIRE-2_cuadros adicionales de brechas2002 y 2008 (2)" xfId="128"/>
    <cellStyle name="_4-AIRE-2_CUAD-TEXTO_" xfId="129"/>
    <cellStyle name="_4-AIRE-2_Libro2" xfId="130"/>
    <cellStyle name="_4-AIRE-2_solicita datos para el 2007-minedu remitio" xfId="131"/>
    <cellStyle name="_5 SIDA (anexo)" xfId="132"/>
    <cellStyle name="_5 SIDA." xfId="133"/>
    <cellStyle name="_8" xfId="134"/>
    <cellStyle name="_8_cuadros adicionales de brechas2002 y 2008 (2)" xfId="135"/>
    <cellStyle name="_8_CUAD-TEXTO_" xfId="136"/>
    <cellStyle name="_8_Libro2" xfId="137"/>
    <cellStyle name="_8_solicita datos para el 2007-minedu remitio" xfId="138"/>
    <cellStyle name="_8-9" xfId="139"/>
    <cellStyle name="_8-9_1-UIRN-UTSIGnov-2008" xfId="140"/>
    <cellStyle name="_8-9_cuadros adicionales de brechas2002 y 2008 (2)" xfId="141"/>
    <cellStyle name="_8-9_CUAD-TEXTO_" xfId="142"/>
    <cellStyle name="_8-9_Libro2" xfId="143"/>
    <cellStyle name="_8-9_solicita datos para el 2007-minedu remitio" xfId="144"/>
    <cellStyle name="_9-POCK-PARTIC CIUD" xfId="145"/>
    <cellStyle name="_9-POCK-PARTIC CIUD 2" xfId="146"/>
    <cellStyle name="_9-POCK-PARTIC CIUD 3" xfId="147"/>
    <cellStyle name="_9-POCK-PARTIC CIUD 4" xfId="733"/>
    <cellStyle name="_9-POCK-PARTIC CIUD 4 2" xfId="955"/>
    <cellStyle name="_9-POCK-PARTIC CIUD_analfabetismo factor 2007 sexo y edad" xfId="148"/>
    <cellStyle name="_9-POCK-PARTIC CIUD_analfabetismo factor 2007 sexo y edad 2" xfId="149"/>
    <cellStyle name="_9-POCK-PARTIC CIUD_analfabetismo factor 2007 sexo y edad.Norvil" xfId="150"/>
    <cellStyle name="_9-POCK-PARTIC CIUD_analfabetismo factor 2007 sexo y edad.Norvil 2" xfId="151"/>
    <cellStyle name="_9-POCK-PARTIC CIUD_ANEXO 1 MATRICULA ESCOLAR" xfId="152"/>
    <cellStyle name="_9-POCK-PARTIC CIUD_ANEXO 1 MATRICULA ESCOLAR 2" xfId="153"/>
    <cellStyle name="_9-POCK-PARTIC CIUD_ANEXO 4 INDIC DE RESULTADOS FINAL" xfId="154"/>
    <cellStyle name="_9-POCK-PARTIC CIUD_cuadros adicionales de brechas2002 y 2008 (2)" xfId="155"/>
    <cellStyle name="_9-POCK-PARTIC CIUD_CUAD-TEXTO_" xfId="156"/>
    <cellStyle name="_9-POCK-PARTIC CIUD_Libro2" xfId="157"/>
    <cellStyle name="_9-POCK-PARTIC CIUD_nivel educativo  -fin fin" xfId="158"/>
    <cellStyle name="_9-POCK-PARTIC CIUD_nivel educativo  -fin fin 2" xfId="159"/>
    <cellStyle name="_9-POCK-PARTIC CIUD_QUE NO ASISTE" xfId="160"/>
    <cellStyle name="_9-POCK-PARTIC CIUD_QUE NO ASISTE 2" xfId="161"/>
    <cellStyle name="_9-POCK-PARTIC CIUD_resultados de estudios año anterior 2002-2009" xfId="162"/>
    <cellStyle name="_9-POCK-PARTIC CIUD_resultados de estudios año anterior 2002-2009 2" xfId="163"/>
    <cellStyle name="_9-POCK-PARTIC CIUD_solicita datos para el 2007-minedu remitio" xfId="164"/>
    <cellStyle name="_Anexos_Actualizado (15 Mayo)-2" xfId="165"/>
    <cellStyle name="_Anexos_Actualizado (15 Mayo)-2 2" xfId="166"/>
    <cellStyle name="_Cap02_cuadros-educación -provincias de Lim" xfId="167"/>
    <cellStyle name="_Cap02_cuadros-educación -provincias de Lima sin Lima" xfId="168"/>
    <cellStyle name="_Cap02_cuadros-educación_-Lima_y_callao_fin" xfId="169"/>
    <cellStyle name="_cap1.2009" xfId="170"/>
    <cellStyle name="_cap1.2009_cuadros adicionales de brechas2002 y 2008 (2)" xfId="171"/>
    <cellStyle name="_cap1.2009_CUAD-TEXTO_" xfId="172"/>
    <cellStyle name="_cap1.2009_Libro2" xfId="173"/>
    <cellStyle name="_cap1.2009_solicita datos para el 2007-minedu remitio" xfId="174"/>
    <cellStyle name="_Cap10.2009.xls ACTUALIZADO" xfId="175"/>
    <cellStyle name="_Cap10.2009.xls ACTUALIZADO_cuadros adicionales de brechas2002 y 2008 (2)" xfId="176"/>
    <cellStyle name="_Cap10.2009.xls ACTUALIZADO_CUAD-TEXTO_" xfId="177"/>
    <cellStyle name="_Cap10.2009.xls ACTUALIZADO_Libro2" xfId="178"/>
    <cellStyle name="_Cap10.2009.xls ACTUALIZADO_solicita datos para el 2007-minedu remitio" xfId="179"/>
    <cellStyle name="_CAP-2-MAMBIENTE-2008" xfId="180"/>
    <cellStyle name="_CAP-2-MAMBIENTE-2008_cuadros adicionales de brechas2002 y 2008 (2)" xfId="181"/>
    <cellStyle name="_CAP-2-MAMBIENTE-2008_CUAD-TEXTO_" xfId="182"/>
    <cellStyle name="_CAP-2-MAMBIENTE-2008_Libro2" xfId="183"/>
    <cellStyle name="_CAP-2-MAMBIENTE-2008_solicita datos para el 2007-minedu remitio" xfId="184"/>
    <cellStyle name="_CAP-2-MAMBIENTE-2009-corr-2" xfId="185"/>
    <cellStyle name="_CAP-2-MAMBIENTE-2009-corr-2_cuadros adicionales de brechas2002 y 2008 (2)" xfId="186"/>
    <cellStyle name="_CAP-2-MAMBIENTE-2009-corr-2_CUAD-TEXTO_" xfId="187"/>
    <cellStyle name="_CAP-2-MAMBIENTE-2009-corr-2_Libro2" xfId="188"/>
    <cellStyle name="_CAP-2-MAMBIENTE-2009-corr-2_solicita datos para el 2007-minedu remitio" xfId="189"/>
    <cellStyle name="_CAP-2-MA-NEW-2009" xfId="190"/>
    <cellStyle name="_CAP-2-MA-NEW-2009_cuadros adicionales de brechas2002 y 2008 (2)" xfId="191"/>
    <cellStyle name="_CAP-2-MA-NEW-2009_CUAD-TEXTO_" xfId="192"/>
    <cellStyle name="_CAP-2-MA-NEW-2009_Libro2" xfId="193"/>
    <cellStyle name="_CAP-2-MA-NEW-2009_solicita datos para el 2007-minedu remitio" xfId="194"/>
    <cellStyle name="_CAP-2-Med-AMB-2008" xfId="195"/>
    <cellStyle name="_CAP-2-Med-AMB-2008_1-UIRN-UTSIGnov-2008" xfId="196"/>
    <cellStyle name="_CAP-2-Med-AMB-2008_cuadros adicionales de brechas2002 y 2008 (2)" xfId="197"/>
    <cellStyle name="_CAP-2-Med-AMB-2008_CUAD-TEXTO_" xfId="198"/>
    <cellStyle name="_CAP-2-Med-AMB-2008_Libro2" xfId="199"/>
    <cellStyle name="_CAP-2-Med-AMB-2008_solicita datos para el 2007-minedu remitio" xfId="200"/>
    <cellStyle name="_CAP-2-MEDIO AMBIENTE" xfId="201"/>
    <cellStyle name="_CAP-2-MEDIO AMBIENTE -" xfId="202"/>
    <cellStyle name="_CAP-2-MEDIO AMBIENTE -_1-UIRN-UTSIGnov-2008" xfId="203"/>
    <cellStyle name="_CAP-2-MEDIO AMBIENTE -_cuadros adicionales de brechas2002 y 2008 (2)" xfId="204"/>
    <cellStyle name="_CAP-2-MEDIO AMBIENTE -_CUAD-TEXTO_" xfId="205"/>
    <cellStyle name="_CAP-2-MEDIO AMBIENTE -_Libro2" xfId="206"/>
    <cellStyle name="_CAP-2-MEDIO AMBIENTE -_solicita datos para el 2007-minedu remitio" xfId="207"/>
    <cellStyle name="_CAP-2-MEDIO AMBIENTE- trabajado" xfId="208"/>
    <cellStyle name="_CAP-2-MEDIO AMBIENTE- trabajado_1-UIRN-UTSIGnov-2008" xfId="209"/>
    <cellStyle name="_CAP-2-MEDIO AMBIENTE- trabajado_cuadros adicionales de brechas2002 y 2008 (2)" xfId="210"/>
    <cellStyle name="_CAP-2-MEDIO AMBIENTE- trabajado_CUAD-TEXTO_" xfId="211"/>
    <cellStyle name="_CAP-2-MEDIO AMBIENTE- trabajado_Libro2" xfId="212"/>
    <cellStyle name="_CAP-2-MEDIO AMBIENTE- trabajado_solicita datos para el 2007-minedu remitio" xfId="213"/>
    <cellStyle name="_CAP-2-MEDIO AMBIENTE_cuadros adicionales de brechas2002 y 2008 (2)" xfId="214"/>
    <cellStyle name="_CAP-2-MEDIO AMBIENTE_CUAD-TEXTO_" xfId="215"/>
    <cellStyle name="_CAP-2-MEDIO AMBIENTE_Libro2" xfId="216"/>
    <cellStyle name="_CAP-2-MEDIO AMBIENTE_solicita datos para el 2007-minedu remitio" xfId="217"/>
    <cellStyle name="_CAP-2-MedioAmbiente-edit" xfId="218"/>
    <cellStyle name="_CAP-2-MedioAmbiente-edit_1-UIRN-UTSIGnov-2008" xfId="219"/>
    <cellStyle name="_CAP-2-MedioAmbiente-edit_cuadros adicionales de brechas2002 y 2008 (2)" xfId="220"/>
    <cellStyle name="_CAP-2-MedioAmbiente-edit_CUAD-TEXTO_" xfId="221"/>
    <cellStyle name="_CAP-2-MedioAmbiente-edit_Libro2" xfId="222"/>
    <cellStyle name="_CAP-2-MedioAmbiente-edit_solicita datos para el 2007-minedu remitio" xfId="223"/>
    <cellStyle name="_cap3a.2009" xfId="224"/>
    <cellStyle name="_cap3a.2009_cuadros adicionales de brechas2002 y 2008 (2)" xfId="225"/>
    <cellStyle name="_cap3a.2009_CUAD-TEXTO_" xfId="226"/>
    <cellStyle name="_cap3a.2009_Libro2" xfId="227"/>
    <cellStyle name="_cap3a.2009_solicita datos para el 2007-minedu remitio" xfId="228"/>
    <cellStyle name="_cap4.2009" xfId="229"/>
    <cellStyle name="_cap4.2009_cuadros adicionales de brechas2002 y 2008 (2)" xfId="230"/>
    <cellStyle name="_cap4.2009_CUAD-TEXTO_" xfId="231"/>
    <cellStyle name="_cap4.2009_Libro2" xfId="232"/>
    <cellStyle name="_cap4.2009_solicita datos para el 2007-minedu remitio" xfId="233"/>
    <cellStyle name="_cap5-new-2009-" xfId="234"/>
    <cellStyle name="_cap5-new-2009-_cuadros adicionales de brechas2002 y 2008 (2)" xfId="235"/>
    <cellStyle name="_cap5-new-2009-_CUAD-TEXTO_" xfId="236"/>
    <cellStyle name="_cap5-new-2009-_Libro2" xfId="237"/>
    <cellStyle name="_cap5-new-2009-_solicita datos para el 2007-minedu remitio" xfId="238"/>
    <cellStyle name="_CAP----COMPENDIO-2008" xfId="239"/>
    <cellStyle name="_CAP----COMPENDIO-2008_cuadros adicionales de brechas2002 y 2008 (2)" xfId="240"/>
    <cellStyle name="_CAP----COMPENDIO-2008_CUAD-TEXTO_" xfId="241"/>
    <cellStyle name="_CAP----COMPENDIO-2008_Libro2" xfId="242"/>
    <cellStyle name="_CAP----COMPENDIO-2008_solicita datos para el 2007-minedu remitio" xfId="243"/>
    <cellStyle name="_Compendio Cap. 5  Anexo - HOGAR" xfId="244"/>
    <cellStyle name="_Compendio Cap. 5  Anexo - HOGAR_cuadros adicionales de brechas2002 y 2008 (2)" xfId="245"/>
    <cellStyle name="_Compendio Cap. 5  Anexo - HOGAR_CUAD-TEXTO_" xfId="246"/>
    <cellStyle name="_Compendio Cap. 5  Anexo - HOGAR_Libro2" xfId="247"/>
    <cellStyle name="_Compendio Cap. 5  Anexo - HOGAR_solicita datos para el 2007-minedu remitio" xfId="248"/>
    <cellStyle name="_COMPsolo-renamu-2008" xfId="249"/>
    <cellStyle name="_COMPsolo-renamu-2008_cuadros adicionales de brechas2002 y 2008 (2)" xfId="250"/>
    <cellStyle name="_COMPsolo-renamu-2008_CUAD-TEXTO_" xfId="251"/>
    <cellStyle name="_COMPsolo-renamu-2008_Libro2" xfId="252"/>
    <cellStyle name="_COMPsolo-renamu-2008_solicita datos para el 2007-minedu remitio" xfId="253"/>
    <cellStyle name="_CUA 1-5 CAP1 AGREGAR" xfId="254"/>
    <cellStyle name="_CUA 1-5 CAP1 AGREGAR_cuadros adicionales de brechas2002 y 2008 (2)" xfId="255"/>
    <cellStyle name="_CUA 1-5 CAP1 AGREGAR_CUAD-TEXTO_" xfId="256"/>
    <cellStyle name="_CUA 1-5 CAP1 AGREGAR_Libro2" xfId="257"/>
    <cellStyle name="_CUA 1-5 CAP1 AGREGAR_solicita datos para el 2007-minedu remitio" xfId="258"/>
    <cellStyle name="_Cuadro 22_Destino final  de la Basura Recolectada 2006" xfId="259"/>
    <cellStyle name="_Cuadro 22_Destino final  de la Basura Recolectada 2006_1-UIRN-UTSIGnov-2008" xfId="260"/>
    <cellStyle name="_Cuadro 22_Destino final  de la Basura Recolectada 2006_cuadros adicionales de brechas2002 y 2008 (2)" xfId="261"/>
    <cellStyle name="_Cuadro 22_Destino final  de la Basura Recolectada 2006_CUAD-TEXTO_" xfId="262"/>
    <cellStyle name="_Cuadro 22_Destino final  de la Basura Recolectada 2006_Libro2" xfId="263"/>
    <cellStyle name="_Cuadro 22_Destino final  de la Basura Recolectada 2006_solicita datos para el 2007-minedu remitio" xfId="264"/>
    <cellStyle name="_Cuadro 22_destino-nOOOOOOO" xfId="265"/>
    <cellStyle name="_Cuadro 22_destino-nOOOOOOO_1-UIRN-UTSIGnov-2008" xfId="266"/>
    <cellStyle name="_Cuadro 22_destino-nOOOOOOO_cuadros adicionales de brechas2002 y 2008 (2)" xfId="267"/>
    <cellStyle name="_Cuadro 22_destino-nOOOOOOO_CUAD-TEXTO_" xfId="268"/>
    <cellStyle name="_Cuadro 22_destino-nOOOOOOO_Libro2" xfId="269"/>
    <cellStyle name="_Cuadro 22_destino-nOOOOOOO_solicita datos para el 2007-minedu remitio" xfId="270"/>
    <cellStyle name="_cuadro73-racionamiento de agua" xfId="271"/>
    <cellStyle name="_cuadro73-racionamiento de agua_1-UIRN-UTSIGnov-2008" xfId="272"/>
    <cellStyle name="_cuadro73-racionamiento de agua_cuadros adicionales de brechas2002 y 2008 (2)" xfId="273"/>
    <cellStyle name="_cuadro73-racionamiento de agua_CUAD-TEXTO_" xfId="274"/>
    <cellStyle name="_cuadro73-racionamiento de agua_Libro2" xfId="275"/>
    <cellStyle name="_cuadro73-racionamiento de agua_solicita datos para el 2007-minedu remitio" xfId="276"/>
    <cellStyle name="_CUADRO-diponibilidad" xfId="277"/>
    <cellStyle name="_CUADRO-diponibilidad_1-UIRN-UTSIGnov-2008" xfId="278"/>
    <cellStyle name="_CUADRO-diponibilidad_cuadros adicionales de brechas2002 y 2008 (2)" xfId="279"/>
    <cellStyle name="_CUADRO-diponibilidad_CUAD-TEXTO_" xfId="280"/>
    <cellStyle name="_CUADRO-diponibilidad_Libro2" xfId="281"/>
    <cellStyle name="_CUADRO-diponibilidad_solicita datos para el 2007-minedu remitio" xfId="282"/>
    <cellStyle name="_cuadros IMARPE trabajados por Isabel" xfId="283"/>
    <cellStyle name="_cuadros IMARPE trabajados por Isabel_1-UIRN-UTSIGnov-2008" xfId="284"/>
    <cellStyle name="_cuadros IMARPE trabajados por Isabel_cuadros adicionales de brechas2002 y 2008 (2)" xfId="285"/>
    <cellStyle name="_cuadros IMARPE trabajados por Isabel_CUAD-TEXTO_" xfId="286"/>
    <cellStyle name="_cuadros IMARPE trabajados por Isabel_Libro2" xfId="287"/>
    <cellStyle name="_cuadros IMARPE trabajados por Isabel_solicita datos para el 2007-minedu remitio" xfId="288"/>
    <cellStyle name="_CUADROS Turismo y Ecoloia-PNP" xfId="289"/>
    <cellStyle name="_CUADROS Turismo y Ecoloia-PNP_1-UIRN-UTSIGnov-2008" xfId="290"/>
    <cellStyle name="_CUADROS Turismo y Ecoloia-PNP_cuadros adicionales de brechas2002 y 2008 (2)" xfId="291"/>
    <cellStyle name="_CUADROS Turismo y Ecoloia-PNP_CUAD-TEXTO_" xfId="292"/>
    <cellStyle name="_CUADROS Turismo y Ecoloia-PNP_Libro2" xfId="293"/>
    <cellStyle name="_CUADROS Turismo y Ecoloia-PNP_solicita datos para el 2007-minedu remitio" xfId="294"/>
    <cellStyle name="_elimina-3" xfId="295"/>
    <cellStyle name="_elimina-3_cuadros adicionales de brechas2002 y 2008 (2)" xfId="296"/>
    <cellStyle name="_elimina-3_CUAD-TEXTO_" xfId="297"/>
    <cellStyle name="_elimina-3_Libro2" xfId="298"/>
    <cellStyle name="_elimina-3_solicita datos para el 2007-minedu remitio" xfId="299"/>
    <cellStyle name="_elimina-aire" xfId="300"/>
    <cellStyle name="_elimina-aire_1-UIRN-UTSIGnov-2008" xfId="301"/>
    <cellStyle name="_elimina-aire_cuadros adicionales de brechas2002 y 2008 (2)" xfId="302"/>
    <cellStyle name="_elimina-aire_CUAD-TEXTO_" xfId="303"/>
    <cellStyle name="_elimina-aire_Libro2" xfId="304"/>
    <cellStyle name="_elimina-aire_solicita datos para el 2007-minedu remitio" xfId="305"/>
    <cellStyle name="_elimina-compe" xfId="306"/>
    <cellStyle name="_elimina-compe_1-UIRN-UTSIGnov-2008" xfId="307"/>
    <cellStyle name="_elimina-compe_cuadros adicionales de brechas2002 y 2008 (2)" xfId="308"/>
    <cellStyle name="_elimina-compe_CUAD-TEXTO_" xfId="309"/>
    <cellStyle name="_elimina-compe_Libro2" xfId="310"/>
    <cellStyle name="_elimina-compe_solicita datos para el 2007-minedu remitio" xfId="311"/>
    <cellStyle name="_eliminar" xfId="312"/>
    <cellStyle name="_eliminar_cuadros adicionales de brechas2002 y 2008 (2)" xfId="313"/>
    <cellStyle name="_eliminar_CUAD-TEXTO_" xfId="314"/>
    <cellStyle name="_eliminar_Libro2" xfId="315"/>
    <cellStyle name="_eliminar_solicita datos para el 2007-minedu remitio" xfId="316"/>
    <cellStyle name="_ELIMINAR-COM" xfId="317"/>
    <cellStyle name="_ELIMINAR-COM_cuadros adicionales de brechas2002 y 2008 (2)" xfId="318"/>
    <cellStyle name="_ELIMINAR-COM_CUAD-TEXTO_" xfId="319"/>
    <cellStyle name="_ELIMINAR-COM_Libro2" xfId="320"/>
    <cellStyle name="_ELIMINAR-COM_solicita datos para el 2007-minedu remitio" xfId="321"/>
    <cellStyle name="_eliminar-compendio" xfId="322"/>
    <cellStyle name="_eliminar-compendio_1-UIRN-UTSIGnov-2008" xfId="323"/>
    <cellStyle name="_eliminar-compendio_cuadros adicionales de brechas2002 y 2008 (2)" xfId="324"/>
    <cellStyle name="_eliminar-compendio_CUAD-TEXTO_" xfId="325"/>
    <cellStyle name="_eliminar-compendio_Libro2" xfId="326"/>
    <cellStyle name="_eliminar-compendio_solicita datos para el 2007-minedu remitio" xfId="327"/>
    <cellStyle name="_exell-indic-sh" xfId="328"/>
    <cellStyle name="_exell-indic-sh_cuadros adicionales de brechas2002 y 2008 (2)" xfId="329"/>
    <cellStyle name="_exell-indic-sh_CUAD-TEXTO_" xfId="330"/>
    <cellStyle name="_exell-indic-sh_Libro2" xfId="331"/>
    <cellStyle name="_exell-indic-sh_solicita datos para el 2007-minedu remitio" xfId="332"/>
    <cellStyle name="_GES-AMB-considerar" xfId="333"/>
    <cellStyle name="_GES-AMB-considerar_1-UIRN-UTSIGnov-2008" xfId="334"/>
    <cellStyle name="_GES-AMB-considerar_cuadros adicionales de brechas2002 y 2008 (2)" xfId="335"/>
    <cellStyle name="_GES-AMB-considerar_CUAD-TEXTO_" xfId="336"/>
    <cellStyle name="_GES-AMB-considerar_Libro2" xfId="337"/>
    <cellStyle name="_GES-AMB-considerar_solicita datos para el 2007-minedu remitio" xfId="338"/>
    <cellStyle name="_graficos-texto-16-03" xfId="339"/>
    <cellStyle name="_graficos-texto-16-03_cuadros adicionales de brechas2002 y 2008 (2)" xfId="340"/>
    <cellStyle name="_graficos-texto-16-03_CUAD-TEXTO_" xfId="341"/>
    <cellStyle name="_graficos-texto-16-03_Libro2" xfId="342"/>
    <cellStyle name="_graficos-texto-16-03_solicita datos para el 2007-minedu remitio" xfId="343"/>
    <cellStyle name="_Hoja1" xfId="344"/>
    <cellStyle name="_Hoja1 (2)" xfId="345"/>
    <cellStyle name="_Hoja1 (2)_cuadros adicionales de brechas2002 y 2008 (2)" xfId="346"/>
    <cellStyle name="_Hoja1 (2)_CUAD-TEXTO_" xfId="347"/>
    <cellStyle name="_Hoja1 (2)_Libro2" xfId="348"/>
    <cellStyle name="_Hoja1 (2)_solicita datos para el 2007-minedu remitio" xfId="349"/>
    <cellStyle name="_Hoja1 10" xfId="639"/>
    <cellStyle name="_Hoja1 11" xfId="633"/>
    <cellStyle name="_Hoja1 12" xfId="640"/>
    <cellStyle name="_Hoja1 13" xfId="632"/>
    <cellStyle name="_Hoja1 14" xfId="641"/>
    <cellStyle name="_Hoja1 15" xfId="631"/>
    <cellStyle name="_Hoja1 16" xfId="643"/>
    <cellStyle name="_Hoja1 17" xfId="630"/>
    <cellStyle name="_Hoja1 18" xfId="637"/>
    <cellStyle name="_Hoja1 19" xfId="689"/>
    <cellStyle name="_Hoja1 2" xfId="350"/>
    <cellStyle name="_Hoja1 20" xfId="694"/>
    <cellStyle name="_Hoja1 21" xfId="688"/>
    <cellStyle name="_Hoja1 22" xfId="696"/>
    <cellStyle name="_Hoja1 23" xfId="684"/>
    <cellStyle name="_Hoja1 24" xfId="691"/>
    <cellStyle name="_Hoja1 25" xfId="687"/>
    <cellStyle name="_Hoja1 26" xfId="692"/>
    <cellStyle name="_Hoja1 27" xfId="686"/>
    <cellStyle name="_Hoja1 28" xfId="693"/>
    <cellStyle name="_Hoja1 29" xfId="685"/>
    <cellStyle name="_Hoja1 3" xfId="351"/>
    <cellStyle name="_Hoja1 30" xfId="695"/>
    <cellStyle name="_Hoja1 31" xfId="683"/>
    <cellStyle name="_Hoja1 32" xfId="697"/>
    <cellStyle name="_Hoja1 33" xfId="682"/>
    <cellStyle name="_Hoja1 34" xfId="698"/>
    <cellStyle name="_Hoja1 35" xfId="681"/>
    <cellStyle name="_Hoja1 36" xfId="690"/>
    <cellStyle name="_Hoja1 37" xfId="735"/>
    <cellStyle name="_Hoja1 37 2" xfId="957"/>
    <cellStyle name="_Hoja1 38" xfId="734"/>
    <cellStyle name="_Hoja1 38 2" xfId="956"/>
    <cellStyle name="_Hoja1 39" xfId="944"/>
    <cellStyle name="_Hoja1 4" xfId="352"/>
    <cellStyle name="_Hoja1 40" xfId="945"/>
    <cellStyle name="_Hoja1 41" xfId="943"/>
    <cellStyle name="_Hoja1 42" xfId="942"/>
    <cellStyle name="_Hoja1 5" xfId="636"/>
    <cellStyle name="_Hoja1 6" xfId="642"/>
    <cellStyle name="_Hoja1 7" xfId="635"/>
    <cellStyle name="_Hoja1 8" xfId="638"/>
    <cellStyle name="_Hoja1 9" xfId="634"/>
    <cellStyle name="_Hoja1_1-UIRN-UTSIGnov-2008" xfId="353"/>
    <cellStyle name="_Hoja1_analfabetismo factor 2007 sexo y edad" xfId="354"/>
    <cellStyle name="_Hoja1_analfabetismo factor 2007 sexo y edad 2" xfId="355"/>
    <cellStyle name="_Hoja1_analfabetismo factor 2007 sexo y edad.Norvil" xfId="356"/>
    <cellStyle name="_Hoja1_analfabetismo factor 2007 sexo y edad.Norvil 2" xfId="357"/>
    <cellStyle name="_Hoja1_ANEXO 1 MATRICULA ESCOLAR" xfId="358"/>
    <cellStyle name="_Hoja1_ANEXO 1 MATRICULA ESCOLAR 2" xfId="359"/>
    <cellStyle name="_Hoja1_ANEXO 4 INDIC DE RESULTADOS FINAL" xfId="360"/>
    <cellStyle name="_Hoja1_cuadros adicionales de brechas2002 y 2008 (2)" xfId="361"/>
    <cellStyle name="_Hoja1_cuadros-INEI-2008" xfId="362"/>
    <cellStyle name="_Hoja1_CUAD-TEXTO_" xfId="363"/>
    <cellStyle name="_Hoja1_Libro2" xfId="364"/>
    <cellStyle name="_Hoja1_nivel educativo  -fin fin" xfId="365"/>
    <cellStyle name="_Hoja1_nivel educativo  -fin fin 2" xfId="366"/>
    <cellStyle name="_Hoja1_QUE NO ASISTE" xfId="367"/>
    <cellStyle name="_Hoja1_QUE NO ASISTE 2" xfId="368"/>
    <cellStyle name="_Hoja1_resultados de estudios año anterior 2002-2009" xfId="369"/>
    <cellStyle name="_Hoja1_resultados de estudios año anterior 2002-2009 2" xfId="370"/>
    <cellStyle name="_Hoja1_solicita datos para el 2007-minedu remitio" xfId="371"/>
    <cellStyle name="_IDENTIDAD-LIMA-2007 Diciembre" xfId="372"/>
    <cellStyle name="_Ingresos Reales 2008-2009 PANEL (16-04-10)" xfId="373"/>
    <cellStyle name="_Ingresos Reales 2008-2009 PANEL (16-04-10) 2" xfId="374"/>
    <cellStyle name="_Ingresos Reales 2008-2009 PANEL (16-04-10)_03.Indicadores FGT de pobreza (4 criterios)" xfId="375"/>
    <cellStyle name="_Ingresos Reales 2008-2009 PANEL (16-04-10)_03.Indicadores FGT de pobreza (4 criterios) 2" xfId="376"/>
    <cellStyle name="_ipen.actualizado" xfId="377"/>
    <cellStyle name="_ipen.actualizado_1-UIRN-UTSIGnov-2008" xfId="378"/>
    <cellStyle name="_ipen.actualizado_cuadros adicionales de brechas2002 y 2008 (2)" xfId="379"/>
    <cellStyle name="_ipen.actualizado_CUAD-TEXTO_" xfId="380"/>
    <cellStyle name="_ipen.actualizado_Libro2" xfId="381"/>
    <cellStyle name="_ipen.actualizado_solicita datos para el 2007-minedu remitio" xfId="382"/>
    <cellStyle name="_Libro2" xfId="383"/>
    <cellStyle name="_Libro2_1-UIRN-UTSIGnov-2008" xfId="384"/>
    <cellStyle name="_Libro2_cuadros adicionales de brechas2002 y 2008 (2)" xfId="385"/>
    <cellStyle name="_Libro2_CUAD-TEXTO_" xfId="386"/>
    <cellStyle name="_Libro2_Libro2" xfId="387"/>
    <cellStyle name="_Libro2_solicita datos para el 2007-minedu remitio" xfId="388"/>
    <cellStyle name="_MARINA" xfId="389"/>
    <cellStyle name="_MARINA_1-UIRN-UTSIGnov-2008" xfId="390"/>
    <cellStyle name="_MARINA_cuadros adicionales de brechas2002 y 2008 (2)" xfId="391"/>
    <cellStyle name="_MARINA_CUAD-TEXTO_" xfId="392"/>
    <cellStyle name="_MARINA_Libro2" xfId="393"/>
    <cellStyle name="_MARINA_solicita datos para el 2007-minedu remitio" xfId="394"/>
    <cellStyle name="_MINEM" xfId="395"/>
    <cellStyle name="_MINEM_cuadros adicionales de brechas2002 y 2008 (2)" xfId="396"/>
    <cellStyle name="_MINEM_CUAD-TEXTO_" xfId="397"/>
    <cellStyle name="_MINEM_Libro2" xfId="398"/>
    <cellStyle name="_MINEM_solicita datos para el 2007-minedu remitio" xfId="399"/>
    <cellStyle name="_Para Anexo- CAP-6-SALUD-" xfId="400"/>
    <cellStyle name="_para poket" xfId="401"/>
    <cellStyle name="_para poket 2" xfId="402"/>
    <cellStyle name="_para poket 3" xfId="403"/>
    <cellStyle name="_para poket 4" xfId="736"/>
    <cellStyle name="_para poket 4 2" xfId="958"/>
    <cellStyle name="_pedir-biodiversidad" xfId="404"/>
    <cellStyle name="_pedir-biodiversidad_1-UIRN-UTSIGnov-2008" xfId="405"/>
    <cellStyle name="_pedir-biodiversidad_cuadros adicionales de brechas2002 y 2008 (2)" xfId="406"/>
    <cellStyle name="_pedir-biodiversidad_CUAD-TEXTO_" xfId="407"/>
    <cellStyle name="_pedir-biodiversidad_Libro2" xfId="408"/>
    <cellStyle name="_pedir-biodiversidad_solicita datos para el 2007-minedu remitio" xfId="409"/>
    <cellStyle name="_pedir-TERRITORIO-2008" xfId="410"/>
    <cellStyle name="_pedir-TERRITORIO-2008_cuadros adicionales de brechas2002 y 2008 (2)" xfId="411"/>
    <cellStyle name="_pedir-TERRITORIO-2008_CUAD-TEXTO_" xfId="412"/>
    <cellStyle name="_pedir-TERRITORIO-2008_Libro2" xfId="413"/>
    <cellStyle name="_pedir-TERRITORIO-2008_solicita datos para el 2007-minedu remitio" xfId="414"/>
    <cellStyle name="_PRONAMACHS" xfId="415"/>
    <cellStyle name="_PRONAMACHS_1-UIRN-UTSIGnov-2008" xfId="416"/>
    <cellStyle name="_PRONAMACHS_cuadros adicionales de brechas2002 y 2008 (2)" xfId="417"/>
    <cellStyle name="_PRONAMACHS_CUAD-TEXTO_" xfId="418"/>
    <cellStyle name="_PRONAMACHS_Libro2" xfId="419"/>
    <cellStyle name="_PRONAMACHS_solicita datos para el 2007-minedu remitio" xfId="420"/>
    <cellStyle name="_PRONAMACHS-2009" xfId="421"/>
    <cellStyle name="_PRONAMACHS-2009_cuadros adicionales de brechas2002 y 2008 (2)" xfId="422"/>
    <cellStyle name="_PRONAMACHS-2009_CUAD-TEXTO_" xfId="423"/>
    <cellStyle name="_PRONAMACHS-2009_Libro2" xfId="424"/>
    <cellStyle name="_PRONAMACHS-2009_solicita datos para el 2007-minedu remitio" xfId="425"/>
    <cellStyle name="_pronamachs-Nelly" xfId="426"/>
    <cellStyle name="_pronamachs-Nelly_cuadros adicionales de brechas2002 y 2008 (2)" xfId="427"/>
    <cellStyle name="_pronamachs-Nelly_CUAD-TEXTO_" xfId="428"/>
    <cellStyle name="_pronamachs-Nelly_Libro2" xfId="429"/>
    <cellStyle name="_pronamachs-Nelly_solicita datos para el 2007-minedu remitio" xfId="430"/>
    <cellStyle name="_-s-eliminar" xfId="431"/>
    <cellStyle name="_-s-eliminar_cuadros adicionales de brechas2002 y 2008 (2)" xfId="432"/>
    <cellStyle name="_-s-eliminar_CUAD-TEXTO_" xfId="433"/>
    <cellStyle name="_-s-eliminar_Libro2" xfId="434"/>
    <cellStyle name="_-s-eliminar_solicita datos para el 2007-minedu remitio" xfId="435"/>
    <cellStyle name="_SISMOS-UNIDOS" xfId="436"/>
    <cellStyle name="_SISMOS-UNIDOS_cuadros adicionales de brechas2002 y 2008 (2)" xfId="437"/>
    <cellStyle name="_SISMOS-UNIDOS_CUAD-TEXTO_" xfId="438"/>
    <cellStyle name="_SISMOS-UNIDOS_Libro2" xfId="439"/>
    <cellStyle name="_SISMOS-UNIDOS_solicita datos para el 2007-minedu remitio" xfId="440"/>
    <cellStyle name="_superficial-huacho" xfId="441"/>
    <cellStyle name="_superficial-huacho_1-UIRN-UTSIGnov-2008" xfId="442"/>
    <cellStyle name="_superficial-huacho_cuadros adicionales de brechas2002 y 2008 (2)" xfId="443"/>
    <cellStyle name="_superficial-huacho_CUAD-TEXTO_" xfId="444"/>
    <cellStyle name="_superficial-huacho_Libro2" xfId="445"/>
    <cellStyle name="_superficial-huacho_solicita datos para el 2007-minedu remitio" xfId="446"/>
    <cellStyle name="_trabajo-1" xfId="447"/>
    <cellStyle name="_trabajo-1_cuadros adicionales de brechas2002 y 2008 (2)" xfId="448"/>
    <cellStyle name="_trabajo-1_CUAD-TEXTO_" xfId="449"/>
    <cellStyle name="_trabajo-1_Libro2" xfId="450"/>
    <cellStyle name="_trabajo-1_solicita datos para el 2007-minedu remitio" xfId="451"/>
    <cellStyle name="_ULTIMO - Compen Esta 2009 CAP_10_PART_CIUDA" xfId="452"/>
    <cellStyle name="_ULTIMO - Compen Esta 2009 CAP_10_PART_CIUDA 2" xfId="453"/>
    <cellStyle name="_ULTIMO - Compen Esta 2009 CAP_10_PART_CIUDA 3" xfId="454"/>
    <cellStyle name="_ULTIMO - Compen Esta 2009 CAP_10_PART_CIUDA 4" xfId="737"/>
    <cellStyle name="_ULTIMO - Compen Esta 2009 CAP_10_PART_CIUDA 4 2" xfId="959"/>
    <cellStyle name="20% - Accent1" xfId="455"/>
    <cellStyle name="20% - Accent2" xfId="456"/>
    <cellStyle name="20% - Accent3" xfId="457"/>
    <cellStyle name="20% - Accent4" xfId="458"/>
    <cellStyle name="20% - Accent5" xfId="459"/>
    <cellStyle name="20% - Accent6" xfId="460"/>
    <cellStyle name="20% - Énfasis1 2" xfId="462"/>
    <cellStyle name="20% - Énfasis1 3" xfId="461"/>
    <cellStyle name="20% - Énfasis2 2" xfId="464"/>
    <cellStyle name="20% - Énfasis2 3" xfId="463"/>
    <cellStyle name="20% - Énfasis3 2" xfId="466"/>
    <cellStyle name="20% - Énfasis3 3" xfId="465"/>
    <cellStyle name="20% - Énfasis4 2" xfId="468"/>
    <cellStyle name="20% - Énfasis4 3" xfId="467"/>
    <cellStyle name="20% - Énfasis5 2" xfId="470"/>
    <cellStyle name="20% - Énfasis5 3" xfId="469"/>
    <cellStyle name="20% - Énfasis6 2" xfId="472"/>
    <cellStyle name="20% - Énfasis6 3" xfId="471"/>
    <cellStyle name="40% - Accent1" xfId="473"/>
    <cellStyle name="40% - Accent2" xfId="474"/>
    <cellStyle name="40% - Accent3" xfId="475"/>
    <cellStyle name="40% - Accent4" xfId="476"/>
    <cellStyle name="40% - Accent5" xfId="477"/>
    <cellStyle name="40% - Accent6" xfId="478"/>
    <cellStyle name="40% - Énfasis1 2" xfId="480"/>
    <cellStyle name="40% - Énfasis1 3" xfId="479"/>
    <cellStyle name="40% - Énfasis2 2" xfId="482"/>
    <cellStyle name="40% - Énfasis2 3" xfId="481"/>
    <cellStyle name="40% - Énfasis3 2" xfId="484"/>
    <cellStyle name="40% - Énfasis3 3" xfId="483"/>
    <cellStyle name="40% - Énfasis4 2" xfId="486"/>
    <cellStyle name="40% - Énfasis4 3" xfId="485"/>
    <cellStyle name="40% - Énfasis5 2" xfId="488"/>
    <cellStyle name="40% - Énfasis5 3" xfId="487"/>
    <cellStyle name="40% - Énfasis6 2" xfId="490"/>
    <cellStyle name="40% - Énfasis6 3" xfId="489"/>
    <cellStyle name="60% - Accent1" xfId="491"/>
    <cellStyle name="60% - Accent2" xfId="492"/>
    <cellStyle name="60% - Accent3" xfId="493"/>
    <cellStyle name="60% - Accent4" xfId="494"/>
    <cellStyle name="60% - Accent5" xfId="495"/>
    <cellStyle name="60% - Accent6" xfId="496"/>
    <cellStyle name="60% - Énfasis1 2" xfId="498"/>
    <cellStyle name="60% - Énfasis1 3" xfId="497"/>
    <cellStyle name="60% - Énfasis2 2" xfId="500"/>
    <cellStyle name="60% - Énfasis2 3" xfId="499"/>
    <cellStyle name="60% - Énfasis3 2" xfId="502"/>
    <cellStyle name="60% - Énfasis3 3" xfId="501"/>
    <cellStyle name="60% - Énfasis4 2" xfId="504"/>
    <cellStyle name="60% - Énfasis4 3" xfId="503"/>
    <cellStyle name="60% - Énfasis5 2" xfId="506"/>
    <cellStyle name="60% - Énfasis5 3" xfId="505"/>
    <cellStyle name="60% - Énfasis6 2" xfId="508"/>
    <cellStyle name="60% - Énfasis6 3" xfId="507"/>
    <cellStyle name="Accent1" xfId="509"/>
    <cellStyle name="Accent2" xfId="510"/>
    <cellStyle name="Accent3" xfId="511"/>
    <cellStyle name="Accent4" xfId="512"/>
    <cellStyle name="Accent5" xfId="513"/>
    <cellStyle name="Accent6" xfId="514"/>
    <cellStyle name="Bad" xfId="515"/>
    <cellStyle name="Buena 2" xfId="516"/>
    <cellStyle name="Calculation" xfId="517"/>
    <cellStyle name="Cálculo 2" xfId="519"/>
    <cellStyle name="Cálculo 3" xfId="518"/>
    <cellStyle name="Cancel" xfId="520"/>
    <cellStyle name="Cancel 2" xfId="748"/>
    <cellStyle name="Celda de comprobación 2" xfId="522"/>
    <cellStyle name="Celda de comprobación 3" xfId="521"/>
    <cellStyle name="Celda vinculada 2" xfId="524"/>
    <cellStyle name="Celda vinculada 3" xfId="523"/>
    <cellStyle name="Check Cell" xfId="525"/>
    <cellStyle name="Comma" xfId="526"/>
    <cellStyle name="CUADRO - Style1" xfId="527"/>
    <cellStyle name="CUERPO - Style2" xfId="528"/>
    <cellStyle name="Currency" xfId="529"/>
    <cellStyle name="Date" xfId="530"/>
    <cellStyle name="Diseño" xfId="531"/>
    <cellStyle name="Encabezado 4 2" xfId="533"/>
    <cellStyle name="Encabezado 4 3" xfId="532"/>
    <cellStyle name="Énfasis1 2" xfId="535"/>
    <cellStyle name="Énfasis1 3" xfId="534"/>
    <cellStyle name="Énfasis2 2" xfId="537"/>
    <cellStyle name="Énfasis2 3" xfId="536"/>
    <cellStyle name="Énfasis3 2" xfId="539"/>
    <cellStyle name="Énfasis3 3" xfId="538"/>
    <cellStyle name="Énfasis4 2" xfId="541"/>
    <cellStyle name="Énfasis4 3" xfId="540"/>
    <cellStyle name="Énfasis5 2" xfId="543"/>
    <cellStyle name="Énfasis5 3" xfId="542"/>
    <cellStyle name="Énfasis6 2" xfId="545"/>
    <cellStyle name="Énfasis6 3" xfId="544"/>
    <cellStyle name="Entrada 2" xfId="547"/>
    <cellStyle name="Entrada 3" xfId="546"/>
    <cellStyle name="Estilo 1" xfId="548"/>
    <cellStyle name="Estilo 1 2" xfId="549"/>
    <cellStyle name="Estilo 1 3" xfId="550"/>
    <cellStyle name="Estilo 1 4" xfId="738"/>
    <cellStyle name="Estilo 1 4 2" xfId="960"/>
    <cellStyle name="Euro" xfId="551"/>
    <cellStyle name="Euro 2" xfId="552"/>
    <cellStyle name="Euro 3" xfId="553"/>
    <cellStyle name="Euro 4" xfId="629"/>
    <cellStyle name="Euro 5" xfId="739"/>
    <cellStyle name="Euro 5 2" xfId="961"/>
    <cellStyle name="Explanatory Text" xfId="554"/>
    <cellStyle name="Fecha" xfId="555"/>
    <cellStyle name="Fechas" xfId="556"/>
    <cellStyle name="Fijo" xfId="557"/>
    <cellStyle name="Fixed" xfId="558"/>
    <cellStyle name="Good" xfId="559"/>
    <cellStyle name="Headin - Estilo3" xfId="560"/>
    <cellStyle name="Heading 1" xfId="561"/>
    <cellStyle name="Heading 2" xfId="562"/>
    <cellStyle name="Heading 3" xfId="563"/>
    <cellStyle name="Heading 4" xfId="564"/>
    <cellStyle name="Heading1" xfId="565"/>
    <cellStyle name="Heading2" xfId="566"/>
    <cellStyle name="Hipervínculo" xfId="7" builtinId="8"/>
    <cellStyle name="Hipervínculo 2" xfId="749"/>
    <cellStyle name="Hipervínculo 3" xfId="941"/>
    <cellStyle name="Incorrecto 2" xfId="568"/>
    <cellStyle name="Incorrecto 3" xfId="567"/>
    <cellStyle name="Input" xfId="569"/>
    <cellStyle name="Linked Cell" xfId="570"/>
    <cellStyle name="Millares" xfId="1" builtinId="3"/>
    <cellStyle name="Millares 2" xfId="571"/>
    <cellStyle name="Millares 2 2" xfId="750"/>
    <cellStyle name="Millares 2 2 2" xfId="751"/>
    <cellStyle name="Millares 2 2 2 2" xfId="752"/>
    <cellStyle name="Millares 2 2 2 2 2" xfId="753"/>
    <cellStyle name="Millares 2 2 2 3" xfId="754"/>
    <cellStyle name="Millares 2 2 3" xfId="755"/>
    <cellStyle name="Millares 2 2 3 2" xfId="756"/>
    <cellStyle name="Millares 2 2 4" xfId="757"/>
    <cellStyle name="Millares 2 2 5" xfId="966"/>
    <cellStyle name="Millares 2 2 6" xfId="936"/>
    <cellStyle name="Millares 2 3" xfId="758"/>
    <cellStyle name="Millares 2 3 2" xfId="759"/>
    <cellStyle name="Millares 2 3 2 2" xfId="760"/>
    <cellStyle name="Millares 2 3 2 2 2" xfId="761"/>
    <cellStyle name="Millares 2 3 2 3" xfId="762"/>
    <cellStyle name="Millares 2 3 3" xfId="763"/>
    <cellStyle name="Millares 2 3 3 2" xfId="764"/>
    <cellStyle name="Millares 2 3 4" xfId="765"/>
    <cellStyle name="Millares 2 4" xfId="766"/>
    <cellStyle name="Millares 2 4 2" xfId="767"/>
    <cellStyle name="Millares 2 4 2 2" xfId="768"/>
    <cellStyle name="Millares 2 4 2 2 2" xfId="769"/>
    <cellStyle name="Millares 2 4 2 3" xfId="770"/>
    <cellStyle name="Millares 2 4 3" xfId="771"/>
    <cellStyle name="Millares 2 4 3 2" xfId="772"/>
    <cellStyle name="Millares 2 4 4" xfId="773"/>
    <cellStyle name="Millares 2 5" xfId="774"/>
    <cellStyle name="Millares 2 5 2" xfId="775"/>
    <cellStyle name="Millares 2 5 2 2" xfId="776"/>
    <cellStyle name="Millares 2 5 2 2 2" xfId="777"/>
    <cellStyle name="Millares 2 5 2 3" xfId="778"/>
    <cellStyle name="Millares 2 5 3" xfId="779"/>
    <cellStyle name="Millares 2 5 3 2" xfId="780"/>
    <cellStyle name="Millares 2 5 4" xfId="781"/>
    <cellStyle name="Millares 2 6" xfId="782"/>
    <cellStyle name="Millares 2 6 2" xfId="783"/>
    <cellStyle name="Millares 2 6 2 2" xfId="784"/>
    <cellStyle name="Millares 2 6 2 2 2" xfId="785"/>
    <cellStyle name="Millares 2 6 2 3" xfId="786"/>
    <cellStyle name="Millares 2 6 3" xfId="787"/>
    <cellStyle name="Millares 2 6 3 2" xfId="788"/>
    <cellStyle name="Millares 2 6 4" xfId="789"/>
    <cellStyle name="Millares 2 7" xfId="946"/>
    <cellStyle name="Millares 2 8" xfId="934"/>
    <cellStyle name="Millares 3" xfId="572"/>
    <cellStyle name="Millares 4" xfId="573"/>
    <cellStyle name="Millares 4 2" xfId="790"/>
    <cellStyle name="Millares 4 2 2" xfId="791"/>
    <cellStyle name="Millares 4 2 2 2" xfId="792"/>
    <cellStyle name="Millares 4 2 2 2 2" xfId="793"/>
    <cellStyle name="Millares 4 2 2 3" xfId="794"/>
    <cellStyle name="Millares 4 2 3" xfId="795"/>
    <cellStyle name="Millares 4 2 3 2" xfId="796"/>
    <cellStyle name="Millares 4 2 4" xfId="797"/>
    <cellStyle name="Millares 4 3" xfId="798"/>
    <cellStyle name="Millares 4 3 2" xfId="799"/>
    <cellStyle name="Millares 4 3 2 2" xfId="800"/>
    <cellStyle name="Millares 4 3 2 2 2" xfId="801"/>
    <cellStyle name="Millares 4 3 2 3" xfId="802"/>
    <cellStyle name="Millares 4 3 3" xfId="803"/>
    <cellStyle name="Millares 4 3 3 2" xfId="804"/>
    <cellStyle name="Millares 4 3 4" xfId="805"/>
    <cellStyle name="Millares 4 4" xfId="806"/>
    <cellStyle name="Millares 4 4 2" xfId="807"/>
    <cellStyle name="Millares 4 4 2 2" xfId="808"/>
    <cellStyle name="Millares 4 4 2 2 2" xfId="809"/>
    <cellStyle name="Millares 4 4 2 3" xfId="810"/>
    <cellStyle name="Millares 4 4 3" xfId="811"/>
    <cellStyle name="Millares 4 4 3 2" xfId="812"/>
    <cellStyle name="Millares 4 4 4" xfId="813"/>
    <cellStyle name="Millares 4 5" xfId="814"/>
    <cellStyle name="Millares 4 5 2" xfId="815"/>
    <cellStyle name="Millares 4 5 2 2" xfId="816"/>
    <cellStyle name="Millares 4 5 2 2 2" xfId="817"/>
    <cellStyle name="Millares 4 5 2 3" xfId="818"/>
    <cellStyle name="Millares 4 5 3" xfId="819"/>
    <cellStyle name="Millares 4 5 3 2" xfId="820"/>
    <cellStyle name="Millares 4 5 4" xfId="821"/>
    <cellStyle name="Millares 4 6" xfId="822"/>
    <cellStyle name="Millares 4 6 2" xfId="823"/>
    <cellStyle name="Millares 4 6 2 2" xfId="824"/>
    <cellStyle name="Millares 4 6 2 2 2" xfId="825"/>
    <cellStyle name="Millares 4 6 2 3" xfId="826"/>
    <cellStyle name="Millares 4 6 3" xfId="827"/>
    <cellStyle name="Millares 4 6 3 2" xfId="828"/>
    <cellStyle name="Millares 4 6 4" xfId="829"/>
    <cellStyle name="Millares 4 7" xfId="947"/>
    <cellStyle name="Millares 5" xfId="830"/>
    <cellStyle name="Millares 5 2" xfId="831"/>
    <cellStyle name="Millares 5 2 2" xfId="832"/>
    <cellStyle name="Millares 5 2 2 2" xfId="833"/>
    <cellStyle name="Millares 5 2 2 2 2" xfId="834"/>
    <cellStyle name="Millares 5 2 2 3" xfId="835"/>
    <cellStyle name="Millares 5 2 3" xfId="836"/>
    <cellStyle name="Millares 5 2 3 2" xfId="837"/>
    <cellStyle name="Millares 5 2 4" xfId="838"/>
    <cellStyle name="Millares 5 3" xfId="839"/>
    <cellStyle name="Millares 5 3 2" xfId="840"/>
    <cellStyle name="Millares 5 3 2 2" xfId="841"/>
    <cellStyle name="Millares 5 3 3" xfId="842"/>
    <cellStyle name="Millares 5 4" xfId="843"/>
    <cellStyle name="Millares 5 4 2" xfId="844"/>
    <cellStyle name="Millares 5 5" xfId="845"/>
    <cellStyle name="Millares Sangría" xfId="574"/>
    <cellStyle name="Millares Sangría 1" xfId="575"/>
    <cellStyle name="Moneda [0] 2" xfId="846"/>
    <cellStyle name="Moneda 2" xfId="576"/>
    <cellStyle name="Neutral 2" xfId="578"/>
    <cellStyle name="Neutral 3" xfId="577"/>
    <cellStyle name="Normal" xfId="0" builtinId="0"/>
    <cellStyle name="Normal 10" xfId="847"/>
    <cellStyle name="Normal 11" xfId="746"/>
    <cellStyle name="Normal 11 2" xfId="964"/>
    <cellStyle name="Normal 12" xfId="1022"/>
    <cellStyle name="Normal 2" xfId="2"/>
    <cellStyle name="Normal 2 2" xfId="849"/>
    <cellStyle name="Normal 2 2 2" xfId="967"/>
    <cellStyle name="Normal 2 2 3" xfId="937"/>
    <cellStyle name="Normal 2 3" xfId="747"/>
    <cellStyle name="Normal 2 3 2" xfId="965"/>
    <cellStyle name="Normal 2 4" xfId="848"/>
    <cellStyle name="Normal 20 2" xfId="850"/>
    <cellStyle name="Normal 20 2 2" xfId="968"/>
    <cellStyle name="Normal 23 4" xfId="851"/>
    <cellStyle name="Normal 23 4 2" xfId="969"/>
    <cellStyle name="Normal 3" xfId="4"/>
    <cellStyle name="Normal 3 2" xfId="579"/>
    <cellStyle name="Normal 3 2 2" xfId="853"/>
    <cellStyle name="Normal 3 2 3" xfId="948"/>
    <cellStyle name="Normal 3 2 4" xfId="938"/>
    <cellStyle name="Normal 3 3" xfId="854"/>
    <cellStyle name="Normal 3 3 2" xfId="970"/>
    <cellStyle name="Normal 3 3 3" xfId="940"/>
    <cellStyle name="Normal 3 4" xfId="852"/>
    <cellStyle name="Normal 3 5" xfId="935"/>
    <cellStyle name="Normal 4" xfId="5"/>
    <cellStyle name="Normal 4 2" xfId="580"/>
    <cellStyle name="Normal 4 2 2" xfId="856"/>
    <cellStyle name="Normal 4 2 3" xfId="949"/>
    <cellStyle name="Normal 4 3" xfId="700"/>
    <cellStyle name="Normal 4 3 2" xfId="857"/>
    <cellStyle name="Normal 4 3 3" xfId="951"/>
    <cellStyle name="Normal 4 4" xfId="740"/>
    <cellStyle name="Normal 4 4 2" xfId="858"/>
    <cellStyle name="Normal 4 4 3" xfId="962"/>
    <cellStyle name="Normal 4 5" xfId="859"/>
    <cellStyle name="Normal 4 6" xfId="860"/>
    <cellStyle name="Normal 4 7" xfId="861"/>
    <cellStyle name="Normal 4 8" xfId="862"/>
    <cellStyle name="Normal 4 9" xfId="855"/>
    <cellStyle name="Normal 5" xfId="3"/>
    <cellStyle name="Normal 5 2" xfId="582"/>
    <cellStyle name="Normal 5 2 2" xfId="865"/>
    <cellStyle name="Normal 5 2 3" xfId="864"/>
    <cellStyle name="Normal 5 3" xfId="581"/>
    <cellStyle name="Normal 5 3 2" xfId="866"/>
    <cellStyle name="Normal 5 3 3" xfId="950"/>
    <cellStyle name="Normal 5 4" xfId="701"/>
    <cellStyle name="Normal 5 4 2" xfId="867"/>
    <cellStyle name="Normal 5 4 3" xfId="952"/>
    <cellStyle name="Normal 5 5" xfId="741"/>
    <cellStyle name="Normal 5 5 2" xfId="868"/>
    <cellStyle name="Normal 5 5 3" xfId="963"/>
    <cellStyle name="Normal 5 6" xfId="869"/>
    <cellStyle name="Normal 5 7" xfId="870"/>
    <cellStyle name="Normal 5 8" xfId="863"/>
    <cellStyle name="Normal 5 9" xfId="939"/>
    <cellStyle name="Normal 6" xfId="583"/>
    <cellStyle name="Normal 6 2" xfId="872"/>
    <cellStyle name="Normal 6 3" xfId="873"/>
    <cellStyle name="Normal 6 4" xfId="874"/>
    <cellStyle name="Normal 6 5" xfId="875"/>
    <cellStyle name="Normal 6 6" xfId="876"/>
    <cellStyle name="Normal 6 7" xfId="877"/>
    <cellStyle name="Normal 6 8" xfId="871"/>
    <cellStyle name="Normal 7" xfId="584"/>
    <cellStyle name="Normal 7 2" xfId="878"/>
    <cellStyle name="Normal 8" xfId="730"/>
    <cellStyle name="Normal 8 2" xfId="879"/>
    <cellStyle name="Normal 8 3" xfId="953"/>
    <cellStyle name="Normal 9" xfId="880"/>
    <cellStyle name="Normal_C3" xfId="745"/>
    <cellStyle name="Normal_Hoja1" xfId="6"/>
    <cellStyle name="NOTAS - Style3" xfId="586"/>
    <cellStyle name="Notas 10" xfId="626"/>
    <cellStyle name="Notas 11" xfId="645"/>
    <cellStyle name="Notas 12" xfId="625"/>
    <cellStyle name="Notas 13" xfId="646"/>
    <cellStyle name="Notas 14" xfId="624"/>
    <cellStyle name="Notas 15" xfId="647"/>
    <cellStyle name="Notas 16" xfId="623"/>
    <cellStyle name="Notas 17" xfId="648"/>
    <cellStyle name="Notas 18" xfId="622"/>
    <cellStyle name="Notas 19" xfId="650"/>
    <cellStyle name="Notas 2" xfId="587"/>
    <cellStyle name="Notas 20" xfId="620"/>
    <cellStyle name="Notas 21" xfId="644"/>
    <cellStyle name="Notas 22" xfId="705"/>
    <cellStyle name="Notas 23" xfId="679"/>
    <cellStyle name="Notas 24" xfId="704"/>
    <cellStyle name="Notas 25" xfId="680"/>
    <cellStyle name="Notas 26" xfId="706"/>
    <cellStyle name="Notas 27" xfId="678"/>
    <cellStyle name="Notas 28" xfId="708"/>
    <cellStyle name="Notas 29" xfId="674"/>
    <cellStyle name="Notas 3" xfId="588"/>
    <cellStyle name="Notas 30" xfId="699"/>
    <cellStyle name="Notas 31" xfId="677"/>
    <cellStyle name="Notas 32" xfId="702"/>
    <cellStyle name="Notas 33" xfId="676"/>
    <cellStyle name="Notas 34" xfId="703"/>
    <cellStyle name="Notas 35" xfId="675"/>
    <cellStyle name="Notas 36" xfId="707"/>
    <cellStyle name="Notas 37" xfId="673"/>
    <cellStyle name="Notas 38" xfId="709"/>
    <cellStyle name="Notas 39" xfId="672"/>
    <cellStyle name="Notas 4" xfId="585"/>
    <cellStyle name="Notas 40" xfId="710"/>
    <cellStyle name="Notas 41" xfId="671"/>
    <cellStyle name="Notas 42" xfId="722"/>
    <cellStyle name="Notas 43" xfId="742"/>
    <cellStyle name="Notas 44" xfId="731"/>
    <cellStyle name="Notas 5" xfId="652"/>
    <cellStyle name="Notas 6" xfId="628"/>
    <cellStyle name="Notas 7" xfId="651"/>
    <cellStyle name="Notas 8" xfId="627"/>
    <cellStyle name="Notas 9" xfId="649"/>
    <cellStyle name="Note" xfId="589"/>
    <cellStyle name="Note 2" xfId="590"/>
    <cellStyle name="Original" xfId="591"/>
    <cellStyle name="Output" xfId="592"/>
    <cellStyle name="PEN-Cuerpo-dec" xfId="593"/>
    <cellStyle name="PEN-Cuerpo-no dec" xfId="594"/>
    <cellStyle name="PEN-Encabezado" xfId="595"/>
    <cellStyle name="PEN-Fuente" xfId="596"/>
    <cellStyle name="PEN-Titulo" xfId="597"/>
    <cellStyle name="Percent" xfId="598"/>
    <cellStyle name="Porcentaje 2" xfId="881"/>
    <cellStyle name="Porcentual 6" xfId="882"/>
    <cellStyle name="RECUAD - Style4" xfId="599"/>
    <cellStyle name="Salida 2" xfId="601"/>
    <cellStyle name="Salida 3" xfId="600"/>
    <cellStyle name="style1490216642446" xfId="883"/>
    <cellStyle name="style1490216642446 2" xfId="971"/>
    <cellStyle name="style1490216642490" xfId="884"/>
    <cellStyle name="style1490216642490 2" xfId="972"/>
    <cellStyle name="style1490216642519" xfId="885"/>
    <cellStyle name="style1490216642519 2" xfId="973"/>
    <cellStyle name="style1490216642543" xfId="886"/>
    <cellStyle name="style1490216642543 2" xfId="974"/>
    <cellStyle name="style1490216642570" xfId="887"/>
    <cellStyle name="style1490216642570 2" xfId="975"/>
    <cellStyle name="style1490216642597" xfId="888"/>
    <cellStyle name="style1490216642597 2" xfId="976"/>
    <cellStyle name="style1490216642625" xfId="889"/>
    <cellStyle name="style1490216642625 2" xfId="977"/>
    <cellStyle name="style1490216642659" xfId="890"/>
    <cellStyle name="style1490216642659 2" xfId="978"/>
    <cellStyle name="style1490216642685" xfId="891"/>
    <cellStyle name="style1490216642685 2" xfId="979"/>
    <cellStyle name="style1490216642711" xfId="892"/>
    <cellStyle name="style1490216642711 2" xfId="980"/>
    <cellStyle name="style1490216642736" xfId="893"/>
    <cellStyle name="style1490216642736 2" xfId="981"/>
    <cellStyle name="style1490216642762" xfId="894"/>
    <cellStyle name="style1490216642762 2" xfId="982"/>
    <cellStyle name="style1490216642783" xfId="895"/>
    <cellStyle name="style1490216642783 2" xfId="983"/>
    <cellStyle name="style1490216642804" xfId="896"/>
    <cellStyle name="style1490216642804 2" xfId="984"/>
    <cellStyle name="style1490216642944" xfId="897"/>
    <cellStyle name="style1490216642944 2" xfId="985"/>
    <cellStyle name="style1490216642963" xfId="898"/>
    <cellStyle name="style1490216642963 2" xfId="986"/>
    <cellStyle name="style1490216642986" xfId="899"/>
    <cellStyle name="style1490216642986 2" xfId="987"/>
    <cellStyle name="style1490216643004" xfId="900"/>
    <cellStyle name="style1490216643004 2" xfId="988"/>
    <cellStyle name="style1490216643022" xfId="901"/>
    <cellStyle name="style1490216643022 2" xfId="989"/>
    <cellStyle name="style1490216643040" xfId="902"/>
    <cellStyle name="style1490216643040 2" xfId="990"/>
    <cellStyle name="style1490216643058" xfId="903"/>
    <cellStyle name="style1490216643058 2" xfId="991"/>
    <cellStyle name="style1490216643080" xfId="904"/>
    <cellStyle name="style1490216643080 2" xfId="992"/>
    <cellStyle name="style1490216643107" xfId="905"/>
    <cellStyle name="style1490216643107 2" xfId="993"/>
    <cellStyle name="style1490216643127" xfId="906"/>
    <cellStyle name="style1490216643127 2" xfId="994"/>
    <cellStyle name="style1490216643151" xfId="907"/>
    <cellStyle name="style1490216643151 2" xfId="995"/>
    <cellStyle name="style1490216643176" xfId="908"/>
    <cellStyle name="style1490216643176 2" xfId="996"/>
    <cellStyle name="style1490216643199" xfId="909"/>
    <cellStyle name="style1490216643199 2" xfId="997"/>
    <cellStyle name="style1490216643222" xfId="910"/>
    <cellStyle name="style1490216643222 2" xfId="998"/>
    <cellStyle name="style1490216643246" xfId="911"/>
    <cellStyle name="style1490216643246 2" xfId="999"/>
    <cellStyle name="style1490216643267" xfId="912"/>
    <cellStyle name="style1490216643267 2" xfId="1000"/>
    <cellStyle name="style1490216643289" xfId="913"/>
    <cellStyle name="style1490216643289 2" xfId="1001"/>
    <cellStyle name="style1490216643312" xfId="914"/>
    <cellStyle name="style1490216643312 2" xfId="1002"/>
    <cellStyle name="style1490216643334" xfId="915"/>
    <cellStyle name="style1490216643334 2" xfId="1003"/>
    <cellStyle name="style1490216643351" xfId="916"/>
    <cellStyle name="style1490216643351 2" xfId="1004"/>
    <cellStyle name="style1490216643377" xfId="917"/>
    <cellStyle name="style1490216643377 2" xfId="1005"/>
    <cellStyle name="style1490216643395" xfId="918"/>
    <cellStyle name="style1490216643395 2" xfId="1006"/>
    <cellStyle name="style1490216643416" xfId="919"/>
    <cellStyle name="style1490216643416 2" xfId="1007"/>
    <cellStyle name="style1490216644259" xfId="920"/>
    <cellStyle name="style1490216644259 2" xfId="1008"/>
    <cellStyle name="style1490216644277" xfId="921"/>
    <cellStyle name="style1490216644277 2" xfId="1009"/>
    <cellStyle name="style1490216644298" xfId="922"/>
    <cellStyle name="style1490216644298 2" xfId="1010"/>
    <cellStyle name="style1490216644320" xfId="923"/>
    <cellStyle name="style1490216644320 2" xfId="1011"/>
    <cellStyle name="style1490216644342" xfId="924"/>
    <cellStyle name="style1490216644342 2" xfId="1012"/>
    <cellStyle name="style1490216644365" xfId="925"/>
    <cellStyle name="style1490216644365 2" xfId="1013"/>
    <cellStyle name="style1490216644387" xfId="926"/>
    <cellStyle name="style1490216644387 2" xfId="1014"/>
    <cellStyle name="style1490216644887" xfId="927"/>
    <cellStyle name="style1490216644887 2" xfId="1015"/>
    <cellStyle name="style1490216644905" xfId="928"/>
    <cellStyle name="style1490216644905 2" xfId="1016"/>
    <cellStyle name="style1490216645701" xfId="929"/>
    <cellStyle name="style1490216645701 2" xfId="1017"/>
    <cellStyle name="style1490216645723" xfId="930"/>
    <cellStyle name="style1490216645723 2" xfId="1018"/>
    <cellStyle name="style1490216645744" xfId="931"/>
    <cellStyle name="style1490216645744 2" xfId="1019"/>
    <cellStyle name="style1490216645772" xfId="932"/>
    <cellStyle name="style1490216645772 2" xfId="1020"/>
    <cellStyle name="style1490289318515" xfId="933"/>
    <cellStyle name="style1490289318515 2" xfId="1021"/>
    <cellStyle name="Texto de advertencia 2" xfId="603"/>
    <cellStyle name="Texto de advertencia 3" xfId="602"/>
    <cellStyle name="Texto explicativo 2" xfId="605"/>
    <cellStyle name="Texto explicativo 3" xfId="604"/>
    <cellStyle name="Title" xfId="606"/>
    <cellStyle name="TITULO - Style5" xfId="608"/>
    <cellStyle name="Título 1 2" xfId="609"/>
    <cellStyle name="Título 10" xfId="619"/>
    <cellStyle name="Título 11" xfId="656"/>
    <cellStyle name="Título 12" xfId="662"/>
    <cellStyle name="Título 13" xfId="654"/>
    <cellStyle name="Título 14" xfId="663"/>
    <cellStyle name="Título 15" xfId="655"/>
    <cellStyle name="Título 16" xfId="664"/>
    <cellStyle name="Título 17" xfId="657"/>
    <cellStyle name="Título 18" xfId="665"/>
    <cellStyle name="Título 19" xfId="660"/>
    <cellStyle name="Título 2 2" xfId="611"/>
    <cellStyle name="Título 2 3" xfId="610"/>
    <cellStyle name="Título 20" xfId="666"/>
    <cellStyle name="Título 21" xfId="661"/>
    <cellStyle name="Título 22" xfId="667"/>
    <cellStyle name="Título 23" xfId="653"/>
    <cellStyle name="Título 24" xfId="712"/>
    <cellStyle name="Título 25" xfId="670"/>
    <cellStyle name="Título 26" xfId="713"/>
    <cellStyle name="Título 27" xfId="669"/>
    <cellStyle name="Título 28" xfId="715"/>
    <cellStyle name="Título 29" xfId="668"/>
    <cellStyle name="Título 3 2" xfId="613"/>
    <cellStyle name="Título 3 3" xfId="612"/>
    <cellStyle name="Título 30" xfId="717"/>
    <cellStyle name="Título 31" xfId="720"/>
    <cellStyle name="Título 32" xfId="714"/>
    <cellStyle name="Título 33" xfId="719"/>
    <cellStyle name="Título 34" xfId="716"/>
    <cellStyle name="Título 35" xfId="721"/>
    <cellStyle name="Título 36" xfId="718"/>
    <cellStyle name="Título 37" xfId="723"/>
    <cellStyle name="Título 38" xfId="726"/>
    <cellStyle name="Título 39" xfId="724"/>
    <cellStyle name="Título 4" xfId="614"/>
    <cellStyle name="Título 40" xfId="727"/>
    <cellStyle name="Título 41" xfId="725"/>
    <cellStyle name="Título 42" xfId="728"/>
    <cellStyle name="Título 43" xfId="729"/>
    <cellStyle name="Título 44" xfId="711"/>
    <cellStyle name="Título 45" xfId="743"/>
    <cellStyle name="Título 46" xfId="744"/>
    <cellStyle name="Título 5" xfId="615"/>
    <cellStyle name="Título 6" xfId="607"/>
    <cellStyle name="Título 7" xfId="658"/>
    <cellStyle name="Título 8" xfId="621"/>
    <cellStyle name="Título 9" xfId="659"/>
    <cellStyle name="Total 2" xfId="617"/>
    <cellStyle name="Total 3" xfId="616"/>
    <cellStyle name="Warning Text" xfId="618"/>
  </cellStyles>
  <dxfs count="0"/>
  <tableStyles count="0" defaultTableStyle="TableStyleMedium9" defaultPivotStyle="PivotStyleLight16"/>
  <colors>
    <mruColors>
      <color rgb="FF33CCCC"/>
      <color rgb="FF33CCFF"/>
      <color rgb="FF00CCFF"/>
      <color rgb="FF0066FF"/>
      <color rgb="FF009999"/>
      <color rgb="FFCCFFFF"/>
      <color rgb="FF800080"/>
      <color rgb="FF00CC99"/>
      <color rgb="FF006699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9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s-PE" sz="900" b="1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PUNO: POBLACIÓN ELECTORAL POR AÑO ELECTORAL Y LUGAR DE REGISTRO, 2016, 2018, 2021 - 2022</a:t>
            </a:r>
            <a:endParaRPr lang="es-PE" sz="900">
              <a:solidFill>
                <a:sysClr val="windowText" lastClr="000000"/>
              </a:solidFill>
              <a:effectLst/>
              <a:latin typeface="Arial Narrow" panose="020B060602020203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9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2.5655976676384841E-2"/>
          <c:y val="0.14612758310871518"/>
          <c:w val="0.94868804664723028"/>
          <c:h val="0.6051140775163481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655-42D8-AF25-446A388719F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655-42D8-AF25-446A388719F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655-42D8-AF25-446A388719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'10.1'!$H$122:$L$122</c:f>
              <c:strCache>
                <c:ptCount val="5"/>
                <c:pt idx="0">
                  <c:v>2016</c:v>
                </c:pt>
                <c:pt idx="1">
                  <c:v>2018 a/</c:v>
                </c:pt>
                <c:pt idx="2">
                  <c:v>2020 b/</c:v>
                </c:pt>
                <c:pt idx="3">
                  <c:v>2021 c/</c:v>
                </c:pt>
                <c:pt idx="4">
                  <c:v>2022 d/</c:v>
                </c:pt>
              </c:strCache>
            </c:strRef>
          </c:cat>
          <c:val>
            <c:numRef>
              <c:f>'10.1'!$H$123:$L$123</c:f>
              <c:numCache>
                <c:formatCode>#\ ###\ ###""</c:formatCode>
                <c:ptCount val="5"/>
                <c:pt idx="0" formatCode="###\ ###\ ###">
                  <c:v>858504.00000000047</c:v>
                </c:pt>
                <c:pt idx="1">
                  <c:v>905318</c:v>
                </c:pt>
                <c:pt idx="2">
                  <c:v>905547</c:v>
                </c:pt>
                <c:pt idx="3">
                  <c:v>922016</c:v>
                </c:pt>
                <c:pt idx="4">
                  <c:v>938266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655-42D8-AF25-446A388719F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52"/>
        <c:axId val="-1524084528"/>
        <c:axId val="-1524080720"/>
      </c:barChart>
      <c:catAx>
        <c:axId val="-152408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24080720"/>
        <c:crosses val="autoZero"/>
        <c:auto val="1"/>
        <c:lblAlgn val="ctr"/>
        <c:lblOffset val="100"/>
        <c:noMultiLvlLbl val="0"/>
      </c:catAx>
      <c:valAx>
        <c:axId val="-1524080720"/>
        <c:scaling>
          <c:orientation val="minMax"/>
        </c:scaling>
        <c:delete val="1"/>
        <c:axPos val="l"/>
        <c:numFmt formatCode="###\ ###\ ###" sourceLinked="1"/>
        <c:majorTickMark val="none"/>
        <c:minorTickMark val="none"/>
        <c:tickLblPos val="nextTo"/>
        <c:crossAx val="-152408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POBLACIÓN ELECTORAL POR GRUPOS DE EDAD, SEGÚN AÑO ELECTORAL Y LUGAR DE  REGISTRO, 2011, 2016</a:t>
            </a:r>
            <a:r>
              <a:rPr lang="es-PE" sz="900" b="1" baseline="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 y</a:t>
            </a: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 2021.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2.4900962082625919E-2"/>
          <c:y val="0.16156800044633057"/>
          <c:w val="0.95019807583474813"/>
          <c:h val="0.622475901451969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'10.2'!$H$63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0070C0"/>
            </a:solidFill>
            <a:ln>
              <a:gradFill flip="none" rotWithShape="1"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  <a:tileRect/>
              </a:gra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5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'10.2'!$J$62:$L$62</c:f>
              <c:strCache>
                <c:ptCount val="3"/>
                <c:pt idx="0">
                  <c:v>De 18 a 29 </c:v>
                </c:pt>
                <c:pt idx="1">
                  <c:v>De 30 a 59 </c:v>
                </c:pt>
                <c:pt idx="2">
                  <c:v>De 60 a más</c:v>
                </c:pt>
              </c:strCache>
            </c:strRef>
          </c:cat>
          <c:val>
            <c:numRef>
              <c:f>'10.2'!$J$63:$L$63</c:f>
              <c:numCache>
                <c:formatCode>General</c:formatCode>
                <c:ptCount val="3"/>
                <c:pt idx="0">
                  <c:v>260686</c:v>
                </c:pt>
                <c:pt idx="1">
                  <c:v>402932</c:v>
                </c:pt>
                <c:pt idx="2">
                  <c:v>121361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24-447D-AA01-9B02B77FCC57}"/>
            </c:ext>
          </c:extLst>
        </c:ser>
        <c:ser>
          <c:idx val="1"/>
          <c:order val="1"/>
          <c:tx>
            <c:strRef>
              <c:f>'10.2'!$H$64</c:f>
              <c:strCache>
                <c:ptCount val="1"/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5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'10.2'!$J$62:$L$62</c:f>
              <c:strCache>
                <c:ptCount val="3"/>
                <c:pt idx="0">
                  <c:v>De 18 a 29 </c:v>
                </c:pt>
                <c:pt idx="1">
                  <c:v>De 30 a 59 </c:v>
                </c:pt>
                <c:pt idx="2">
                  <c:v>De 60 a más</c:v>
                </c:pt>
              </c:strCache>
            </c:strRef>
          </c:cat>
          <c:val>
            <c:numRef>
              <c:f>'10.2'!$J$64:$L$64</c:f>
              <c:numCache>
                <c:formatCode>General</c:formatCode>
                <c:ptCount val="3"/>
                <c:pt idx="0">
                  <c:v>271659.00000000017</c:v>
                </c:pt>
                <c:pt idx="1">
                  <c:v>438170.00000000041</c:v>
                </c:pt>
                <c:pt idx="2">
                  <c:v>148674.99999999997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F24-447D-AA01-9B02B77FCC57}"/>
            </c:ext>
          </c:extLst>
        </c:ser>
        <c:ser>
          <c:idx val="2"/>
          <c:order val="2"/>
          <c:tx>
            <c:strRef>
              <c:f>'10.2'!$H$65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33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5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'10.2'!$J$62:$L$62</c:f>
              <c:strCache>
                <c:ptCount val="3"/>
                <c:pt idx="0">
                  <c:v>De 18 a 29 </c:v>
                </c:pt>
                <c:pt idx="1">
                  <c:v>De 30 a 59 </c:v>
                </c:pt>
                <c:pt idx="2">
                  <c:v>De 60 a más</c:v>
                </c:pt>
              </c:strCache>
            </c:strRef>
          </c:cat>
          <c:val>
            <c:numRef>
              <c:f>'10.2'!$J$65:$L$65</c:f>
              <c:numCache>
                <c:formatCode>General</c:formatCode>
                <c:ptCount val="3"/>
                <c:pt idx="0">
                  <c:v>267653</c:v>
                </c:pt>
                <c:pt idx="1">
                  <c:v>480372</c:v>
                </c:pt>
                <c:pt idx="2">
                  <c:v>173991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F24-447D-AA01-9B02B77FCC5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1524077456"/>
        <c:axId val="-1524081264"/>
      </c:barChart>
      <c:catAx>
        <c:axId val="-152407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24081264"/>
        <c:crosses val="autoZero"/>
        <c:auto val="1"/>
        <c:lblAlgn val="ctr"/>
        <c:lblOffset val="100"/>
        <c:noMultiLvlLbl val="0"/>
      </c:catAx>
      <c:valAx>
        <c:axId val="-15240812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52407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25007529796479"/>
          <c:y val="0.26497741236569738"/>
          <c:w val="0.16214875517470334"/>
          <c:h val="6.4565242446332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POBLACIÓN DE 18 A MÁS AÑOS DE EDAD QUE TIENE DOCUMENTO NACIONAL DE IDENTIDAD,  SEGÚN ÁMBITO GEOGRÁFICO,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'10.11-10.12'!$A$108:$A$120</c:f>
              <c:strCache>
                <c:ptCount val="13"/>
                <c:pt idx="0">
                  <c:v>Puno</c:v>
                </c:pt>
                <c:pt idx="1">
                  <c:v>Azángaro</c:v>
                </c:pt>
                <c:pt idx="2">
                  <c:v>Carabaya</c:v>
                </c:pt>
                <c:pt idx="3">
                  <c:v>Chucuito</c:v>
                </c:pt>
                <c:pt idx="4">
                  <c:v>Huancané</c:v>
                </c:pt>
                <c:pt idx="5">
                  <c:v>Lampa</c:v>
                </c:pt>
                <c:pt idx="6">
                  <c:v>Melgar</c:v>
                </c:pt>
                <c:pt idx="7">
                  <c:v>Sandía</c:v>
                </c:pt>
                <c:pt idx="8">
                  <c:v>San Román</c:v>
                </c:pt>
                <c:pt idx="9">
                  <c:v>Yunguyo</c:v>
                </c:pt>
                <c:pt idx="10">
                  <c:v>San Antonio de Putina</c:v>
                </c:pt>
                <c:pt idx="11">
                  <c:v>El Collao</c:v>
                </c:pt>
                <c:pt idx="12">
                  <c:v>Moho</c:v>
                </c:pt>
              </c:strCache>
            </c:strRef>
          </c:cat>
          <c:val>
            <c:numRef>
              <c:f>'10.11-10.12'!$J$108:$J$120</c:f>
              <c:numCache>
                <c:formatCode>###\ ###\ ###</c:formatCode>
                <c:ptCount val="13"/>
                <c:pt idx="0">
                  <c:v>181432.0000000041</c:v>
                </c:pt>
                <c:pt idx="1">
                  <c:v>100823.00000000015</c:v>
                </c:pt>
                <c:pt idx="2">
                  <c:v>49177.000000000058</c:v>
                </c:pt>
                <c:pt idx="3">
                  <c:v>61434.999999999913</c:v>
                </c:pt>
                <c:pt idx="4">
                  <c:v>57310.000000000146</c:v>
                </c:pt>
                <c:pt idx="5">
                  <c:v>37263.999999999956</c:v>
                </c:pt>
                <c:pt idx="6">
                  <c:v>56241.999999999294</c:v>
                </c:pt>
                <c:pt idx="7">
                  <c:v>45528.99999999992</c:v>
                </c:pt>
                <c:pt idx="8">
                  <c:v>220598.99999999697</c:v>
                </c:pt>
                <c:pt idx="9">
                  <c:v>31425.000000000025</c:v>
                </c:pt>
                <c:pt idx="10">
                  <c:v>23598.000000000131</c:v>
                </c:pt>
                <c:pt idx="11">
                  <c:v>53502.000000000611</c:v>
                </c:pt>
                <c:pt idx="12">
                  <c:v>22524.999999999978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10-4BF7-A76C-A524874425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524079632"/>
        <c:axId val="-1524082896"/>
      </c:barChart>
      <c:catAx>
        <c:axId val="-1524079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24082896"/>
        <c:crosses val="autoZero"/>
        <c:auto val="1"/>
        <c:lblAlgn val="ctr"/>
        <c:lblOffset val="100"/>
        <c:noMultiLvlLbl val="0"/>
      </c:catAx>
      <c:valAx>
        <c:axId val="-1524082896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l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PE" sz="700" b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Nota: </a:t>
                </a:r>
                <a:r>
                  <a:rPr lang="es-PE" sz="700" b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La población electoral para las Elecciones Regionales y Municipales 2022 a nivel nacional se publicó en la página</a:t>
                </a:r>
                <a:r>
                  <a:rPr lang="es-PE" sz="700" b="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 </a:t>
                </a:r>
                <a:r>
                  <a:rPr lang="es-PE" sz="700" b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                  </a:t>
                </a:r>
                <a:r>
                  <a:rPr lang="es-PE" sz="700" b="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                  </a:t>
                </a:r>
                <a:r>
                  <a:rPr lang="es-PE" sz="700" b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web de la Institución, elaborado por la Unidad de Planificación y Estadística / OPP / RENIEC.</a:t>
                </a:r>
              </a:p>
              <a:p>
                <a:pPr algn="l">
                  <a:defRPr/>
                </a:pPr>
                <a:r>
                  <a:rPr lang="es-PE" sz="700" b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Fue</a:t>
                </a:r>
              </a:p>
            </c:rich>
          </c:tx>
          <c:layout>
            <c:manualLayout>
              <c:xMode val="edge"/>
              <c:yMode val="edge"/>
              <c:x val="8.7823080671584605E-2"/>
              <c:y val="0.87730545990986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l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</c:title>
        <c:numFmt formatCode="###\ ###\ ###" sourceLinked="1"/>
        <c:majorTickMark val="out"/>
        <c:minorTickMark val="none"/>
        <c:tickLblPos val="nextTo"/>
        <c:crossAx val="-152407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POBLACIÓN DE 0 A 17 AÑOS DE EDAD QUE TIENE DOCUMENTO NACIONAL DE IDENTIDAD, SEGÚN ÁMBITO GEOGRÁFICO,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'10.11-10.12'!$A$30:$A$42</c:f>
              <c:strCache>
                <c:ptCount val="13"/>
                <c:pt idx="0">
                  <c:v>Puno</c:v>
                </c:pt>
                <c:pt idx="1">
                  <c:v>Azángaro</c:v>
                </c:pt>
                <c:pt idx="2">
                  <c:v>Carabaya</c:v>
                </c:pt>
                <c:pt idx="3">
                  <c:v>Chucuito</c:v>
                </c:pt>
                <c:pt idx="4">
                  <c:v>Huancané</c:v>
                </c:pt>
                <c:pt idx="5">
                  <c:v>Lampa</c:v>
                </c:pt>
                <c:pt idx="6">
                  <c:v>Melgar</c:v>
                </c:pt>
                <c:pt idx="7">
                  <c:v>Sandía</c:v>
                </c:pt>
                <c:pt idx="8">
                  <c:v>San Román</c:v>
                </c:pt>
                <c:pt idx="9">
                  <c:v>Yunguyo</c:v>
                </c:pt>
                <c:pt idx="10">
                  <c:v>San Antonio de Putina</c:v>
                </c:pt>
                <c:pt idx="11">
                  <c:v>El Collao</c:v>
                </c:pt>
                <c:pt idx="12">
                  <c:v>Moho</c:v>
                </c:pt>
              </c:strCache>
            </c:strRef>
          </c:cat>
          <c:val>
            <c:numRef>
              <c:f>'10.11-10.12'!$J$30:$J$42</c:f>
              <c:numCache>
                <c:formatCode>###\ ###\ ###</c:formatCode>
                <c:ptCount val="13"/>
                <c:pt idx="0">
                  <c:v>60895.999999999898</c:v>
                </c:pt>
                <c:pt idx="1">
                  <c:v>34703.999999999964</c:v>
                </c:pt>
                <c:pt idx="2">
                  <c:v>21986.000000000033</c:v>
                </c:pt>
                <c:pt idx="3">
                  <c:v>20456.000000000022</c:v>
                </c:pt>
                <c:pt idx="4">
                  <c:v>14914.999999999955</c:v>
                </c:pt>
                <c:pt idx="5">
                  <c:v>11546.999999999991</c:v>
                </c:pt>
                <c:pt idx="6">
                  <c:v>19746.000000000069</c:v>
                </c:pt>
                <c:pt idx="7">
                  <c:v>14428</c:v>
                </c:pt>
                <c:pt idx="8">
                  <c:v>111156.00000000016</c:v>
                </c:pt>
                <c:pt idx="9">
                  <c:v>8724.9999999999854</c:v>
                </c:pt>
                <c:pt idx="10">
                  <c:v>8582.9999999999964</c:v>
                </c:pt>
                <c:pt idx="11">
                  <c:v>16498.00000000004</c:v>
                </c:pt>
                <c:pt idx="12">
                  <c:v>5350.0000000000009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C4-4F63-823A-CCEC12CC897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523498416"/>
        <c:axId val="-1523496784"/>
      </c:barChart>
      <c:catAx>
        <c:axId val="-1523498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523496784"/>
        <c:crosses val="autoZero"/>
        <c:auto val="1"/>
        <c:lblAlgn val="ctr"/>
        <c:lblOffset val="100"/>
        <c:noMultiLvlLbl val="0"/>
      </c:catAx>
      <c:valAx>
        <c:axId val="-152349678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PE" sz="700" b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Fuente:  Registro Nacional de Identificación y Estado Civil (RENIEC).</a:t>
                </a:r>
              </a:p>
            </c:rich>
          </c:tx>
          <c:layout>
            <c:manualLayout>
              <c:xMode val="edge"/>
              <c:yMode val="edge"/>
              <c:x val="0.17253087946731299"/>
              <c:y val="0.938812160589196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</c:title>
        <c:numFmt formatCode="###\ ###\ ###" sourceLinked="1"/>
        <c:majorTickMark val="none"/>
        <c:minorTickMark val="none"/>
        <c:tickLblPos val="nextTo"/>
        <c:crossAx val="-152349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166688</xdr:colOff>
      <xdr:row>122</xdr:row>
      <xdr:rowOff>142875</xdr:rowOff>
    </xdr:from>
    <xdr:to>
      <xdr:col>3</xdr:col>
      <xdr:colOff>690563</xdr:colOff>
      <xdr:row>144</xdr:row>
      <xdr:rowOff>111126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0.42601</cdr:x>
      <cdr:y>0.12658</cdr:y>
    </cdr:from>
    <cdr:to>
      <cdr:x>0.58859</cdr:x>
      <cdr:y>0.20759</cdr:y>
    </cdr:to>
    <cdr:sp macro="" textlink="">
      <cdr:nvSpPr>
        <cdr:cNvPr id="2" name="Rectángulo 1"/>
        <cdr:cNvSpPr/>
      </cdr:nvSpPr>
      <cdr:spPr>
        <a:xfrm xmlns:a="http://schemas.openxmlformats.org/drawingml/2006/main">
          <a:off x="2035636" y="396875"/>
          <a:ext cx="776868" cy="2540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s-PE" b="0"/>
            <a:t> </a:t>
          </a:r>
          <a:r>
            <a:rPr lang="es-PE" sz="800" b="0">
              <a:latin typeface="Arial Narrow" panose="020B0606020202030204" pitchFamily="34" charset="0"/>
            </a:rPr>
            <a:t>(Año electoral)</a:t>
          </a:r>
        </a:p>
      </cdr:txBody>
    </cdr:sp>
  </cdr:relSizeAnchor>
  <cdr:relSizeAnchor xmlns:cdr="http://schemas.openxmlformats.org/drawingml/2006/chartDrawing">
    <cdr:from>
      <cdr:x>0.01757</cdr:x>
      <cdr:y>0.80337</cdr:y>
    </cdr:from>
    <cdr:to>
      <cdr:x>0.85798</cdr:x>
      <cdr:y>0.98524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xmlns="" id="{2FCF070F-EFE9-7D92-18A7-FFFDC4191B9B}"/>
            </a:ext>
          </a:extLst>
        </cdr:cNvPr>
        <cdr:cNvSpPr txBox="1"/>
      </cdr:nvSpPr>
      <cdr:spPr>
        <a:xfrm xmlns:a="http://schemas.openxmlformats.org/drawingml/2006/main">
          <a:off x="95250" y="2724150"/>
          <a:ext cx="4556125" cy="6166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PE" sz="700">
              <a:latin typeface="Arial Narrow" panose="020B0606020202030204" pitchFamily="34" charset="0"/>
            </a:rPr>
            <a:t>a/ Población electoral del Referéndum 2018.</a:t>
          </a:r>
        </a:p>
        <a:p xmlns:a="http://schemas.openxmlformats.org/drawingml/2006/main">
          <a:r>
            <a:rPr lang="es-PE" sz="700">
              <a:latin typeface="Arial Narrow" panose="020B0606020202030204" pitchFamily="34" charset="0"/>
            </a:rPr>
            <a:t>b/ Elecciones Congresales Extraordinarias 2020.</a:t>
          </a:r>
        </a:p>
        <a:p xmlns:a="http://schemas.openxmlformats.org/drawingml/2006/main">
          <a:r>
            <a:rPr lang="es-PE" sz="700">
              <a:latin typeface="Arial Narrow" panose="020B0606020202030204" pitchFamily="34" charset="0"/>
            </a:rPr>
            <a:t>c/ Elecciones Generales 2021.</a:t>
          </a:r>
        </a:p>
        <a:p xmlns:a="http://schemas.openxmlformats.org/drawingml/2006/main">
          <a:r>
            <a:rPr lang="es-PE" sz="700">
              <a:latin typeface="Arial Narrow" panose="020B0606020202030204" pitchFamily="34" charset="0"/>
            </a:rPr>
            <a:t>d/ Elecciones Regionales y Municipales 2022.</a:t>
          </a:r>
        </a:p>
        <a:p xmlns:a="http://schemas.openxmlformats.org/drawingml/2006/main">
          <a:r>
            <a:rPr lang="es-PE" sz="700">
              <a:latin typeface="Arial Narrow" panose="020B0606020202030204" pitchFamily="34" charset="0"/>
            </a:rPr>
            <a:t>Fuente: Registro Nacional de Identificación y Estado Civil (RENIEC) - Sub Gerencia de Estadística.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86591</xdr:colOff>
      <xdr:row>57</xdr:row>
      <xdr:rowOff>120648</xdr:rowOff>
    </xdr:from>
    <xdr:to>
      <xdr:col>5</xdr:col>
      <xdr:colOff>362816</xdr:colOff>
      <xdr:row>75</xdr:row>
      <xdr:rowOff>38964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5D268352-A755-4D4F-B8DB-1C668DA250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0.30843</cdr:x>
      <cdr:y>0.94718</cdr:y>
    </cdr:from>
    <cdr:to>
      <cdr:x>0.8107</cdr:x>
      <cdr:y>0.99444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730375" y="2704379"/>
          <a:ext cx="2817813" cy="134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PE" sz="1100"/>
        </a:p>
      </cdr:txBody>
    </cdr:sp>
  </cdr:relSizeAnchor>
  <cdr:relSizeAnchor xmlns:cdr="http://schemas.openxmlformats.org/drawingml/2006/chartDrawing">
    <cdr:from>
      <cdr:x>0.01556</cdr:x>
      <cdr:y>0.92216</cdr:y>
    </cdr:from>
    <cdr:to>
      <cdr:x>0.70883</cdr:x>
      <cdr:y>0.99722</cdr:y>
    </cdr:to>
    <cdr:sp macro="" textlink="">
      <cdr:nvSpPr>
        <cdr:cNvPr id="5" name="CuadroTexto 4"/>
        <cdr:cNvSpPr txBox="1"/>
      </cdr:nvSpPr>
      <cdr:spPr>
        <a:xfrm xmlns:a="http://schemas.openxmlformats.org/drawingml/2006/main">
          <a:off x="87312" y="2632943"/>
          <a:ext cx="3889375" cy="214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PE" sz="700" b="1">
              <a:latin typeface="Arial Narrow" panose="020B0606020202030204" pitchFamily="34" charset="0"/>
            </a:rPr>
            <a:t>Fuente: Registro Nacional de Identificación y Estado Civil (RENIEC) - Sub Gerencia de Estadística.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134938</xdr:colOff>
      <xdr:row>127</xdr:row>
      <xdr:rowOff>21430</xdr:rowOff>
    </xdr:from>
    <xdr:to>
      <xdr:col>8</xdr:col>
      <xdr:colOff>381001</xdr:colOff>
      <xdr:row>151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FA1AA2D4-4840-4EFA-8C37-350FEF98B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69056</xdr:rowOff>
    </xdr:from>
    <xdr:to>
      <xdr:col>7</xdr:col>
      <xdr:colOff>547689</xdr:colOff>
      <xdr:row>75</xdr:row>
      <xdr:rowOff>55563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1ED76D5C-FE3C-4420-A398-87AB3C90CA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portal.jne.gob.pe/portal/Pagina/Ver/353/page/Estadistica-electoral" TargetMode="External"/><Relationship Id="rId1" Type="http://schemas.openxmlformats.org/officeDocument/2006/relationships/printerSettings" Target="../printerSettings/printerSettings3.bin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portal.munipuno.gob.pe/sites/default/files/Acta-sesion-concejo-2020/16-2020%20ACTA%20DE%20SESION%20ORDINARIA%20DE%20FECHA%2005%20DE%20MAYO%20DEL%202020.pdf" TargetMode="External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showGridLines="0" tabSelected="1" zoomScaleNormal="100" workbookViewId="0"/>
  </sheetViews>
  <sheetFormatPr baseColWidth="10" defaultColWidth="11.42578125" defaultRowHeight="16.5"/>
  <cols>
    <col min="1" max="1" width="145.140625" style="41" customWidth="1"/>
    <col min="2" max="5" width="11.42578125" style="222"/>
    <col min="6" max="6" width="7.85546875" style="222" customWidth="1"/>
    <col min="7" max="16384" width="11.42578125" style="222"/>
  </cols>
  <sheetData>
    <row r="1" spans="1:1">
      <c r="A1" s="459" t="s">
        <v>309</v>
      </c>
    </row>
    <row r="2" spans="1:1" ht="17.25" customHeight="1">
      <c r="A2" s="457" t="str">
        <f>TRIM('10.1'!A1&amp;'10.1'!A2)</f>
        <v>10.1 PUNO: POBLACIÓN ELECTORAL REGISTRADA EN EL PADRÓN DE ELECTORES POR SEXO, SEGÚN LUGAR DE REGISTRO, 2016, 2018, 2020 - 2022.</v>
      </c>
    </row>
    <row r="3" spans="1:1" ht="17.25" customHeight="1">
      <c r="A3" s="457" t="str">
        <f>_10.2_</f>
        <v>10.2  PUNO: POBLACIÓN ELECTORAL POR GRUPOS DE EDAD, SEGÚN AÑO ELECTORAL Y LUGAR DE REGISTRO
        2011, 2016, 2018, 2020 - 2022</v>
      </c>
    </row>
    <row r="4" spans="1:1" ht="17.25" customHeight="1">
      <c r="A4" s="457" t="str">
        <f>TRIM('10.3'!A1:P1)</f>
        <v>10.3 PUNO: POBLACIÓN ELECTORAL POR SEXO, SEGÚN PROVINCIA Y DISTRITO DE RESIDENCIA, 2018, 2021 Y 2022</v>
      </c>
    </row>
    <row r="5" spans="1:1" ht="17.25" customHeight="1">
      <c r="A5" s="457" t="str">
        <f>TRIM('10.4'!A1:C1)</f>
        <v>10.4 PERÚ: VOTOS VÁLIDOS OBTENIDOS EN ELECCIONES PRESIDENCIALES, SEGÚN AÑO ELECTORAL Y
 PARTIDO O AGRUPACIÓN POLÍTICA, 2011, 2016 Y 2021</v>
      </c>
    </row>
    <row r="6" spans="1:1" ht="17.25" customHeight="1">
      <c r="A6" s="457" t="str">
        <f>TRIM(+'10.5'!A1:C1)</f>
        <v>10.5 PUNO: AUTORIDADES REGIONALES ELEGIDAS, 2022</v>
      </c>
    </row>
    <row r="7" spans="1:1" ht="17.25" customHeight="1">
      <c r="A7" s="457" t="str">
        <f>TRIM(+'10.6'!A1:C1)</f>
        <v>10.6 PROVINCIA DE PUNO: AUTORIDADES MUNICIPALES ELEGIDAS PERÍODO, SEGÚN CARGO, 2023 - 2026</v>
      </c>
    </row>
    <row r="8" spans="1:1" ht="17.25" customHeight="1">
      <c r="A8" s="457" t="str">
        <f>'10.7'!A1</f>
        <v>10.7  PUNO: CONGRESISTAS ELEGIDOS POR SEXO, SEGÚN ÁMBITO GEOGRÁFICO, 2016, 2020 Y 2021</v>
      </c>
    </row>
    <row r="9" spans="1:1" ht="17.25" customHeight="1">
      <c r="A9" s="457" t="str">
        <f>TRIM('10.8'!A1:F1&amp;'10.8'!A2:C2)</f>
        <v>10.8 PUNO: AUTORIDADES SOMETIDOS A PROCESO DE REVOCATORIA DE LOS GOBIERNOS LOCALES DISTRITALES 2009, 2012, 2013, 2017 y 2021.</v>
      </c>
    </row>
    <row r="10" spans="1:1" ht="17.25" customHeight="1">
      <c r="A10" s="457" t="str">
        <f>TRIM(_10.10_)</f>
        <v>10.9 PUNO: POBLACIÓN DE 18 Y MÁS AÑOS DE EDAD SEGÚN OPINIÓN, 2014 - 2023</v>
      </c>
    </row>
    <row r="11" spans="1:1" ht="17.25" customHeight="1">
      <c r="A11" s="457" t="str">
        <f>TRIM(+'10.10'!A1:G1)</f>
        <v>10.10 PUNO: POBLACIÓN DE 18 Y MÁS AÑOS DE EDAD QUE TIENE DOCUMENTO NACIONAL DE IDENTIDAD, 
 2015 - 2023</v>
      </c>
    </row>
    <row r="12" spans="1:1" ht="17.25" customHeight="1">
      <c r="A12" s="458" t="str">
        <f>TRIM('10.11-10.12'!A1:J1&amp;'10.11-10.12'!A2)</f>
        <v>10.11 PUNO: POBLACIÓN DE 0 A 17 AÑOS DE EDAD QUE TIENE DOCUMENTO NACIONAL DE IDENTIDAD, SEGÚN AMBITO GEOGRÁFICO, 2017 - 2023</v>
      </c>
    </row>
    <row r="13" spans="1:1" ht="17.25" customHeight="1">
      <c r="A13" s="458" t="str">
        <f>TRIM('10.11-10.12'!A78:J78&amp;'10.11-10.12'!A79:J79)</f>
        <v>10.12 PUNO: POBLACIÓN DE 18 A MÁS AÑOS DE EDAD QUE TIENE DOCUMENTO NACIONAL DE IDENTIDAD, SEGÚN ÁMBITO GEOGRÁFICO, 2017 - 2023</v>
      </c>
    </row>
    <row r="14" spans="1:1" ht="17.25" customHeight="1">
      <c r="A14" s="457" t="str">
        <f>TRIM('10.13'!_10.2_)</f>
        <v>10.13 PUNO: RESULTADOS DEL REFERÉNDUM SOBRE LA REFORMA DE LA CONSTITUCIÓN, 2018</v>
      </c>
    </row>
  </sheetData>
  <customSheetViews>
    <customSheetView guid="{7C1DC42C-6D36-4C11-AFDF-EE78FC5BC99D}">
      <selection activeCell="A15" sqref="A15"/>
      <pageMargins left="0.7" right="0.7" top="0.75" bottom="0.75" header="0.3" footer="0.3"/>
      <pageSetup paperSize="9" orientation="portrait" verticalDpi="0" r:id="rId1"/>
    </customSheetView>
  </customSheetViews>
  <hyperlinks>
    <hyperlink ref="A4" location="'10.3'!A1" display="'10.3'!A1"/>
    <hyperlink ref="A6" location="'10.5'!A1" display="'10.5'!A1"/>
    <hyperlink ref="A8" location="'10.7'!A1" display="'10.7'!A1"/>
    <hyperlink ref="A9" location="'10.8'!A1" display="'10.8'!A1"/>
    <hyperlink ref="A10" location="'10.9'!A1" display="10.12  PUNO: OPINIÓN DE LA POBLACIÓN DE 18 Y MÁS AÑOS DE EDAD QUE CONSIDERA QUE LA DEMOCRACIA FUNCIONA BIEN, 2010 - 2016"/>
    <hyperlink ref="A3" location="'10.2'!A1" display="'10.2'!A1"/>
    <hyperlink ref="A2" location="'10.1'!A1" display="10.1  PUNO: POBLACIÓN ELECTORAL REGISTRADA EN EL PADRÓN DE ELECTORES, POR SEXO, SEGÚN LUGAR DE REGISTRO 2006, 2011 Y 2016"/>
    <hyperlink ref="A11" location="'10.10'!A1" display="'10.10'!A1"/>
    <hyperlink ref="A14" location="'10.13'!A1" display="'10.13'!A1"/>
    <hyperlink ref="A12" location="'10.11-10.12'!A1" display="'10.11-10.12'!A1"/>
    <hyperlink ref="A13" location="'10.11-10.12'!A78" display="'10.11-10.12'!A78"/>
    <hyperlink ref="A7" location="'10.6'!A1" display="'10.6'!A1"/>
    <hyperlink ref="A5" location="'10.4'!A1" display="'10.4'!A1"/>
  </hyperlinks>
  <pageMargins left="0.7" right="0.7" top="0.75" bottom="0.75" header="0.3" footer="0.3"/>
  <pageSetup paperSize="9" orientation="portrait" verticalDpi="3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4"/>
  <sheetViews>
    <sheetView showGridLines="0" zoomScaleNormal="100" workbookViewId="0">
      <selection sqref="A1:U1"/>
    </sheetView>
  </sheetViews>
  <sheetFormatPr baseColWidth="10" defaultRowHeight="12.75"/>
  <cols>
    <col min="1" max="1" width="14.7109375" customWidth="1"/>
    <col min="2" max="2" width="18.7109375" hidden="1" customWidth="1"/>
    <col min="3" max="3" width="7" hidden="1" customWidth="1"/>
    <col min="4" max="5" width="6.7109375" hidden="1" customWidth="1"/>
    <col min="6" max="6" width="4.140625" hidden="1" customWidth="1"/>
    <col min="7" max="9" width="6.7109375" hidden="1" customWidth="1"/>
    <col min="10" max="10" width="4.140625" hidden="1" customWidth="1"/>
    <col min="11" max="13" width="6.7109375" customWidth="1"/>
    <col min="14" max="14" width="4.140625" customWidth="1"/>
    <col min="15" max="17" width="6.7109375" customWidth="1"/>
    <col min="18" max="18" width="4.140625" customWidth="1"/>
    <col min="19" max="22" width="6.7109375" customWidth="1"/>
    <col min="23" max="23" width="4.140625" customWidth="1"/>
  </cols>
  <sheetData>
    <row r="1" spans="1:35" ht="13.5">
      <c r="A1" s="489" t="s">
        <v>421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  <c r="U1" s="48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</row>
    <row r="2" spans="1:35" ht="13.5">
      <c r="A2" s="502" t="s">
        <v>312</v>
      </c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</row>
    <row r="3" spans="1:35" ht="5.0999999999999996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</row>
    <row r="4" spans="1:35" ht="13.5">
      <c r="A4" s="503" t="s">
        <v>502</v>
      </c>
      <c r="B4" s="169"/>
      <c r="C4" s="501">
        <v>2006</v>
      </c>
      <c r="D4" s="501"/>
      <c r="E4" s="501"/>
      <c r="F4" s="192"/>
      <c r="G4" s="501">
        <v>2011</v>
      </c>
      <c r="H4" s="501"/>
      <c r="I4" s="501"/>
      <c r="J4" s="192"/>
      <c r="K4" s="501">
        <v>2016</v>
      </c>
      <c r="L4" s="501"/>
      <c r="M4" s="501"/>
      <c r="N4" s="202"/>
      <c r="O4" s="501" t="s">
        <v>364</v>
      </c>
      <c r="P4" s="501"/>
      <c r="Q4" s="501"/>
      <c r="R4" s="206"/>
      <c r="S4" s="501" t="s">
        <v>456</v>
      </c>
      <c r="T4" s="501"/>
      <c r="U4" s="501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</row>
    <row r="5" spans="1:35" ht="13.5">
      <c r="A5" s="504"/>
      <c r="B5" s="143"/>
      <c r="C5" s="191" t="s">
        <v>17</v>
      </c>
      <c r="D5" s="191" t="s">
        <v>191</v>
      </c>
      <c r="E5" s="191" t="s">
        <v>192</v>
      </c>
      <c r="F5" s="56"/>
      <c r="G5" s="191" t="s">
        <v>17</v>
      </c>
      <c r="H5" s="191" t="s">
        <v>191</v>
      </c>
      <c r="I5" s="191" t="s">
        <v>192</v>
      </c>
      <c r="J5" s="56"/>
      <c r="K5" s="191" t="s">
        <v>17</v>
      </c>
      <c r="L5" s="191" t="s">
        <v>191</v>
      </c>
      <c r="M5" s="191" t="s">
        <v>192</v>
      </c>
      <c r="N5" s="225"/>
      <c r="O5" s="191" t="s">
        <v>17</v>
      </c>
      <c r="P5" s="191" t="s">
        <v>191</v>
      </c>
      <c r="Q5" s="191" t="s">
        <v>192</v>
      </c>
      <c r="R5" s="191"/>
      <c r="S5" s="191" t="s">
        <v>17</v>
      </c>
      <c r="T5" s="191" t="s">
        <v>191</v>
      </c>
      <c r="U5" s="191" t="s">
        <v>192</v>
      </c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</row>
    <row r="6" spans="1:35" ht="5.0999999999999996" customHeight="1">
      <c r="A6" s="164"/>
      <c r="B6" s="141"/>
      <c r="C6" s="31"/>
      <c r="D6" s="141"/>
      <c r="E6" s="56"/>
      <c r="F6" s="56"/>
      <c r="G6" s="31"/>
      <c r="H6" s="141"/>
      <c r="I6" s="56"/>
      <c r="J6" s="141"/>
      <c r="K6" s="280"/>
      <c r="L6" s="280"/>
      <c r="M6" s="280"/>
      <c r="N6" s="281"/>
      <c r="O6" s="280"/>
      <c r="P6" s="280"/>
      <c r="Q6" s="280"/>
      <c r="R6" s="280"/>
      <c r="S6" s="280"/>
      <c r="T6" s="280"/>
      <c r="U6" s="280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</row>
    <row r="7" spans="1:35" ht="24" customHeight="1">
      <c r="A7" s="164" t="s">
        <v>423</v>
      </c>
      <c r="B7" s="141"/>
      <c r="C7" s="56">
        <v>120</v>
      </c>
      <c r="D7" s="56">
        <v>85</v>
      </c>
      <c r="E7" s="56">
        <v>35</v>
      </c>
      <c r="F7" s="56"/>
      <c r="G7" s="56">
        <f>H7+I7</f>
        <v>130</v>
      </c>
      <c r="H7" s="56">
        <f>H28+H33</f>
        <v>102</v>
      </c>
      <c r="I7" s="56">
        <f>I28+I33</f>
        <v>28</v>
      </c>
      <c r="J7" s="56"/>
      <c r="K7" s="280">
        <f>L7+M7</f>
        <v>130</v>
      </c>
      <c r="L7" s="280">
        <f>L28+L33</f>
        <v>93</v>
      </c>
      <c r="M7" s="280">
        <f>M28+M33</f>
        <v>37</v>
      </c>
      <c r="N7" s="281"/>
      <c r="O7" s="280">
        <f>P7+Q7</f>
        <v>130</v>
      </c>
      <c r="P7" s="280">
        <f>P28+P33</f>
        <v>96</v>
      </c>
      <c r="Q7" s="280">
        <f>Q28+Q33</f>
        <v>34</v>
      </c>
      <c r="R7" s="280"/>
      <c r="S7" s="280">
        <v>130</v>
      </c>
      <c r="T7" s="280">
        <v>81</v>
      </c>
      <c r="U7" s="280">
        <v>49</v>
      </c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</row>
    <row r="8" spans="1:35" ht="13.5" hidden="1" customHeight="1">
      <c r="A8" s="165" t="s">
        <v>18</v>
      </c>
      <c r="B8" s="142"/>
      <c r="C8" s="80">
        <v>2</v>
      </c>
      <c r="D8" s="80">
        <v>1</v>
      </c>
      <c r="E8" s="80">
        <v>1</v>
      </c>
      <c r="F8" s="80"/>
      <c r="G8" s="80">
        <v>1</v>
      </c>
      <c r="H8" s="80">
        <v>1</v>
      </c>
      <c r="I8" s="80" t="s">
        <v>50</v>
      </c>
      <c r="J8" s="80"/>
      <c r="K8" s="19">
        <v>2</v>
      </c>
      <c r="L8" s="19">
        <v>1</v>
      </c>
      <c r="M8" s="19">
        <v>1</v>
      </c>
      <c r="N8" s="281"/>
      <c r="O8" s="19">
        <v>2</v>
      </c>
      <c r="P8" s="19">
        <v>1</v>
      </c>
      <c r="Q8" s="19">
        <v>1</v>
      </c>
      <c r="R8" s="19"/>
      <c r="S8" s="19">
        <f>SUM(T8:U8)</f>
        <v>2</v>
      </c>
      <c r="T8" s="19">
        <v>1</v>
      </c>
      <c r="U8" s="19">
        <v>1</v>
      </c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</row>
    <row r="9" spans="1:35" ht="13.5" hidden="1" customHeight="1">
      <c r="A9" s="165" t="s">
        <v>225</v>
      </c>
      <c r="B9" s="142"/>
      <c r="C9" s="80">
        <v>5</v>
      </c>
      <c r="D9" s="80">
        <v>4</v>
      </c>
      <c r="E9" s="80">
        <v>1</v>
      </c>
      <c r="F9" s="80"/>
      <c r="G9" s="80">
        <v>5</v>
      </c>
      <c r="H9" s="80">
        <v>4</v>
      </c>
      <c r="I9" s="80">
        <v>1</v>
      </c>
      <c r="J9" s="80"/>
      <c r="K9" s="19">
        <v>5</v>
      </c>
      <c r="L9" s="19">
        <v>2</v>
      </c>
      <c r="M9" s="19">
        <v>3</v>
      </c>
      <c r="N9" s="281"/>
      <c r="O9" s="19">
        <v>5</v>
      </c>
      <c r="P9" s="19">
        <v>2</v>
      </c>
      <c r="Q9" s="19">
        <v>3</v>
      </c>
      <c r="R9" s="19"/>
      <c r="S9" s="19">
        <f t="shared" ref="S9:S32" si="0">SUM(T9:U9)</f>
        <v>6</v>
      </c>
      <c r="T9" s="19">
        <v>2</v>
      </c>
      <c r="U9" s="19">
        <v>4</v>
      </c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</row>
    <row r="10" spans="1:35" ht="13.5" hidden="1" customHeight="1">
      <c r="A10" s="165" t="s">
        <v>20</v>
      </c>
      <c r="B10" s="142"/>
      <c r="C10" s="80">
        <v>2</v>
      </c>
      <c r="D10" s="80">
        <v>2</v>
      </c>
      <c r="E10" s="80" t="s">
        <v>50</v>
      </c>
      <c r="F10" s="80"/>
      <c r="G10" s="80">
        <v>2</v>
      </c>
      <c r="H10" s="80">
        <v>2</v>
      </c>
      <c r="I10" s="80" t="s">
        <v>50</v>
      </c>
      <c r="J10" s="80"/>
      <c r="K10" s="19">
        <v>2</v>
      </c>
      <c r="L10" s="19">
        <v>2</v>
      </c>
      <c r="M10" s="19" t="s">
        <v>50</v>
      </c>
      <c r="N10" s="281"/>
      <c r="O10" s="19">
        <v>2</v>
      </c>
      <c r="P10" s="19">
        <v>2</v>
      </c>
      <c r="Q10" s="19" t="s">
        <v>50</v>
      </c>
      <c r="R10" s="19"/>
      <c r="S10" s="19">
        <f t="shared" si="0"/>
        <v>2</v>
      </c>
      <c r="T10" s="19">
        <v>1</v>
      </c>
      <c r="U10" s="19">
        <v>1</v>
      </c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</row>
    <row r="11" spans="1:35" ht="13.5" hidden="1" customHeight="1">
      <c r="A11" s="165" t="s">
        <v>21</v>
      </c>
      <c r="B11" s="142"/>
      <c r="C11" s="80">
        <v>5</v>
      </c>
      <c r="D11" s="80">
        <v>3</v>
      </c>
      <c r="E11" s="80">
        <v>2</v>
      </c>
      <c r="F11" s="80"/>
      <c r="G11" s="80">
        <v>6</v>
      </c>
      <c r="H11" s="80">
        <v>5</v>
      </c>
      <c r="I11" s="80">
        <v>1</v>
      </c>
      <c r="J11" s="80"/>
      <c r="K11" s="19">
        <v>6</v>
      </c>
      <c r="L11" s="19">
        <v>4</v>
      </c>
      <c r="M11" s="19">
        <v>2</v>
      </c>
      <c r="N11" s="281"/>
      <c r="O11" s="19">
        <v>6</v>
      </c>
      <c r="P11" s="19">
        <v>4</v>
      </c>
      <c r="Q11" s="19">
        <v>2</v>
      </c>
      <c r="R11" s="19"/>
      <c r="S11" s="19">
        <f t="shared" si="0"/>
        <v>6</v>
      </c>
      <c r="T11" s="19">
        <v>4</v>
      </c>
      <c r="U11" s="19">
        <v>2</v>
      </c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</row>
    <row r="12" spans="1:35" ht="13.5" hidden="1" customHeight="1">
      <c r="A12" s="165" t="s">
        <v>22</v>
      </c>
      <c r="B12" s="142"/>
      <c r="C12" s="80">
        <v>3</v>
      </c>
      <c r="D12" s="80">
        <v>1</v>
      </c>
      <c r="E12" s="80">
        <v>2</v>
      </c>
      <c r="F12" s="80"/>
      <c r="G12" s="80">
        <v>3</v>
      </c>
      <c r="H12" s="80">
        <v>3</v>
      </c>
      <c r="I12" s="80" t="s">
        <v>50</v>
      </c>
      <c r="J12" s="80"/>
      <c r="K12" s="19">
        <v>3</v>
      </c>
      <c r="L12" s="19">
        <v>2</v>
      </c>
      <c r="M12" s="19">
        <v>1</v>
      </c>
      <c r="N12" s="281"/>
      <c r="O12" s="19">
        <v>3</v>
      </c>
      <c r="P12" s="19">
        <v>2</v>
      </c>
      <c r="Q12" s="19">
        <v>1</v>
      </c>
      <c r="R12" s="19"/>
      <c r="S12" s="19">
        <f t="shared" si="0"/>
        <v>3</v>
      </c>
      <c r="T12" s="19">
        <v>2</v>
      </c>
      <c r="U12" s="19">
        <v>1</v>
      </c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</row>
    <row r="13" spans="1:35" ht="13.5" hidden="1" customHeight="1">
      <c r="A13" s="165" t="s">
        <v>226</v>
      </c>
      <c r="B13" s="142"/>
      <c r="C13" s="80">
        <v>5</v>
      </c>
      <c r="D13" s="80">
        <v>3</v>
      </c>
      <c r="E13" s="80">
        <v>2</v>
      </c>
      <c r="F13" s="80"/>
      <c r="G13" s="80">
        <v>6</v>
      </c>
      <c r="H13" s="80">
        <v>5</v>
      </c>
      <c r="I13" s="80">
        <v>1</v>
      </c>
      <c r="J13" s="80"/>
      <c r="K13" s="19">
        <v>6</v>
      </c>
      <c r="L13" s="19">
        <v>6</v>
      </c>
      <c r="M13" s="19" t="s">
        <v>50</v>
      </c>
      <c r="N13" s="281"/>
      <c r="O13" s="19">
        <v>6</v>
      </c>
      <c r="P13" s="19">
        <v>6</v>
      </c>
      <c r="Q13" s="19" t="s">
        <v>50</v>
      </c>
      <c r="R13" s="19"/>
      <c r="S13" s="19">
        <f t="shared" si="0"/>
        <v>6</v>
      </c>
      <c r="T13" s="19">
        <v>3</v>
      </c>
      <c r="U13" s="19">
        <v>3</v>
      </c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</row>
    <row r="14" spans="1:35" ht="13.5" hidden="1" customHeight="1">
      <c r="A14" s="165" t="s">
        <v>176</v>
      </c>
      <c r="B14" s="142"/>
      <c r="C14" s="80">
        <v>4</v>
      </c>
      <c r="D14" s="80">
        <v>4</v>
      </c>
      <c r="E14" s="80" t="s">
        <v>50</v>
      </c>
      <c r="F14" s="80"/>
      <c r="G14" s="80">
        <v>4</v>
      </c>
      <c r="H14" s="80">
        <v>4</v>
      </c>
      <c r="I14" s="80" t="s">
        <v>50</v>
      </c>
      <c r="J14" s="80"/>
      <c r="K14" s="19">
        <v>4</v>
      </c>
      <c r="L14" s="19">
        <v>2</v>
      </c>
      <c r="M14" s="19">
        <v>2</v>
      </c>
      <c r="N14" s="281"/>
      <c r="O14" s="19">
        <v>4</v>
      </c>
      <c r="P14" s="19">
        <v>2</v>
      </c>
      <c r="Q14" s="19">
        <v>2</v>
      </c>
      <c r="R14" s="19"/>
      <c r="S14" s="19">
        <f t="shared" si="0"/>
        <v>4</v>
      </c>
      <c r="T14" s="19">
        <v>1</v>
      </c>
      <c r="U14" s="19">
        <v>3</v>
      </c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</row>
    <row r="15" spans="1:35" ht="13.5" hidden="1" customHeight="1">
      <c r="A15" s="165" t="s">
        <v>24</v>
      </c>
      <c r="B15" s="142"/>
      <c r="C15" s="80">
        <v>5</v>
      </c>
      <c r="D15" s="80">
        <v>3</v>
      </c>
      <c r="E15" s="80">
        <v>2</v>
      </c>
      <c r="F15" s="80"/>
      <c r="G15" s="80">
        <v>5</v>
      </c>
      <c r="H15" s="80">
        <v>3</v>
      </c>
      <c r="I15" s="80">
        <v>2</v>
      </c>
      <c r="J15" s="80"/>
      <c r="K15" s="19">
        <v>5</v>
      </c>
      <c r="L15" s="19">
        <v>4</v>
      </c>
      <c r="M15" s="19">
        <v>1</v>
      </c>
      <c r="N15" s="281"/>
      <c r="O15" s="19">
        <v>5</v>
      </c>
      <c r="P15" s="19">
        <v>4</v>
      </c>
      <c r="Q15" s="19">
        <v>1</v>
      </c>
      <c r="R15" s="19"/>
      <c r="S15" s="19">
        <f t="shared" si="0"/>
        <v>5</v>
      </c>
      <c r="T15" s="19">
        <v>3</v>
      </c>
      <c r="U15" s="19">
        <v>2</v>
      </c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</row>
    <row r="16" spans="1:35" ht="13.5" hidden="1" customHeight="1">
      <c r="A16" s="165" t="s">
        <v>25</v>
      </c>
      <c r="B16" s="142"/>
      <c r="C16" s="80">
        <v>2</v>
      </c>
      <c r="D16" s="80">
        <v>2</v>
      </c>
      <c r="E16" s="80" t="s">
        <v>50</v>
      </c>
      <c r="F16" s="80"/>
      <c r="G16" s="80">
        <v>1</v>
      </c>
      <c r="H16" s="80">
        <v>1</v>
      </c>
      <c r="I16" s="80" t="s">
        <v>50</v>
      </c>
      <c r="J16" s="80"/>
      <c r="K16" s="19">
        <v>2</v>
      </c>
      <c r="L16" s="19">
        <v>2</v>
      </c>
      <c r="M16" s="19" t="s">
        <v>50</v>
      </c>
      <c r="N16" s="281"/>
      <c r="O16" s="19">
        <v>2</v>
      </c>
      <c r="P16" s="19">
        <v>2</v>
      </c>
      <c r="Q16" s="19" t="s">
        <v>50</v>
      </c>
      <c r="R16" s="19"/>
      <c r="S16" s="19">
        <f t="shared" si="0"/>
        <v>2</v>
      </c>
      <c r="T16" s="19">
        <v>2</v>
      </c>
      <c r="U16" s="1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</row>
    <row r="17" spans="1:35" ht="13.5" hidden="1" customHeight="1">
      <c r="A17" s="165" t="s">
        <v>227</v>
      </c>
      <c r="B17" s="142"/>
      <c r="C17" s="80">
        <v>3</v>
      </c>
      <c r="D17" s="80">
        <v>1</v>
      </c>
      <c r="E17" s="80">
        <v>2</v>
      </c>
      <c r="F17" s="80"/>
      <c r="G17" s="80">
        <v>2</v>
      </c>
      <c r="H17" s="80">
        <v>2</v>
      </c>
      <c r="I17" s="80" t="s">
        <v>50</v>
      </c>
      <c r="J17" s="80"/>
      <c r="K17" s="19">
        <v>3</v>
      </c>
      <c r="L17" s="19">
        <v>2</v>
      </c>
      <c r="M17" s="19">
        <v>1</v>
      </c>
      <c r="N17" s="281"/>
      <c r="O17" s="19">
        <v>3</v>
      </c>
      <c r="P17" s="19">
        <v>2</v>
      </c>
      <c r="Q17" s="19">
        <v>1</v>
      </c>
      <c r="R17" s="19"/>
      <c r="S17" s="19">
        <f t="shared" si="0"/>
        <v>3</v>
      </c>
      <c r="T17" s="19">
        <v>2</v>
      </c>
      <c r="U17" s="19">
        <v>1</v>
      </c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</row>
    <row r="18" spans="1:35" ht="13.5" hidden="1" customHeight="1">
      <c r="A18" s="165" t="s">
        <v>27</v>
      </c>
      <c r="B18" s="142"/>
      <c r="C18" s="80">
        <v>4</v>
      </c>
      <c r="D18" s="80">
        <v>4</v>
      </c>
      <c r="E18" s="80" t="s">
        <v>50</v>
      </c>
      <c r="F18" s="80"/>
      <c r="G18" s="80">
        <v>4</v>
      </c>
      <c r="H18" s="80">
        <v>2</v>
      </c>
      <c r="I18" s="80">
        <v>2</v>
      </c>
      <c r="J18" s="80"/>
      <c r="K18" s="19">
        <v>4</v>
      </c>
      <c r="L18" s="19">
        <v>3</v>
      </c>
      <c r="M18" s="19">
        <v>1</v>
      </c>
      <c r="N18" s="281"/>
      <c r="O18" s="19">
        <v>4</v>
      </c>
      <c r="P18" s="19">
        <v>3</v>
      </c>
      <c r="Q18" s="19">
        <v>1</v>
      </c>
      <c r="R18" s="19"/>
      <c r="S18" s="19">
        <f t="shared" si="0"/>
        <v>4</v>
      </c>
      <c r="T18" s="19">
        <v>4</v>
      </c>
      <c r="U18" s="1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</row>
    <row r="19" spans="1:35" ht="13.5" hidden="1" customHeight="1">
      <c r="A19" s="165" t="s">
        <v>228</v>
      </c>
      <c r="B19" s="142"/>
      <c r="C19" s="80">
        <v>5</v>
      </c>
      <c r="D19" s="80">
        <v>2</v>
      </c>
      <c r="E19" s="80">
        <v>3</v>
      </c>
      <c r="F19" s="80"/>
      <c r="G19" s="80">
        <v>4</v>
      </c>
      <c r="H19" s="80">
        <v>3</v>
      </c>
      <c r="I19" s="80">
        <v>1</v>
      </c>
      <c r="J19" s="80"/>
      <c r="K19" s="19">
        <v>5</v>
      </c>
      <c r="L19" s="19">
        <v>4</v>
      </c>
      <c r="M19" s="19">
        <v>1</v>
      </c>
      <c r="N19" s="281"/>
      <c r="O19" s="19">
        <v>5</v>
      </c>
      <c r="P19" s="19">
        <v>4</v>
      </c>
      <c r="Q19" s="19">
        <v>1</v>
      </c>
      <c r="R19" s="19"/>
      <c r="S19" s="19">
        <f t="shared" si="0"/>
        <v>5</v>
      </c>
      <c r="T19" s="19">
        <v>4</v>
      </c>
      <c r="U19" s="19">
        <v>1</v>
      </c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</row>
    <row r="20" spans="1:35" ht="13.5" hidden="1" customHeight="1">
      <c r="A20" s="165" t="s">
        <v>29</v>
      </c>
      <c r="B20" s="142"/>
      <c r="C20" s="80">
        <v>7</v>
      </c>
      <c r="D20" s="80">
        <v>6</v>
      </c>
      <c r="E20" s="80">
        <v>1</v>
      </c>
      <c r="F20" s="80"/>
      <c r="G20" s="80">
        <v>8</v>
      </c>
      <c r="H20" s="80">
        <v>8</v>
      </c>
      <c r="I20" s="80" t="s">
        <v>50</v>
      </c>
      <c r="J20" s="80"/>
      <c r="K20" s="19">
        <v>7</v>
      </c>
      <c r="L20" s="19">
        <v>5</v>
      </c>
      <c r="M20" s="19">
        <v>2</v>
      </c>
      <c r="N20" s="281"/>
      <c r="O20" s="19">
        <v>7</v>
      </c>
      <c r="P20" s="19">
        <v>5</v>
      </c>
      <c r="Q20" s="19">
        <v>2</v>
      </c>
      <c r="R20" s="19"/>
      <c r="S20" s="19">
        <f t="shared" si="0"/>
        <v>7</v>
      </c>
      <c r="T20" s="19">
        <v>6</v>
      </c>
      <c r="U20" s="19">
        <v>1</v>
      </c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</row>
    <row r="21" spans="1:35" ht="13.5" hidden="1" customHeight="1">
      <c r="A21" s="165" t="s">
        <v>30</v>
      </c>
      <c r="B21" s="142"/>
      <c r="C21" s="80">
        <v>5</v>
      </c>
      <c r="D21" s="80">
        <v>5</v>
      </c>
      <c r="E21" s="80" t="s">
        <v>50</v>
      </c>
      <c r="F21" s="80"/>
      <c r="G21" s="80">
        <v>4</v>
      </c>
      <c r="H21" s="80">
        <v>4</v>
      </c>
      <c r="I21" s="80" t="s">
        <v>50</v>
      </c>
      <c r="J21" s="80"/>
      <c r="K21" s="19">
        <v>5</v>
      </c>
      <c r="L21" s="19">
        <v>4</v>
      </c>
      <c r="M21" s="19">
        <v>1</v>
      </c>
      <c r="N21" s="281"/>
      <c r="O21" s="19">
        <v>5</v>
      </c>
      <c r="P21" s="19">
        <v>4</v>
      </c>
      <c r="Q21" s="19">
        <v>1</v>
      </c>
      <c r="R21" s="19"/>
      <c r="S21" s="19">
        <f t="shared" si="0"/>
        <v>5</v>
      </c>
      <c r="T21" s="19">
        <v>2</v>
      </c>
      <c r="U21" s="19">
        <v>3</v>
      </c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</row>
    <row r="22" spans="1:35" ht="13.5" hidden="1" customHeight="1">
      <c r="A22" s="165" t="s">
        <v>229</v>
      </c>
      <c r="B22" s="142"/>
      <c r="C22" s="80">
        <v>35</v>
      </c>
      <c r="D22" s="80">
        <v>24</v>
      </c>
      <c r="E22" s="80">
        <v>11</v>
      </c>
      <c r="F22" s="80"/>
      <c r="G22" s="80">
        <v>44</v>
      </c>
      <c r="H22" s="80">
        <v>30</v>
      </c>
      <c r="I22" s="80">
        <v>14</v>
      </c>
      <c r="J22" s="80"/>
      <c r="K22" s="19">
        <v>40</v>
      </c>
      <c r="L22" s="19">
        <v>26</v>
      </c>
      <c r="M22" s="19">
        <v>14</v>
      </c>
      <c r="N22" s="281"/>
      <c r="O22" s="19">
        <v>40</v>
      </c>
      <c r="P22" s="19">
        <v>26</v>
      </c>
      <c r="Q22" s="19">
        <v>14</v>
      </c>
      <c r="R22" s="19"/>
      <c r="S22" s="19">
        <f t="shared" si="0"/>
        <v>4</v>
      </c>
      <c r="T22" s="19">
        <v>2</v>
      </c>
      <c r="U22" s="19">
        <v>2</v>
      </c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</row>
    <row r="23" spans="1:35" ht="13.5" hidden="1" customHeight="1">
      <c r="A23" s="165" t="s">
        <v>230</v>
      </c>
      <c r="B23" s="142"/>
      <c r="C23" s="80">
        <v>3</v>
      </c>
      <c r="D23" s="80">
        <v>3</v>
      </c>
      <c r="E23" s="80" t="s">
        <v>50</v>
      </c>
      <c r="F23" s="80"/>
      <c r="G23" s="80">
        <v>4</v>
      </c>
      <c r="H23" s="80">
        <v>4</v>
      </c>
      <c r="I23" s="80" t="s">
        <v>50</v>
      </c>
      <c r="J23" s="80"/>
      <c r="K23" s="19">
        <v>4</v>
      </c>
      <c r="L23" s="19">
        <v>3</v>
      </c>
      <c r="M23" s="19">
        <v>1</v>
      </c>
      <c r="N23" s="281"/>
      <c r="O23" s="19">
        <v>4</v>
      </c>
      <c r="P23" s="19">
        <v>3</v>
      </c>
      <c r="Q23" s="19">
        <v>1</v>
      </c>
      <c r="R23" s="19"/>
      <c r="S23" s="19">
        <f t="shared" si="0"/>
        <v>4</v>
      </c>
      <c r="T23" s="19">
        <v>3</v>
      </c>
      <c r="U23" s="19">
        <v>1</v>
      </c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</row>
    <row r="24" spans="1:35" ht="13.5" hidden="1" customHeight="1">
      <c r="A24" s="165" t="s">
        <v>33</v>
      </c>
      <c r="B24" s="142"/>
      <c r="C24" s="80">
        <v>1</v>
      </c>
      <c r="D24" s="80">
        <v>1</v>
      </c>
      <c r="E24" s="80" t="s">
        <v>50</v>
      </c>
      <c r="F24" s="80"/>
      <c r="G24" s="80">
        <v>1</v>
      </c>
      <c r="H24" s="80">
        <v>1</v>
      </c>
      <c r="I24" s="80" t="s">
        <v>50</v>
      </c>
      <c r="J24" s="80"/>
      <c r="K24" s="19">
        <v>1</v>
      </c>
      <c r="L24" s="19">
        <v>1</v>
      </c>
      <c r="M24" s="19" t="s">
        <v>50</v>
      </c>
      <c r="N24" s="281"/>
      <c r="O24" s="19">
        <v>1</v>
      </c>
      <c r="P24" s="19">
        <v>1</v>
      </c>
      <c r="Q24" s="19" t="s">
        <v>50</v>
      </c>
      <c r="R24" s="19"/>
      <c r="S24" s="19">
        <f t="shared" si="0"/>
        <v>1</v>
      </c>
      <c r="T24" s="19">
        <v>1</v>
      </c>
      <c r="U24" s="1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</row>
    <row r="25" spans="1:35" ht="13.5" hidden="1" customHeight="1">
      <c r="A25" s="165" t="s">
        <v>34</v>
      </c>
      <c r="B25" s="142"/>
      <c r="C25" s="80">
        <v>2</v>
      </c>
      <c r="D25" s="80">
        <v>1</v>
      </c>
      <c r="E25" s="80">
        <v>1</v>
      </c>
      <c r="F25" s="80"/>
      <c r="G25" s="80">
        <v>2</v>
      </c>
      <c r="H25" s="80">
        <v>2</v>
      </c>
      <c r="I25" s="80" t="s">
        <v>50</v>
      </c>
      <c r="J25" s="80"/>
      <c r="K25" s="19">
        <v>2</v>
      </c>
      <c r="L25" s="19">
        <v>2</v>
      </c>
      <c r="M25" s="19" t="s">
        <v>50</v>
      </c>
      <c r="N25" s="281"/>
      <c r="O25" s="19">
        <v>2</v>
      </c>
      <c r="P25" s="19">
        <v>2</v>
      </c>
      <c r="Q25" s="19" t="s">
        <v>50</v>
      </c>
      <c r="R25" s="19"/>
      <c r="S25" s="19">
        <f t="shared" si="0"/>
        <v>2</v>
      </c>
      <c r="T25" s="19">
        <v>2</v>
      </c>
      <c r="U25" s="1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</row>
    <row r="26" spans="1:35" ht="13.5" hidden="1" customHeight="1">
      <c r="A26" s="165" t="s">
        <v>231</v>
      </c>
      <c r="B26" s="142"/>
      <c r="C26" s="80">
        <v>2</v>
      </c>
      <c r="D26" s="80">
        <v>1</v>
      </c>
      <c r="E26" s="80">
        <v>1</v>
      </c>
      <c r="F26" s="80"/>
      <c r="G26" s="80">
        <v>2</v>
      </c>
      <c r="H26" s="80">
        <v>2</v>
      </c>
      <c r="I26" s="80" t="s">
        <v>50</v>
      </c>
      <c r="J26" s="80"/>
      <c r="K26" s="19">
        <v>2</v>
      </c>
      <c r="L26" s="19">
        <v>2</v>
      </c>
      <c r="M26" s="19" t="s">
        <v>50</v>
      </c>
      <c r="N26" s="281"/>
      <c r="O26" s="19">
        <v>2</v>
      </c>
      <c r="P26" s="19">
        <v>2</v>
      </c>
      <c r="Q26" s="19" t="s">
        <v>50</v>
      </c>
      <c r="R26" s="19"/>
      <c r="S26" s="19">
        <f t="shared" si="0"/>
        <v>2</v>
      </c>
      <c r="T26" s="19">
        <v>1</v>
      </c>
      <c r="U26" s="19">
        <v>1</v>
      </c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</row>
    <row r="27" spans="1:35" ht="13.5" hidden="1" customHeight="1">
      <c r="A27" s="165" t="s">
        <v>36</v>
      </c>
      <c r="B27" s="142"/>
      <c r="C27" s="80">
        <v>6</v>
      </c>
      <c r="D27" s="80">
        <v>3</v>
      </c>
      <c r="E27" s="80">
        <v>3</v>
      </c>
      <c r="F27" s="80"/>
      <c r="G27" s="80">
        <v>6</v>
      </c>
      <c r="H27" s="80">
        <v>4</v>
      </c>
      <c r="I27" s="80">
        <v>2</v>
      </c>
      <c r="J27" s="80"/>
      <c r="K27" s="19">
        <v>7</v>
      </c>
      <c r="L27" s="19">
        <v>4</v>
      </c>
      <c r="M27" s="19">
        <v>3</v>
      </c>
      <c r="N27" s="281"/>
      <c r="O27" s="19">
        <v>7</v>
      </c>
      <c r="P27" s="19">
        <v>4</v>
      </c>
      <c r="Q27" s="19">
        <v>3</v>
      </c>
      <c r="R27" s="19"/>
      <c r="S27" s="19">
        <f t="shared" si="0"/>
        <v>7</v>
      </c>
      <c r="T27" s="19">
        <v>4</v>
      </c>
      <c r="U27" s="19">
        <v>3</v>
      </c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</row>
    <row r="28" spans="1:35" ht="24" customHeight="1">
      <c r="A28" s="166" t="s">
        <v>13</v>
      </c>
      <c r="B28" s="142"/>
      <c r="C28" s="80">
        <v>5</v>
      </c>
      <c r="D28" s="80">
        <v>3</v>
      </c>
      <c r="E28" s="80">
        <v>2</v>
      </c>
      <c r="F28" s="80"/>
      <c r="G28" s="80">
        <v>5</v>
      </c>
      <c r="H28" s="80">
        <v>4</v>
      </c>
      <c r="I28" s="80">
        <v>1</v>
      </c>
      <c r="J28" s="80"/>
      <c r="K28" s="19">
        <v>5</v>
      </c>
      <c r="L28" s="19">
        <v>5</v>
      </c>
      <c r="M28" s="282">
        <v>0</v>
      </c>
      <c r="N28" s="281"/>
      <c r="O28" s="19">
        <v>5</v>
      </c>
      <c r="P28" s="19">
        <v>3</v>
      </c>
      <c r="Q28" s="19">
        <v>2</v>
      </c>
      <c r="R28" s="19"/>
      <c r="S28" s="19">
        <f>SUM(T28:U28)</f>
        <v>5</v>
      </c>
      <c r="T28" s="19">
        <v>5</v>
      </c>
      <c r="U28" s="282">
        <v>0</v>
      </c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</row>
    <row r="29" spans="1:35" ht="16.5" hidden="1" customHeight="1">
      <c r="A29" s="165" t="s">
        <v>37</v>
      </c>
      <c r="B29" s="142"/>
      <c r="C29" s="80">
        <v>3</v>
      </c>
      <c r="D29" s="80">
        <v>2</v>
      </c>
      <c r="E29" s="80">
        <v>1</v>
      </c>
      <c r="F29" s="80"/>
      <c r="G29" s="80">
        <v>4</v>
      </c>
      <c r="H29" s="80">
        <v>3</v>
      </c>
      <c r="I29" s="80">
        <v>1</v>
      </c>
      <c r="J29" s="80"/>
      <c r="K29" s="19">
        <v>4</v>
      </c>
      <c r="L29" s="19">
        <v>3</v>
      </c>
      <c r="M29" s="19">
        <v>1</v>
      </c>
      <c r="N29" s="281"/>
      <c r="O29" s="19">
        <v>4</v>
      </c>
      <c r="P29" s="19">
        <v>3</v>
      </c>
      <c r="Q29" s="19">
        <v>1</v>
      </c>
      <c r="R29" s="19"/>
      <c r="S29" s="19">
        <f t="shared" si="0"/>
        <v>3</v>
      </c>
      <c r="T29" s="19">
        <v>1</v>
      </c>
      <c r="U29" s="19">
        <v>2</v>
      </c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</row>
    <row r="30" spans="1:35" ht="16.5" hidden="1" customHeight="1">
      <c r="A30" s="165" t="s">
        <v>38</v>
      </c>
      <c r="B30" s="142"/>
      <c r="C30" s="80">
        <v>2</v>
      </c>
      <c r="D30" s="80">
        <v>2</v>
      </c>
      <c r="E30" s="80" t="s">
        <v>50</v>
      </c>
      <c r="F30" s="80"/>
      <c r="G30" s="80">
        <v>2</v>
      </c>
      <c r="H30" s="80">
        <v>1</v>
      </c>
      <c r="I30" s="80">
        <v>1</v>
      </c>
      <c r="J30" s="80"/>
      <c r="K30" s="19">
        <v>2</v>
      </c>
      <c r="L30" s="19">
        <v>2</v>
      </c>
      <c r="M30" s="19" t="s">
        <v>50</v>
      </c>
      <c r="N30" s="281"/>
      <c r="O30" s="19">
        <v>2</v>
      </c>
      <c r="P30" s="19">
        <v>2</v>
      </c>
      <c r="Q30" s="19" t="s">
        <v>50</v>
      </c>
      <c r="R30" s="19"/>
      <c r="S30" s="19">
        <f t="shared" si="0"/>
        <v>2</v>
      </c>
      <c r="T30" s="19">
        <v>1</v>
      </c>
      <c r="U30" s="19">
        <v>1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</row>
    <row r="31" spans="1:35" ht="16.5" hidden="1" customHeight="1">
      <c r="A31" s="165" t="s">
        <v>39</v>
      </c>
      <c r="B31" s="142"/>
      <c r="C31" s="80">
        <v>2</v>
      </c>
      <c r="D31" s="80">
        <v>2</v>
      </c>
      <c r="E31" s="80" t="s">
        <v>50</v>
      </c>
      <c r="F31" s="80"/>
      <c r="G31" s="80">
        <v>2</v>
      </c>
      <c r="H31" s="80">
        <v>1</v>
      </c>
      <c r="I31" s="80">
        <v>1</v>
      </c>
      <c r="J31" s="80"/>
      <c r="K31" s="19">
        <v>2</v>
      </c>
      <c r="L31" s="19">
        <v>2</v>
      </c>
      <c r="M31" s="19" t="s">
        <v>50</v>
      </c>
      <c r="N31" s="281"/>
      <c r="O31" s="19">
        <v>2</v>
      </c>
      <c r="P31" s="19">
        <v>2</v>
      </c>
      <c r="Q31" s="19" t="s">
        <v>50</v>
      </c>
      <c r="R31" s="19"/>
      <c r="S31" s="19">
        <f t="shared" si="0"/>
        <v>2</v>
      </c>
      <c r="T31" s="19">
        <v>1</v>
      </c>
      <c r="U31" s="19">
        <v>1</v>
      </c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</row>
    <row r="32" spans="1:35" ht="16.5" hidden="1" customHeight="1">
      <c r="A32" s="165" t="s">
        <v>232</v>
      </c>
      <c r="B32" s="142"/>
      <c r="C32" s="80">
        <v>2</v>
      </c>
      <c r="D32" s="80">
        <v>2</v>
      </c>
      <c r="E32" s="80" t="s">
        <v>50</v>
      </c>
      <c r="F32" s="80"/>
      <c r="G32" s="80">
        <v>2</v>
      </c>
      <c r="H32" s="80">
        <v>2</v>
      </c>
      <c r="I32" s="80" t="s">
        <v>50</v>
      </c>
      <c r="J32" s="80"/>
      <c r="K32" s="19">
        <v>2</v>
      </c>
      <c r="L32" s="19">
        <v>2</v>
      </c>
      <c r="M32" s="19" t="s">
        <v>50</v>
      </c>
      <c r="N32" s="281"/>
      <c r="O32" s="19">
        <v>2</v>
      </c>
      <c r="P32" s="19">
        <v>2</v>
      </c>
      <c r="Q32" s="19" t="s">
        <v>50</v>
      </c>
      <c r="R32" s="19"/>
      <c r="S32" s="19">
        <f t="shared" si="0"/>
        <v>3</v>
      </c>
      <c r="T32" s="19">
        <v>1</v>
      </c>
      <c r="U32" s="19">
        <v>2</v>
      </c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</row>
    <row r="33" spans="1:35" ht="24" customHeight="1">
      <c r="A33" s="165" t="s">
        <v>199</v>
      </c>
      <c r="B33" s="142"/>
      <c r="C33" s="80">
        <f>SUM(C8:C27,C29:C32)</f>
        <v>115</v>
      </c>
      <c r="D33" s="80">
        <f t="shared" ref="D33:E33" si="1">SUM(D8:D27,D29:D32)</f>
        <v>82</v>
      </c>
      <c r="E33" s="80">
        <f t="shared" si="1"/>
        <v>33</v>
      </c>
      <c r="F33" s="80"/>
      <c r="G33" s="80">
        <f>H33+I33</f>
        <v>125</v>
      </c>
      <c r="H33" s="80">
        <v>98</v>
      </c>
      <c r="I33" s="80">
        <v>27</v>
      </c>
      <c r="J33" s="80"/>
      <c r="K33" s="19">
        <f>K7-K28</f>
        <v>125</v>
      </c>
      <c r="L33" s="19">
        <v>88</v>
      </c>
      <c r="M33" s="19">
        <v>37</v>
      </c>
      <c r="N33" s="281"/>
      <c r="O33" s="19">
        <f>P33+Q33</f>
        <v>125</v>
      </c>
      <c r="P33" s="19">
        <v>93</v>
      </c>
      <c r="Q33" s="19">
        <v>32</v>
      </c>
      <c r="R33" s="19"/>
      <c r="S33" s="19">
        <f>S7-S28</f>
        <v>125</v>
      </c>
      <c r="T33" s="19">
        <f>T7-T28</f>
        <v>76</v>
      </c>
      <c r="U33" s="282">
        <f>U7-U28</f>
        <v>49</v>
      </c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</row>
    <row r="34" spans="1:35" ht="5.25" customHeight="1">
      <c r="A34" s="167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201"/>
      <c r="O34" s="144"/>
      <c r="P34" s="144"/>
      <c r="Q34" s="144"/>
      <c r="R34" s="144"/>
      <c r="S34" s="144"/>
      <c r="T34" s="144"/>
      <c r="U34" s="144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</row>
    <row r="35" spans="1:35" ht="9.75" customHeight="1">
      <c r="A35" s="499" t="s">
        <v>516</v>
      </c>
      <c r="B35" s="499"/>
      <c r="C35" s="499"/>
      <c r="D35" s="499"/>
      <c r="E35" s="499"/>
      <c r="F35" s="499"/>
      <c r="G35" s="499"/>
      <c r="H35" s="499"/>
      <c r="I35" s="499"/>
      <c r="J35" s="499"/>
      <c r="K35" s="499"/>
      <c r="L35" s="499"/>
      <c r="M35" s="499"/>
      <c r="N35" s="499"/>
      <c r="O35" s="499"/>
      <c r="P35" s="499"/>
      <c r="Q35" s="499"/>
      <c r="R35" s="499"/>
      <c r="S35" s="499"/>
      <c r="T35" s="499"/>
      <c r="U35" s="500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</row>
    <row r="36" spans="1:35" ht="10.5" customHeight="1">
      <c r="A36" s="507" t="s">
        <v>517</v>
      </c>
      <c r="B36" s="507"/>
      <c r="C36" s="507"/>
      <c r="D36" s="507"/>
      <c r="E36" s="507"/>
      <c r="F36" s="507"/>
      <c r="G36" s="507"/>
      <c r="H36" s="507"/>
      <c r="I36" s="507"/>
      <c r="J36" s="507"/>
      <c r="K36" s="507"/>
      <c r="L36" s="507"/>
      <c r="M36" s="507"/>
      <c r="N36" s="507"/>
      <c r="O36" s="507"/>
      <c r="P36" s="507"/>
      <c r="Q36" s="507"/>
      <c r="R36" s="507"/>
      <c r="S36" s="507"/>
      <c r="T36" s="507"/>
      <c r="U36" s="507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</row>
    <row r="37" spans="1:35" ht="9.75" customHeight="1">
      <c r="A37" s="505" t="s">
        <v>518</v>
      </c>
      <c r="B37" s="506"/>
      <c r="C37" s="506"/>
      <c r="D37" s="506"/>
      <c r="E37" s="506"/>
      <c r="F37" s="506"/>
      <c r="G37" s="506"/>
      <c r="H37" s="506"/>
      <c r="I37" s="506"/>
      <c r="J37" s="506"/>
      <c r="K37" s="506"/>
      <c r="L37" s="506"/>
      <c r="M37" s="506"/>
      <c r="N37" s="506"/>
      <c r="O37" s="506"/>
      <c r="P37" s="506"/>
      <c r="Q37" s="506"/>
      <c r="R37" s="506"/>
      <c r="S37" s="506"/>
      <c r="T37" s="506"/>
      <c r="U37" s="506"/>
      <c r="V37" s="99"/>
      <c r="W37" s="99"/>
      <c r="X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</row>
    <row r="38" spans="1:35" ht="10.5" customHeight="1">
      <c r="A38" s="508" t="s">
        <v>519</v>
      </c>
      <c r="B38" s="508"/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  <c r="O38" s="508"/>
      <c r="P38" s="508"/>
      <c r="Q38" s="508"/>
      <c r="R38" s="508"/>
      <c r="S38" s="508"/>
      <c r="T38" s="508"/>
      <c r="U38" s="508"/>
      <c r="V38" s="99"/>
      <c r="W38" s="99"/>
      <c r="X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</row>
    <row r="39" spans="1:35">
      <c r="A39" s="498" t="s">
        <v>452</v>
      </c>
      <c r="B39" s="498"/>
      <c r="C39" s="498"/>
      <c r="D39" s="498"/>
      <c r="E39" s="498"/>
      <c r="F39" s="498"/>
      <c r="G39" s="498"/>
      <c r="H39" s="498"/>
      <c r="I39" s="498"/>
      <c r="J39" s="498"/>
      <c r="K39" s="498"/>
      <c r="L39" s="498"/>
      <c r="M39" s="498"/>
      <c r="N39" s="498"/>
      <c r="O39" s="498"/>
      <c r="P39" s="498"/>
      <c r="Q39" s="498"/>
      <c r="R39" s="498"/>
      <c r="S39" s="498"/>
      <c r="T39" s="498"/>
      <c r="U39" s="498"/>
    </row>
    <row r="96" spans="1:44" ht="13.5">
      <c r="A96" s="99"/>
      <c r="B96" s="99"/>
      <c r="C96" s="200"/>
      <c r="D96" s="200"/>
      <c r="E96" s="200"/>
      <c r="F96" s="99"/>
      <c r="G96" s="200"/>
      <c r="H96" s="200"/>
      <c r="I96" s="200"/>
      <c r="K96" s="200"/>
      <c r="L96" s="200"/>
      <c r="M96" s="200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99"/>
      <c r="AH96" s="99"/>
      <c r="AI96" s="99"/>
      <c r="AJ96" s="99"/>
      <c r="AK96" s="99"/>
      <c r="AL96" s="99"/>
      <c r="AM96" s="99"/>
      <c r="AN96" s="99"/>
      <c r="AO96" s="99"/>
      <c r="AP96" s="99"/>
      <c r="AQ96" s="99"/>
      <c r="AR96" s="99"/>
    </row>
    <row r="97" spans="1:44" ht="13.5">
      <c r="A97" s="99"/>
      <c r="B97" s="99"/>
      <c r="C97" s="200"/>
      <c r="D97" s="200"/>
      <c r="E97" s="200"/>
      <c r="F97" s="99"/>
      <c r="G97" s="200"/>
      <c r="H97" s="200"/>
      <c r="I97" s="200"/>
      <c r="K97" s="200"/>
      <c r="L97" s="200"/>
      <c r="M97" s="200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  <c r="AA97" s="99"/>
      <c r="AB97" s="99"/>
      <c r="AC97" s="99"/>
      <c r="AD97" s="99"/>
      <c r="AE97" s="99"/>
      <c r="AF97" s="99"/>
      <c r="AG97" s="99"/>
      <c r="AH97" s="99"/>
      <c r="AI97" s="99"/>
      <c r="AJ97" s="99"/>
      <c r="AK97" s="99"/>
      <c r="AL97" s="99"/>
      <c r="AM97" s="99"/>
      <c r="AN97" s="99"/>
      <c r="AO97" s="99"/>
      <c r="AP97" s="99"/>
      <c r="AQ97" s="99"/>
      <c r="AR97" s="99"/>
    </row>
    <row r="98" spans="1:44" ht="13.5">
      <c r="A98" s="99"/>
      <c r="B98" s="99"/>
      <c r="C98" s="200"/>
      <c r="D98" s="200"/>
      <c r="E98" s="200"/>
      <c r="F98" s="99"/>
      <c r="G98" s="200"/>
      <c r="H98" s="200"/>
      <c r="I98" s="200"/>
      <c r="K98" s="200"/>
      <c r="L98" s="200"/>
      <c r="M98" s="200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9"/>
      <c r="AN98" s="99"/>
      <c r="AO98" s="99"/>
      <c r="AP98" s="99"/>
      <c r="AQ98" s="99"/>
      <c r="AR98" s="99"/>
    </row>
    <row r="99" spans="1:44" ht="13.5">
      <c r="A99" s="99"/>
      <c r="B99" s="99"/>
      <c r="C99" s="200"/>
      <c r="D99" s="200"/>
      <c r="E99" s="200"/>
      <c r="F99" s="99"/>
      <c r="G99" s="200"/>
      <c r="H99" s="200"/>
      <c r="I99" s="200"/>
      <c r="K99" s="200"/>
      <c r="L99" s="200"/>
      <c r="M99" s="200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99"/>
      <c r="AP99" s="99"/>
      <c r="AQ99" s="99"/>
      <c r="AR99" s="99"/>
    </row>
    <row r="100" spans="1:44" ht="13.5">
      <c r="A100" s="99"/>
      <c r="B100" s="99"/>
      <c r="C100" s="200"/>
      <c r="D100" s="200"/>
      <c r="E100" s="200"/>
      <c r="F100" s="99"/>
      <c r="G100" s="200"/>
      <c r="H100" s="200"/>
      <c r="I100" s="200"/>
      <c r="K100" s="200"/>
      <c r="L100" s="200"/>
      <c r="M100" s="200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99"/>
      <c r="AC100" s="99"/>
      <c r="AD100" s="99"/>
      <c r="AE100" s="99"/>
      <c r="AF100" s="99"/>
      <c r="AG100" s="99"/>
      <c r="AH100" s="99"/>
      <c r="AI100" s="99"/>
      <c r="AJ100" s="99"/>
      <c r="AK100" s="99"/>
      <c r="AL100" s="99"/>
      <c r="AM100" s="99"/>
      <c r="AN100" s="99"/>
      <c r="AO100" s="99"/>
      <c r="AP100" s="99"/>
      <c r="AQ100" s="99"/>
      <c r="AR100" s="99"/>
    </row>
    <row r="101" spans="1:44" ht="13.5">
      <c r="A101" s="99"/>
      <c r="B101" s="99"/>
      <c r="C101" s="200"/>
      <c r="D101" s="200"/>
      <c r="E101" s="200"/>
      <c r="F101" s="99"/>
      <c r="G101" s="200"/>
      <c r="H101" s="200"/>
      <c r="I101" s="200"/>
      <c r="K101" s="200"/>
      <c r="L101" s="200"/>
      <c r="M101" s="200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99"/>
      <c r="AO101" s="99"/>
      <c r="AP101" s="99"/>
      <c r="AQ101" s="99"/>
      <c r="AR101" s="99"/>
    </row>
    <row r="102" spans="1:44" ht="13.5">
      <c r="A102" s="99"/>
      <c r="B102" s="99"/>
      <c r="C102" s="200"/>
      <c r="D102" s="200"/>
      <c r="E102" s="200"/>
      <c r="F102" s="99"/>
      <c r="G102" s="200"/>
      <c r="H102" s="200"/>
      <c r="I102" s="200"/>
      <c r="K102" s="200"/>
      <c r="L102" s="200"/>
      <c r="M102" s="200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9"/>
      <c r="AC102" s="99"/>
      <c r="AD102" s="99"/>
      <c r="AE102" s="99"/>
      <c r="AF102" s="99"/>
      <c r="AG102" s="99"/>
      <c r="AH102" s="99"/>
      <c r="AI102" s="99"/>
      <c r="AJ102" s="99"/>
      <c r="AK102" s="99"/>
      <c r="AL102" s="99"/>
      <c r="AM102" s="99"/>
      <c r="AN102" s="99"/>
      <c r="AO102" s="99"/>
      <c r="AP102" s="99"/>
      <c r="AQ102" s="99"/>
      <c r="AR102" s="99"/>
    </row>
    <row r="103" spans="1:44" ht="13.5">
      <c r="A103" s="99"/>
      <c r="B103" s="99"/>
      <c r="C103" s="200"/>
      <c r="D103" s="200"/>
      <c r="E103" s="200"/>
      <c r="F103" s="99"/>
      <c r="G103" s="200"/>
      <c r="H103" s="200"/>
      <c r="I103" s="200"/>
      <c r="K103" s="200"/>
      <c r="L103" s="200"/>
      <c r="M103" s="200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99"/>
      <c r="AD103" s="99"/>
      <c r="AE103" s="99"/>
      <c r="AF103" s="99"/>
      <c r="AG103" s="99"/>
      <c r="AH103" s="99"/>
      <c r="AI103" s="99"/>
      <c r="AJ103" s="99"/>
      <c r="AK103" s="99"/>
      <c r="AL103" s="99"/>
      <c r="AM103" s="99"/>
      <c r="AN103" s="99"/>
      <c r="AO103" s="99"/>
      <c r="AP103" s="99"/>
      <c r="AQ103" s="99"/>
      <c r="AR103" s="99"/>
    </row>
    <row r="104" spans="1:44" ht="13.5">
      <c r="A104" s="99"/>
      <c r="B104" s="99"/>
      <c r="C104" s="200"/>
      <c r="D104" s="200"/>
      <c r="E104" s="200"/>
      <c r="F104" s="99"/>
      <c r="G104" s="200"/>
      <c r="H104" s="200"/>
      <c r="I104" s="200"/>
      <c r="K104" s="200"/>
      <c r="L104" s="200"/>
      <c r="M104" s="200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9"/>
      <c r="AC104" s="99"/>
      <c r="AD104" s="99"/>
      <c r="AE104" s="99"/>
      <c r="AF104" s="99"/>
      <c r="AG104" s="99"/>
      <c r="AH104" s="99"/>
      <c r="AI104" s="99"/>
      <c r="AJ104" s="99"/>
      <c r="AK104" s="99"/>
      <c r="AL104" s="99"/>
      <c r="AM104" s="99"/>
      <c r="AN104" s="99"/>
      <c r="AO104" s="99"/>
      <c r="AP104" s="99"/>
      <c r="AQ104" s="99"/>
      <c r="AR104" s="99"/>
    </row>
    <row r="105" spans="1:44" ht="13.5">
      <c r="A105" s="99"/>
      <c r="B105" s="99"/>
      <c r="C105" s="200"/>
      <c r="D105" s="200"/>
      <c r="E105" s="200"/>
      <c r="F105" s="99"/>
      <c r="G105" s="200"/>
      <c r="H105" s="200"/>
      <c r="I105" s="200"/>
      <c r="K105" s="200"/>
      <c r="L105" s="200"/>
      <c r="M105" s="200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9"/>
      <c r="AC105" s="99"/>
      <c r="AD105" s="99"/>
      <c r="AE105" s="99"/>
      <c r="AF105" s="99"/>
      <c r="AG105" s="99"/>
      <c r="AH105" s="99"/>
      <c r="AI105" s="99"/>
      <c r="AJ105" s="99"/>
      <c r="AK105" s="99"/>
      <c r="AL105" s="99"/>
      <c r="AM105" s="99"/>
      <c r="AN105" s="99"/>
      <c r="AO105" s="99"/>
      <c r="AP105" s="99"/>
      <c r="AQ105" s="99"/>
      <c r="AR105" s="99"/>
    </row>
    <row r="106" spans="1:44" ht="13.5">
      <c r="A106" s="99"/>
      <c r="B106" s="99"/>
      <c r="C106" s="200"/>
      <c r="D106" s="200"/>
      <c r="E106" s="200"/>
      <c r="F106" s="99"/>
      <c r="G106" s="200"/>
      <c r="H106" s="200"/>
      <c r="I106" s="200"/>
      <c r="K106" s="200"/>
      <c r="L106" s="200"/>
      <c r="M106" s="200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9"/>
      <c r="AC106" s="99"/>
      <c r="AD106" s="99"/>
      <c r="AE106" s="99"/>
      <c r="AF106" s="99"/>
      <c r="AG106" s="99"/>
      <c r="AH106" s="99"/>
      <c r="AI106" s="99"/>
      <c r="AJ106" s="99"/>
      <c r="AK106" s="99"/>
      <c r="AL106" s="99"/>
      <c r="AM106" s="99"/>
      <c r="AN106" s="99"/>
      <c r="AO106" s="99"/>
      <c r="AP106" s="99"/>
      <c r="AQ106" s="99"/>
      <c r="AR106" s="99"/>
    </row>
    <row r="107" spans="1:44" ht="13.5">
      <c r="A107" s="99"/>
      <c r="B107" s="99"/>
      <c r="C107" s="200"/>
      <c r="D107" s="200"/>
      <c r="E107" s="200"/>
      <c r="F107" s="99"/>
      <c r="G107" s="200"/>
      <c r="H107" s="200"/>
      <c r="I107" s="200"/>
      <c r="K107" s="200"/>
      <c r="L107" s="200"/>
      <c r="M107" s="200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9"/>
      <c r="AC107" s="99"/>
      <c r="AD107" s="99"/>
      <c r="AE107" s="99"/>
      <c r="AF107" s="99"/>
      <c r="AG107" s="99"/>
      <c r="AH107" s="99"/>
      <c r="AI107" s="99"/>
      <c r="AJ107" s="99"/>
      <c r="AK107" s="99"/>
      <c r="AL107" s="99"/>
      <c r="AM107" s="99"/>
      <c r="AN107" s="99"/>
      <c r="AO107" s="99"/>
      <c r="AP107" s="99"/>
      <c r="AQ107" s="99"/>
      <c r="AR107" s="99"/>
    </row>
    <row r="108" spans="1:44" ht="13.5">
      <c r="A108" s="99"/>
      <c r="B108" s="99"/>
      <c r="C108" s="200"/>
      <c r="D108" s="200"/>
      <c r="E108" s="200"/>
      <c r="F108" s="99"/>
      <c r="G108" s="200"/>
      <c r="H108" s="200"/>
      <c r="I108" s="200"/>
      <c r="K108" s="200"/>
      <c r="L108" s="200"/>
      <c r="M108" s="200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  <c r="AA108" s="99"/>
      <c r="AB108" s="99"/>
      <c r="AC108" s="99"/>
      <c r="AD108" s="99"/>
      <c r="AE108" s="99"/>
      <c r="AF108" s="99"/>
      <c r="AG108" s="99"/>
      <c r="AH108" s="99"/>
      <c r="AI108" s="99"/>
      <c r="AJ108" s="99"/>
      <c r="AK108" s="99"/>
      <c r="AL108" s="99"/>
      <c r="AM108" s="99"/>
      <c r="AN108" s="99"/>
      <c r="AO108" s="99"/>
      <c r="AP108" s="99"/>
      <c r="AQ108" s="99"/>
      <c r="AR108" s="99"/>
    </row>
    <row r="109" spans="1:44" ht="13.5">
      <c r="A109" s="99"/>
      <c r="B109" s="99"/>
      <c r="C109" s="200"/>
      <c r="D109" s="200"/>
      <c r="E109" s="200"/>
      <c r="F109" s="99"/>
      <c r="G109" s="200"/>
      <c r="H109" s="200"/>
      <c r="I109" s="200"/>
      <c r="K109" s="200"/>
      <c r="L109" s="200"/>
      <c r="M109" s="200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9"/>
      <c r="Z109" s="99"/>
      <c r="AA109" s="99"/>
      <c r="AB109" s="99"/>
      <c r="AC109" s="99"/>
      <c r="AD109" s="99"/>
      <c r="AE109" s="99"/>
      <c r="AF109" s="99"/>
      <c r="AG109" s="99"/>
      <c r="AH109" s="99"/>
      <c r="AI109" s="99"/>
      <c r="AJ109" s="99"/>
      <c r="AK109" s="99"/>
      <c r="AL109" s="99"/>
      <c r="AM109" s="99"/>
      <c r="AN109" s="99"/>
      <c r="AO109" s="99"/>
      <c r="AP109" s="99"/>
      <c r="AQ109" s="99"/>
      <c r="AR109" s="99"/>
    </row>
    <row r="110" spans="1:44" ht="13.5">
      <c r="A110" s="99"/>
      <c r="B110" s="99"/>
      <c r="C110" s="200"/>
      <c r="D110" s="200"/>
      <c r="E110" s="200"/>
      <c r="F110" s="99"/>
      <c r="G110" s="200"/>
      <c r="H110" s="200"/>
      <c r="I110" s="200"/>
      <c r="K110" s="200"/>
      <c r="L110" s="200"/>
      <c r="M110" s="200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99"/>
      <c r="AA110" s="99"/>
      <c r="AB110" s="99"/>
      <c r="AC110" s="99"/>
      <c r="AD110" s="99"/>
      <c r="AE110" s="99"/>
      <c r="AF110" s="99"/>
      <c r="AG110" s="99"/>
      <c r="AH110" s="99"/>
      <c r="AI110" s="99"/>
      <c r="AJ110" s="99"/>
      <c r="AK110" s="99"/>
      <c r="AL110" s="99"/>
      <c r="AM110" s="99"/>
      <c r="AN110" s="99"/>
      <c r="AO110" s="99"/>
      <c r="AP110" s="99"/>
      <c r="AQ110" s="99"/>
      <c r="AR110" s="99"/>
    </row>
    <row r="111" spans="1:44" ht="13.5">
      <c r="A111" s="99"/>
      <c r="B111" s="99"/>
      <c r="C111" s="200"/>
      <c r="D111" s="200"/>
      <c r="E111" s="200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  <c r="AA111" s="99"/>
      <c r="AB111" s="99"/>
      <c r="AC111" s="99"/>
      <c r="AD111" s="99"/>
      <c r="AE111" s="99"/>
      <c r="AF111" s="99"/>
      <c r="AG111" s="99"/>
      <c r="AH111" s="99"/>
      <c r="AI111" s="99"/>
      <c r="AJ111" s="99"/>
      <c r="AK111" s="99"/>
      <c r="AL111" s="99"/>
      <c r="AM111" s="99"/>
      <c r="AN111" s="99"/>
      <c r="AO111" s="99"/>
      <c r="AP111" s="99"/>
      <c r="AQ111" s="99"/>
      <c r="AR111" s="99"/>
    </row>
    <row r="112" spans="1:44" ht="13.5">
      <c r="A112" s="99"/>
      <c r="B112" s="99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  <c r="AA112" s="99"/>
      <c r="AB112" s="99"/>
      <c r="AC112" s="99"/>
      <c r="AD112" s="99"/>
      <c r="AE112" s="99"/>
      <c r="AF112" s="99"/>
      <c r="AG112" s="99"/>
      <c r="AH112" s="99"/>
      <c r="AI112" s="99"/>
      <c r="AJ112" s="99"/>
      <c r="AK112" s="99"/>
      <c r="AL112" s="99"/>
      <c r="AM112" s="99"/>
      <c r="AN112" s="99"/>
      <c r="AO112" s="99"/>
      <c r="AP112" s="99"/>
      <c r="AQ112" s="99"/>
      <c r="AR112" s="99"/>
    </row>
    <row r="113" spans="1:44" ht="13.5">
      <c r="A113" s="99"/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99"/>
      <c r="AQ113" s="99"/>
      <c r="AR113" s="99"/>
    </row>
    <row r="114" spans="1:44" ht="13.5">
      <c r="A114" s="99"/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  <c r="AA114" s="99"/>
      <c r="AB114" s="99"/>
      <c r="AC114" s="99"/>
      <c r="AD114" s="99"/>
      <c r="AE114" s="99"/>
      <c r="AF114" s="99"/>
      <c r="AG114" s="99"/>
      <c r="AH114" s="99"/>
      <c r="AI114" s="99"/>
      <c r="AJ114" s="99"/>
      <c r="AK114" s="99"/>
      <c r="AL114" s="99"/>
      <c r="AM114" s="99"/>
      <c r="AN114" s="99"/>
      <c r="AO114" s="99"/>
      <c r="AP114" s="99"/>
      <c r="AQ114" s="99"/>
      <c r="AR114" s="99"/>
    </row>
  </sheetData>
  <customSheetViews>
    <customSheetView guid="{7C1DC42C-6D36-4C11-AFDF-EE78FC5BC99D}" hiddenRows="1">
      <selection activeCell="B96" sqref="B96"/>
      <pageMargins left="0.7" right="0.7" top="0.75" bottom="0.75" header="0.3" footer="0.3"/>
    </customSheetView>
  </customSheetViews>
  <mergeCells count="13">
    <mergeCell ref="A39:U39"/>
    <mergeCell ref="A1:U1"/>
    <mergeCell ref="A35:U35"/>
    <mergeCell ref="S4:U4"/>
    <mergeCell ref="C4:E4"/>
    <mergeCell ref="K4:M4"/>
    <mergeCell ref="A2:M2"/>
    <mergeCell ref="G4:I4"/>
    <mergeCell ref="A4:A5"/>
    <mergeCell ref="O4:Q4"/>
    <mergeCell ref="A37:U37"/>
    <mergeCell ref="A36:U36"/>
    <mergeCell ref="A38:U38"/>
  </mergeCells>
  <phoneticPr fontId="73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>
      <selection sqref="A1:F1"/>
    </sheetView>
  </sheetViews>
  <sheetFormatPr baseColWidth="10" defaultRowHeight="12.75"/>
  <cols>
    <col min="1" max="1" width="14.7109375" customWidth="1"/>
    <col min="2" max="6" width="13.7109375" customWidth="1"/>
  </cols>
  <sheetData>
    <row r="1" spans="1:8" ht="14.1" customHeight="1">
      <c r="A1" s="509" t="s">
        <v>476</v>
      </c>
      <c r="B1" s="509"/>
      <c r="C1" s="509"/>
      <c r="D1" s="509"/>
      <c r="E1" s="509"/>
      <c r="F1" s="509"/>
    </row>
    <row r="2" spans="1:8" ht="14.1" customHeight="1">
      <c r="A2" s="510" t="s">
        <v>489</v>
      </c>
      <c r="B2" s="510"/>
      <c r="C2" s="510"/>
      <c r="D2" s="283"/>
      <c r="E2" s="283"/>
      <c r="F2" s="283"/>
    </row>
    <row r="3" spans="1:8" ht="14.1" customHeight="1">
      <c r="A3" s="5" t="s">
        <v>531</v>
      </c>
      <c r="B3" s="100"/>
      <c r="C3" s="244"/>
      <c r="D3" s="243"/>
      <c r="E3" s="243"/>
      <c r="F3" s="243"/>
    </row>
    <row r="4" spans="1:8" ht="5.0999999999999996" customHeight="1">
      <c r="A4" s="5"/>
      <c r="B4" s="100"/>
      <c r="C4" s="244"/>
      <c r="D4" s="243"/>
      <c r="E4" s="243"/>
      <c r="F4" s="243"/>
    </row>
    <row r="5" spans="1:8" ht="27.75" customHeight="1">
      <c r="A5" s="360" t="s">
        <v>414</v>
      </c>
      <c r="B5" s="363">
        <v>2009</v>
      </c>
      <c r="C5" s="302">
        <v>2012</v>
      </c>
      <c r="D5" s="302">
        <v>2013</v>
      </c>
      <c r="E5" s="302">
        <v>2017</v>
      </c>
      <c r="F5" s="302">
        <v>2021</v>
      </c>
    </row>
    <row r="6" spans="1:8" ht="5.0999999999999996" customHeight="1">
      <c r="A6" s="243"/>
      <c r="B6" s="359"/>
      <c r="C6" s="303"/>
      <c r="D6" s="303"/>
      <c r="E6" s="303"/>
      <c r="F6" s="303"/>
    </row>
    <row r="7" spans="1:8" ht="14.1" customHeight="1">
      <c r="A7" s="361" t="s">
        <v>411</v>
      </c>
      <c r="B7" s="364">
        <v>5</v>
      </c>
      <c r="C7" s="355">
        <v>9</v>
      </c>
      <c r="D7" s="355">
        <v>5</v>
      </c>
      <c r="E7" s="356">
        <v>1</v>
      </c>
      <c r="F7" s="356">
        <v>1</v>
      </c>
    </row>
    <row r="8" spans="1:8" ht="14.1" customHeight="1">
      <c r="A8" s="362" t="s">
        <v>408</v>
      </c>
      <c r="B8" s="365">
        <v>3</v>
      </c>
      <c r="C8" s="357">
        <v>6</v>
      </c>
      <c r="D8" s="357">
        <v>3</v>
      </c>
      <c r="E8" s="358">
        <v>1</v>
      </c>
      <c r="F8" s="358" t="s">
        <v>50</v>
      </c>
    </row>
    <row r="9" spans="1:8" ht="14.1" customHeight="1">
      <c r="A9" s="362" t="s">
        <v>409</v>
      </c>
      <c r="B9" s="365">
        <v>2</v>
      </c>
      <c r="C9" s="357">
        <v>3</v>
      </c>
      <c r="D9" s="357">
        <v>2</v>
      </c>
      <c r="E9" s="358" t="s">
        <v>50</v>
      </c>
      <c r="F9" s="358">
        <v>1</v>
      </c>
      <c r="H9" s="301"/>
    </row>
    <row r="10" spans="1:8" ht="8.25" customHeight="1">
      <c r="A10" s="362"/>
      <c r="B10" s="365"/>
      <c r="C10" s="357"/>
      <c r="D10" s="357"/>
      <c r="E10" s="358"/>
      <c r="F10" s="358"/>
    </row>
    <row r="11" spans="1:8" ht="14.1" customHeight="1">
      <c r="A11" s="361" t="s">
        <v>412</v>
      </c>
      <c r="B11" s="364">
        <v>24</v>
      </c>
      <c r="C11" s="355">
        <v>32</v>
      </c>
      <c r="D11" s="355">
        <v>23</v>
      </c>
      <c r="E11" s="356">
        <v>1</v>
      </c>
      <c r="F11" s="356" t="s">
        <v>50</v>
      </c>
    </row>
    <row r="12" spans="1:8" ht="14.1" customHeight="1">
      <c r="A12" s="362" t="s">
        <v>408</v>
      </c>
      <c r="B12" s="365">
        <v>15</v>
      </c>
      <c r="C12" s="357">
        <v>27</v>
      </c>
      <c r="D12" s="357">
        <v>19</v>
      </c>
      <c r="E12" s="358">
        <v>1</v>
      </c>
      <c r="F12" s="358" t="s">
        <v>50</v>
      </c>
    </row>
    <row r="13" spans="1:8" ht="14.1" customHeight="1">
      <c r="A13" s="362" t="s">
        <v>409</v>
      </c>
      <c r="B13" s="365">
        <v>9</v>
      </c>
      <c r="C13" s="357">
        <v>5</v>
      </c>
      <c r="D13" s="357">
        <v>4</v>
      </c>
      <c r="E13" s="358" t="s">
        <v>50</v>
      </c>
      <c r="F13" s="358" t="s">
        <v>50</v>
      </c>
      <c r="H13" s="303"/>
    </row>
    <row r="14" spans="1:8" ht="5.0999999999999996" customHeight="1">
      <c r="A14" s="245"/>
      <c r="B14" s="366"/>
      <c r="C14" s="245"/>
      <c r="D14" s="245"/>
      <c r="E14" s="245"/>
      <c r="F14" s="245"/>
    </row>
    <row r="15" spans="1:8" ht="11.1" customHeight="1">
      <c r="A15" s="29" t="s">
        <v>410</v>
      </c>
    </row>
  </sheetData>
  <mergeCells count="2">
    <mergeCell ref="A1:F1"/>
    <mergeCell ref="A2:C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showGridLines="0" zoomScaleNormal="100" workbookViewId="0">
      <selection sqref="A1:O1"/>
    </sheetView>
  </sheetViews>
  <sheetFormatPr baseColWidth="10" defaultColWidth="11.42578125" defaultRowHeight="12.75"/>
  <cols>
    <col min="1" max="1" width="28.7109375" customWidth="1"/>
    <col min="2" max="2" width="6.7109375" hidden="1" customWidth="1"/>
    <col min="3" max="3" width="6.42578125" hidden="1" customWidth="1"/>
    <col min="4" max="4" width="6.28515625" hidden="1" customWidth="1"/>
    <col min="5" max="5" width="5.42578125" hidden="1" customWidth="1"/>
    <col min="6" max="14" width="5.42578125" customWidth="1"/>
    <col min="15" max="15" width="4.7109375" customWidth="1"/>
  </cols>
  <sheetData>
    <row r="1" spans="1:25" ht="13.5" customHeight="1">
      <c r="A1" s="517" t="s">
        <v>525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3.5">
      <c r="A2" s="4" t="s">
        <v>486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5.0999999999999996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3.5">
      <c r="A4" s="518" t="s">
        <v>342</v>
      </c>
      <c r="B4" s="513">
        <v>2010</v>
      </c>
      <c r="C4" s="513">
        <v>2011</v>
      </c>
      <c r="D4" s="511">
        <v>2012</v>
      </c>
      <c r="E4" s="511">
        <v>2013</v>
      </c>
      <c r="F4" s="515">
        <v>2014</v>
      </c>
      <c r="G4" s="511">
        <v>2015</v>
      </c>
      <c r="H4" s="511">
        <v>2016</v>
      </c>
      <c r="I4" s="511">
        <v>2017</v>
      </c>
      <c r="J4" s="511">
        <v>2018</v>
      </c>
      <c r="K4" s="511">
        <v>2019</v>
      </c>
      <c r="L4" s="511">
        <v>2020</v>
      </c>
      <c r="M4" s="511">
        <v>2021</v>
      </c>
      <c r="N4" s="511">
        <v>2022</v>
      </c>
      <c r="O4" s="511">
        <v>2023</v>
      </c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13.5">
      <c r="A5" s="519"/>
      <c r="B5" s="514"/>
      <c r="C5" s="514"/>
      <c r="D5" s="512"/>
      <c r="E5" s="512"/>
      <c r="F5" s="516"/>
      <c r="G5" s="512"/>
      <c r="H5" s="512"/>
      <c r="I5" s="512"/>
      <c r="J5" s="512"/>
      <c r="K5" s="512"/>
      <c r="L5" s="512"/>
      <c r="M5" s="512"/>
      <c r="N5" s="512"/>
      <c r="O5" s="512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5" ht="5.0999999999999996" customHeight="1">
      <c r="A6" s="311"/>
      <c r="B6" s="102"/>
      <c r="C6" s="102"/>
      <c r="D6" s="304"/>
      <c r="E6" s="304"/>
      <c r="F6" s="407"/>
      <c r="G6" s="304"/>
      <c r="H6" s="304"/>
      <c r="I6" s="304"/>
      <c r="J6" s="14"/>
      <c r="K6" s="14"/>
      <c r="L6" s="14"/>
      <c r="M6" s="14"/>
      <c r="N6" s="14"/>
      <c r="O6" s="1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20.100000000000001" customHeight="1">
      <c r="A7" s="312" t="s">
        <v>338</v>
      </c>
      <c r="B7" s="25" t="s">
        <v>477</v>
      </c>
      <c r="C7" s="25" t="s">
        <v>478</v>
      </c>
      <c r="D7" s="305" t="s">
        <v>479</v>
      </c>
      <c r="E7" s="19">
        <v>54.9</v>
      </c>
      <c r="F7" s="408">
        <v>59.7</v>
      </c>
      <c r="G7" s="19">
        <v>60.9</v>
      </c>
      <c r="H7" s="19">
        <v>63.2</v>
      </c>
      <c r="I7" s="19">
        <v>62.6</v>
      </c>
      <c r="J7" s="19">
        <v>69.599999999999994</v>
      </c>
      <c r="K7" s="19">
        <v>70.599999999999994</v>
      </c>
      <c r="L7" s="19">
        <v>67.7</v>
      </c>
      <c r="M7" s="19">
        <v>80.400000000000006</v>
      </c>
      <c r="N7" s="369">
        <v>77.900000000000006</v>
      </c>
      <c r="O7" s="369">
        <v>77.5</v>
      </c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20.100000000000001" customHeight="1">
      <c r="A8" s="312" t="s">
        <v>339</v>
      </c>
      <c r="B8" s="25" t="s">
        <v>480</v>
      </c>
      <c r="C8" s="25" t="s">
        <v>481</v>
      </c>
      <c r="D8" s="305" t="s">
        <v>482</v>
      </c>
      <c r="E8" s="19">
        <v>72.099999999999994</v>
      </c>
      <c r="F8" s="408">
        <v>76</v>
      </c>
      <c r="G8" s="19">
        <v>75.2</v>
      </c>
      <c r="H8" s="19">
        <v>75.599999999999994</v>
      </c>
      <c r="I8" s="19">
        <v>75.099999999999994</v>
      </c>
      <c r="J8" s="19">
        <v>79.900000000000006</v>
      </c>
      <c r="K8" s="19">
        <v>79.3</v>
      </c>
      <c r="L8" s="19">
        <v>80.400000000000006</v>
      </c>
      <c r="M8" s="19">
        <v>80.3</v>
      </c>
      <c r="N8" s="19">
        <v>77.7</v>
      </c>
      <c r="O8" s="369">
        <v>82.9</v>
      </c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0.100000000000001" customHeight="1">
      <c r="A9" s="312" t="s">
        <v>314</v>
      </c>
      <c r="B9" s="25" t="s">
        <v>483</v>
      </c>
      <c r="C9" s="25" t="s">
        <v>484</v>
      </c>
      <c r="D9" s="305" t="s">
        <v>485</v>
      </c>
      <c r="E9" s="19">
        <v>31.7</v>
      </c>
      <c r="F9" s="408">
        <v>31.8</v>
      </c>
      <c r="G9" s="19">
        <v>31.5</v>
      </c>
      <c r="H9" s="19">
        <v>35.299999999999997</v>
      </c>
      <c r="I9" s="19">
        <v>25.4</v>
      </c>
      <c r="J9" s="19">
        <v>29.5</v>
      </c>
      <c r="K9" s="19">
        <v>29.5</v>
      </c>
      <c r="L9" s="19">
        <v>22.9</v>
      </c>
      <c r="M9" s="19">
        <v>25.6</v>
      </c>
      <c r="N9" s="19">
        <v>24.1</v>
      </c>
      <c r="O9" s="305">
        <v>11</v>
      </c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5.0999999999999996" customHeight="1">
      <c r="A10" s="313"/>
      <c r="B10" s="103"/>
      <c r="C10" s="103"/>
      <c r="D10" s="306"/>
      <c r="E10" s="306"/>
      <c r="F10" s="409"/>
      <c r="G10" s="306"/>
      <c r="H10" s="306"/>
      <c r="I10" s="306"/>
      <c r="J10" s="306"/>
      <c r="K10" s="34"/>
      <c r="L10" s="34"/>
      <c r="M10" s="34"/>
      <c r="N10" s="34"/>
      <c r="O10" s="3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s="197" customFormat="1" ht="11.1" customHeight="1">
      <c r="A11" s="7" t="s">
        <v>404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197" customFormat="1" ht="10.5" customHeight="1">
      <c r="A12" s="469" t="s">
        <v>520</v>
      </c>
      <c r="B12" s="469"/>
      <c r="C12" s="469"/>
      <c r="D12" s="469"/>
      <c r="E12" s="469"/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9.75" customHeight="1">
      <c r="A13" s="456" t="s">
        <v>521</v>
      </c>
      <c r="B13" s="456"/>
      <c r="C13" s="456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13.5">
      <c r="A14" s="57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13.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13.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3.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3.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3.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3.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3.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3.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3.5"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</sheetData>
  <customSheetViews>
    <customSheetView guid="{7C1DC42C-6D36-4C11-AFDF-EE78FC5BC99D}" hiddenRows="1" hiddenColumns="1">
      <selection activeCell="B96" sqref="B96"/>
      <pageMargins left="0.7" right="0.7" top="0.75" bottom="0.75" header="0.3" footer="0.3"/>
    </customSheetView>
  </customSheetViews>
  <mergeCells count="17">
    <mergeCell ref="A1:O1"/>
    <mergeCell ref="A4:A5"/>
    <mergeCell ref="A12:O12"/>
    <mergeCell ref="I4:I5"/>
    <mergeCell ref="J4:J5"/>
    <mergeCell ref="O4:O5"/>
    <mergeCell ref="G4:G5"/>
    <mergeCell ref="B4:B5"/>
    <mergeCell ref="C4:C5"/>
    <mergeCell ref="D4:D5"/>
    <mergeCell ref="E4:E5"/>
    <mergeCell ref="F4:F5"/>
    <mergeCell ref="N4:N5"/>
    <mergeCell ref="M4:M5"/>
    <mergeCell ref="L4:L5"/>
    <mergeCell ref="K4:K5"/>
    <mergeCell ref="H4:H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showGridLines="0" zoomScaleNormal="100" workbookViewId="0">
      <selection sqref="A1:N1"/>
    </sheetView>
  </sheetViews>
  <sheetFormatPr baseColWidth="10" defaultRowHeight="12.75"/>
  <cols>
    <col min="1" max="1" width="14.28515625" customWidth="1"/>
    <col min="2" max="2" width="3.85546875" style="72" hidden="1" customWidth="1"/>
    <col min="3" max="3" width="10.140625" style="72" hidden="1" customWidth="1"/>
    <col min="4" max="4" width="6.42578125" style="72" hidden="1" customWidth="1"/>
    <col min="5" max="5" width="7.7109375" style="72" hidden="1" customWidth="1"/>
    <col min="6" max="8" width="7.7109375" style="72" customWidth="1"/>
    <col min="9" max="13" width="7.7109375" customWidth="1"/>
    <col min="14" max="14" width="7.5703125" customWidth="1"/>
  </cols>
  <sheetData>
    <row r="1" spans="1:14" ht="29.25" customHeight="1">
      <c r="A1" s="522" t="s">
        <v>504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2"/>
    </row>
    <row r="2" spans="1:14" ht="12" customHeight="1">
      <c r="A2" s="371" t="s">
        <v>532</v>
      </c>
      <c r="B2" s="372"/>
      <c r="C2" s="372"/>
      <c r="D2" s="373"/>
      <c r="E2" s="373"/>
      <c r="F2" s="373"/>
      <c r="G2" s="374"/>
      <c r="H2" s="374"/>
      <c r="I2" s="370"/>
      <c r="J2" s="370"/>
      <c r="K2" s="370"/>
      <c r="L2" s="370"/>
      <c r="M2" s="370"/>
      <c r="N2" s="370"/>
    </row>
    <row r="3" spans="1:14" ht="5.0999999999999996" customHeight="1">
      <c r="A3" s="371"/>
      <c r="B3" s="372"/>
      <c r="C3" s="372"/>
      <c r="D3" s="373"/>
      <c r="E3" s="373"/>
      <c r="F3" s="373"/>
      <c r="G3" s="374"/>
      <c r="H3" s="374"/>
      <c r="I3" s="370"/>
      <c r="J3" s="370"/>
      <c r="K3" s="370"/>
      <c r="L3" s="370"/>
      <c r="M3" s="370"/>
      <c r="N3" s="370"/>
    </row>
    <row r="4" spans="1:14" ht="27.95" customHeight="1">
      <c r="A4" s="413" t="s">
        <v>503</v>
      </c>
      <c r="B4" s="375">
        <v>2011</v>
      </c>
      <c r="C4" s="375">
        <v>2012</v>
      </c>
      <c r="D4" s="375">
        <v>2013</v>
      </c>
      <c r="E4" s="375">
        <v>2014</v>
      </c>
      <c r="F4" s="414">
        <v>2015</v>
      </c>
      <c r="G4" s="412">
        <v>2016</v>
      </c>
      <c r="H4" s="412">
        <v>2017</v>
      </c>
      <c r="I4" s="412">
        <v>2018</v>
      </c>
      <c r="J4" s="412">
        <v>2019</v>
      </c>
      <c r="K4" s="412">
        <v>2020</v>
      </c>
      <c r="L4" s="412">
        <v>2021</v>
      </c>
      <c r="M4" s="412">
        <v>2022</v>
      </c>
      <c r="N4" s="412">
        <v>2023</v>
      </c>
    </row>
    <row r="5" spans="1:14" ht="5.0999999999999996" customHeight="1">
      <c r="A5" s="376"/>
      <c r="B5" s="377"/>
      <c r="C5" s="377"/>
      <c r="D5" s="377"/>
      <c r="E5" s="377"/>
      <c r="F5" s="415"/>
      <c r="G5" s="370"/>
      <c r="H5" s="370"/>
      <c r="I5" s="370"/>
      <c r="J5" s="370"/>
      <c r="K5" s="370"/>
      <c r="L5" s="370"/>
      <c r="M5" s="370"/>
      <c r="N5" s="378"/>
    </row>
    <row r="6" spans="1:14" ht="24.95" customHeight="1">
      <c r="A6" s="264" t="s">
        <v>423</v>
      </c>
      <c r="B6" s="379">
        <v>98.449114020909832</v>
      </c>
      <c r="C6" s="379">
        <v>98.722479505190321</v>
      </c>
      <c r="D6" s="379">
        <v>99.076796891093139</v>
      </c>
      <c r="E6" s="380">
        <v>99.2</v>
      </c>
      <c r="F6" s="416">
        <v>99.2</v>
      </c>
      <c r="G6" s="410">
        <v>99.4</v>
      </c>
      <c r="H6" s="410">
        <v>99.5</v>
      </c>
      <c r="I6" s="410">
        <v>99.3</v>
      </c>
      <c r="J6" s="410">
        <v>99</v>
      </c>
      <c r="K6" s="410">
        <v>99.4</v>
      </c>
      <c r="L6" s="410">
        <v>98.9</v>
      </c>
      <c r="M6" s="410">
        <v>99.1</v>
      </c>
      <c r="N6" s="411">
        <v>99</v>
      </c>
    </row>
    <row r="7" spans="1:14" ht="13.5" hidden="1" customHeight="1">
      <c r="A7" s="310" t="s">
        <v>215</v>
      </c>
      <c r="B7" s="381"/>
      <c r="C7" s="381"/>
      <c r="D7" s="381"/>
      <c r="E7" s="380">
        <v>99.8</v>
      </c>
      <c r="F7" s="416">
        <v>99.8</v>
      </c>
      <c r="G7" s="410">
        <v>99.8</v>
      </c>
      <c r="H7" s="410">
        <v>99.9</v>
      </c>
      <c r="I7" s="410">
        <v>99.8</v>
      </c>
      <c r="J7" s="410">
        <v>99.7</v>
      </c>
      <c r="K7" s="410">
        <v>99.9</v>
      </c>
      <c r="L7" s="410">
        <v>99.9</v>
      </c>
      <c r="M7" s="410">
        <v>99.8</v>
      </c>
      <c r="N7" s="72"/>
    </row>
    <row r="8" spans="1:14" ht="13.5" hidden="1">
      <c r="A8" s="376" t="s">
        <v>216</v>
      </c>
      <c r="B8" s="382">
        <v>99.099299498068333</v>
      </c>
      <c r="C8" s="382">
        <v>99.264763672702045</v>
      </c>
      <c r="D8" s="382">
        <v>99.39631195889433</v>
      </c>
      <c r="E8" s="380">
        <v>99.480783166906718</v>
      </c>
      <c r="F8" s="416">
        <v>99.414234165727862</v>
      </c>
      <c r="G8" s="410" t="s">
        <v>186</v>
      </c>
      <c r="H8" s="410" t="s">
        <v>186</v>
      </c>
      <c r="I8" s="410">
        <v>99.352297955429165</v>
      </c>
      <c r="J8" s="410"/>
      <c r="K8" s="410"/>
      <c r="L8" s="410"/>
      <c r="M8" s="410"/>
      <c r="N8" s="72"/>
    </row>
    <row r="9" spans="1:14" ht="13.5" hidden="1">
      <c r="A9" s="376" t="s">
        <v>217</v>
      </c>
      <c r="B9" s="382">
        <v>96.235328066100095</v>
      </c>
      <c r="C9" s="382">
        <v>96.822816862822407</v>
      </c>
      <c r="D9" s="382">
        <v>97.930062909071594</v>
      </c>
      <c r="E9" s="380">
        <v>98.259458595577058</v>
      </c>
      <c r="F9" s="416">
        <v>98.437610494477298</v>
      </c>
      <c r="G9" s="410" t="s">
        <v>186</v>
      </c>
      <c r="H9" s="410" t="s">
        <v>186</v>
      </c>
      <c r="I9" s="410">
        <v>99.159795793876341</v>
      </c>
      <c r="J9" s="410"/>
      <c r="K9" s="410"/>
      <c r="L9" s="410"/>
      <c r="M9" s="410"/>
      <c r="N9" s="72"/>
    </row>
    <row r="10" spans="1:14" ht="13.5" hidden="1">
      <c r="A10" s="310" t="s">
        <v>218</v>
      </c>
      <c r="B10" s="381"/>
      <c r="C10" s="381"/>
      <c r="D10" s="381"/>
      <c r="E10" s="380"/>
      <c r="F10" s="416"/>
      <c r="G10" s="410"/>
      <c r="H10" s="410"/>
      <c r="I10" s="410"/>
      <c r="J10" s="410"/>
      <c r="K10" s="410"/>
      <c r="L10" s="410"/>
      <c r="M10" s="410"/>
      <c r="N10" s="72"/>
    </row>
    <row r="11" spans="1:14" ht="13.5" hidden="1">
      <c r="A11" s="376" t="s">
        <v>219</v>
      </c>
      <c r="B11" s="382">
        <v>99.134946021800701</v>
      </c>
      <c r="C11" s="382">
        <v>99.221345837651171</v>
      </c>
      <c r="D11" s="382">
        <v>99.343521718120684</v>
      </c>
      <c r="E11" s="380">
        <v>99.438247240349824</v>
      </c>
      <c r="F11" s="416">
        <v>99.346585243120444</v>
      </c>
      <c r="G11" s="410" t="s">
        <v>186</v>
      </c>
      <c r="H11" s="410" t="s">
        <v>186</v>
      </c>
      <c r="I11" s="410">
        <v>99.2023872307158</v>
      </c>
      <c r="J11" s="410"/>
      <c r="K11" s="410"/>
      <c r="L11" s="410"/>
      <c r="M11" s="410"/>
      <c r="N11" s="72"/>
    </row>
    <row r="12" spans="1:14" ht="13.5" hidden="1">
      <c r="A12" s="376" t="s">
        <v>220</v>
      </c>
      <c r="B12" s="382">
        <v>98.137073906223151</v>
      </c>
      <c r="C12" s="382">
        <v>98.556409732689247</v>
      </c>
      <c r="D12" s="382">
        <v>99.072371712334188</v>
      </c>
      <c r="E12" s="380">
        <v>99.237188641255386</v>
      </c>
      <c r="F12" s="416">
        <v>99.31164001161568</v>
      </c>
      <c r="G12" s="410" t="s">
        <v>186</v>
      </c>
      <c r="H12" s="410" t="s">
        <v>186</v>
      </c>
      <c r="I12" s="410">
        <v>99.650928118800394</v>
      </c>
      <c r="J12" s="410"/>
      <c r="K12" s="410"/>
      <c r="L12" s="410"/>
      <c r="M12" s="410"/>
      <c r="N12" s="72"/>
    </row>
    <row r="13" spans="1:14" ht="13.5" hidden="1">
      <c r="A13" s="376" t="s">
        <v>221</v>
      </c>
      <c r="B13" s="382">
        <v>95.846404091704983</v>
      </c>
      <c r="C13" s="382">
        <v>96.667927696283627</v>
      </c>
      <c r="D13" s="382">
        <v>97.741867133379699</v>
      </c>
      <c r="E13" s="380">
        <v>98.020211457350783</v>
      </c>
      <c r="F13" s="416">
        <v>98.269745251002846</v>
      </c>
      <c r="G13" s="410" t="s">
        <v>186</v>
      </c>
      <c r="H13" s="410" t="s">
        <v>186</v>
      </c>
      <c r="I13" s="410">
        <v>98.939810201093806</v>
      </c>
      <c r="J13" s="410"/>
      <c r="K13" s="410"/>
      <c r="L13" s="410"/>
      <c r="M13" s="410"/>
      <c r="N13" s="72"/>
    </row>
    <row r="14" spans="1:14" ht="13.5" hidden="1">
      <c r="A14" s="310" t="s">
        <v>16</v>
      </c>
      <c r="B14" s="382"/>
      <c r="C14" s="382"/>
      <c r="D14" s="382"/>
      <c r="E14" s="380"/>
      <c r="F14" s="416"/>
      <c r="G14" s="410"/>
      <c r="H14" s="410"/>
      <c r="I14" s="410"/>
      <c r="J14" s="410"/>
      <c r="K14" s="410"/>
      <c r="L14" s="410"/>
      <c r="M14" s="410"/>
      <c r="N14" s="72"/>
    </row>
    <row r="15" spans="1:14" ht="13.5" hidden="1">
      <c r="A15" s="376" t="s">
        <v>18</v>
      </c>
      <c r="B15" s="382">
        <v>94.723542800896965</v>
      </c>
      <c r="C15" s="382">
        <v>95.820630889059743</v>
      </c>
      <c r="D15" s="382">
        <v>96.619183086057021</v>
      </c>
      <c r="E15" s="380">
        <v>97.601828837981941</v>
      </c>
      <c r="F15" s="416">
        <v>98.193007631504159</v>
      </c>
      <c r="G15" s="410">
        <v>98.111969973995457</v>
      </c>
      <c r="H15" s="410" t="s">
        <v>186</v>
      </c>
      <c r="I15" s="410">
        <v>98.509116534687593</v>
      </c>
      <c r="J15" s="410"/>
      <c r="K15" s="410"/>
      <c r="L15" s="410"/>
      <c r="M15" s="410"/>
      <c r="N15" s="72"/>
    </row>
    <row r="16" spans="1:14" ht="13.5" hidden="1">
      <c r="A16" s="376" t="s">
        <v>19</v>
      </c>
      <c r="B16" s="382">
        <v>97.811277977209016</v>
      </c>
      <c r="C16" s="382">
        <v>98.49849886859721</v>
      </c>
      <c r="D16" s="382">
        <v>98.982181105180473</v>
      </c>
      <c r="E16" s="380">
        <v>99.282353514693185</v>
      </c>
      <c r="F16" s="416">
        <v>98.990307403691233</v>
      </c>
      <c r="G16" s="410">
        <v>99.213807530475862</v>
      </c>
      <c r="H16" s="410" t="s">
        <v>186</v>
      </c>
      <c r="I16" s="410">
        <v>99.582097530114282</v>
      </c>
      <c r="J16" s="410"/>
      <c r="K16" s="410"/>
      <c r="L16" s="410"/>
      <c r="M16" s="410"/>
      <c r="N16" s="72"/>
    </row>
    <row r="17" spans="1:14" ht="13.5" hidden="1">
      <c r="A17" s="376" t="s">
        <v>20</v>
      </c>
      <c r="B17" s="382">
        <v>98.516748694487418</v>
      </c>
      <c r="C17" s="382">
        <v>99.050214650554892</v>
      </c>
      <c r="D17" s="382">
        <v>99.489197851519393</v>
      </c>
      <c r="E17" s="380">
        <v>99.744119296398708</v>
      </c>
      <c r="F17" s="416">
        <v>99.498718096082769</v>
      </c>
      <c r="G17" s="410">
        <v>99.735571134579075</v>
      </c>
      <c r="H17" s="410" t="s">
        <v>186</v>
      </c>
      <c r="I17" s="410">
        <v>99.811711286930631</v>
      </c>
      <c r="J17" s="410"/>
      <c r="K17" s="410"/>
      <c r="L17" s="410"/>
      <c r="M17" s="410"/>
      <c r="N17" s="72"/>
    </row>
    <row r="18" spans="1:14" ht="13.5" hidden="1">
      <c r="A18" s="376" t="s">
        <v>21</v>
      </c>
      <c r="B18" s="382">
        <v>99.352622915375221</v>
      </c>
      <c r="C18" s="382">
        <v>99.425534410986657</v>
      </c>
      <c r="D18" s="382">
        <v>99.539226964151112</v>
      </c>
      <c r="E18" s="380">
        <v>99.760731074289581</v>
      </c>
      <c r="F18" s="416">
        <v>99.693946040901423</v>
      </c>
      <c r="G18" s="410">
        <v>99.476427556983793</v>
      </c>
      <c r="H18" s="410" t="s">
        <v>186</v>
      </c>
      <c r="I18" s="410">
        <v>99.78579874084727</v>
      </c>
      <c r="J18" s="410"/>
      <c r="K18" s="410"/>
      <c r="L18" s="410"/>
      <c r="M18" s="410"/>
      <c r="N18" s="72"/>
    </row>
    <row r="19" spans="1:14" ht="13.5" hidden="1">
      <c r="A19" s="376" t="s">
        <v>22</v>
      </c>
      <c r="B19" s="382">
        <v>99.149873634895997</v>
      </c>
      <c r="C19" s="382">
        <v>99.777017989606392</v>
      </c>
      <c r="D19" s="382">
        <v>99.673148055406145</v>
      </c>
      <c r="E19" s="380">
        <v>99.747367932830272</v>
      </c>
      <c r="F19" s="416">
        <v>99.631563933764212</v>
      </c>
      <c r="G19" s="410">
        <v>99.84482017528137</v>
      </c>
      <c r="H19" s="410" t="s">
        <v>186</v>
      </c>
      <c r="I19" s="410">
        <v>99.788635857430194</v>
      </c>
      <c r="J19" s="410"/>
      <c r="K19" s="410"/>
      <c r="L19" s="410"/>
      <c r="M19" s="410"/>
      <c r="N19" s="72"/>
    </row>
    <row r="20" spans="1:14" ht="13.5" hidden="1">
      <c r="A20" s="376" t="s">
        <v>23</v>
      </c>
      <c r="B20" s="382">
        <v>97.852771685087916</v>
      </c>
      <c r="C20" s="382">
        <v>97.955687877242738</v>
      </c>
      <c r="D20" s="382">
        <v>98.857862837160908</v>
      </c>
      <c r="E20" s="380">
        <v>98.627844421548588</v>
      </c>
      <c r="F20" s="416">
        <v>98.953087439047636</v>
      </c>
      <c r="G20" s="410">
        <v>99.314048889339531</v>
      </c>
      <c r="H20" s="410" t="s">
        <v>186</v>
      </c>
      <c r="I20" s="410">
        <v>99.365425327577512</v>
      </c>
      <c r="J20" s="410"/>
      <c r="K20" s="410"/>
      <c r="L20" s="410"/>
      <c r="M20" s="410"/>
      <c r="N20" s="72"/>
    </row>
    <row r="21" spans="1:14" ht="13.5" hidden="1">
      <c r="A21" s="376" t="s">
        <v>176</v>
      </c>
      <c r="B21" s="382">
        <v>99.611448339059237</v>
      </c>
      <c r="C21" s="382">
        <v>99.420989749790408</v>
      </c>
      <c r="D21" s="382">
        <v>99.594683565818997</v>
      </c>
      <c r="E21" s="380">
        <v>99.72283505138617</v>
      </c>
      <c r="F21" s="416">
        <v>99.598579873993387</v>
      </c>
      <c r="G21" s="410">
        <v>99.771337970012624</v>
      </c>
      <c r="H21" s="410" t="s">
        <v>186</v>
      </c>
      <c r="I21" s="410">
        <v>99.398605644106539</v>
      </c>
      <c r="J21" s="410"/>
      <c r="K21" s="410"/>
      <c r="L21" s="410"/>
      <c r="M21" s="410"/>
      <c r="N21" s="72"/>
    </row>
    <row r="22" spans="1:14" ht="13.5" hidden="1">
      <c r="A22" s="376" t="s">
        <v>24</v>
      </c>
      <c r="B22" s="382">
        <v>98.192880855837117</v>
      </c>
      <c r="C22" s="382">
        <v>98.771076431579303</v>
      </c>
      <c r="D22" s="382">
        <v>99.303412039409807</v>
      </c>
      <c r="E22" s="380">
        <v>99.366438790408324</v>
      </c>
      <c r="F22" s="416">
        <v>99.546794719156026</v>
      </c>
      <c r="G22" s="410">
        <v>99.649806330434103</v>
      </c>
      <c r="H22" s="410" t="s">
        <v>186</v>
      </c>
      <c r="I22" s="410">
        <v>99.691861322179392</v>
      </c>
      <c r="J22" s="410"/>
      <c r="K22" s="410"/>
      <c r="L22" s="410"/>
      <c r="M22" s="410"/>
      <c r="N22" s="72"/>
    </row>
    <row r="23" spans="1:14" ht="13.5" hidden="1">
      <c r="A23" s="376" t="s">
        <v>25</v>
      </c>
      <c r="B23" s="382">
        <v>98.307647574137519</v>
      </c>
      <c r="C23" s="382">
        <v>98.774120370913778</v>
      </c>
      <c r="D23" s="382">
        <v>99.359388228057526</v>
      </c>
      <c r="E23" s="380">
        <v>98.997915883608897</v>
      </c>
      <c r="F23" s="416">
        <v>99.651423575546843</v>
      </c>
      <c r="G23" s="410">
        <v>99.711924708885874</v>
      </c>
      <c r="H23" s="410" t="s">
        <v>186</v>
      </c>
      <c r="I23" s="410">
        <v>99.948180697659978</v>
      </c>
      <c r="J23" s="410"/>
      <c r="K23" s="410"/>
      <c r="L23" s="410"/>
      <c r="M23" s="410"/>
      <c r="N23" s="72"/>
    </row>
    <row r="24" spans="1:14" ht="13.5" hidden="1">
      <c r="A24" s="376" t="s">
        <v>26</v>
      </c>
      <c r="B24" s="382">
        <v>96.938077991451749</v>
      </c>
      <c r="C24" s="382">
        <v>97.736086987967909</v>
      </c>
      <c r="D24" s="382">
        <v>98.797038776796526</v>
      </c>
      <c r="E24" s="380">
        <v>98.983279354048719</v>
      </c>
      <c r="F24" s="416">
        <v>98.945232916268893</v>
      </c>
      <c r="G24" s="410">
        <v>99.471959600749514</v>
      </c>
      <c r="H24" s="410" t="s">
        <v>186</v>
      </c>
      <c r="I24" s="410">
        <v>99.77533039787005</v>
      </c>
      <c r="J24" s="410"/>
      <c r="K24" s="410"/>
      <c r="L24" s="410"/>
      <c r="M24" s="410"/>
      <c r="N24" s="72"/>
    </row>
    <row r="25" spans="1:14" ht="13.5" hidden="1">
      <c r="A25" s="376" t="s">
        <v>27</v>
      </c>
      <c r="B25" s="382">
        <v>99.471039887242512</v>
      </c>
      <c r="C25" s="382">
        <v>99.588002244934103</v>
      </c>
      <c r="D25" s="382">
        <v>99.721604372261837</v>
      </c>
      <c r="E25" s="380">
        <v>99.789635007066238</v>
      </c>
      <c r="F25" s="416">
        <v>99.535198798101305</v>
      </c>
      <c r="G25" s="410">
        <v>99.920595458992196</v>
      </c>
      <c r="H25" s="410" t="s">
        <v>186</v>
      </c>
      <c r="I25" s="410">
        <v>99.751962954882472</v>
      </c>
      <c r="J25" s="410"/>
      <c r="K25" s="410"/>
      <c r="L25" s="410"/>
      <c r="M25" s="410"/>
      <c r="N25" s="72"/>
    </row>
    <row r="26" spans="1:14" ht="13.5" hidden="1">
      <c r="A26" s="376" t="s">
        <v>28</v>
      </c>
      <c r="B26" s="382">
        <v>97.709694824058246</v>
      </c>
      <c r="C26" s="382">
        <v>98.366104449988825</v>
      </c>
      <c r="D26" s="382">
        <v>98.771011743737688</v>
      </c>
      <c r="E26" s="380">
        <v>98.963632771408214</v>
      </c>
      <c r="F26" s="416">
        <v>99.149136145820222</v>
      </c>
      <c r="G26" s="410">
        <v>99.442090270693157</v>
      </c>
      <c r="H26" s="410" t="s">
        <v>186</v>
      </c>
      <c r="I26" s="410">
        <v>99.543592209811209</v>
      </c>
      <c r="J26" s="410"/>
      <c r="K26" s="410"/>
      <c r="L26" s="410"/>
      <c r="M26" s="410"/>
      <c r="N26" s="72"/>
    </row>
    <row r="27" spans="1:14" ht="13.5" hidden="1">
      <c r="A27" s="376" t="s">
        <v>29</v>
      </c>
      <c r="B27" s="382">
        <v>98.079533973766672</v>
      </c>
      <c r="C27" s="382">
        <v>98.077153660766058</v>
      </c>
      <c r="D27" s="382">
        <v>99.095906619262365</v>
      </c>
      <c r="E27" s="380">
        <v>99.009959731568671</v>
      </c>
      <c r="F27" s="416">
        <v>99.183912168080084</v>
      </c>
      <c r="G27" s="410">
        <v>99.466852885446642</v>
      </c>
      <c r="H27" s="410" t="s">
        <v>186</v>
      </c>
      <c r="I27" s="410">
        <v>99.456557569509357</v>
      </c>
      <c r="J27" s="410"/>
      <c r="K27" s="410"/>
      <c r="L27" s="410"/>
      <c r="M27" s="410"/>
      <c r="N27" s="72"/>
    </row>
    <row r="28" spans="1:14" ht="13.5" hidden="1">
      <c r="A28" s="376" t="s">
        <v>30</v>
      </c>
      <c r="B28" s="382">
        <v>98.448495864767537</v>
      </c>
      <c r="C28" s="382">
        <v>98.824521449280567</v>
      </c>
      <c r="D28" s="382">
        <v>99.133858524547648</v>
      </c>
      <c r="E28" s="380">
        <v>99.347738751195166</v>
      </c>
      <c r="F28" s="416">
        <v>99.401303255444788</v>
      </c>
      <c r="G28" s="410">
        <v>99.363795514687183</v>
      </c>
      <c r="H28" s="410" t="s">
        <v>186</v>
      </c>
      <c r="I28" s="410">
        <v>99.694228635740572</v>
      </c>
      <c r="J28" s="410"/>
      <c r="K28" s="410"/>
      <c r="L28" s="410"/>
      <c r="M28" s="410"/>
      <c r="N28" s="72"/>
    </row>
    <row r="29" spans="1:14" ht="13.5" hidden="1">
      <c r="A29" s="376" t="s">
        <v>31</v>
      </c>
      <c r="B29" s="382">
        <v>99.382874320464026</v>
      </c>
      <c r="C29" s="382">
        <v>99.434671032192213</v>
      </c>
      <c r="D29" s="382">
        <v>99.446173537717684</v>
      </c>
      <c r="E29" s="380">
        <v>99.454073887682668</v>
      </c>
      <c r="F29" s="416">
        <v>99.276066905877258</v>
      </c>
      <c r="G29" s="410">
        <v>99.530200504027661</v>
      </c>
      <c r="H29" s="410" t="s">
        <v>186</v>
      </c>
      <c r="I29" s="410">
        <v>98.949827877476721</v>
      </c>
      <c r="J29" s="410"/>
      <c r="K29" s="410"/>
      <c r="L29" s="410"/>
      <c r="M29" s="410"/>
      <c r="N29" s="72"/>
    </row>
    <row r="30" spans="1:14" ht="13.5" hidden="1">
      <c r="A30" s="376" t="s">
        <v>32</v>
      </c>
      <c r="B30" s="382">
        <v>93.985860503865737</v>
      </c>
      <c r="C30" s="382">
        <v>94.797985895467079</v>
      </c>
      <c r="D30" s="382">
        <v>96.20883611234936</v>
      </c>
      <c r="E30" s="380">
        <v>96.564008326844032</v>
      </c>
      <c r="F30" s="416">
        <v>96.853363944904174</v>
      </c>
      <c r="G30" s="410">
        <v>97.293473764332347</v>
      </c>
      <c r="H30" s="410" t="s">
        <v>186</v>
      </c>
      <c r="I30" s="410">
        <v>97.866602963090671</v>
      </c>
      <c r="J30" s="410"/>
      <c r="K30" s="410"/>
      <c r="L30" s="410"/>
      <c r="M30" s="410"/>
      <c r="N30" s="72"/>
    </row>
    <row r="31" spans="1:14" ht="13.5" hidden="1">
      <c r="A31" s="376" t="s">
        <v>33</v>
      </c>
      <c r="B31" s="382">
        <v>97.768156513545165</v>
      </c>
      <c r="C31" s="382">
        <v>98.437798356185795</v>
      </c>
      <c r="D31" s="382">
        <v>99.122194901707701</v>
      </c>
      <c r="E31" s="380">
        <v>99.338710915817018</v>
      </c>
      <c r="F31" s="416">
        <v>98.667938634518322</v>
      </c>
      <c r="G31" s="410">
        <v>99.068457273877257</v>
      </c>
      <c r="H31" s="410" t="s">
        <v>186</v>
      </c>
      <c r="I31" s="410">
        <v>99.480884699681198</v>
      </c>
      <c r="J31" s="410"/>
      <c r="K31" s="410"/>
      <c r="L31" s="410"/>
      <c r="M31" s="410"/>
      <c r="N31" s="72"/>
    </row>
    <row r="32" spans="1:14" ht="13.5" hidden="1">
      <c r="A32" s="376" t="s">
        <v>34</v>
      </c>
      <c r="B32" s="382">
        <v>99.244109036115987</v>
      </c>
      <c r="C32" s="382">
        <v>99.579120918323852</v>
      </c>
      <c r="D32" s="382">
        <v>99.605046750205872</v>
      </c>
      <c r="E32" s="380">
        <v>99.641790613046282</v>
      </c>
      <c r="F32" s="416">
        <v>99.479500603268107</v>
      </c>
      <c r="G32" s="410">
        <v>99.707431875903623</v>
      </c>
      <c r="H32" s="410" t="s">
        <v>186</v>
      </c>
      <c r="I32" s="410">
        <v>99.857446907522814</v>
      </c>
      <c r="J32" s="410"/>
      <c r="K32" s="410"/>
      <c r="L32" s="410"/>
      <c r="M32" s="410"/>
      <c r="N32" s="72"/>
    </row>
    <row r="33" spans="1:17" ht="13.5" hidden="1">
      <c r="A33" s="376" t="s">
        <v>35</v>
      </c>
      <c r="B33" s="382">
        <v>97.872521252450355</v>
      </c>
      <c r="C33" s="382">
        <v>98.536954291308916</v>
      </c>
      <c r="D33" s="382">
        <v>98.747737269479259</v>
      </c>
      <c r="E33" s="380">
        <v>99.285600892374276</v>
      </c>
      <c r="F33" s="416">
        <v>99.443266567684546</v>
      </c>
      <c r="G33" s="410">
        <v>99.648211533952406</v>
      </c>
      <c r="H33" s="410" t="s">
        <v>186</v>
      </c>
      <c r="I33" s="410">
        <v>99.762461784754237</v>
      </c>
      <c r="J33" s="410"/>
      <c r="K33" s="410"/>
      <c r="L33" s="410"/>
      <c r="M33" s="410"/>
      <c r="N33" s="72"/>
    </row>
    <row r="34" spans="1:17" ht="13.5" hidden="1">
      <c r="A34" s="376" t="s">
        <v>36</v>
      </c>
      <c r="B34" s="382">
        <v>97.552619466816253</v>
      </c>
      <c r="C34" s="382">
        <v>97.690028372954473</v>
      </c>
      <c r="D34" s="382">
        <v>98.077822866143634</v>
      </c>
      <c r="E34" s="380">
        <v>98.74913877315322</v>
      </c>
      <c r="F34" s="416">
        <v>99.145596710705661</v>
      </c>
      <c r="G34" s="410">
        <v>99.286680549499991</v>
      </c>
      <c r="H34" s="410" t="s">
        <v>186</v>
      </c>
      <c r="I34" s="410">
        <v>99.198802124818698</v>
      </c>
      <c r="J34" s="410"/>
      <c r="K34" s="410"/>
      <c r="L34" s="410"/>
      <c r="M34" s="410"/>
      <c r="N34" s="72"/>
    </row>
    <row r="35" spans="1:17" ht="24.95" customHeight="1">
      <c r="A35" s="376" t="s">
        <v>13</v>
      </c>
      <c r="B35" s="383">
        <v>99.110764814413983</v>
      </c>
      <c r="C35" s="383">
        <v>99.296728692605512</v>
      </c>
      <c r="D35" s="383">
        <v>99.606420100538713</v>
      </c>
      <c r="E35" s="380">
        <v>99.8</v>
      </c>
      <c r="F35" s="416">
        <v>99.8</v>
      </c>
      <c r="G35" s="410">
        <v>99.8</v>
      </c>
      <c r="H35" s="410">
        <v>99.9</v>
      </c>
      <c r="I35" s="410">
        <v>99.8</v>
      </c>
      <c r="J35" s="410">
        <v>99.7</v>
      </c>
      <c r="K35" s="410">
        <v>99.9</v>
      </c>
      <c r="L35" s="410">
        <v>99.9</v>
      </c>
      <c r="M35" s="410">
        <v>99.8</v>
      </c>
      <c r="N35" s="410">
        <v>99.9</v>
      </c>
    </row>
    <row r="36" spans="1:17" ht="13.5" hidden="1">
      <c r="A36" s="376" t="s">
        <v>37</v>
      </c>
      <c r="B36" s="382">
        <v>96.390837418134723</v>
      </c>
      <c r="C36" s="382">
        <v>97.893498451385767</v>
      </c>
      <c r="D36" s="382">
        <v>98.330174653675641</v>
      </c>
      <c r="E36" s="382">
        <v>98.859432906833803</v>
      </c>
      <c r="F36" s="417">
        <v>98.972898633688672</v>
      </c>
      <c r="G36" s="382">
        <v>99.035822191656493</v>
      </c>
      <c r="H36" s="382" t="s">
        <v>186</v>
      </c>
      <c r="I36" s="382">
        <v>99.511266784265203</v>
      </c>
      <c r="J36" s="370"/>
      <c r="K36" s="370"/>
      <c r="L36" s="370"/>
      <c r="M36" s="370"/>
      <c r="N36" s="370"/>
    </row>
    <row r="37" spans="1:17" ht="13.5" hidden="1">
      <c r="A37" s="376" t="s">
        <v>38</v>
      </c>
      <c r="B37" s="382">
        <v>99.587307049105206</v>
      </c>
      <c r="C37" s="382">
        <v>99.411637721617879</v>
      </c>
      <c r="D37" s="382">
        <v>99.664081620571849</v>
      </c>
      <c r="E37" s="382">
        <v>99.190337507546218</v>
      </c>
      <c r="F37" s="417">
        <v>99.635800358476018</v>
      </c>
      <c r="G37" s="382">
        <v>99.600773426027089</v>
      </c>
      <c r="H37" s="382" t="s">
        <v>186</v>
      </c>
      <c r="I37" s="382">
        <v>99.758229522927238</v>
      </c>
      <c r="J37" s="370"/>
      <c r="K37" s="370"/>
      <c r="L37" s="370"/>
      <c r="M37" s="370"/>
      <c r="N37" s="370"/>
    </row>
    <row r="38" spans="1:17" ht="13.5" hidden="1">
      <c r="A38" s="376" t="s">
        <v>39</v>
      </c>
      <c r="B38" s="382">
        <v>98.639983715765979</v>
      </c>
      <c r="C38" s="382">
        <v>98.145420638314917</v>
      </c>
      <c r="D38" s="382">
        <v>98.745128536209165</v>
      </c>
      <c r="E38" s="382">
        <v>99.424940864323872</v>
      </c>
      <c r="F38" s="417">
        <v>99.399338008439614</v>
      </c>
      <c r="G38" s="382">
        <v>99.203520343287735</v>
      </c>
      <c r="H38" s="382" t="s">
        <v>186</v>
      </c>
      <c r="I38" s="382">
        <v>99.562459137068871</v>
      </c>
      <c r="J38" s="370"/>
      <c r="K38" s="370"/>
      <c r="L38" s="370"/>
      <c r="M38" s="370"/>
      <c r="N38" s="370"/>
    </row>
    <row r="39" spans="1:17" ht="13.5" hidden="1">
      <c r="A39" s="376" t="s">
        <v>40</v>
      </c>
      <c r="B39" s="382">
        <v>95.504596590648774</v>
      </c>
      <c r="C39" s="382">
        <v>96.472908983340716</v>
      </c>
      <c r="D39" s="382">
        <v>97.556254148435542</v>
      </c>
      <c r="E39" s="382">
        <v>98.138594478231639</v>
      </c>
      <c r="F39" s="417">
        <v>97.932217470500945</v>
      </c>
      <c r="G39" s="382">
        <v>98.993068682946316</v>
      </c>
      <c r="H39" s="382" t="s">
        <v>186</v>
      </c>
      <c r="I39" s="382">
        <v>98.995150941542931</v>
      </c>
      <c r="J39" s="370"/>
      <c r="K39" s="370"/>
      <c r="L39" s="370"/>
      <c r="M39" s="370"/>
      <c r="N39" s="370"/>
    </row>
    <row r="40" spans="1:17" ht="13.5" hidden="1">
      <c r="A40" s="376" t="s">
        <v>222</v>
      </c>
      <c r="B40" s="382">
        <v>99.403522107507143</v>
      </c>
      <c r="C40" s="382">
        <v>99.433435344202181</v>
      </c>
      <c r="D40" s="382">
        <v>99.459860539464131</v>
      </c>
      <c r="E40" s="382">
        <v>99.478906670575313</v>
      </c>
      <c r="F40" s="417">
        <v>99.30494907539024</v>
      </c>
      <c r="G40" s="382" t="s">
        <v>186</v>
      </c>
      <c r="H40" s="382" t="s">
        <v>186</v>
      </c>
      <c r="I40" s="378" t="s">
        <v>186</v>
      </c>
      <c r="J40" s="370"/>
      <c r="K40" s="370"/>
      <c r="L40" s="370"/>
      <c r="M40" s="370"/>
      <c r="N40" s="370"/>
    </row>
    <row r="41" spans="1:17" ht="13.5" hidden="1">
      <c r="A41" s="376" t="s">
        <v>223</v>
      </c>
      <c r="B41" s="382">
        <v>99.432258136868271</v>
      </c>
      <c r="C41" s="382">
        <v>99.476363469706371</v>
      </c>
      <c r="D41" s="382">
        <v>99.443227740517386</v>
      </c>
      <c r="E41" s="382">
        <v>99.440648104994096</v>
      </c>
      <c r="F41" s="417">
        <v>99.245924228116507</v>
      </c>
      <c r="G41" s="382">
        <v>99.520917596566932</v>
      </c>
      <c r="H41" s="382" t="s">
        <v>186</v>
      </c>
      <c r="I41" s="382">
        <v>98.868580655257034</v>
      </c>
      <c r="J41" s="370"/>
      <c r="K41" s="370"/>
      <c r="L41" s="370"/>
      <c r="M41" s="370"/>
      <c r="N41" s="370"/>
    </row>
    <row r="42" spans="1:17" ht="13.5" hidden="1">
      <c r="A42" s="376" t="s">
        <v>224</v>
      </c>
      <c r="B42" s="382">
        <v>98.892774121676737</v>
      </c>
      <c r="C42" s="382">
        <v>99.023131841107144</v>
      </c>
      <c r="D42" s="382">
        <v>99.476341489557811</v>
      </c>
      <c r="E42" s="382">
        <v>99.590615668280947</v>
      </c>
      <c r="F42" s="417">
        <v>99.585637829390649</v>
      </c>
      <c r="G42" s="382">
        <v>99.628819822709332</v>
      </c>
      <c r="H42" s="382" t="s">
        <v>186</v>
      </c>
      <c r="I42" s="382">
        <v>99.770224447699817</v>
      </c>
      <c r="J42" s="370"/>
      <c r="K42" s="370"/>
      <c r="L42" s="370"/>
      <c r="M42" s="370"/>
      <c r="N42" s="370"/>
    </row>
    <row r="43" spans="1:17" ht="5.0999999999999996" customHeight="1">
      <c r="A43" s="384"/>
      <c r="B43" s="385"/>
      <c r="C43" s="385"/>
      <c r="D43" s="385"/>
      <c r="E43" s="385"/>
      <c r="F43" s="418"/>
      <c r="G43" s="386"/>
      <c r="H43" s="386"/>
      <c r="I43" s="386"/>
      <c r="J43" s="386"/>
      <c r="K43" s="386"/>
      <c r="L43" s="386"/>
      <c r="M43" s="386"/>
      <c r="N43" s="386"/>
    </row>
    <row r="44" spans="1:17" s="73" customFormat="1" ht="13.5" customHeight="1">
      <c r="A44" s="387" t="s">
        <v>359</v>
      </c>
      <c r="B44" s="387"/>
      <c r="C44" s="387"/>
      <c r="D44" s="387"/>
      <c r="E44" s="387"/>
      <c r="F44" s="387"/>
      <c r="G44" s="387"/>
      <c r="H44" s="387"/>
      <c r="I44" s="387"/>
      <c r="J44" s="370"/>
      <c r="K44" s="370"/>
      <c r="L44" s="370"/>
      <c r="M44" s="370"/>
      <c r="N44" s="370"/>
      <c r="O44"/>
      <c r="P44"/>
      <c r="Q44"/>
    </row>
    <row r="45" spans="1:17">
      <c r="A45" s="521"/>
      <c r="B45" s="521"/>
      <c r="C45" s="521"/>
      <c r="D45" s="521"/>
      <c r="E45" s="521"/>
      <c r="F45" s="521"/>
      <c r="G45" s="521"/>
      <c r="H45" s="307"/>
    </row>
    <row r="47" spans="1:17">
      <c r="A47" s="520"/>
      <c r="B47" s="520"/>
      <c r="C47" s="520"/>
      <c r="D47" s="520"/>
      <c r="E47" s="520"/>
      <c r="F47" s="168"/>
    </row>
  </sheetData>
  <customSheetViews>
    <customSheetView guid="{7C1DC42C-6D36-4C11-AFDF-EE78FC5BC99D}" showGridLines="0" hiddenRows="1">
      <selection activeCell="B96" sqref="B96"/>
      <pageMargins left="0.7" right="0.7" top="0.75" bottom="0.75" header="0.3" footer="0.3"/>
    </customSheetView>
  </customSheetViews>
  <mergeCells count="3">
    <mergeCell ref="A47:E47"/>
    <mergeCell ref="A45:G45"/>
    <mergeCell ref="A1:N1"/>
  </mergeCells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showGridLines="0" zoomScaleNormal="100" workbookViewId="0">
      <selection activeCell="A78" sqref="A78:J78"/>
    </sheetView>
  </sheetViews>
  <sheetFormatPr baseColWidth="10" defaultColWidth="11.42578125" defaultRowHeight="12.75"/>
  <cols>
    <col min="1" max="1" width="17.5703125" customWidth="1"/>
    <col min="2" max="3" width="10.7109375" style="72" hidden="1" customWidth="1"/>
    <col min="4" max="8" width="11" style="72" customWidth="1"/>
    <col min="9" max="10" width="11" customWidth="1"/>
  </cols>
  <sheetData>
    <row r="1" spans="1:10" ht="13.5">
      <c r="A1" s="523" t="s">
        <v>509</v>
      </c>
      <c r="B1" s="523"/>
      <c r="C1" s="523"/>
      <c r="D1" s="523"/>
      <c r="E1" s="523"/>
      <c r="F1" s="523"/>
      <c r="G1" s="523"/>
      <c r="H1" s="523"/>
      <c r="I1" s="523"/>
      <c r="J1" s="523"/>
    </row>
    <row r="2" spans="1:10" ht="13.5">
      <c r="A2" s="522" t="s">
        <v>526</v>
      </c>
      <c r="B2" s="522"/>
      <c r="C2" s="522"/>
      <c r="D2" s="522"/>
      <c r="E2" s="522"/>
      <c r="F2" s="522"/>
      <c r="G2" s="522"/>
      <c r="H2" s="522"/>
      <c r="I2" s="522"/>
      <c r="J2" s="522"/>
    </row>
    <row r="3" spans="1:10" ht="5.0999999999999996" customHeight="1">
      <c r="A3" s="184"/>
      <c r="B3" s="95"/>
      <c r="C3" s="96"/>
      <c r="D3" s="96"/>
      <c r="E3" s="96"/>
      <c r="F3" s="96"/>
      <c r="G3" s="96"/>
      <c r="H3" s="96"/>
    </row>
    <row r="4" spans="1:10" ht="24" customHeight="1">
      <c r="A4" s="353" t="s">
        <v>503</v>
      </c>
      <c r="B4" s="97">
        <v>2015</v>
      </c>
      <c r="C4" s="97">
        <v>2016</v>
      </c>
      <c r="D4" s="421">
        <v>2017</v>
      </c>
      <c r="E4" s="97">
        <v>2018</v>
      </c>
      <c r="F4" s="97">
        <v>2019</v>
      </c>
      <c r="G4" s="97">
        <v>2020</v>
      </c>
      <c r="H4" s="97">
        <v>2021</v>
      </c>
      <c r="I4" s="97">
        <v>2022</v>
      </c>
      <c r="J4" s="97">
        <v>2023</v>
      </c>
    </row>
    <row r="5" spans="1:10" ht="5.0999999999999996" customHeight="1">
      <c r="A5" s="185"/>
      <c r="B5" s="96"/>
      <c r="C5" s="96"/>
      <c r="D5" s="422"/>
      <c r="E5" s="96"/>
      <c r="F5" s="92"/>
      <c r="G5" s="96"/>
      <c r="H5" s="92"/>
    </row>
    <row r="6" spans="1:10" ht="18" customHeight="1">
      <c r="A6" s="164" t="s">
        <v>423</v>
      </c>
      <c r="B6" s="256">
        <f t="shared" ref="B6:G6" si="0">SUM(B8:B28)</f>
        <v>9579805</v>
      </c>
      <c r="C6" s="256">
        <f t="shared" si="0"/>
        <v>9683944</v>
      </c>
      <c r="D6" s="423">
        <f t="shared" si="0"/>
        <v>9712022</v>
      </c>
      <c r="E6" s="256">
        <f t="shared" si="0"/>
        <v>9736863</v>
      </c>
      <c r="F6" s="256">
        <f t="shared" si="0"/>
        <v>9782188</v>
      </c>
      <c r="G6" s="256">
        <f t="shared" si="0"/>
        <v>9563431.0000000224</v>
      </c>
      <c r="H6" s="256">
        <f>SUM(H8:H28)</f>
        <v>9564536.9999999981</v>
      </c>
      <c r="I6" s="256">
        <f>SUM(I8:I28)</f>
        <v>9556289.0000000764</v>
      </c>
      <c r="J6" s="256">
        <f>SUM(J8:J28)</f>
        <v>9479896.9999999255</v>
      </c>
    </row>
    <row r="7" spans="1:10" ht="15" hidden="1" customHeight="1">
      <c r="A7" s="186" t="s">
        <v>16</v>
      </c>
      <c r="B7" s="270"/>
      <c r="C7" s="270"/>
      <c r="D7" s="424"/>
      <c r="E7" s="270"/>
      <c r="F7" s="270"/>
      <c r="G7" s="270"/>
      <c r="H7" s="270"/>
      <c r="I7" s="72"/>
      <c r="J7" s="72"/>
    </row>
    <row r="8" spans="1:10" ht="15.95" hidden="1" customHeight="1">
      <c r="A8" s="185" t="s">
        <v>18</v>
      </c>
      <c r="B8" s="88">
        <v>173490</v>
      </c>
      <c r="C8" s="88">
        <v>175893</v>
      </c>
      <c r="D8" s="274">
        <v>175359</v>
      </c>
      <c r="E8" s="88">
        <v>175288</v>
      </c>
      <c r="F8" s="88">
        <v>176666</v>
      </c>
      <c r="G8" s="88">
        <v>170271.99999999805</v>
      </c>
      <c r="H8" s="88">
        <v>171097</v>
      </c>
      <c r="I8" s="88">
        <v>174581.00000000116</v>
      </c>
      <c r="J8" s="88">
        <v>177453.00000000064</v>
      </c>
    </row>
    <row r="9" spans="1:10" ht="15.95" hidden="1" customHeight="1">
      <c r="A9" s="185" t="s">
        <v>19</v>
      </c>
      <c r="B9" s="9">
        <v>383218</v>
      </c>
      <c r="C9" s="9">
        <v>382408</v>
      </c>
      <c r="D9" s="33">
        <v>380356</v>
      </c>
      <c r="E9" s="9">
        <v>378159</v>
      </c>
      <c r="F9" s="9">
        <v>376905</v>
      </c>
      <c r="G9" s="9">
        <v>366711.99999999237</v>
      </c>
      <c r="H9" s="9">
        <v>367718</v>
      </c>
      <c r="I9" s="88">
        <v>367678.99999999785</v>
      </c>
      <c r="J9" s="88">
        <v>363950.00000000122</v>
      </c>
    </row>
    <row r="10" spans="1:10" ht="15.95" hidden="1" customHeight="1">
      <c r="A10" s="185" t="s">
        <v>20</v>
      </c>
      <c r="B10" s="9">
        <v>155621</v>
      </c>
      <c r="C10" s="9">
        <v>153933</v>
      </c>
      <c r="D10" s="33">
        <v>151843</v>
      </c>
      <c r="E10" s="9">
        <v>149799</v>
      </c>
      <c r="F10" s="9">
        <v>148631</v>
      </c>
      <c r="G10" s="9">
        <v>145661.00000000026</v>
      </c>
      <c r="H10" s="9">
        <v>146763</v>
      </c>
      <c r="I10" s="88">
        <v>145403.00000000017</v>
      </c>
      <c r="J10" s="88">
        <v>143301.00000000076</v>
      </c>
    </row>
    <row r="11" spans="1:10" ht="15.95" hidden="1" customHeight="1">
      <c r="A11" s="185" t="s">
        <v>21</v>
      </c>
      <c r="B11" s="9">
        <v>409258</v>
      </c>
      <c r="C11" s="9">
        <v>415198</v>
      </c>
      <c r="D11" s="33">
        <v>420294</v>
      </c>
      <c r="E11" s="9">
        <v>425263</v>
      </c>
      <c r="F11" s="9">
        <v>430243</v>
      </c>
      <c r="G11" s="9">
        <v>421151.00000000186</v>
      </c>
      <c r="H11" s="9">
        <v>421955</v>
      </c>
      <c r="I11" s="88">
        <v>424064.00000000303</v>
      </c>
      <c r="J11" s="88">
        <v>422313.99999999441</v>
      </c>
    </row>
    <row r="12" spans="1:10" ht="15.95" hidden="1" customHeight="1">
      <c r="A12" s="185" t="s">
        <v>22</v>
      </c>
      <c r="B12" s="9">
        <v>238655</v>
      </c>
      <c r="C12" s="9">
        <v>236917</v>
      </c>
      <c r="D12" s="33">
        <v>234427</v>
      </c>
      <c r="E12" s="9">
        <v>231086</v>
      </c>
      <c r="F12" s="9">
        <v>228697</v>
      </c>
      <c r="G12" s="9">
        <v>221370.00000000178</v>
      </c>
      <c r="H12" s="9">
        <v>223337</v>
      </c>
      <c r="I12" s="88">
        <v>220874.00000000125</v>
      </c>
      <c r="J12" s="88">
        <v>217525.00000000457</v>
      </c>
    </row>
    <row r="13" spans="1:10" ht="15.95" hidden="1" customHeight="1">
      <c r="A13" s="185" t="s">
        <v>23</v>
      </c>
      <c r="B13" s="9">
        <v>545213</v>
      </c>
      <c r="C13" s="9">
        <v>541767</v>
      </c>
      <c r="D13" s="33">
        <v>536695</v>
      </c>
      <c r="E13" s="9">
        <v>530355</v>
      </c>
      <c r="F13" s="9">
        <v>526834</v>
      </c>
      <c r="G13" s="9">
        <v>512443.00000000419</v>
      </c>
      <c r="H13" s="9">
        <v>516030</v>
      </c>
      <c r="I13" s="88">
        <v>513060.0000000025</v>
      </c>
      <c r="J13" s="88">
        <v>506620.00000000041</v>
      </c>
    </row>
    <row r="14" spans="1:10" ht="15.95" hidden="1" customHeight="1">
      <c r="A14" s="185" t="s">
        <v>176</v>
      </c>
      <c r="B14" s="9">
        <v>318403</v>
      </c>
      <c r="C14" s="9">
        <v>324856</v>
      </c>
      <c r="D14" s="33">
        <v>328364</v>
      </c>
      <c r="E14" s="9">
        <v>332139</v>
      </c>
      <c r="F14" s="9">
        <v>335269</v>
      </c>
      <c r="G14" s="9">
        <v>329758.00000000111</v>
      </c>
      <c r="H14" s="9">
        <v>327610</v>
      </c>
      <c r="I14" s="88">
        <v>322056.99999999325</v>
      </c>
      <c r="J14" s="88">
        <v>317655.00000000116</v>
      </c>
    </row>
    <row r="15" spans="1:10" ht="15.95" hidden="1" customHeight="1">
      <c r="A15" s="185" t="s">
        <v>24</v>
      </c>
      <c r="B15" s="9">
        <v>462316</v>
      </c>
      <c r="C15" s="9">
        <v>464242</v>
      </c>
      <c r="D15" s="33">
        <v>462237</v>
      </c>
      <c r="E15" s="9">
        <v>459160</v>
      </c>
      <c r="F15" s="9">
        <v>457383</v>
      </c>
      <c r="G15" s="9">
        <v>444633.99999999185</v>
      </c>
      <c r="H15" s="9">
        <v>446464</v>
      </c>
      <c r="I15" s="88">
        <v>440773.99999999901</v>
      </c>
      <c r="J15" s="88">
        <v>436058.99999999587</v>
      </c>
    </row>
    <row r="16" spans="1:10" ht="15.95" hidden="1" customHeight="1">
      <c r="A16" s="185" t="s">
        <v>25</v>
      </c>
      <c r="B16" s="9">
        <v>162068</v>
      </c>
      <c r="C16" s="9">
        <v>157039</v>
      </c>
      <c r="D16" s="33">
        <v>152091</v>
      </c>
      <c r="E16" s="9">
        <v>147512</v>
      </c>
      <c r="F16" s="9">
        <v>143756</v>
      </c>
      <c r="G16" s="9">
        <v>138546.99999999983</v>
      </c>
      <c r="H16" s="9">
        <v>138437</v>
      </c>
      <c r="I16" s="88">
        <v>134745.99999999878</v>
      </c>
      <c r="J16" s="88">
        <v>131337.99999999942</v>
      </c>
    </row>
    <row r="17" spans="1:10" ht="15.95" hidden="1" customHeight="1">
      <c r="A17" s="185" t="s">
        <v>26</v>
      </c>
      <c r="B17" s="9">
        <v>294666</v>
      </c>
      <c r="C17" s="9">
        <v>293564</v>
      </c>
      <c r="D17" s="33">
        <v>293289</v>
      </c>
      <c r="E17" s="9">
        <v>292095</v>
      </c>
      <c r="F17" s="9">
        <v>292132</v>
      </c>
      <c r="G17" s="9">
        <v>285227.00000000803</v>
      </c>
      <c r="H17" s="9">
        <v>287168</v>
      </c>
      <c r="I17" s="88">
        <v>287333.00000000041</v>
      </c>
      <c r="J17" s="88">
        <v>285002.99999999657</v>
      </c>
    </row>
    <row r="18" spans="1:10" ht="15.95" hidden="1" customHeight="1">
      <c r="A18" s="185" t="s">
        <v>27</v>
      </c>
      <c r="B18" s="9">
        <v>276008</v>
      </c>
      <c r="C18" s="9">
        <v>282318</v>
      </c>
      <c r="D18" s="33">
        <v>285885</v>
      </c>
      <c r="E18" s="9">
        <v>289959</v>
      </c>
      <c r="F18" s="9">
        <v>295178</v>
      </c>
      <c r="G18" s="9">
        <v>291836.99999999971</v>
      </c>
      <c r="H18" s="9">
        <v>291260</v>
      </c>
      <c r="I18" s="88">
        <v>299009.00000000378</v>
      </c>
      <c r="J18" s="88">
        <v>300289.99999999831</v>
      </c>
    </row>
    <row r="19" spans="1:10" ht="15.95" hidden="1" customHeight="1">
      <c r="A19" s="185" t="s">
        <v>28</v>
      </c>
      <c r="B19" s="9">
        <v>444809</v>
      </c>
      <c r="C19" s="9">
        <v>446297</v>
      </c>
      <c r="D19" s="33">
        <v>445711</v>
      </c>
      <c r="E19" s="9">
        <v>445450</v>
      </c>
      <c r="F19" s="9">
        <v>445865</v>
      </c>
      <c r="G19" s="9">
        <v>433742.00000000151</v>
      </c>
      <c r="H19" s="9">
        <v>435067</v>
      </c>
      <c r="I19" s="88">
        <v>437203.99999999185</v>
      </c>
      <c r="J19" s="88">
        <v>433086.9999999979</v>
      </c>
    </row>
    <row r="20" spans="1:10" ht="15.95" hidden="1" customHeight="1">
      <c r="A20" s="185" t="s">
        <v>29</v>
      </c>
      <c r="B20" s="9">
        <v>624384</v>
      </c>
      <c r="C20" s="9">
        <v>635412</v>
      </c>
      <c r="D20" s="33">
        <v>639624</v>
      </c>
      <c r="E20" s="9">
        <v>644608</v>
      </c>
      <c r="F20" s="9">
        <v>651781</v>
      </c>
      <c r="G20" s="9">
        <v>638458.00000001083</v>
      </c>
      <c r="H20" s="9">
        <v>641534</v>
      </c>
      <c r="I20" s="88">
        <v>647474.00000000186</v>
      </c>
      <c r="J20" s="88">
        <v>645659.0000000014</v>
      </c>
    </row>
    <row r="21" spans="1:10" ht="15.95" hidden="1" customHeight="1">
      <c r="A21" s="185" t="s">
        <v>30</v>
      </c>
      <c r="B21" s="9">
        <v>417668</v>
      </c>
      <c r="C21" s="9">
        <v>424691</v>
      </c>
      <c r="D21" s="33">
        <v>425886</v>
      </c>
      <c r="E21" s="9">
        <v>429370</v>
      </c>
      <c r="F21" s="9">
        <v>433808</v>
      </c>
      <c r="G21" s="9">
        <v>424951.00000000256</v>
      </c>
      <c r="H21" s="9">
        <v>426482</v>
      </c>
      <c r="I21" s="88">
        <v>434149.9999999943</v>
      </c>
      <c r="J21" s="88">
        <v>434416.00000000029</v>
      </c>
    </row>
    <row r="22" spans="1:10" ht="15.95" hidden="1" customHeight="1">
      <c r="A22" s="185" t="s">
        <v>31</v>
      </c>
      <c r="B22" s="9">
        <v>2939910</v>
      </c>
      <c r="C22" s="9">
        <v>2991487</v>
      </c>
      <c r="D22" s="33">
        <v>3018196</v>
      </c>
      <c r="E22" s="9">
        <v>3039816</v>
      </c>
      <c r="F22" s="9">
        <v>3065707</v>
      </c>
      <c r="G22" s="9">
        <v>3012946.0000000019</v>
      </c>
      <c r="H22" s="9">
        <v>2996770</v>
      </c>
      <c r="I22" s="88">
        <v>2964575.0000000824</v>
      </c>
      <c r="J22" s="88">
        <v>2927394.9999999227</v>
      </c>
    </row>
    <row r="23" spans="1:10" ht="15.95" hidden="1" customHeight="1">
      <c r="A23" s="185" t="s">
        <v>32</v>
      </c>
      <c r="B23" s="9">
        <v>455411</v>
      </c>
      <c r="C23" s="9">
        <v>468258</v>
      </c>
      <c r="D23" s="33">
        <v>472312</v>
      </c>
      <c r="E23" s="9">
        <v>475862</v>
      </c>
      <c r="F23" s="9">
        <v>479774</v>
      </c>
      <c r="G23" s="9">
        <v>466150.00000000076</v>
      </c>
      <c r="H23" s="9">
        <v>466409</v>
      </c>
      <c r="I23" s="88">
        <v>475584.00000000169</v>
      </c>
      <c r="J23" s="88">
        <v>476902.99999999657</v>
      </c>
    </row>
    <row r="24" spans="1:10" ht="15.95" hidden="1" customHeight="1">
      <c r="A24" s="185" t="s">
        <v>33</v>
      </c>
      <c r="B24" s="9">
        <v>53162</v>
      </c>
      <c r="C24" s="9">
        <v>55665</v>
      </c>
      <c r="D24" s="33">
        <v>58090</v>
      </c>
      <c r="E24" s="9">
        <v>60226</v>
      </c>
      <c r="F24" s="9">
        <v>62789</v>
      </c>
      <c r="G24" s="9">
        <v>62012.000000000022</v>
      </c>
      <c r="H24" s="9">
        <v>63160</v>
      </c>
      <c r="I24" s="88">
        <v>67654.000000000029</v>
      </c>
      <c r="J24" s="88">
        <v>69686.999999999738</v>
      </c>
    </row>
    <row r="25" spans="1:10" ht="15.95" hidden="1" customHeight="1">
      <c r="A25" s="185" t="s">
        <v>34</v>
      </c>
      <c r="B25" s="9">
        <v>50383</v>
      </c>
      <c r="C25" s="9">
        <v>50792</v>
      </c>
      <c r="D25" s="33">
        <v>50765</v>
      </c>
      <c r="E25" s="9">
        <v>51126</v>
      </c>
      <c r="F25" s="9">
        <v>51385</v>
      </c>
      <c r="G25" s="9">
        <v>50066.999999999716</v>
      </c>
      <c r="H25" s="9">
        <v>50149</v>
      </c>
      <c r="I25" s="88">
        <v>50336.999999999898</v>
      </c>
      <c r="J25" s="88">
        <v>50119.999999999985</v>
      </c>
    </row>
    <row r="26" spans="1:10" ht="15.95" hidden="1" customHeight="1">
      <c r="A26" s="185" t="s">
        <v>35</v>
      </c>
      <c r="B26" s="9">
        <v>95786</v>
      </c>
      <c r="C26" s="9">
        <v>96123</v>
      </c>
      <c r="D26" s="33">
        <v>96228</v>
      </c>
      <c r="E26" s="9">
        <v>95951</v>
      </c>
      <c r="F26" s="9">
        <v>96066</v>
      </c>
      <c r="G26" s="9">
        <v>94471.999999999825</v>
      </c>
      <c r="H26" s="9">
        <v>94982</v>
      </c>
      <c r="I26" s="88">
        <v>94986.000000000437</v>
      </c>
      <c r="J26" s="88">
        <v>94605.000000000262</v>
      </c>
    </row>
    <row r="27" spans="1:10" ht="15.95" hidden="1" customHeight="1">
      <c r="A27" s="185" t="s">
        <v>36</v>
      </c>
      <c r="B27" s="9">
        <v>677395</v>
      </c>
      <c r="C27" s="9">
        <v>689612</v>
      </c>
      <c r="D27" s="33">
        <v>693252</v>
      </c>
      <c r="E27" s="9">
        <v>699219</v>
      </c>
      <c r="F27" s="9">
        <v>705213</v>
      </c>
      <c r="G27" s="9">
        <v>687137.00000000536</v>
      </c>
      <c r="H27" s="9">
        <v>688831</v>
      </c>
      <c r="I27" s="88">
        <v>697992.00000000396</v>
      </c>
      <c r="J27" s="88">
        <v>697527.00000001187</v>
      </c>
    </row>
    <row r="28" spans="1:10" ht="21" customHeight="1">
      <c r="A28" s="185" t="s">
        <v>13</v>
      </c>
      <c r="B28" s="9">
        <v>401981</v>
      </c>
      <c r="C28" s="9">
        <v>397472</v>
      </c>
      <c r="D28" s="33">
        <v>391118</v>
      </c>
      <c r="E28" s="9">
        <v>384420</v>
      </c>
      <c r="F28" s="9">
        <v>378106</v>
      </c>
      <c r="G28" s="9">
        <v>365884.00000000081</v>
      </c>
      <c r="H28" s="9">
        <v>363313.99999999802</v>
      </c>
      <c r="I28" s="88">
        <v>356752.99999999942</v>
      </c>
      <c r="J28" s="88">
        <v>348990.00000000105</v>
      </c>
    </row>
    <row r="29" spans="1:10" ht="18" customHeight="1">
      <c r="A29" s="186" t="s">
        <v>15</v>
      </c>
      <c r="B29" s="9"/>
      <c r="C29" s="9"/>
      <c r="D29" s="33"/>
      <c r="E29" s="9"/>
      <c r="F29" s="9"/>
      <c r="G29" s="9"/>
      <c r="H29" s="9"/>
      <c r="I29" s="88"/>
      <c r="J29" s="88"/>
    </row>
    <row r="30" spans="1:10" ht="21" customHeight="1">
      <c r="A30" s="344" t="s">
        <v>13</v>
      </c>
      <c r="B30" s="208">
        <v>70544</v>
      </c>
      <c r="C30" s="419">
        <v>69555</v>
      </c>
      <c r="D30" s="425">
        <v>68534</v>
      </c>
      <c r="E30" s="205">
        <v>67474</v>
      </c>
      <c r="F30" s="205">
        <v>66453</v>
      </c>
      <c r="G30" s="205">
        <v>64585.000000000029</v>
      </c>
      <c r="H30" s="205">
        <v>63626.999999999302</v>
      </c>
      <c r="I30" s="88">
        <v>62385</v>
      </c>
      <c r="J30" s="88">
        <v>60895.999999999898</v>
      </c>
    </row>
    <row r="31" spans="1:10" ht="21" customHeight="1">
      <c r="A31" s="344" t="s">
        <v>66</v>
      </c>
      <c r="B31" s="203">
        <v>44827</v>
      </c>
      <c r="C31" s="420">
        <v>43610</v>
      </c>
      <c r="D31" s="426">
        <v>42316</v>
      </c>
      <c r="E31" s="205">
        <v>40952</v>
      </c>
      <c r="F31" s="205">
        <v>39570</v>
      </c>
      <c r="G31" s="205">
        <v>37908.999999999978</v>
      </c>
      <c r="H31" s="205">
        <v>37122.000000000116</v>
      </c>
      <c r="I31" s="88">
        <v>35966.999999999942</v>
      </c>
      <c r="J31" s="88">
        <v>34703.999999999964</v>
      </c>
    </row>
    <row r="32" spans="1:10" ht="21" customHeight="1">
      <c r="A32" s="344" t="s">
        <v>79</v>
      </c>
      <c r="B32" s="203">
        <v>25189</v>
      </c>
      <c r="C32" s="420">
        <v>24893</v>
      </c>
      <c r="D32" s="426">
        <v>24418</v>
      </c>
      <c r="E32" s="205">
        <v>23922</v>
      </c>
      <c r="F32" s="205">
        <v>23439</v>
      </c>
      <c r="G32" s="205">
        <v>22567.000000000055</v>
      </c>
      <c r="H32" s="205">
        <v>22703.000000000051</v>
      </c>
      <c r="I32" s="88">
        <v>22422.999999999964</v>
      </c>
      <c r="J32" s="88">
        <v>21986.000000000033</v>
      </c>
    </row>
    <row r="33" spans="1:10" ht="21" customHeight="1">
      <c r="A33" s="344" t="s">
        <v>56</v>
      </c>
      <c r="B33" s="203">
        <v>26323</v>
      </c>
      <c r="C33" s="420">
        <v>25721</v>
      </c>
      <c r="D33" s="426">
        <v>25001</v>
      </c>
      <c r="E33" s="205">
        <v>24287</v>
      </c>
      <c r="F33" s="205">
        <v>23454</v>
      </c>
      <c r="G33" s="205">
        <v>22391.000000000196</v>
      </c>
      <c r="H33" s="205">
        <v>21753.000000000055</v>
      </c>
      <c r="I33" s="88">
        <v>21189.000000000015</v>
      </c>
      <c r="J33" s="88">
        <v>20456.000000000022</v>
      </c>
    </row>
    <row r="34" spans="1:10" ht="21" customHeight="1">
      <c r="A34" s="344" t="s">
        <v>102</v>
      </c>
      <c r="B34" s="203">
        <v>18847</v>
      </c>
      <c r="C34" s="420">
        <v>18266</v>
      </c>
      <c r="D34" s="426">
        <v>17653</v>
      </c>
      <c r="E34" s="205">
        <v>17172</v>
      </c>
      <c r="F34" s="205">
        <v>16571</v>
      </c>
      <c r="G34" s="205">
        <v>15924.000000000005</v>
      </c>
      <c r="H34" s="205">
        <v>15763.000000000015</v>
      </c>
      <c r="I34" s="88">
        <v>15392.999999999973</v>
      </c>
      <c r="J34" s="88">
        <v>14914.999999999955</v>
      </c>
    </row>
    <row r="35" spans="1:10" ht="21" customHeight="1">
      <c r="A35" s="344" t="s">
        <v>110</v>
      </c>
      <c r="B35" s="203">
        <v>13388</v>
      </c>
      <c r="C35" s="420">
        <v>13198</v>
      </c>
      <c r="D35" s="426">
        <v>12845</v>
      </c>
      <c r="E35" s="205">
        <v>12582</v>
      </c>
      <c r="F35" s="205">
        <v>12376</v>
      </c>
      <c r="G35" s="205">
        <v>11987.000000000007</v>
      </c>
      <c r="H35" s="205">
        <v>11990.99999999998</v>
      </c>
      <c r="I35" s="88">
        <v>11728.999999999989</v>
      </c>
      <c r="J35" s="88">
        <v>11546.999999999991</v>
      </c>
    </row>
    <row r="36" spans="1:10" ht="21" customHeight="1">
      <c r="A36" s="344" t="s">
        <v>120</v>
      </c>
      <c r="B36" s="203">
        <v>25337</v>
      </c>
      <c r="C36" s="420">
        <v>24879</v>
      </c>
      <c r="D36" s="426">
        <v>24038</v>
      </c>
      <c r="E36" s="205">
        <v>23276</v>
      </c>
      <c r="F36" s="205">
        <v>22450</v>
      </c>
      <c r="G36" s="205">
        <v>21526.000000000011</v>
      </c>
      <c r="H36" s="205">
        <v>21092.999999999967</v>
      </c>
      <c r="I36" s="88">
        <v>20436</v>
      </c>
      <c r="J36" s="88">
        <v>19746.000000000069</v>
      </c>
    </row>
    <row r="37" spans="1:10" ht="21" customHeight="1">
      <c r="A37" s="344" t="s">
        <v>380</v>
      </c>
      <c r="B37" s="203">
        <v>18051</v>
      </c>
      <c r="C37" s="420">
        <v>17731</v>
      </c>
      <c r="D37" s="426">
        <v>17247</v>
      </c>
      <c r="E37" s="205">
        <v>16758</v>
      </c>
      <c r="F37" s="205">
        <v>16232</v>
      </c>
      <c r="G37" s="205">
        <v>15511.999999999985</v>
      </c>
      <c r="H37" s="205">
        <v>15461.000000000095</v>
      </c>
      <c r="I37" s="88">
        <v>15007.000000000053</v>
      </c>
      <c r="J37" s="88">
        <v>14428</v>
      </c>
    </row>
    <row r="38" spans="1:10" ht="21" customHeight="1">
      <c r="A38" s="344" t="s">
        <v>138</v>
      </c>
      <c r="B38" s="203">
        <v>108077</v>
      </c>
      <c r="C38" s="420">
        <v>109751</v>
      </c>
      <c r="D38" s="426">
        <v>110808</v>
      </c>
      <c r="E38" s="205">
        <v>111393</v>
      </c>
      <c r="F38" s="205">
        <v>112712</v>
      </c>
      <c r="G38" s="205">
        <v>110496.0000000002</v>
      </c>
      <c r="H38" s="205">
        <v>111922.00000000039</v>
      </c>
      <c r="I38" s="88">
        <v>111716.00000000076</v>
      </c>
      <c r="J38" s="88">
        <v>111156.00000000016</v>
      </c>
    </row>
    <row r="39" spans="1:10" ht="21" customHeight="1">
      <c r="A39" s="344" t="s">
        <v>152</v>
      </c>
      <c r="B39" s="203">
        <v>11440</v>
      </c>
      <c r="C39" s="420">
        <v>11102</v>
      </c>
      <c r="D39" s="426">
        <v>10720</v>
      </c>
      <c r="E39" s="205">
        <v>10348</v>
      </c>
      <c r="F39" s="205">
        <v>9936</v>
      </c>
      <c r="G39" s="205">
        <v>9533.9999999999945</v>
      </c>
      <c r="H39" s="205">
        <v>9307.00000000002</v>
      </c>
      <c r="I39" s="88">
        <v>9042.9999999999927</v>
      </c>
      <c r="J39" s="88">
        <v>8724.9999999999854</v>
      </c>
    </row>
    <row r="40" spans="1:10" ht="21" customHeight="1">
      <c r="A40" s="344" t="s">
        <v>201</v>
      </c>
      <c r="B40" s="203">
        <v>11002</v>
      </c>
      <c r="C40" s="420">
        <v>10746</v>
      </c>
      <c r="D40" s="426">
        <v>10425</v>
      </c>
      <c r="E40" s="205">
        <v>10149</v>
      </c>
      <c r="F40" s="205">
        <v>9799</v>
      </c>
      <c r="G40" s="205">
        <v>9396.9999999999964</v>
      </c>
      <c r="H40" s="205">
        <v>9164.0000000000073</v>
      </c>
      <c r="I40" s="88">
        <v>8820.00000000002</v>
      </c>
      <c r="J40" s="88">
        <v>8582.9999999999964</v>
      </c>
    </row>
    <row r="41" spans="1:10" ht="21" customHeight="1">
      <c r="A41" s="344" t="s">
        <v>97</v>
      </c>
      <c r="B41" s="203">
        <v>22163</v>
      </c>
      <c r="C41" s="420">
        <v>21452</v>
      </c>
      <c r="D41" s="426">
        <v>20753</v>
      </c>
      <c r="E41" s="205">
        <v>19987</v>
      </c>
      <c r="F41" s="205">
        <v>19194</v>
      </c>
      <c r="G41" s="205">
        <v>18400.000000000004</v>
      </c>
      <c r="H41" s="205">
        <v>17747.999999999989</v>
      </c>
      <c r="I41" s="88">
        <v>17161.999999999869</v>
      </c>
      <c r="J41" s="88">
        <v>16498.00000000004</v>
      </c>
    </row>
    <row r="42" spans="1:10" ht="21" customHeight="1">
      <c r="A42" s="344" t="s">
        <v>129</v>
      </c>
      <c r="B42" s="203">
        <v>6793</v>
      </c>
      <c r="C42" s="420">
        <v>6568</v>
      </c>
      <c r="D42" s="426">
        <v>6360</v>
      </c>
      <c r="E42" s="205">
        <v>6120</v>
      </c>
      <c r="F42" s="205">
        <v>5920</v>
      </c>
      <c r="G42" s="205">
        <v>5655.9999999999927</v>
      </c>
      <c r="H42" s="205">
        <v>5659.9999999999964</v>
      </c>
      <c r="I42" s="88">
        <v>5482.9999999999864</v>
      </c>
      <c r="J42" s="88">
        <v>5350.0000000000009</v>
      </c>
    </row>
    <row r="43" spans="1:10" ht="21" customHeight="1">
      <c r="A43" s="185" t="s">
        <v>199</v>
      </c>
      <c r="B43" s="9">
        <f t="shared" ref="B43:G43" si="1">B6-B28</f>
        <v>9177824</v>
      </c>
      <c r="C43" s="9">
        <f t="shared" si="1"/>
        <v>9286472</v>
      </c>
      <c r="D43" s="33">
        <f t="shared" si="1"/>
        <v>9320904</v>
      </c>
      <c r="E43" s="9">
        <f t="shared" si="1"/>
        <v>9352443</v>
      </c>
      <c r="F43" s="9">
        <f t="shared" si="1"/>
        <v>9404082</v>
      </c>
      <c r="G43" s="9">
        <f t="shared" si="1"/>
        <v>9197547.0000000224</v>
      </c>
      <c r="H43" s="9">
        <f>H6-H28</f>
        <v>9201223</v>
      </c>
      <c r="I43" s="9">
        <f>I6-I28</f>
        <v>9199536.0000000764</v>
      </c>
      <c r="J43" s="9">
        <f>J6-J28</f>
        <v>9130906.9999999236</v>
      </c>
    </row>
    <row r="44" spans="1:10" ht="5.0999999999999996" customHeight="1">
      <c r="A44" s="187"/>
      <c r="B44" s="98"/>
      <c r="C44" s="98"/>
      <c r="D44" s="427"/>
      <c r="E44" s="98"/>
      <c r="F44" s="98"/>
      <c r="G44" s="98"/>
      <c r="H44" s="98"/>
      <c r="I44" s="98"/>
      <c r="J44" s="98"/>
    </row>
    <row r="45" spans="1:10" ht="11.1" hidden="1" customHeight="1">
      <c r="A45" s="207" t="s">
        <v>381</v>
      </c>
      <c r="B45" s="96"/>
      <c r="C45" s="96"/>
      <c r="D45" s="96"/>
      <c r="E45" s="96"/>
      <c r="F45" s="96"/>
      <c r="G45" s="96"/>
      <c r="H45" s="96"/>
    </row>
    <row r="46" spans="1:10">
      <c r="A46" s="183" t="s">
        <v>344</v>
      </c>
      <c r="B46" s="183"/>
      <c r="C46" s="183"/>
      <c r="D46" s="183"/>
      <c r="E46" s="194"/>
      <c r="F46" s="194"/>
      <c r="G46" s="194"/>
      <c r="H46" s="194"/>
    </row>
    <row r="47" spans="1:10" ht="11.1" customHeight="1">
      <c r="A47" s="183"/>
      <c r="B47" s="183"/>
      <c r="C47" s="183"/>
      <c r="D47" s="183"/>
      <c r="E47" s="194"/>
      <c r="F47" s="194"/>
      <c r="G47" s="194"/>
      <c r="H47" s="194"/>
    </row>
    <row r="48" spans="1:10" ht="11.1" customHeight="1">
      <c r="A48" s="183"/>
      <c r="B48" s="183"/>
      <c r="C48" s="183"/>
      <c r="D48" s="183"/>
      <c r="E48" s="194"/>
      <c r="F48" s="194"/>
      <c r="G48" s="194"/>
      <c r="H48" s="194"/>
    </row>
    <row r="49" spans="1:8" ht="11.1" customHeight="1">
      <c r="A49" s="183"/>
      <c r="B49" s="183"/>
      <c r="C49" s="183"/>
      <c r="D49" s="183"/>
      <c r="E49" s="194"/>
      <c r="F49" s="194"/>
      <c r="G49" s="194"/>
      <c r="H49" s="194"/>
    </row>
    <row r="50" spans="1:8" ht="11.1" customHeight="1">
      <c r="A50" s="183"/>
      <c r="B50" s="183"/>
      <c r="C50" s="183"/>
      <c r="D50" s="183"/>
      <c r="E50" s="194"/>
      <c r="F50" s="194"/>
      <c r="G50" s="194"/>
      <c r="H50" s="194"/>
    </row>
    <row r="51" spans="1:8" ht="11.1" customHeight="1">
      <c r="A51" s="183"/>
      <c r="B51" s="183"/>
      <c r="C51" s="183"/>
      <c r="D51" s="183"/>
      <c r="E51" s="194"/>
      <c r="F51" s="194"/>
      <c r="G51" s="194"/>
      <c r="H51" s="194"/>
    </row>
    <row r="52" spans="1:8" ht="11.1" customHeight="1">
      <c r="A52" s="183"/>
      <c r="B52" s="183"/>
      <c r="C52" s="183"/>
      <c r="D52" s="183"/>
      <c r="E52" s="194"/>
      <c r="F52" s="194"/>
      <c r="G52" s="194"/>
      <c r="H52" s="194"/>
    </row>
    <row r="53" spans="1:8" ht="11.1" customHeight="1">
      <c r="A53" s="183"/>
      <c r="B53" s="183"/>
      <c r="C53" s="183"/>
      <c r="D53" s="183"/>
      <c r="E53" s="194"/>
      <c r="F53" s="194"/>
      <c r="G53" s="194"/>
      <c r="H53" s="194"/>
    </row>
    <row r="54" spans="1:8" ht="11.1" customHeight="1">
      <c r="A54" s="183"/>
      <c r="B54" s="183"/>
      <c r="C54" s="183"/>
      <c r="D54" s="183"/>
      <c r="E54" s="194"/>
      <c r="F54" s="194"/>
      <c r="G54" s="194"/>
      <c r="H54" s="194"/>
    </row>
    <row r="55" spans="1:8" ht="11.1" customHeight="1">
      <c r="A55" s="183"/>
      <c r="B55" s="183"/>
      <c r="C55" s="183"/>
      <c r="D55" s="183"/>
      <c r="E55" s="194"/>
      <c r="F55" s="194"/>
      <c r="G55" s="194"/>
      <c r="H55" s="194"/>
    </row>
    <row r="56" spans="1:8" ht="11.1" customHeight="1">
      <c r="A56" s="183"/>
      <c r="B56" s="183"/>
      <c r="C56" s="183"/>
      <c r="D56" s="183"/>
      <c r="E56" s="194"/>
      <c r="F56" s="194"/>
      <c r="G56" s="194"/>
      <c r="H56" s="194"/>
    </row>
    <row r="57" spans="1:8" ht="11.1" customHeight="1">
      <c r="A57" s="183"/>
      <c r="B57" s="183"/>
      <c r="C57" s="183"/>
      <c r="D57" s="183"/>
      <c r="E57" s="194"/>
      <c r="F57" s="194"/>
      <c r="G57" s="194"/>
      <c r="H57" s="194"/>
    </row>
    <row r="58" spans="1:8" ht="11.1" customHeight="1">
      <c r="A58" s="183"/>
      <c r="B58" s="183"/>
      <c r="C58" s="183"/>
      <c r="D58" s="183"/>
      <c r="E58" s="194"/>
      <c r="F58" s="194"/>
      <c r="G58" s="194"/>
      <c r="H58" s="194"/>
    </row>
    <row r="59" spans="1:8" ht="11.1" customHeight="1">
      <c r="A59" s="183"/>
      <c r="B59" s="183"/>
      <c r="C59" s="183"/>
      <c r="D59" s="183"/>
      <c r="E59" s="194"/>
      <c r="F59" s="194"/>
      <c r="G59" s="194"/>
      <c r="H59" s="194"/>
    </row>
    <row r="60" spans="1:8" ht="11.1" customHeight="1">
      <c r="A60" s="183"/>
      <c r="B60" s="183"/>
      <c r="C60" s="183"/>
      <c r="D60" s="183"/>
      <c r="E60" s="194"/>
      <c r="F60" s="194"/>
      <c r="G60" s="194"/>
      <c r="H60" s="194"/>
    </row>
    <row r="61" spans="1:8" ht="11.1" customHeight="1">
      <c r="A61" s="183"/>
      <c r="B61" s="183"/>
      <c r="C61" s="183"/>
      <c r="D61" s="183"/>
      <c r="E61" s="194"/>
      <c r="F61" s="194"/>
      <c r="G61" s="194"/>
      <c r="H61" s="194"/>
    </row>
    <row r="62" spans="1:8" ht="11.1" customHeight="1">
      <c r="A62" s="183"/>
      <c r="B62" s="183"/>
      <c r="C62" s="183"/>
      <c r="D62" s="183"/>
      <c r="E62" s="194"/>
      <c r="F62" s="194"/>
      <c r="G62" s="194"/>
      <c r="H62" s="194"/>
    </row>
    <row r="63" spans="1:8" ht="11.1" customHeight="1">
      <c r="A63" s="183"/>
      <c r="B63" s="183"/>
      <c r="C63" s="183"/>
      <c r="D63" s="183"/>
      <c r="E63" s="194"/>
      <c r="F63" s="194"/>
      <c r="G63" s="194"/>
      <c r="H63" s="194"/>
    </row>
    <row r="64" spans="1:8" ht="11.1" customHeight="1">
      <c r="A64" s="183"/>
      <c r="B64" s="183"/>
      <c r="C64" s="183"/>
      <c r="D64" s="183"/>
      <c r="E64" s="194"/>
      <c r="F64" s="194"/>
      <c r="G64" s="194"/>
      <c r="H64" s="194"/>
    </row>
    <row r="65" spans="1:15" ht="11.1" customHeight="1">
      <c r="A65" s="183"/>
      <c r="B65" s="183"/>
      <c r="C65" s="183"/>
      <c r="D65" s="183"/>
      <c r="E65" s="194"/>
      <c r="F65" s="194"/>
      <c r="G65" s="194"/>
      <c r="H65" s="194"/>
    </row>
    <row r="66" spans="1:15" ht="11.1" customHeight="1">
      <c r="A66" s="183"/>
      <c r="B66" s="183"/>
      <c r="C66" s="183"/>
      <c r="D66" s="183"/>
      <c r="E66" s="194"/>
      <c r="F66" s="194"/>
      <c r="G66" s="194"/>
      <c r="H66" s="194"/>
    </row>
    <row r="67" spans="1:15" ht="11.1" customHeight="1">
      <c r="A67" s="183"/>
      <c r="B67" s="183"/>
      <c r="C67" s="183"/>
      <c r="D67" s="183"/>
      <c r="E67" s="194"/>
      <c r="F67" s="194"/>
      <c r="G67" s="194"/>
      <c r="H67" s="194"/>
    </row>
    <row r="68" spans="1:15" ht="11.1" customHeight="1">
      <c r="A68" s="183"/>
      <c r="B68" s="183"/>
      <c r="C68" s="183"/>
      <c r="D68" s="183"/>
      <c r="E68" s="194"/>
      <c r="F68" s="194"/>
      <c r="G68" s="194"/>
      <c r="H68" s="194"/>
    </row>
    <row r="69" spans="1:15" ht="11.1" customHeight="1">
      <c r="A69" s="183"/>
      <c r="B69" s="183"/>
      <c r="C69" s="183"/>
      <c r="D69" s="183"/>
      <c r="E69" s="194"/>
      <c r="F69" s="194"/>
      <c r="G69" s="194"/>
      <c r="H69" s="194"/>
    </row>
    <row r="70" spans="1:15" ht="11.1" customHeight="1">
      <c r="A70" s="183"/>
      <c r="B70" s="183"/>
      <c r="C70" s="183"/>
      <c r="D70" s="183"/>
      <c r="E70" s="194"/>
      <c r="F70" s="194"/>
      <c r="G70" s="194"/>
      <c r="H70" s="194"/>
    </row>
    <row r="71" spans="1:15" ht="11.1" customHeight="1">
      <c r="A71" s="183"/>
      <c r="B71" s="183"/>
      <c r="C71" s="183"/>
      <c r="D71" s="183"/>
      <c r="E71" s="194"/>
      <c r="F71" s="194"/>
      <c r="G71" s="194"/>
      <c r="H71" s="194"/>
    </row>
    <row r="72" spans="1:15" ht="11.1" customHeight="1">
      <c r="A72" s="183"/>
      <c r="B72" s="183"/>
      <c r="C72" s="183"/>
      <c r="D72" s="183"/>
      <c r="E72" s="194"/>
      <c r="F72" s="194"/>
      <c r="G72" s="194"/>
      <c r="H72" s="194"/>
    </row>
    <row r="73" spans="1:15" ht="11.1" customHeight="1">
      <c r="A73" s="183"/>
      <c r="B73" s="183"/>
      <c r="C73" s="183"/>
      <c r="D73" s="183"/>
      <c r="E73" s="194"/>
      <c r="F73" s="194"/>
      <c r="G73" s="194"/>
      <c r="H73" s="194"/>
    </row>
    <row r="74" spans="1:15" ht="11.1" customHeight="1">
      <c r="A74" s="183"/>
      <c r="B74" s="183"/>
      <c r="C74" s="183"/>
      <c r="D74" s="183"/>
      <c r="E74" s="194"/>
      <c r="F74" s="194"/>
      <c r="G74" s="194"/>
      <c r="H74" s="194"/>
    </row>
    <row r="75" spans="1:15" ht="11.1" customHeight="1">
      <c r="A75" s="183"/>
      <c r="B75" s="183"/>
      <c r="C75" s="183"/>
      <c r="D75" s="183"/>
      <c r="E75" s="194"/>
      <c r="F75" s="194"/>
      <c r="G75" s="194"/>
      <c r="H75" s="194"/>
    </row>
    <row r="76" spans="1:15" ht="11.1" customHeight="1">
      <c r="A76" s="183"/>
      <c r="B76" s="183"/>
      <c r="C76" s="183"/>
      <c r="D76" s="183"/>
      <c r="E76" s="194"/>
      <c r="F76" s="194"/>
      <c r="G76" s="194"/>
      <c r="H76" s="194"/>
    </row>
    <row r="77" spans="1:15" ht="11.1" customHeight="1">
      <c r="A77" s="188"/>
      <c r="B77" s="188"/>
      <c r="C77" s="188"/>
      <c r="D77" s="188"/>
      <c r="E77" s="168"/>
      <c r="F77" s="168"/>
      <c r="G77" s="168"/>
      <c r="H77" s="168"/>
    </row>
    <row r="78" spans="1:15" ht="13.5" customHeight="1">
      <c r="A78" s="524" t="s">
        <v>522</v>
      </c>
      <c r="B78" s="524"/>
      <c r="C78" s="524"/>
      <c r="D78" s="524"/>
      <c r="E78" s="524"/>
      <c r="F78" s="524"/>
      <c r="G78" s="524"/>
      <c r="H78" s="524"/>
      <c r="I78" s="524"/>
      <c r="J78" s="524"/>
    </row>
    <row r="79" spans="1:15" ht="12.75" customHeight="1">
      <c r="A79" s="525" t="s">
        <v>523</v>
      </c>
      <c r="B79" s="525"/>
      <c r="C79" s="525"/>
      <c r="D79" s="525"/>
      <c r="E79" s="525"/>
      <c r="F79" s="525"/>
      <c r="G79" s="525"/>
      <c r="H79" s="525"/>
      <c r="I79" s="525"/>
      <c r="J79" s="525"/>
    </row>
    <row r="80" spans="1:15" s="73" customFormat="1" ht="5.0999999999999996" customHeight="1">
      <c r="A80" s="319"/>
      <c r="B80" s="95"/>
      <c r="C80" s="96"/>
      <c r="D80" s="96"/>
      <c r="E80" s="96"/>
      <c r="F80" s="96"/>
      <c r="G80" s="96"/>
      <c r="H80" s="96"/>
      <c r="J80"/>
      <c r="K80"/>
      <c r="L80"/>
      <c r="M80"/>
      <c r="N80"/>
      <c r="O80"/>
    </row>
    <row r="81" spans="1:10" ht="24" customHeight="1">
      <c r="A81" s="353" t="s">
        <v>503</v>
      </c>
      <c r="B81" s="97">
        <v>2015</v>
      </c>
      <c r="C81" s="97">
        <v>2016</v>
      </c>
      <c r="D81" s="421">
        <v>2017</v>
      </c>
      <c r="E81" s="97">
        <v>2018</v>
      </c>
      <c r="F81" s="97">
        <v>2019</v>
      </c>
      <c r="G81" s="97">
        <v>2020</v>
      </c>
      <c r="H81" s="97">
        <v>2021</v>
      </c>
      <c r="I81" s="97">
        <v>2022</v>
      </c>
      <c r="J81" s="97">
        <v>2023</v>
      </c>
    </row>
    <row r="82" spans="1:10" ht="5.0999999999999996" customHeight="1">
      <c r="A82" s="185"/>
      <c r="B82" s="96"/>
      <c r="C82" s="96"/>
      <c r="D82" s="422"/>
      <c r="E82" s="96"/>
      <c r="F82" s="92"/>
      <c r="G82" s="96"/>
      <c r="H82" s="92"/>
    </row>
    <row r="83" spans="1:10" ht="18" customHeight="1">
      <c r="A83" s="164" t="s">
        <v>423</v>
      </c>
      <c r="B83" s="127">
        <f t="shared" ref="B83:J83" si="2">SUM(B85:B105)</f>
        <v>20806945</v>
      </c>
      <c r="C83" s="127">
        <f t="shared" si="2"/>
        <v>21221253</v>
      </c>
      <c r="D83" s="428">
        <f t="shared" si="2"/>
        <v>21632262</v>
      </c>
      <c r="E83" s="127">
        <f t="shared" si="2"/>
        <v>21972000</v>
      </c>
      <c r="F83" s="127">
        <f t="shared" si="2"/>
        <v>22327828</v>
      </c>
      <c r="G83" s="127">
        <f t="shared" si="2"/>
        <v>22604222.999999464</v>
      </c>
      <c r="H83" s="127">
        <f t="shared" si="2"/>
        <v>22856609.999999441</v>
      </c>
      <c r="I83" s="127">
        <f t="shared" si="2"/>
        <v>23188340.999999285</v>
      </c>
      <c r="J83" s="127">
        <f t="shared" si="2"/>
        <v>23572612.999999024</v>
      </c>
    </row>
    <row r="84" spans="1:10" ht="18" hidden="1" customHeight="1">
      <c r="A84" s="186" t="s">
        <v>487</v>
      </c>
      <c r="B84" s="93"/>
      <c r="C84" s="93"/>
      <c r="D84" s="429"/>
      <c r="E84" s="93"/>
      <c r="F84" s="93"/>
      <c r="G84" s="93"/>
      <c r="H84" s="93"/>
    </row>
    <row r="85" spans="1:10" ht="18" hidden="1" customHeight="1">
      <c r="A85" s="185" t="s">
        <v>18</v>
      </c>
      <c r="B85" s="189">
        <v>272117</v>
      </c>
      <c r="C85" s="189">
        <v>278837</v>
      </c>
      <c r="D85" s="430">
        <v>284975</v>
      </c>
      <c r="E85" s="189">
        <v>290278</v>
      </c>
      <c r="F85" s="189">
        <v>296204</v>
      </c>
      <c r="G85" s="189">
        <v>302721.00000001158</v>
      </c>
      <c r="H85" s="189">
        <v>313141.00000000361</v>
      </c>
      <c r="I85" s="189">
        <v>319884.00000000262</v>
      </c>
      <c r="J85" s="189">
        <v>327407.00000000565</v>
      </c>
    </row>
    <row r="86" spans="1:10" ht="18" hidden="1" customHeight="1">
      <c r="A86" s="185" t="s">
        <v>19</v>
      </c>
      <c r="B86" s="189">
        <v>835662</v>
      </c>
      <c r="C86" s="189">
        <v>847420</v>
      </c>
      <c r="D86" s="430">
        <v>856796</v>
      </c>
      <c r="E86" s="189">
        <v>863494</v>
      </c>
      <c r="F86" s="189">
        <v>870288</v>
      </c>
      <c r="G86" s="189">
        <v>879537.00000000314</v>
      </c>
      <c r="H86" s="189">
        <v>902714.00000002072</v>
      </c>
      <c r="I86" s="189">
        <v>907535.99999997148</v>
      </c>
      <c r="J86" s="189">
        <v>927812.00000000047</v>
      </c>
    </row>
    <row r="87" spans="1:10" ht="18" hidden="1" customHeight="1">
      <c r="A87" s="185" t="s">
        <v>20</v>
      </c>
      <c r="B87" s="189">
        <v>286165</v>
      </c>
      <c r="C87" s="189">
        <v>292124</v>
      </c>
      <c r="D87" s="430">
        <v>297407</v>
      </c>
      <c r="E87" s="189">
        <v>301715</v>
      </c>
      <c r="F87" s="189">
        <v>307602</v>
      </c>
      <c r="G87" s="189">
        <v>314654.99999999889</v>
      </c>
      <c r="H87" s="189">
        <v>328413.99999999494</v>
      </c>
      <c r="I87" s="189">
        <v>337245.00000000373</v>
      </c>
      <c r="J87" s="189">
        <v>345342.00000000565</v>
      </c>
    </row>
    <row r="88" spans="1:10" ht="18" hidden="1" customHeight="1">
      <c r="A88" s="185" t="s">
        <v>21</v>
      </c>
      <c r="B88" s="189">
        <v>1038973</v>
      </c>
      <c r="C88" s="189">
        <v>1062690</v>
      </c>
      <c r="D88" s="430">
        <v>1087645</v>
      </c>
      <c r="E88" s="189">
        <v>1104041</v>
      </c>
      <c r="F88" s="189">
        <v>1123048</v>
      </c>
      <c r="G88" s="189">
        <v>1135095.0000000084</v>
      </c>
      <c r="H88" s="189">
        <v>1147114.0000000519</v>
      </c>
      <c r="I88" s="189">
        <v>1161724.9999999846</v>
      </c>
      <c r="J88" s="189">
        <v>1180417.999999963</v>
      </c>
    </row>
    <row r="89" spans="1:10" ht="18" hidden="1" customHeight="1">
      <c r="A89" s="185" t="s">
        <v>22</v>
      </c>
      <c r="B89" s="189">
        <v>425148</v>
      </c>
      <c r="C89" s="189">
        <v>435233</v>
      </c>
      <c r="D89" s="430">
        <v>445559</v>
      </c>
      <c r="E89" s="189">
        <v>451507</v>
      </c>
      <c r="F89" s="189">
        <v>459440</v>
      </c>
      <c r="G89" s="189">
        <v>468683.00000000559</v>
      </c>
      <c r="H89" s="189">
        <v>484255.00000001915</v>
      </c>
      <c r="I89" s="189">
        <v>491598.00000000279</v>
      </c>
      <c r="J89" s="189">
        <v>499720.99999999086</v>
      </c>
    </row>
    <row r="90" spans="1:10" ht="18" hidden="1" customHeight="1">
      <c r="A90" s="185" t="s">
        <v>23</v>
      </c>
      <c r="B90" s="189">
        <v>1014857</v>
      </c>
      <c r="C90" s="189">
        <v>1031896</v>
      </c>
      <c r="D90" s="430">
        <v>1047579</v>
      </c>
      <c r="E90" s="189">
        <v>1062018</v>
      </c>
      <c r="F90" s="189">
        <v>1074028</v>
      </c>
      <c r="G90" s="189">
        <v>1091077.9999999732</v>
      </c>
      <c r="H90" s="189">
        <v>1111124.0000000109</v>
      </c>
      <c r="I90" s="189">
        <v>1126258.0000000021</v>
      </c>
      <c r="J90" s="189">
        <v>1147365.9999999837</v>
      </c>
    </row>
    <row r="91" spans="1:10" ht="18" hidden="1" customHeight="1">
      <c r="A91" s="185" t="s">
        <v>176</v>
      </c>
      <c r="B91" s="189">
        <v>747694</v>
      </c>
      <c r="C91" s="189">
        <v>765522</v>
      </c>
      <c r="D91" s="430">
        <v>782936</v>
      </c>
      <c r="E91" s="189">
        <v>799759</v>
      </c>
      <c r="F91" s="189">
        <v>811504</v>
      </c>
      <c r="G91" s="189">
        <v>818192.99999999348</v>
      </c>
      <c r="H91" s="189">
        <v>817328.99999998603</v>
      </c>
      <c r="I91" s="189">
        <v>826635.00000003004</v>
      </c>
      <c r="J91" s="189">
        <v>836966.99999996868</v>
      </c>
    </row>
    <row r="92" spans="1:10" ht="18" hidden="1" customHeight="1">
      <c r="A92" s="185" t="s">
        <v>24</v>
      </c>
      <c r="B92" s="189">
        <v>920464</v>
      </c>
      <c r="C92" s="189">
        <v>942433</v>
      </c>
      <c r="D92" s="430">
        <v>962380</v>
      </c>
      <c r="E92" s="189">
        <v>980765</v>
      </c>
      <c r="F92" s="189">
        <v>998848</v>
      </c>
      <c r="G92" s="189">
        <v>1016328.9999999771</v>
      </c>
      <c r="H92" s="189">
        <v>1034012.9999999792</v>
      </c>
      <c r="I92" s="189">
        <v>1056226.0000000203</v>
      </c>
      <c r="J92" s="189">
        <v>1082946.0000000026</v>
      </c>
    </row>
    <row r="93" spans="1:10" ht="18" hidden="1" customHeight="1">
      <c r="A93" s="185" t="s">
        <v>25</v>
      </c>
      <c r="B93" s="189">
        <v>276180</v>
      </c>
      <c r="C93" s="189">
        <v>280056</v>
      </c>
      <c r="D93" s="430">
        <v>286521</v>
      </c>
      <c r="E93" s="189">
        <v>288020</v>
      </c>
      <c r="F93" s="189">
        <v>290836</v>
      </c>
      <c r="G93" s="189">
        <v>296605.0000000007</v>
      </c>
      <c r="H93" s="189">
        <v>319273.00000001444</v>
      </c>
      <c r="I93" s="189">
        <v>319707.99999999412</v>
      </c>
      <c r="J93" s="189">
        <v>323166.99999999773</v>
      </c>
    </row>
    <row r="94" spans="1:10" ht="18" hidden="1" customHeight="1">
      <c r="A94" s="185" t="s">
        <v>26</v>
      </c>
      <c r="B94" s="189">
        <v>528645</v>
      </c>
      <c r="C94" s="189">
        <v>541591</v>
      </c>
      <c r="D94" s="430">
        <v>553695</v>
      </c>
      <c r="E94" s="189">
        <v>559245</v>
      </c>
      <c r="F94" s="189">
        <v>569161</v>
      </c>
      <c r="G94" s="189">
        <v>580593.00000001374</v>
      </c>
      <c r="H94" s="189">
        <v>600729.99999999546</v>
      </c>
      <c r="I94" s="189">
        <v>607282.00000001024</v>
      </c>
      <c r="J94" s="189">
        <v>621788.00000002747</v>
      </c>
    </row>
    <row r="95" spans="1:10" ht="18" hidden="1" customHeight="1">
      <c r="A95" s="185" t="s">
        <v>27</v>
      </c>
      <c r="B95" s="189">
        <v>586216</v>
      </c>
      <c r="C95" s="189">
        <v>597360</v>
      </c>
      <c r="D95" s="430">
        <v>608466</v>
      </c>
      <c r="E95" s="189">
        <v>620815</v>
      </c>
      <c r="F95" s="189">
        <v>637787</v>
      </c>
      <c r="G95" s="189">
        <v>646421.99999999814</v>
      </c>
      <c r="H95" s="189">
        <v>655124.99999998452</v>
      </c>
      <c r="I95" s="189">
        <v>674891.99999998859</v>
      </c>
      <c r="J95" s="189">
        <v>688122.00000001246</v>
      </c>
    </row>
    <row r="96" spans="1:10" ht="18" hidden="1" customHeight="1">
      <c r="A96" s="185" t="s">
        <v>28</v>
      </c>
      <c r="B96" s="189">
        <v>881299</v>
      </c>
      <c r="C96" s="189">
        <v>901942</v>
      </c>
      <c r="D96" s="430">
        <v>918931</v>
      </c>
      <c r="E96" s="189">
        <v>939411</v>
      </c>
      <c r="F96" s="189">
        <v>959259</v>
      </c>
      <c r="G96" s="189">
        <v>974479.99999996496</v>
      </c>
      <c r="H96" s="189">
        <v>976358.9999999681</v>
      </c>
      <c r="I96" s="189">
        <v>992384.00000000233</v>
      </c>
      <c r="J96" s="189">
        <v>1016463.0000000249</v>
      </c>
    </row>
    <row r="97" spans="1:10" ht="18" hidden="1" customHeight="1">
      <c r="A97" s="185" t="s">
        <v>29</v>
      </c>
      <c r="B97" s="189">
        <v>1297959</v>
      </c>
      <c r="C97" s="189">
        <v>1325195</v>
      </c>
      <c r="D97" s="430">
        <v>1350678</v>
      </c>
      <c r="E97" s="189">
        <v>1373870</v>
      </c>
      <c r="F97" s="189">
        <v>1397290</v>
      </c>
      <c r="G97" s="189">
        <v>1416161.000000003</v>
      </c>
      <c r="H97" s="189">
        <v>1437880.0000000342</v>
      </c>
      <c r="I97" s="189">
        <v>1464786.0000000477</v>
      </c>
      <c r="J97" s="189">
        <v>1492596.0000000247</v>
      </c>
    </row>
    <row r="98" spans="1:10" ht="18" hidden="1" customHeight="1">
      <c r="A98" s="185" t="s">
        <v>30</v>
      </c>
      <c r="B98" s="189">
        <v>893543</v>
      </c>
      <c r="C98" s="189">
        <v>909531</v>
      </c>
      <c r="D98" s="430">
        <v>925806</v>
      </c>
      <c r="E98" s="189">
        <v>941549</v>
      </c>
      <c r="F98" s="189">
        <v>956762</v>
      </c>
      <c r="G98" s="189">
        <v>968197.00000001816</v>
      </c>
      <c r="H98" s="189">
        <v>976091.9999999915</v>
      </c>
      <c r="I98" s="189">
        <v>995485.99999999453</v>
      </c>
      <c r="J98" s="189">
        <v>1013706.9999999994</v>
      </c>
    </row>
    <row r="99" spans="1:10" ht="18" hidden="1" customHeight="1">
      <c r="A99" s="185" t="s">
        <v>31</v>
      </c>
      <c r="B99" s="189">
        <v>7614653</v>
      </c>
      <c r="C99" s="189">
        <v>7764185</v>
      </c>
      <c r="D99" s="430">
        <v>7928137</v>
      </c>
      <c r="E99" s="189">
        <v>8054331</v>
      </c>
      <c r="F99" s="189">
        <v>8179475</v>
      </c>
      <c r="G99" s="189">
        <v>8248120.9999994086</v>
      </c>
      <c r="H99" s="189">
        <v>8233577.999999403</v>
      </c>
      <c r="I99" s="189">
        <v>8317560.9999992223</v>
      </c>
      <c r="J99" s="189">
        <v>8411735.9999990407</v>
      </c>
    </row>
    <row r="100" spans="1:10" ht="18" hidden="1" customHeight="1">
      <c r="A100" s="185" t="s">
        <v>32</v>
      </c>
      <c r="B100" s="189">
        <v>635380</v>
      </c>
      <c r="C100" s="189">
        <v>649602</v>
      </c>
      <c r="D100" s="430">
        <v>660151</v>
      </c>
      <c r="E100" s="189">
        <v>667227</v>
      </c>
      <c r="F100" s="189">
        <v>676743</v>
      </c>
      <c r="G100" s="189">
        <v>688616.00000001921</v>
      </c>
      <c r="H100" s="189">
        <v>702860.99999999511</v>
      </c>
      <c r="I100" s="189">
        <v>718041.00000000047</v>
      </c>
      <c r="J100" s="189">
        <v>734926.9999999709</v>
      </c>
    </row>
    <row r="101" spans="1:10" ht="18" hidden="1" customHeight="1">
      <c r="A101" s="185" t="s">
        <v>33</v>
      </c>
      <c r="B101" s="189">
        <v>96081</v>
      </c>
      <c r="C101" s="189">
        <v>98958</v>
      </c>
      <c r="D101" s="430">
        <v>103354</v>
      </c>
      <c r="E101" s="189">
        <v>106302</v>
      </c>
      <c r="F101" s="189">
        <v>113180</v>
      </c>
      <c r="G101" s="189">
        <v>115559.00000000029</v>
      </c>
      <c r="H101" s="189">
        <v>123148.99999999856</v>
      </c>
      <c r="I101" s="189">
        <v>130032.99999999923</v>
      </c>
      <c r="J101" s="189">
        <v>136542.99999999991</v>
      </c>
    </row>
    <row r="102" spans="1:10" ht="18" hidden="1" customHeight="1">
      <c r="A102" s="185" t="s">
        <v>34</v>
      </c>
      <c r="B102" s="189">
        <v>134374</v>
      </c>
      <c r="C102" s="189">
        <v>136773</v>
      </c>
      <c r="D102" s="430">
        <v>139003</v>
      </c>
      <c r="E102" s="189">
        <v>142751</v>
      </c>
      <c r="F102" s="189">
        <v>145982</v>
      </c>
      <c r="G102" s="189">
        <v>147554.99999999907</v>
      </c>
      <c r="H102" s="189">
        <v>151018.00000000183</v>
      </c>
      <c r="I102" s="189">
        <v>153753.00000000099</v>
      </c>
      <c r="J102" s="189">
        <v>157600.00000000044</v>
      </c>
    </row>
    <row r="103" spans="1:10" ht="18" hidden="1" customHeight="1">
      <c r="A103" s="185" t="s">
        <v>35</v>
      </c>
      <c r="B103" s="189">
        <v>186178</v>
      </c>
      <c r="C103" s="189">
        <v>189260</v>
      </c>
      <c r="D103" s="430">
        <v>190160</v>
      </c>
      <c r="E103" s="189">
        <v>191709</v>
      </c>
      <c r="F103" s="189">
        <v>195443</v>
      </c>
      <c r="G103" s="189">
        <v>199908.00000000154</v>
      </c>
      <c r="H103" s="189">
        <v>213521.00000000207</v>
      </c>
      <c r="I103" s="189">
        <v>216763.00000000789</v>
      </c>
      <c r="J103" s="189">
        <v>218228.00000000276</v>
      </c>
    </row>
    <row r="104" spans="1:10" ht="18" hidden="1" customHeight="1">
      <c r="A104" s="185" t="s">
        <v>36</v>
      </c>
      <c r="B104" s="189">
        <v>1272713</v>
      </c>
      <c r="C104" s="189">
        <v>1294981</v>
      </c>
      <c r="D104" s="430">
        <v>1318205</v>
      </c>
      <c r="E104" s="189">
        <v>1340725</v>
      </c>
      <c r="F104" s="189">
        <v>1363075</v>
      </c>
      <c r="G104" s="189">
        <v>1382309.0000000608</v>
      </c>
      <c r="H104" s="189">
        <v>1405895.9999999527</v>
      </c>
      <c r="I104" s="189">
        <v>1439580.0000000081</v>
      </c>
      <c r="J104" s="189">
        <v>1468896</v>
      </c>
    </row>
    <row r="105" spans="1:10" ht="18" customHeight="1">
      <c r="A105" s="185" t="s">
        <v>13</v>
      </c>
      <c r="B105" s="189">
        <v>862644</v>
      </c>
      <c r="C105" s="189">
        <v>875664</v>
      </c>
      <c r="D105" s="430">
        <v>883878</v>
      </c>
      <c r="E105" s="189">
        <v>892468</v>
      </c>
      <c r="F105" s="189">
        <v>901873</v>
      </c>
      <c r="G105" s="189">
        <v>913406.0000000021</v>
      </c>
      <c r="H105" s="189">
        <v>923024.00000003423</v>
      </c>
      <c r="I105" s="189">
        <v>930964.99999999371</v>
      </c>
      <c r="J105" s="189">
        <v>940861.00000000279</v>
      </c>
    </row>
    <row r="106" spans="1:10" ht="15.95" hidden="1" customHeight="1">
      <c r="A106" s="185" t="s">
        <v>345</v>
      </c>
      <c r="B106" s="189">
        <f t="shared" ref="B106:H106" si="3">B83-B105</f>
        <v>19944301</v>
      </c>
      <c r="C106" s="189">
        <f t="shared" si="3"/>
        <v>20345589</v>
      </c>
      <c r="D106" s="430">
        <f t="shared" si="3"/>
        <v>20748384</v>
      </c>
      <c r="E106" s="189">
        <f t="shared" si="3"/>
        <v>21079532</v>
      </c>
      <c r="F106" s="189">
        <f t="shared" si="3"/>
        <v>21425955</v>
      </c>
      <c r="G106" s="189">
        <f t="shared" si="3"/>
        <v>21690816.99999946</v>
      </c>
      <c r="H106" s="189">
        <f t="shared" si="3"/>
        <v>21933585.999999408</v>
      </c>
      <c r="I106" s="189"/>
      <c r="J106" s="189"/>
    </row>
    <row r="107" spans="1:10" ht="18" customHeight="1">
      <c r="A107" s="186" t="s">
        <v>15</v>
      </c>
      <c r="B107" s="189"/>
      <c r="C107" s="189"/>
      <c r="D107" s="430"/>
      <c r="E107" s="189"/>
      <c r="F107" s="189"/>
      <c r="G107" s="189"/>
      <c r="H107" s="189"/>
      <c r="I107" s="189"/>
      <c r="J107" s="189"/>
    </row>
    <row r="108" spans="1:10" ht="18" customHeight="1">
      <c r="A108" s="344" t="s">
        <v>13</v>
      </c>
      <c r="B108" s="203">
        <v>172599</v>
      </c>
      <c r="C108" s="204">
        <v>174685</v>
      </c>
      <c r="D108" s="431">
        <v>175715</v>
      </c>
      <c r="E108" s="205">
        <v>176811</v>
      </c>
      <c r="F108" s="205">
        <v>178395</v>
      </c>
      <c r="G108" s="205">
        <v>179966.99999999942</v>
      </c>
      <c r="H108" s="189">
        <v>179887.00000000125</v>
      </c>
      <c r="I108" s="189">
        <v>180697.00000000201</v>
      </c>
      <c r="J108" s="189">
        <v>181432.0000000041</v>
      </c>
    </row>
    <row r="109" spans="1:10" ht="18" customHeight="1">
      <c r="A109" s="344" t="s">
        <v>66</v>
      </c>
      <c r="B109" s="203">
        <v>94253</v>
      </c>
      <c r="C109" s="204">
        <v>95580</v>
      </c>
      <c r="D109" s="431">
        <v>95970</v>
      </c>
      <c r="E109" s="205">
        <v>96780</v>
      </c>
      <c r="F109" s="205">
        <v>96597</v>
      </c>
      <c r="G109" s="205">
        <v>97736.999999999593</v>
      </c>
      <c r="H109" s="189">
        <v>99153.000000000015</v>
      </c>
      <c r="I109" s="189">
        <v>99756.000000000218</v>
      </c>
      <c r="J109" s="189">
        <v>100823.00000000015</v>
      </c>
    </row>
    <row r="110" spans="1:10" ht="18" customHeight="1">
      <c r="A110" s="344" t="s">
        <v>79</v>
      </c>
      <c r="B110" s="203">
        <v>39465</v>
      </c>
      <c r="C110" s="204">
        <v>40464</v>
      </c>
      <c r="D110" s="431">
        <v>41571</v>
      </c>
      <c r="E110" s="205">
        <v>42604</v>
      </c>
      <c r="F110" s="205">
        <v>43857</v>
      </c>
      <c r="G110" s="205">
        <v>45495.00000000008</v>
      </c>
      <c r="H110" s="189">
        <v>46831.999999999956</v>
      </c>
      <c r="I110" s="189">
        <v>47972.999999999389</v>
      </c>
      <c r="J110" s="189">
        <v>49177.000000000058</v>
      </c>
    </row>
    <row r="111" spans="1:10" ht="18" customHeight="1">
      <c r="A111" s="344" t="s">
        <v>56</v>
      </c>
      <c r="B111" s="203">
        <v>58430</v>
      </c>
      <c r="C111" s="204">
        <v>58834</v>
      </c>
      <c r="D111" s="431">
        <v>58663</v>
      </c>
      <c r="E111" s="205">
        <v>58712</v>
      </c>
      <c r="F111" s="205">
        <v>58964</v>
      </c>
      <c r="G111" s="205">
        <v>59692.999999999862</v>
      </c>
      <c r="H111" s="189">
        <v>60315.999999999913</v>
      </c>
      <c r="I111" s="189">
        <v>60793.000000000138</v>
      </c>
      <c r="J111" s="189">
        <v>61434.999999999913</v>
      </c>
    </row>
    <row r="112" spans="1:10" ht="18" customHeight="1">
      <c r="A112" s="344" t="s">
        <v>102</v>
      </c>
      <c r="B112" s="203">
        <v>54766</v>
      </c>
      <c r="C112" s="204">
        <v>55181</v>
      </c>
      <c r="D112" s="431">
        <v>55059</v>
      </c>
      <c r="E112" s="205">
        <v>54898</v>
      </c>
      <c r="F112" s="205">
        <v>54779</v>
      </c>
      <c r="G112" s="205">
        <v>54999.00000000008</v>
      </c>
      <c r="H112" s="189">
        <v>56126.999999999673</v>
      </c>
      <c r="I112" s="189">
        <v>56495.999999999614</v>
      </c>
      <c r="J112" s="189">
        <v>57310.000000000146</v>
      </c>
    </row>
    <row r="113" spans="1:10" ht="18" customHeight="1">
      <c r="A113" s="344" t="s">
        <v>110</v>
      </c>
      <c r="B113" s="203">
        <v>34691</v>
      </c>
      <c r="C113" s="204">
        <v>35043</v>
      </c>
      <c r="D113" s="431">
        <v>35289</v>
      </c>
      <c r="E113" s="205">
        <v>35567</v>
      </c>
      <c r="F113" s="205">
        <v>35530</v>
      </c>
      <c r="G113" s="205">
        <v>35840.99999999992</v>
      </c>
      <c r="H113" s="189">
        <v>37118.000000000226</v>
      </c>
      <c r="I113" s="189">
        <v>36838.999999999818</v>
      </c>
      <c r="J113" s="189">
        <v>37263.999999999956</v>
      </c>
    </row>
    <row r="114" spans="1:10" ht="18" customHeight="1">
      <c r="A114" s="344" t="s">
        <v>120</v>
      </c>
      <c r="B114" s="203">
        <v>52245</v>
      </c>
      <c r="C114" s="204">
        <v>52915</v>
      </c>
      <c r="D114" s="431">
        <v>53070</v>
      </c>
      <c r="E114" s="205">
        <v>53525</v>
      </c>
      <c r="F114" s="205">
        <v>53716</v>
      </c>
      <c r="G114" s="205">
        <v>54368.999999999942</v>
      </c>
      <c r="H114" s="189">
        <v>55141.999999999956</v>
      </c>
      <c r="I114" s="189">
        <v>55561.000000000822</v>
      </c>
      <c r="J114" s="189">
        <v>56241.999999999294</v>
      </c>
    </row>
    <row r="115" spans="1:10" ht="18" customHeight="1">
      <c r="A115" s="344" t="s">
        <v>380</v>
      </c>
      <c r="B115" s="203">
        <v>38530</v>
      </c>
      <c r="C115" s="204">
        <v>39326</v>
      </c>
      <c r="D115" s="431">
        <v>39887</v>
      </c>
      <c r="E115" s="205">
        <v>40382</v>
      </c>
      <c r="F115" s="205">
        <v>41291</v>
      </c>
      <c r="G115" s="205">
        <v>41965.000000000204</v>
      </c>
      <c r="H115" s="189">
        <v>43591.999999999804</v>
      </c>
      <c r="I115" s="189">
        <v>44393.000000000473</v>
      </c>
      <c r="J115" s="189">
        <v>45528.99999999992</v>
      </c>
    </row>
    <row r="116" spans="1:10" ht="18" customHeight="1">
      <c r="A116" s="344" t="s">
        <v>138</v>
      </c>
      <c r="B116" s="203">
        <v>193058</v>
      </c>
      <c r="C116" s="204">
        <v>197857</v>
      </c>
      <c r="D116" s="431">
        <v>202789</v>
      </c>
      <c r="E116" s="205">
        <v>207199</v>
      </c>
      <c r="F116" s="205">
        <v>212694</v>
      </c>
      <c r="G116" s="205">
        <v>216090.99999999843</v>
      </c>
      <c r="H116" s="189">
        <v>215440.00000000268</v>
      </c>
      <c r="I116" s="189">
        <v>218234.00000000323</v>
      </c>
      <c r="J116" s="189">
        <v>220598.99999999697</v>
      </c>
    </row>
    <row r="117" spans="1:10" ht="18" customHeight="1">
      <c r="A117" s="344" t="s">
        <v>152</v>
      </c>
      <c r="B117" s="203">
        <v>29681</v>
      </c>
      <c r="C117" s="204">
        <v>29929</v>
      </c>
      <c r="D117" s="431">
        <v>30060</v>
      </c>
      <c r="E117" s="205">
        <v>29981</v>
      </c>
      <c r="F117" s="205">
        <v>30056</v>
      </c>
      <c r="G117" s="205">
        <v>30475.999999999785</v>
      </c>
      <c r="H117" s="189">
        <v>30773.000000000087</v>
      </c>
      <c r="I117" s="189">
        <v>31167.000000000127</v>
      </c>
      <c r="J117" s="189">
        <v>31425.000000000025</v>
      </c>
    </row>
    <row r="118" spans="1:10" ht="18" customHeight="1">
      <c r="A118" s="344" t="s">
        <v>201</v>
      </c>
      <c r="B118" s="203">
        <v>21402</v>
      </c>
      <c r="C118" s="204">
        <v>21795</v>
      </c>
      <c r="D118" s="431">
        <v>22098</v>
      </c>
      <c r="E118" s="205">
        <v>22294</v>
      </c>
      <c r="F118" s="205">
        <v>22337</v>
      </c>
      <c r="G118" s="205">
        <v>22574.999999999833</v>
      </c>
      <c r="H118" s="189">
        <v>23473.000000000029</v>
      </c>
      <c r="I118" s="189">
        <v>23368.000000000029</v>
      </c>
      <c r="J118" s="189">
        <v>23598.000000000131</v>
      </c>
    </row>
    <row r="119" spans="1:10" ht="18" customHeight="1">
      <c r="A119" s="344" t="s">
        <v>97</v>
      </c>
      <c r="B119" s="203">
        <v>51981</v>
      </c>
      <c r="C119" s="204">
        <v>52377</v>
      </c>
      <c r="D119" s="431">
        <v>52104</v>
      </c>
      <c r="E119" s="205">
        <v>52089</v>
      </c>
      <c r="F119" s="205">
        <v>52225</v>
      </c>
      <c r="G119" s="205">
        <v>52748.999999999905</v>
      </c>
      <c r="H119" s="189">
        <v>53038.000000000429</v>
      </c>
      <c r="I119" s="189">
        <v>53346</v>
      </c>
      <c r="J119" s="189">
        <v>53502.000000000611</v>
      </c>
    </row>
    <row r="120" spans="1:10" ht="18" customHeight="1">
      <c r="A120" s="344" t="s">
        <v>129</v>
      </c>
      <c r="B120" s="203">
        <v>21543</v>
      </c>
      <c r="C120" s="204">
        <v>21678</v>
      </c>
      <c r="D120" s="431">
        <v>21603</v>
      </c>
      <c r="E120" s="205">
        <v>21626</v>
      </c>
      <c r="F120" s="205">
        <v>21432</v>
      </c>
      <c r="G120" s="205">
        <v>21448.99999999996</v>
      </c>
      <c r="H120" s="189">
        <v>22132.999999999971</v>
      </c>
      <c r="I120" s="189">
        <v>22342.000000000051</v>
      </c>
      <c r="J120" s="189">
        <v>22524.999999999978</v>
      </c>
    </row>
    <row r="121" spans="1:10" ht="18" customHeight="1">
      <c r="A121" s="185" t="s">
        <v>199</v>
      </c>
      <c r="B121" s="203">
        <f t="shared" ref="B121:J121" si="4">B83-B108</f>
        <v>20634346</v>
      </c>
      <c r="C121" s="203">
        <f t="shared" si="4"/>
        <v>21046568</v>
      </c>
      <c r="D121" s="432">
        <f t="shared" si="4"/>
        <v>21456547</v>
      </c>
      <c r="E121" s="203">
        <f t="shared" si="4"/>
        <v>21795189</v>
      </c>
      <c r="F121" s="203">
        <f t="shared" si="4"/>
        <v>22149433</v>
      </c>
      <c r="G121" s="203">
        <f t="shared" si="4"/>
        <v>22424255.999999464</v>
      </c>
      <c r="H121" s="203">
        <f t="shared" si="4"/>
        <v>22676722.999999441</v>
      </c>
      <c r="I121" s="203">
        <f t="shared" si="4"/>
        <v>23007643.999999281</v>
      </c>
      <c r="J121" s="203">
        <f t="shared" si="4"/>
        <v>23391180.99999902</v>
      </c>
    </row>
    <row r="122" spans="1:10" ht="5.0999999999999996" customHeight="1">
      <c r="A122" s="187"/>
      <c r="B122" s="98"/>
      <c r="C122" s="98"/>
      <c r="D122" s="427"/>
      <c r="E122" s="98"/>
      <c r="F122" s="98"/>
      <c r="G122" s="98"/>
      <c r="H122" s="98"/>
      <c r="I122" s="98"/>
      <c r="J122" s="98"/>
    </row>
    <row r="123" spans="1:10" s="197" customFormat="1" ht="11.1" hidden="1" customHeight="1">
      <c r="A123" s="207" t="s">
        <v>382</v>
      </c>
      <c r="B123" s="321"/>
      <c r="C123" s="321"/>
      <c r="D123" s="321"/>
      <c r="E123" s="321"/>
      <c r="F123" s="321"/>
      <c r="G123" s="321"/>
      <c r="H123" s="321"/>
    </row>
    <row r="124" spans="1:10" s="197" customFormat="1" ht="10.5" customHeight="1">
      <c r="A124" s="505" t="s">
        <v>524</v>
      </c>
      <c r="B124" s="506"/>
      <c r="C124" s="506"/>
      <c r="D124" s="506"/>
      <c r="E124" s="506"/>
      <c r="F124" s="506"/>
      <c r="G124" s="506"/>
      <c r="H124" s="506"/>
      <c r="I124" s="506"/>
      <c r="J124" s="506"/>
    </row>
    <row r="125" spans="1:10" s="197" customFormat="1" ht="9.75" customHeight="1">
      <c r="A125" s="508" t="s">
        <v>533</v>
      </c>
      <c r="B125" s="508"/>
      <c r="C125" s="508"/>
      <c r="D125" s="508"/>
      <c r="E125" s="508"/>
      <c r="F125" s="508"/>
      <c r="G125" s="508"/>
      <c r="H125" s="508"/>
      <c r="I125" s="508"/>
      <c r="J125" s="508"/>
    </row>
    <row r="126" spans="1:10" s="197" customFormat="1" ht="11.1" customHeight="1">
      <c r="A126" s="183" t="s">
        <v>451</v>
      </c>
      <c r="B126" s="183"/>
      <c r="C126" s="183"/>
      <c r="D126" s="183"/>
      <c r="E126" s="183"/>
      <c r="F126" s="183"/>
      <c r="G126" s="183"/>
      <c r="H126" s="183"/>
    </row>
    <row r="127" spans="1:10" ht="13.5" customHeight="1"/>
    <row r="128" spans="1:10" ht="13.5" customHeight="1"/>
    <row r="129" spans="1:14" ht="13.5" customHeight="1"/>
    <row r="130" spans="1:14" ht="13.5" customHeight="1"/>
    <row r="131" spans="1:14" ht="13.5" customHeight="1"/>
    <row r="132" spans="1:14" ht="13.5" customHeight="1"/>
    <row r="133" spans="1:14" ht="5.0999999999999996" customHeight="1"/>
    <row r="134" spans="1:14" ht="11.1" customHeight="1"/>
    <row r="135" spans="1:14" ht="11.1" customHeight="1"/>
    <row r="136" spans="1:14" s="73" customFormat="1" ht="11.1" customHeight="1">
      <c r="A136"/>
      <c r="B136" s="72"/>
      <c r="C136" s="72"/>
      <c r="D136" s="72"/>
      <c r="E136" s="72"/>
      <c r="F136" s="72"/>
      <c r="G136" s="72"/>
      <c r="H136" s="72"/>
    </row>
    <row r="138" spans="1:14">
      <c r="I138" s="73"/>
      <c r="J138" s="127"/>
      <c r="K138" s="127"/>
      <c r="L138" s="127"/>
      <c r="M138" s="127"/>
      <c r="N138" s="127"/>
    </row>
    <row r="139" spans="1:14">
      <c r="J139" s="189"/>
      <c r="K139" s="189"/>
      <c r="L139" s="189"/>
      <c r="M139" s="189"/>
      <c r="N139" s="189"/>
    </row>
  </sheetData>
  <mergeCells count="6">
    <mergeCell ref="A1:J1"/>
    <mergeCell ref="A78:J78"/>
    <mergeCell ref="A124:J124"/>
    <mergeCell ref="A79:J79"/>
    <mergeCell ref="A125:J125"/>
    <mergeCell ref="A2:J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showGridLines="0" zoomScaleNormal="100" workbookViewId="0">
      <selection activeCell="R12" sqref="R12"/>
    </sheetView>
  </sheetViews>
  <sheetFormatPr baseColWidth="10" defaultColWidth="11.42578125" defaultRowHeight="12.75"/>
  <cols>
    <col min="1" max="1" width="32.42578125" customWidth="1"/>
    <col min="2" max="6" width="10.7109375" customWidth="1"/>
    <col min="7" max="8" width="8.7109375" customWidth="1"/>
    <col min="9" max="9" width="9.140625" customWidth="1"/>
    <col min="10" max="10" width="10.140625" customWidth="1"/>
    <col min="11" max="11" width="9.5703125" customWidth="1"/>
    <col min="12" max="12" width="10" customWidth="1"/>
    <col min="13" max="13" width="8" customWidth="1"/>
    <col min="15" max="15" width="9.28515625" customWidth="1"/>
    <col min="16" max="16" width="9.7109375" customWidth="1"/>
    <col min="17" max="17" width="9.140625" customWidth="1"/>
    <col min="18" max="18" width="10.42578125" customWidth="1"/>
    <col min="19" max="19" width="8.85546875" customWidth="1"/>
    <col min="20" max="20" width="9" customWidth="1"/>
    <col min="22" max="22" width="8.28515625" customWidth="1"/>
  </cols>
  <sheetData>
    <row r="1" spans="1:22" ht="13.5" customHeight="1">
      <c r="A1" s="464" t="s">
        <v>355</v>
      </c>
      <c r="B1" s="464"/>
      <c r="C1" s="464"/>
      <c r="D1" s="464"/>
      <c r="E1" s="464"/>
      <c r="F1" s="464"/>
      <c r="G1" s="85"/>
      <c r="H1" s="85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22">
      <c r="A2" s="467" t="s">
        <v>354</v>
      </c>
      <c r="B2" s="467"/>
      <c r="C2" s="467"/>
      <c r="D2" s="467"/>
      <c r="E2" s="467"/>
      <c r="F2" s="467"/>
      <c r="G2" s="85"/>
      <c r="H2" s="85"/>
      <c r="J2" s="125"/>
      <c r="K2" s="125"/>
      <c r="L2" s="125"/>
      <c r="M2" s="125"/>
      <c r="N2" s="124"/>
      <c r="O2" s="59"/>
    </row>
    <row r="3" spans="1:22" ht="5.0999999999999996" customHeight="1">
      <c r="A3" s="170"/>
      <c r="B3" s="170"/>
      <c r="C3" s="170"/>
      <c r="D3" s="170"/>
      <c r="E3" s="170"/>
      <c r="F3" s="170"/>
      <c r="G3" s="85"/>
      <c r="H3" s="85"/>
      <c r="J3" s="60"/>
      <c r="K3" s="60"/>
      <c r="L3" s="60"/>
      <c r="M3" s="60"/>
      <c r="N3" s="124"/>
      <c r="O3" s="61"/>
    </row>
    <row r="4" spans="1:22" ht="38.25" customHeight="1">
      <c r="A4" s="325" t="s">
        <v>492</v>
      </c>
      <c r="B4" s="440" t="s">
        <v>507</v>
      </c>
      <c r="C4" s="178" t="s">
        <v>348</v>
      </c>
      <c r="D4" s="178" t="s">
        <v>349</v>
      </c>
      <c r="E4" s="178" t="s">
        <v>506</v>
      </c>
      <c r="F4" s="178" t="s">
        <v>505</v>
      </c>
      <c r="G4" s="85"/>
      <c r="H4" s="85"/>
      <c r="I4" s="308"/>
      <c r="J4" s="60"/>
      <c r="K4" s="60"/>
      <c r="L4" s="60"/>
      <c r="M4" s="60"/>
      <c r="N4" s="60"/>
      <c r="O4" s="125"/>
    </row>
    <row r="5" spans="1:22" ht="5.0999999999999996" customHeight="1">
      <c r="A5" s="437"/>
      <c r="B5" s="438"/>
      <c r="C5" s="439"/>
      <c r="D5" s="439"/>
      <c r="E5" s="439"/>
      <c r="F5" s="439"/>
      <c r="G5" s="85"/>
      <c r="H5" s="85"/>
      <c r="I5" s="308"/>
      <c r="J5" s="60"/>
      <c r="K5" s="60"/>
      <c r="L5" s="60"/>
      <c r="M5" s="60"/>
      <c r="N5" s="60"/>
      <c r="O5" s="125"/>
    </row>
    <row r="6" spans="1:22" ht="27" customHeight="1">
      <c r="A6" s="367" t="s">
        <v>423</v>
      </c>
      <c r="B6" s="436"/>
      <c r="C6" s="89"/>
      <c r="D6" s="89"/>
      <c r="E6" s="89"/>
      <c r="F6" s="89"/>
      <c r="G6" s="275"/>
      <c r="H6" s="275"/>
      <c r="I6" s="308"/>
      <c r="J6" s="62"/>
      <c r="K6" s="62"/>
      <c r="L6" s="62"/>
      <c r="M6" s="62"/>
      <c r="N6" s="62"/>
      <c r="O6" s="62"/>
    </row>
    <row r="7" spans="1:22" ht="57" customHeight="1">
      <c r="A7" s="339" t="s">
        <v>350</v>
      </c>
      <c r="B7" s="274">
        <v>17409964</v>
      </c>
      <c r="C7" s="88">
        <v>13581978</v>
      </c>
      <c r="D7" s="88">
        <v>2104676</v>
      </c>
      <c r="E7" s="88">
        <v>682287</v>
      </c>
      <c r="F7" s="88">
        <v>1041023</v>
      </c>
      <c r="G7" s="275"/>
      <c r="H7" s="275"/>
      <c r="I7" s="309"/>
      <c r="J7" s="62"/>
      <c r="K7" s="62"/>
      <c r="L7" s="62"/>
      <c r="M7" s="62"/>
      <c r="N7" s="62"/>
      <c r="O7" s="62"/>
    </row>
    <row r="8" spans="1:22" ht="42" customHeight="1">
      <c r="A8" s="339" t="s">
        <v>351</v>
      </c>
      <c r="B8" s="274">
        <v>17409964</v>
      </c>
      <c r="C8" s="88">
        <v>13523884</v>
      </c>
      <c r="D8" s="88">
        <v>2237972</v>
      </c>
      <c r="E8" s="88">
        <v>720370</v>
      </c>
      <c r="F8" s="88">
        <v>927738</v>
      </c>
      <c r="G8" s="275"/>
      <c r="H8" s="275"/>
      <c r="I8" s="309"/>
      <c r="J8" s="62"/>
      <c r="K8" s="62"/>
      <c r="L8" s="62"/>
      <c r="M8" s="62"/>
      <c r="N8" s="62"/>
      <c r="O8" s="62"/>
    </row>
    <row r="9" spans="1:22" ht="38.25">
      <c r="A9" s="339" t="s">
        <v>352</v>
      </c>
      <c r="B9" s="274">
        <v>17409964</v>
      </c>
      <c r="C9" s="88">
        <v>13454912</v>
      </c>
      <c r="D9" s="88">
        <v>2219737</v>
      </c>
      <c r="E9" s="88">
        <v>769249</v>
      </c>
      <c r="F9" s="88">
        <v>966066</v>
      </c>
      <c r="G9" s="275"/>
      <c r="H9" s="275"/>
      <c r="I9" s="309"/>
      <c r="J9" s="62"/>
      <c r="K9" s="62"/>
      <c r="L9" s="62"/>
      <c r="M9" s="62"/>
      <c r="N9" s="62"/>
      <c r="O9" s="62"/>
    </row>
    <row r="10" spans="1:22" ht="25.5">
      <c r="A10" s="339" t="s">
        <v>353</v>
      </c>
      <c r="B10" s="274">
        <v>17409964</v>
      </c>
      <c r="C10" s="88">
        <v>1441576</v>
      </c>
      <c r="D10" s="88">
        <v>13800239</v>
      </c>
      <c r="E10" s="88">
        <v>1002858</v>
      </c>
      <c r="F10" s="88">
        <v>1165291</v>
      </c>
      <c r="G10" s="85"/>
      <c r="H10" s="85"/>
      <c r="I10" s="309"/>
      <c r="J10" s="62"/>
      <c r="K10" s="62"/>
      <c r="L10" s="62"/>
      <c r="M10" s="62"/>
      <c r="N10" s="62"/>
      <c r="O10" s="62"/>
    </row>
    <row r="11" spans="1:22" ht="27" customHeight="1">
      <c r="A11" s="433" t="s">
        <v>13</v>
      </c>
      <c r="B11" s="436"/>
      <c r="C11" s="89"/>
      <c r="D11" s="89"/>
      <c r="E11" s="89"/>
      <c r="F11" s="89"/>
      <c r="G11" s="85"/>
      <c r="H11" s="85"/>
      <c r="I11" s="308"/>
      <c r="J11" s="62"/>
      <c r="K11" s="62"/>
      <c r="L11" s="62"/>
      <c r="M11" s="62"/>
      <c r="N11" s="62"/>
      <c r="O11" s="62"/>
    </row>
    <row r="12" spans="1:22" ht="55.5" customHeight="1">
      <c r="A12" s="339" t="s">
        <v>350</v>
      </c>
      <c r="B12" s="274">
        <v>698294</v>
      </c>
      <c r="C12" s="88">
        <v>581557</v>
      </c>
      <c r="D12" s="88">
        <v>48068</v>
      </c>
      <c r="E12" s="88">
        <v>18614</v>
      </c>
      <c r="F12" s="88">
        <v>50055</v>
      </c>
      <c r="G12" s="85"/>
      <c r="H12" s="85"/>
      <c r="I12" s="309"/>
      <c r="J12" s="62"/>
      <c r="K12" s="62"/>
      <c r="L12" s="62"/>
      <c r="M12" s="62"/>
      <c r="N12" s="62"/>
      <c r="O12" s="62"/>
    </row>
    <row r="13" spans="1:22" ht="25.5">
      <c r="A13" s="339" t="s">
        <v>351</v>
      </c>
      <c r="B13" s="274">
        <v>698294</v>
      </c>
      <c r="C13" s="88">
        <v>584232</v>
      </c>
      <c r="D13" s="88">
        <v>51122</v>
      </c>
      <c r="E13" s="88">
        <v>17990</v>
      </c>
      <c r="F13" s="88">
        <v>44950</v>
      </c>
      <c r="G13" s="85"/>
      <c r="H13" s="85"/>
      <c r="I13" s="309"/>
      <c r="J13" s="62"/>
      <c r="K13" s="62"/>
      <c r="L13" s="62"/>
      <c r="M13" s="62"/>
      <c r="N13" s="62"/>
      <c r="O13" s="62"/>
    </row>
    <row r="14" spans="1:22" ht="42.75" customHeight="1">
      <c r="A14" s="339" t="s">
        <v>352</v>
      </c>
      <c r="B14" s="274">
        <v>698294</v>
      </c>
      <c r="C14" s="88">
        <v>583050</v>
      </c>
      <c r="D14" s="88">
        <v>49365</v>
      </c>
      <c r="E14" s="88">
        <v>19365</v>
      </c>
      <c r="F14" s="88">
        <v>46514</v>
      </c>
      <c r="G14" s="85"/>
      <c r="H14" s="85"/>
      <c r="I14" s="309"/>
      <c r="J14" s="62"/>
      <c r="K14" s="62"/>
      <c r="L14" s="62"/>
      <c r="M14" s="62"/>
      <c r="N14" s="62"/>
      <c r="O14" s="62"/>
    </row>
    <row r="15" spans="1:22" ht="41.25" customHeight="1">
      <c r="A15" s="339" t="s">
        <v>353</v>
      </c>
      <c r="B15" s="274">
        <v>698294</v>
      </c>
      <c r="C15" s="88">
        <v>45161</v>
      </c>
      <c r="D15" s="88">
        <v>565730</v>
      </c>
      <c r="E15" s="88">
        <v>27311</v>
      </c>
      <c r="F15" s="88">
        <v>60092</v>
      </c>
      <c r="G15" s="85"/>
      <c r="H15" s="85"/>
      <c r="I15" s="309"/>
      <c r="J15" s="62"/>
      <c r="K15" s="62"/>
      <c r="L15" s="62"/>
      <c r="M15" s="62"/>
      <c r="N15" s="62"/>
      <c r="O15" s="62"/>
    </row>
    <row r="16" spans="1:22" ht="27" customHeight="1">
      <c r="A16" s="434" t="s">
        <v>199</v>
      </c>
      <c r="B16" s="274"/>
      <c r="C16" s="88"/>
      <c r="D16" s="88"/>
      <c r="E16" s="88"/>
      <c r="F16" s="88"/>
      <c r="G16" s="85"/>
      <c r="H16" s="85"/>
      <c r="J16" s="62"/>
      <c r="K16" s="62"/>
      <c r="L16" s="62"/>
      <c r="M16" s="62"/>
      <c r="N16" s="62"/>
      <c r="O16" s="62"/>
    </row>
    <row r="17" spans="1:15" ht="57.75" customHeight="1">
      <c r="A17" s="339" t="s">
        <v>350</v>
      </c>
      <c r="B17" s="274">
        <f>B7-B12</f>
        <v>16711670</v>
      </c>
      <c r="C17" s="88">
        <f>C7-C12</f>
        <v>13000421</v>
      </c>
      <c r="D17" s="88">
        <f>D7-D12</f>
        <v>2056608</v>
      </c>
      <c r="E17" s="88">
        <f>E7-E12</f>
        <v>663673</v>
      </c>
      <c r="F17" s="88">
        <f>F7-F12</f>
        <v>990968</v>
      </c>
      <c r="G17" s="85"/>
      <c r="H17" s="85"/>
      <c r="J17" s="62"/>
      <c r="K17" s="62"/>
      <c r="L17" s="62"/>
      <c r="M17" s="62"/>
      <c r="N17" s="62"/>
      <c r="O17" s="62"/>
    </row>
    <row r="18" spans="1:15" ht="25.5">
      <c r="A18" s="339" t="s">
        <v>351</v>
      </c>
      <c r="B18" s="274">
        <f t="shared" ref="B18:F18" si="0">B8-B13</f>
        <v>16711670</v>
      </c>
      <c r="C18" s="88">
        <f t="shared" si="0"/>
        <v>12939652</v>
      </c>
      <c r="D18" s="88">
        <f t="shared" si="0"/>
        <v>2186850</v>
      </c>
      <c r="E18" s="88">
        <f t="shared" si="0"/>
        <v>702380</v>
      </c>
      <c r="F18" s="88">
        <f t="shared" si="0"/>
        <v>882788</v>
      </c>
      <c r="G18" s="85"/>
      <c r="H18" s="85"/>
      <c r="J18" s="62"/>
      <c r="K18" s="62"/>
      <c r="L18" s="62"/>
      <c r="M18" s="62"/>
      <c r="N18" s="62"/>
      <c r="O18" s="62"/>
    </row>
    <row r="19" spans="1:15" ht="42" customHeight="1">
      <c r="A19" s="339" t="s">
        <v>352</v>
      </c>
      <c r="B19" s="274">
        <f>B9-B14</f>
        <v>16711670</v>
      </c>
      <c r="C19" s="88">
        <f t="shared" ref="C19:F19" si="1">C9-C14</f>
        <v>12871862</v>
      </c>
      <c r="D19" s="88">
        <f t="shared" si="1"/>
        <v>2170372</v>
      </c>
      <c r="E19" s="88">
        <f t="shared" si="1"/>
        <v>749884</v>
      </c>
      <c r="F19" s="88">
        <f t="shared" si="1"/>
        <v>919552</v>
      </c>
      <c r="G19" s="85"/>
      <c r="H19" s="85"/>
      <c r="J19" s="62"/>
      <c r="K19" s="62"/>
      <c r="L19" s="62"/>
      <c r="M19" s="62"/>
      <c r="N19" s="62"/>
      <c r="O19" s="62"/>
    </row>
    <row r="20" spans="1:15" ht="25.5">
      <c r="A20" s="339" t="s">
        <v>353</v>
      </c>
      <c r="B20" s="274">
        <f t="shared" ref="B20:F20" si="2">B10-B15</f>
        <v>16711670</v>
      </c>
      <c r="C20" s="88">
        <f t="shared" si="2"/>
        <v>1396415</v>
      </c>
      <c r="D20" s="88">
        <f t="shared" si="2"/>
        <v>13234509</v>
      </c>
      <c r="E20" s="88">
        <f t="shared" si="2"/>
        <v>975547</v>
      </c>
      <c r="F20" s="88">
        <f t="shared" si="2"/>
        <v>1105199</v>
      </c>
      <c r="I20" s="199"/>
      <c r="J20" s="199"/>
      <c r="K20" s="199"/>
      <c r="L20" s="199"/>
      <c r="M20" s="62"/>
      <c r="N20" s="62"/>
      <c r="O20" s="62"/>
    </row>
    <row r="21" spans="1:15" ht="5.0999999999999996" customHeight="1">
      <c r="A21" s="435"/>
      <c r="B21" s="427"/>
      <c r="C21" s="98"/>
      <c r="D21" s="98"/>
      <c r="E21" s="98"/>
      <c r="F21" s="94"/>
      <c r="G21" s="85"/>
      <c r="H21" s="85"/>
      <c r="J21" s="62"/>
      <c r="K21" s="62"/>
      <c r="L21" s="62"/>
      <c r="M21" s="62"/>
      <c r="N21" s="62"/>
      <c r="O21" s="62"/>
    </row>
    <row r="22" spans="1:15" ht="11.1" customHeight="1">
      <c r="A22" s="57" t="s">
        <v>356</v>
      </c>
      <c r="B22" s="57"/>
      <c r="C22" s="57"/>
      <c r="D22" s="57"/>
      <c r="G22" s="154"/>
      <c r="H22" s="154"/>
    </row>
    <row r="23" spans="1:15">
      <c r="G23" s="85"/>
      <c r="H23" s="85"/>
    </row>
  </sheetData>
  <mergeCells count="2">
    <mergeCell ref="A1:F1"/>
    <mergeCell ref="A2:F2"/>
  </mergeCells>
  <pageMargins left="1.1811023622047245" right="0.98425196850393704" top="0.98425196850393704" bottom="0.98425196850393704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3"/>
  <sheetViews>
    <sheetView showGridLines="0" zoomScale="110" zoomScaleNormal="110" workbookViewId="0">
      <selection activeCell="B11" sqref="B11"/>
    </sheetView>
  </sheetViews>
  <sheetFormatPr baseColWidth="10" defaultRowHeight="12.75"/>
  <cols>
    <col min="1" max="1" width="3" customWidth="1"/>
    <col min="2" max="2" width="63" customWidth="1"/>
    <col min="3" max="3" width="10.7109375" customWidth="1"/>
    <col min="4" max="4" width="9.42578125" style="72" customWidth="1"/>
    <col min="5" max="5" width="10.140625" customWidth="1"/>
    <col min="6" max="6" width="8.28515625" customWidth="1"/>
    <col min="8" max="8" width="7.140625" customWidth="1"/>
    <col min="9" max="9" width="8.85546875" customWidth="1"/>
  </cols>
  <sheetData>
    <row r="1" spans="1:13" ht="13.5">
      <c r="A1" s="526" t="s">
        <v>347</v>
      </c>
      <c r="B1" s="526"/>
      <c r="C1" s="526"/>
      <c r="D1" s="526"/>
      <c r="E1" s="105"/>
      <c r="F1" s="105"/>
      <c r="G1" s="105"/>
      <c r="H1" s="9"/>
      <c r="I1" s="6"/>
    </row>
    <row r="2" spans="1:13" ht="13.5">
      <c r="A2" s="106"/>
      <c r="B2" s="107" t="s">
        <v>313</v>
      </c>
      <c r="C2" s="105"/>
      <c r="D2" s="9"/>
      <c r="E2" s="105"/>
      <c r="F2" s="105"/>
      <c r="G2" s="105"/>
      <c r="H2" s="9"/>
      <c r="I2" s="6"/>
    </row>
    <row r="3" spans="1:13" ht="25.5">
      <c r="A3" s="108" t="s">
        <v>177</v>
      </c>
      <c r="B3" s="109" t="s">
        <v>233</v>
      </c>
      <c r="C3" s="40" t="s">
        <v>178</v>
      </c>
      <c r="D3" s="40" t="s">
        <v>302</v>
      </c>
      <c r="E3" s="40" t="s">
        <v>305</v>
      </c>
      <c r="F3" s="40" t="s">
        <v>235</v>
      </c>
      <c r="G3" s="40" t="s">
        <v>236</v>
      </c>
      <c r="H3" s="40" t="s">
        <v>165</v>
      </c>
      <c r="I3" s="40" t="s">
        <v>237</v>
      </c>
    </row>
    <row r="4" spans="1:13" ht="24" customHeight="1">
      <c r="A4" s="111"/>
      <c r="B4" s="112" t="s">
        <v>238</v>
      </c>
      <c r="C4" s="145"/>
      <c r="D4" s="145"/>
      <c r="E4" s="145"/>
      <c r="F4" s="145"/>
      <c r="G4" s="145"/>
      <c r="H4" s="145"/>
      <c r="I4" s="145"/>
    </row>
    <row r="5" spans="1:13" ht="24" customHeight="1">
      <c r="A5" s="107">
        <v>1</v>
      </c>
      <c r="B5" s="123" t="s">
        <v>239</v>
      </c>
      <c r="C5" s="157">
        <v>90455</v>
      </c>
      <c r="D5" s="157">
        <v>1096961</v>
      </c>
      <c r="E5" s="157">
        <v>1028105</v>
      </c>
      <c r="F5" s="157">
        <v>0</v>
      </c>
      <c r="G5" s="157">
        <f>SUM(E5:F5)</f>
        <v>1028105</v>
      </c>
      <c r="H5" s="157">
        <f>(G5/D5)*100</f>
        <v>93.723022058213559</v>
      </c>
      <c r="I5" s="157">
        <v>0</v>
      </c>
    </row>
    <row r="6" spans="1:13" ht="24" customHeight="1">
      <c r="A6" s="107">
        <v>2</v>
      </c>
      <c r="B6" s="123" t="s">
        <v>240</v>
      </c>
      <c r="C6" s="157">
        <v>309583</v>
      </c>
      <c r="D6" s="157">
        <v>4152773</v>
      </c>
      <c r="E6" s="157">
        <v>0</v>
      </c>
      <c r="F6" s="157">
        <v>0</v>
      </c>
      <c r="G6" s="157">
        <v>0</v>
      </c>
      <c r="H6" s="157">
        <f t="shared" ref="H6:H80" si="0">(G6/D6)*100</f>
        <v>0</v>
      </c>
      <c r="I6" s="157">
        <v>0</v>
      </c>
    </row>
    <row r="7" spans="1:13" ht="24" customHeight="1">
      <c r="A7" s="107">
        <v>3</v>
      </c>
      <c r="B7" s="123" t="s">
        <v>241</v>
      </c>
      <c r="C7" s="157">
        <v>2284086</v>
      </c>
      <c r="D7" s="157">
        <v>7296921</v>
      </c>
      <c r="E7" s="157">
        <v>0</v>
      </c>
      <c r="F7" s="157">
        <v>579872</v>
      </c>
      <c r="G7" s="157">
        <f t="shared" ref="G7:G15" si="1">SUM(E7:F7)</f>
        <v>579872</v>
      </c>
      <c r="H7" s="157">
        <f t="shared" si="0"/>
        <v>7.9468038642600076</v>
      </c>
      <c r="I7" s="157">
        <v>5450179</v>
      </c>
      <c r="M7" s="159"/>
    </row>
    <row r="8" spans="1:13" ht="24" customHeight="1">
      <c r="A8" s="106"/>
      <c r="B8" s="113" t="s">
        <v>242</v>
      </c>
      <c r="C8" s="145"/>
      <c r="D8" s="145"/>
      <c r="E8" s="145"/>
      <c r="F8" s="145"/>
      <c r="G8" s="145"/>
      <c r="H8" s="145"/>
      <c r="I8" s="145"/>
      <c r="M8" s="158"/>
    </row>
    <row r="9" spans="1:13" ht="24" customHeight="1">
      <c r="A9" s="105">
        <v>1</v>
      </c>
      <c r="B9" s="123" t="s">
        <v>243</v>
      </c>
      <c r="C9" s="157">
        <v>151212</v>
      </c>
      <c r="D9" s="157">
        <v>6960269</v>
      </c>
      <c r="E9" s="157">
        <v>0</v>
      </c>
      <c r="F9" s="157">
        <v>0</v>
      </c>
      <c r="G9" s="157">
        <v>0</v>
      </c>
      <c r="H9" s="157">
        <f t="shared" si="0"/>
        <v>0</v>
      </c>
      <c r="I9" s="157">
        <v>700000</v>
      </c>
      <c r="M9" s="159"/>
    </row>
    <row r="10" spans="1:13" ht="24" customHeight="1">
      <c r="A10" s="107">
        <v>2</v>
      </c>
      <c r="B10" s="123" t="s">
        <v>244</v>
      </c>
      <c r="C10" s="157">
        <v>244362</v>
      </c>
      <c r="D10" s="157">
        <v>5858780</v>
      </c>
      <c r="E10" s="157">
        <v>0</v>
      </c>
      <c r="F10" s="157">
        <v>0</v>
      </c>
      <c r="G10" s="157">
        <v>0</v>
      </c>
      <c r="H10" s="157">
        <f t="shared" si="0"/>
        <v>0</v>
      </c>
      <c r="I10" s="157">
        <v>0</v>
      </c>
    </row>
    <row r="11" spans="1:13" ht="24" customHeight="1">
      <c r="A11" s="105"/>
      <c r="B11" s="113" t="s">
        <v>245</v>
      </c>
      <c r="C11" s="157"/>
      <c r="D11" s="157"/>
      <c r="E11" s="157"/>
      <c r="F11" s="157"/>
      <c r="G11" s="157"/>
      <c r="H11" s="157"/>
      <c r="I11" s="157"/>
    </row>
    <row r="12" spans="1:13" ht="24" customHeight="1">
      <c r="A12" s="107">
        <v>1</v>
      </c>
      <c r="B12" s="123" t="s">
        <v>246</v>
      </c>
      <c r="C12" s="157">
        <v>284071</v>
      </c>
      <c r="D12" s="157">
        <v>753523</v>
      </c>
      <c r="E12" s="157">
        <v>593620</v>
      </c>
      <c r="F12" s="157">
        <v>0</v>
      </c>
      <c r="G12" s="157">
        <f t="shared" si="1"/>
        <v>593620</v>
      </c>
      <c r="H12" s="157">
        <f t="shared" si="0"/>
        <v>78.779280791694489</v>
      </c>
      <c r="I12" s="157">
        <v>0</v>
      </c>
    </row>
    <row r="13" spans="1:13" ht="24" customHeight="1">
      <c r="A13" s="107">
        <v>2</v>
      </c>
      <c r="B13" s="123" t="s">
        <v>247</v>
      </c>
      <c r="C13" s="157">
        <v>2284077</v>
      </c>
      <c r="D13" s="157">
        <v>1350478</v>
      </c>
      <c r="E13" s="157">
        <v>0</v>
      </c>
      <c r="F13" s="157">
        <v>974024</v>
      </c>
      <c r="G13" s="157">
        <f t="shared" si="1"/>
        <v>974024</v>
      </c>
      <c r="H13" s="157">
        <f t="shared" si="0"/>
        <v>72.124388549831991</v>
      </c>
      <c r="I13" s="157">
        <v>0</v>
      </c>
    </row>
    <row r="14" spans="1:13" ht="24" customHeight="1">
      <c r="A14" s="105"/>
      <c r="B14" s="113" t="s">
        <v>248</v>
      </c>
      <c r="C14" s="157"/>
      <c r="D14" s="157"/>
      <c r="E14" s="157"/>
      <c r="F14" s="157"/>
      <c r="G14" s="157"/>
      <c r="H14" s="157"/>
      <c r="I14" s="157"/>
    </row>
    <row r="15" spans="1:13" ht="24" customHeight="1">
      <c r="A15" s="107">
        <v>1</v>
      </c>
      <c r="B15" s="123" t="s">
        <v>249</v>
      </c>
      <c r="C15" s="157">
        <v>2286352</v>
      </c>
      <c r="D15" s="157">
        <v>1527334</v>
      </c>
      <c r="E15" s="157">
        <v>262979</v>
      </c>
      <c r="F15" s="157">
        <v>911168</v>
      </c>
      <c r="G15" s="157">
        <f t="shared" si="1"/>
        <v>1174147</v>
      </c>
      <c r="H15" s="157">
        <f t="shared" si="0"/>
        <v>76.875588443654109</v>
      </c>
      <c r="I15" s="157">
        <v>500000</v>
      </c>
    </row>
    <row r="16" spans="1:13" ht="24" customHeight="1">
      <c r="A16" s="105"/>
      <c r="B16" s="113" t="s">
        <v>250</v>
      </c>
      <c r="C16" s="157"/>
      <c r="D16" s="157"/>
      <c r="E16" s="157"/>
      <c r="F16" s="157"/>
      <c r="G16" s="157"/>
      <c r="H16" s="157"/>
      <c r="I16" s="157"/>
    </row>
    <row r="17" spans="1:9" ht="24" customHeight="1">
      <c r="A17" s="107">
        <v>1</v>
      </c>
      <c r="B17" s="123" t="s">
        <v>251</v>
      </c>
      <c r="C17" s="157">
        <v>200969</v>
      </c>
      <c r="D17" s="157">
        <v>2233883</v>
      </c>
      <c r="E17" s="157">
        <v>0</v>
      </c>
      <c r="F17" s="157">
        <v>0</v>
      </c>
      <c r="G17" s="157">
        <v>0</v>
      </c>
      <c r="H17" s="157">
        <f t="shared" ref="H17:H18" si="2">(G17/D17)*100</f>
        <v>0</v>
      </c>
      <c r="I17" s="157">
        <v>500000</v>
      </c>
    </row>
    <row r="18" spans="1:9" ht="24" customHeight="1">
      <c r="A18" s="107">
        <v>2</v>
      </c>
      <c r="B18" s="123" t="s">
        <v>252</v>
      </c>
      <c r="C18" s="157">
        <v>259764</v>
      </c>
      <c r="D18" s="157">
        <v>1142032</v>
      </c>
      <c r="E18" s="157">
        <v>0</v>
      </c>
      <c r="F18" s="157">
        <v>0</v>
      </c>
      <c r="G18" s="157">
        <v>0</v>
      </c>
      <c r="H18" s="157">
        <f t="shared" si="2"/>
        <v>0</v>
      </c>
      <c r="I18" s="157">
        <v>0</v>
      </c>
    </row>
    <row r="19" spans="1:9" ht="24" customHeight="1">
      <c r="A19" s="106"/>
      <c r="B19" s="113" t="s">
        <v>253</v>
      </c>
      <c r="C19" s="157"/>
      <c r="D19" s="157"/>
      <c r="E19" s="157"/>
      <c r="F19" s="157"/>
      <c r="G19" s="157"/>
      <c r="H19" s="157"/>
      <c r="I19" s="157"/>
    </row>
    <row r="20" spans="1:9" ht="24" customHeight="1">
      <c r="A20" s="107">
        <v>1</v>
      </c>
      <c r="B20" s="123" t="s">
        <v>254</v>
      </c>
      <c r="C20" s="157">
        <v>232046</v>
      </c>
      <c r="D20" s="157">
        <v>766128</v>
      </c>
      <c r="E20" s="157">
        <v>745682</v>
      </c>
      <c r="F20" s="157">
        <v>0</v>
      </c>
      <c r="G20" s="157">
        <f t="shared" ref="G20" si="3">SUM(E20:F20)</f>
        <v>745682</v>
      </c>
      <c r="H20" s="157">
        <f t="shared" si="0"/>
        <v>97.331255351586151</v>
      </c>
      <c r="I20" s="157">
        <v>0</v>
      </c>
    </row>
    <row r="21" spans="1:9" ht="5.0999999999999996" customHeight="1">
      <c r="A21" s="114"/>
      <c r="B21" s="115"/>
      <c r="C21" s="151"/>
      <c r="D21" s="146"/>
      <c r="E21" s="146"/>
      <c r="F21" s="146"/>
      <c r="G21" s="146"/>
      <c r="H21" s="146"/>
      <c r="I21" s="146"/>
    </row>
    <row r="22" spans="1:9">
      <c r="A22" s="107"/>
      <c r="C22" s="147"/>
      <c r="D22" s="147"/>
      <c r="E22" s="147"/>
      <c r="F22" s="147"/>
      <c r="G22" s="147"/>
      <c r="H22" s="528" t="s">
        <v>188</v>
      </c>
      <c r="I22" s="528"/>
    </row>
    <row r="23" spans="1:9" ht="24" customHeight="1">
      <c r="A23" s="104" t="str">
        <f>$A$1</f>
        <v>10.13  MUNICIPIO DE PUNO: EJECUCIÓN DE PROYECTOS DE INVERSIÓN, SEGÚN TIPO DE FUNCIÓN, 2015 - 2017</v>
      </c>
      <c r="C23" s="147"/>
      <c r="D23" s="147"/>
      <c r="E23" s="147"/>
      <c r="F23" s="147"/>
      <c r="G23" s="147"/>
      <c r="H23" s="145"/>
      <c r="I23" s="145"/>
    </row>
    <row r="24" spans="1:9" ht="13.5">
      <c r="A24" s="106"/>
      <c r="B24" s="107" t="s">
        <v>313</v>
      </c>
      <c r="C24" s="145"/>
      <c r="D24" s="145"/>
      <c r="E24" s="145"/>
      <c r="F24" s="145"/>
      <c r="G24" s="145"/>
      <c r="H24" s="145"/>
      <c r="I24" s="145"/>
    </row>
    <row r="25" spans="1:9" ht="25.5">
      <c r="A25" s="108" t="s">
        <v>177</v>
      </c>
      <c r="B25" s="109" t="s">
        <v>233</v>
      </c>
      <c r="C25" s="148" t="s">
        <v>178</v>
      </c>
      <c r="D25" s="148" t="s">
        <v>234</v>
      </c>
      <c r="E25" s="148" t="s">
        <v>305</v>
      </c>
      <c r="F25" s="148" t="s">
        <v>235</v>
      </c>
      <c r="G25" s="148" t="s">
        <v>236</v>
      </c>
      <c r="H25" s="148" t="s">
        <v>165</v>
      </c>
      <c r="I25" s="148" t="s">
        <v>237</v>
      </c>
    </row>
    <row r="26" spans="1:9" s="73" customFormat="1" ht="24" customHeight="1">
      <c r="A26" s="121"/>
      <c r="B26" s="122" t="s">
        <v>255</v>
      </c>
      <c r="C26" s="150"/>
      <c r="D26" s="150"/>
      <c r="E26" s="150"/>
      <c r="F26" s="150"/>
      <c r="G26" s="150"/>
      <c r="H26" s="150"/>
      <c r="I26" s="150"/>
    </row>
    <row r="27" spans="1:9" ht="24" customHeight="1">
      <c r="A27" s="107">
        <v>1</v>
      </c>
      <c r="B27" s="123" t="s">
        <v>256</v>
      </c>
      <c r="C27" s="157">
        <v>52080</v>
      </c>
      <c r="D27" s="157">
        <v>1251897</v>
      </c>
      <c r="E27" s="157">
        <v>0</v>
      </c>
      <c r="F27" s="157">
        <v>0</v>
      </c>
      <c r="G27" s="157">
        <f>+E27+F27</f>
        <v>0</v>
      </c>
      <c r="H27" s="157">
        <f t="shared" si="0"/>
        <v>0</v>
      </c>
      <c r="I27" s="157">
        <v>0</v>
      </c>
    </row>
    <row r="28" spans="1:9" ht="24" customHeight="1">
      <c r="A28" s="107">
        <v>2</v>
      </c>
      <c r="B28" s="123" t="s">
        <v>257</v>
      </c>
      <c r="C28" s="157">
        <v>44981</v>
      </c>
      <c r="D28" s="157">
        <v>3110964</v>
      </c>
      <c r="E28" s="157">
        <v>193044</v>
      </c>
      <c r="F28" s="157">
        <v>253686</v>
      </c>
      <c r="G28" s="157">
        <f t="shared" ref="G28:G35" si="4">+E28+F28</f>
        <v>446730</v>
      </c>
      <c r="H28" s="157">
        <f t="shared" si="0"/>
        <v>14.359857587551639</v>
      </c>
      <c r="I28" s="157">
        <v>0</v>
      </c>
    </row>
    <row r="29" spans="1:9" ht="24" customHeight="1">
      <c r="A29" s="107">
        <v>3</v>
      </c>
      <c r="B29" s="123" t="s">
        <v>258</v>
      </c>
      <c r="C29" s="157">
        <v>64855</v>
      </c>
      <c r="D29" s="157">
        <v>3217355</v>
      </c>
      <c r="E29" s="157">
        <v>287459</v>
      </c>
      <c r="F29" s="157">
        <v>3737</v>
      </c>
      <c r="G29" s="157">
        <f t="shared" si="4"/>
        <v>291196</v>
      </c>
      <c r="H29" s="157">
        <f t="shared" si="0"/>
        <v>9.050788613628276</v>
      </c>
      <c r="I29" s="157">
        <v>0</v>
      </c>
    </row>
    <row r="30" spans="1:9" ht="24" customHeight="1">
      <c r="A30" s="107">
        <v>4</v>
      </c>
      <c r="B30" s="123" t="s">
        <v>259</v>
      </c>
      <c r="C30" s="157">
        <v>108323</v>
      </c>
      <c r="D30" s="157">
        <v>759294</v>
      </c>
      <c r="E30" s="157">
        <v>0</v>
      </c>
      <c r="F30" s="157">
        <v>0</v>
      </c>
      <c r="G30" s="157">
        <f t="shared" si="4"/>
        <v>0</v>
      </c>
      <c r="H30" s="157">
        <f t="shared" si="0"/>
        <v>0</v>
      </c>
      <c r="I30" s="157">
        <v>0</v>
      </c>
    </row>
    <row r="31" spans="1:9" ht="24" customHeight="1">
      <c r="A31" s="107">
        <v>5</v>
      </c>
      <c r="B31" s="123" t="s">
        <v>260</v>
      </c>
      <c r="C31" s="157">
        <v>153367</v>
      </c>
      <c r="D31" s="157">
        <v>1902396</v>
      </c>
      <c r="E31" s="157">
        <v>753837</v>
      </c>
      <c r="F31" s="157">
        <v>4560</v>
      </c>
      <c r="G31" s="157">
        <f t="shared" si="4"/>
        <v>758397</v>
      </c>
      <c r="H31" s="157">
        <f t="shared" si="0"/>
        <v>39.865359262740249</v>
      </c>
      <c r="I31" s="157">
        <v>0</v>
      </c>
    </row>
    <row r="32" spans="1:9" ht="24" customHeight="1">
      <c r="A32" s="107">
        <v>6</v>
      </c>
      <c r="B32" s="123" t="s">
        <v>261</v>
      </c>
      <c r="C32" s="157">
        <v>126140</v>
      </c>
      <c r="D32" s="157">
        <v>1694553</v>
      </c>
      <c r="E32" s="157">
        <v>270771</v>
      </c>
      <c r="F32" s="157">
        <v>5500</v>
      </c>
      <c r="G32" s="157">
        <f t="shared" si="4"/>
        <v>276271</v>
      </c>
      <c r="H32" s="157">
        <f t="shared" si="0"/>
        <v>16.303473541400002</v>
      </c>
      <c r="I32" s="157">
        <v>300000</v>
      </c>
    </row>
    <row r="33" spans="1:9" ht="24" customHeight="1">
      <c r="A33" s="107">
        <v>7</v>
      </c>
      <c r="B33" s="123" t="s">
        <v>262</v>
      </c>
      <c r="C33" s="157">
        <v>156213</v>
      </c>
      <c r="D33" s="157">
        <v>2915031</v>
      </c>
      <c r="E33" s="157">
        <v>215990</v>
      </c>
      <c r="F33" s="157">
        <v>4500</v>
      </c>
      <c r="G33" s="157">
        <f t="shared" si="4"/>
        <v>220490</v>
      </c>
      <c r="H33" s="157">
        <f t="shared" si="0"/>
        <v>7.5638989774036709</v>
      </c>
      <c r="I33" s="157">
        <v>300000</v>
      </c>
    </row>
    <row r="34" spans="1:9" ht="24" customHeight="1">
      <c r="A34" s="107">
        <v>8</v>
      </c>
      <c r="B34" s="123" t="s">
        <v>263</v>
      </c>
      <c r="C34" s="157">
        <v>172488</v>
      </c>
      <c r="D34" s="157">
        <v>1953335</v>
      </c>
      <c r="E34" s="157">
        <v>342906</v>
      </c>
      <c r="F34" s="157">
        <v>130407</v>
      </c>
      <c r="G34" s="157">
        <f t="shared" si="4"/>
        <v>473313</v>
      </c>
      <c r="H34" s="157">
        <f t="shared" si="0"/>
        <v>24.231020280699418</v>
      </c>
      <c r="I34" s="157">
        <v>0</v>
      </c>
    </row>
    <row r="35" spans="1:9" ht="24" customHeight="1">
      <c r="A35" s="107">
        <v>9</v>
      </c>
      <c r="B35" s="156" t="s">
        <v>264</v>
      </c>
      <c r="C35" s="157">
        <v>164137</v>
      </c>
      <c r="D35" s="157">
        <v>2956559</v>
      </c>
      <c r="E35" s="157">
        <v>0</v>
      </c>
      <c r="F35" s="157">
        <v>505686</v>
      </c>
      <c r="G35" s="157">
        <f t="shared" si="4"/>
        <v>505686</v>
      </c>
      <c r="H35" s="157">
        <f t="shared" si="0"/>
        <v>17.103869735053486</v>
      </c>
      <c r="I35" s="157">
        <v>0</v>
      </c>
    </row>
    <row r="36" spans="1:9" ht="24" customHeight="1">
      <c r="A36" s="160">
        <v>10</v>
      </c>
      <c r="B36" s="529" t="s">
        <v>265</v>
      </c>
      <c r="C36" s="530">
        <v>186141</v>
      </c>
      <c r="D36" s="531">
        <v>3060629</v>
      </c>
      <c r="E36" s="531">
        <v>0</v>
      </c>
      <c r="F36" s="531">
        <v>0</v>
      </c>
      <c r="G36" s="531">
        <f t="shared" ref="G36" si="5">+E36+F36</f>
        <v>0</v>
      </c>
      <c r="H36" s="531">
        <f t="shared" si="0"/>
        <v>0</v>
      </c>
      <c r="I36" s="531">
        <v>0</v>
      </c>
    </row>
    <row r="37" spans="1:9" ht="24" customHeight="1">
      <c r="A37" s="161"/>
      <c r="B37" s="529"/>
      <c r="C37" s="530"/>
      <c r="D37" s="531"/>
      <c r="E37" s="531"/>
      <c r="F37" s="531"/>
      <c r="G37" s="531"/>
      <c r="H37" s="531"/>
      <c r="I37" s="531"/>
    </row>
    <row r="38" spans="1:9" ht="24" customHeight="1">
      <c r="A38" s="107">
        <v>11</v>
      </c>
      <c r="B38" s="123" t="s">
        <v>266</v>
      </c>
      <c r="C38" s="157">
        <v>259812</v>
      </c>
      <c r="D38" s="157">
        <v>1168145</v>
      </c>
      <c r="E38" s="157">
        <v>0</v>
      </c>
      <c r="F38" s="157">
        <v>370552</v>
      </c>
      <c r="G38" s="157">
        <f t="shared" ref="G38:G39" si="6">+E38+F38</f>
        <v>370552</v>
      </c>
      <c r="H38" s="157">
        <f t="shared" si="0"/>
        <v>31.721404448933992</v>
      </c>
      <c r="I38" s="157">
        <v>206087</v>
      </c>
    </row>
    <row r="39" spans="1:9" ht="24" customHeight="1">
      <c r="A39" s="107">
        <v>12</v>
      </c>
      <c r="B39" s="123" t="s">
        <v>267</v>
      </c>
      <c r="C39" s="157">
        <v>237887</v>
      </c>
      <c r="D39" s="157">
        <v>1154098</v>
      </c>
      <c r="E39" s="157">
        <v>569255</v>
      </c>
      <c r="F39" s="157">
        <v>5500</v>
      </c>
      <c r="G39" s="157">
        <f t="shared" si="6"/>
        <v>574755</v>
      </c>
      <c r="H39" s="157">
        <f t="shared" si="0"/>
        <v>49.801230051520754</v>
      </c>
      <c r="I39" s="157">
        <v>0</v>
      </c>
    </row>
    <row r="40" spans="1:9" ht="7.5" customHeight="1">
      <c r="A40" s="114"/>
      <c r="B40" s="115"/>
      <c r="C40" s="151"/>
      <c r="D40" s="146"/>
      <c r="E40" s="146"/>
      <c r="F40" s="146"/>
      <c r="G40" s="146"/>
      <c r="H40" s="146"/>
      <c r="I40" s="146"/>
    </row>
    <row r="41" spans="1:9" ht="21" customHeight="1">
      <c r="A41" s="106"/>
      <c r="B41" s="105"/>
      <c r="C41" s="145"/>
      <c r="D41" s="145"/>
      <c r="E41" s="145"/>
      <c r="F41" s="145"/>
      <c r="G41" s="145"/>
      <c r="H41" s="528" t="s">
        <v>188</v>
      </c>
      <c r="I41" s="528"/>
    </row>
    <row r="42" spans="1:9" ht="21" customHeight="1">
      <c r="A42" s="106"/>
      <c r="B42" s="105"/>
      <c r="C42" s="145"/>
      <c r="D42" s="145"/>
      <c r="E42" s="145"/>
      <c r="F42" s="145"/>
      <c r="G42" s="145"/>
      <c r="H42" s="136"/>
      <c r="I42" s="136"/>
    </row>
    <row r="43" spans="1:9" ht="13.5">
      <c r="A43" s="104" t="str">
        <f>$A$1</f>
        <v>10.13  MUNICIPIO DE PUNO: EJECUCIÓN DE PROYECTOS DE INVERSIÓN, SEGÚN TIPO DE FUNCIÓN, 2015 - 2017</v>
      </c>
      <c r="B43" s="105"/>
      <c r="C43" s="145"/>
      <c r="D43" s="145"/>
      <c r="E43" s="145"/>
      <c r="F43" s="145"/>
      <c r="G43" s="145"/>
      <c r="H43" s="145"/>
      <c r="I43" s="145"/>
    </row>
    <row r="44" spans="1:9" ht="13.5">
      <c r="A44" s="104"/>
      <c r="B44" s="107" t="s">
        <v>313</v>
      </c>
      <c r="C44" s="145"/>
      <c r="D44" s="145"/>
      <c r="E44" s="145"/>
      <c r="F44" s="145"/>
      <c r="G44" s="145"/>
      <c r="H44" s="145"/>
      <c r="I44" s="145"/>
    </row>
    <row r="45" spans="1:9" ht="25.5">
      <c r="A45" s="108" t="s">
        <v>177</v>
      </c>
      <c r="B45" s="109" t="s">
        <v>233</v>
      </c>
      <c r="C45" s="148" t="s">
        <v>178</v>
      </c>
      <c r="D45" s="148" t="s">
        <v>234</v>
      </c>
      <c r="E45" s="148" t="s">
        <v>304</v>
      </c>
      <c r="F45" s="148" t="s">
        <v>235</v>
      </c>
      <c r="G45" s="148" t="s">
        <v>236</v>
      </c>
      <c r="H45" s="148" t="s">
        <v>165</v>
      </c>
      <c r="I45" s="148" t="s">
        <v>268</v>
      </c>
    </row>
    <row r="46" spans="1:9" ht="5.0999999999999996" customHeight="1">
      <c r="A46" s="110"/>
      <c r="B46" s="116"/>
      <c r="C46" s="149"/>
      <c r="D46" s="149"/>
      <c r="E46" s="149"/>
      <c r="F46" s="149"/>
      <c r="G46" s="149"/>
      <c r="H46" s="145"/>
      <c r="I46" s="149"/>
    </row>
    <row r="47" spans="1:9" ht="24" customHeight="1">
      <c r="A47" s="107">
        <v>13</v>
      </c>
      <c r="B47" s="117" t="s">
        <v>269</v>
      </c>
      <c r="C47" s="157">
        <v>200829</v>
      </c>
      <c r="D47" s="157">
        <v>3563117</v>
      </c>
      <c r="E47" s="157">
        <v>2300843</v>
      </c>
      <c r="F47" s="157">
        <v>1226137</v>
      </c>
      <c r="G47" s="157">
        <v>3526980</v>
      </c>
      <c r="H47" s="157">
        <f t="shared" si="0"/>
        <v>98.985803721853642</v>
      </c>
      <c r="I47" s="157">
        <v>0</v>
      </c>
    </row>
    <row r="48" spans="1:9" ht="24" customHeight="1">
      <c r="A48" s="107">
        <v>14</v>
      </c>
      <c r="B48" s="123" t="s">
        <v>270</v>
      </c>
      <c r="C48" s="157">
        <v>200831</v>
      </c>
      <c r="D48" s="157">
        <v>3661150</v>
      </c>
      <c r="E48" s="157">
        <v>0</v>
      </c>
      <c r="F48" s="157">
        <v>0</v>
      </c>
      <c r="G48" s="157">
        <v>0</v>
      </c>
      <c r="H48" s="157">
        <f t="shared" si="0"/>
        <v>0</v>
      </c>
      <c r="I48" s="157">
        <v>300000</v>
      </c>
    </row>
    <row r="49" spans="1:9" ht="24" customHeight="1">
      <c r="A49" s="107">
        <v>15</v>
      </c>
      <c r="B49" s="123" t="s">
        <v>271</v>
      </c>
      <c r="C49" s="157">
        <v>200960</v>
      </c>
      <c r="D49" s="157">
        <v>2726823</v>
      </c>
      <c r="E49" s="157">
        <v>639716</v>
      </c>
      <c r="F49" s="157">
        <v>6300</v>
      </c>
      <c r="G49" s="157">
        <f>SUM(E49:F49)</f>
        <v>646016</v>
      </c>
      <c r="H49" s="157">
        <f t="shared" si="0"/>
        <v>23.691160005618258</v>
      </c>
      <c r="I49" s="157">
        <v>0</v>
      </c>
    </row>
    <row r="50" spans="1:9" ht="24" customHeight="1">
      <c r="A50" s="107">
        <v>16</v>
      </c>
      <c r="B50" s="123" t="s">
        <v>272</v>
      </c>
      <c r="C50" s="157">
        <v>200963</v>
      </c>
      <c r="D50" s="157">
        <v>646863</v>
      </c>
      <c r="E50" s="157">
        <v>0</v>
      </c>
      <c r="F50" s="157">
        <v>0</v>
      </c>
      <c r="G50" s="157">
        <f t="shared" ref="G50:G81" si="7">SUM(E50:F50)</f>
        <v>0</v>
      </c>
      <c r="H50" s="157">
        <f t="shared" si="0"/>
        <v>0</v>
      </c>
      <c r="I50" s="157">
        <v>0</v>
      </c>
    </row>
    <row r="51" spans="1:9" ht="24" customHeight="1">
      <c r="A51" s="107">
        <v>17</v>
      </c>
      <c r="B51" s="123" t="s">
        <v>273</v>
      </c>
      <c r="C51" s="157">
        <v>200988</v>
      </c>
      <c r="D51" s="157">
        <v>1705523</v>
      </c>
      <c r="E51" s="157">
        <v>469429</v>
      </c>
      <c r="F51" s="157">
        <v>5658</v>
      </c>
      <c r="G51" s="157">
        <f t="shared" si="7"/>
        <v>475087</v>
      </c>
      <c r="H51" s="157">
        <f t="shared" si="0"/>
        <v>27.85579555362197</v>
      </c>
      <c r="I51" s="157">
        <v>0</v>
      </c>
    </row>
    <row r="52" spans="1:9" ht="24" customHeight="1">
      <c r="A52" s="107">
        <v>18</v>
      </c>
      <c r="B52" s="123" t="s">
        <v>274</v>
      </c>
      <c r="C52" s="157">
        <v>200984</v>
      </c>
      <c r="D52" s="157">
        <v>4970053</v>
      </c>
      <c r="E52" s="157">
        <v>0</v>
      </c>
      <c r="F52" s="157">
        <v>230506</v>
      </c>
      <c r="G52" s="157">
        <f t="shared" si="7"/>
        <v>230506</v>
      </c>
      <c r="H52" s="157">
        <f t="shared" si="0"/>
        <v>4.637898227644655</v>
      </c>
      <c r="I52" s="157">
        <v>269363</v>
      </c>
    </row>
    <row r="53" spans="1:9" ht="24" customHeight="1">
      <c r="A53" s="107">
        <v>19</v>
      </c>
      <c r="B53" s="123" t="s">
        <v>275</v>
      </c>
      <c r="C53" s="157">
        <v>200983</v>
      </c>
      <c r="D53" s="157">
        <v>1169206</v>
      </c>
      <c r="E53" s="157">
        <v>482001</v>
      </c>
      <c r="F53" s="157">
        <v>5000</v>
      </c>
      <c r="G53" s="157">
        <f t="shared" si="7"/>
        <v>487001</v>
      </c>
      <c r="H53" s="157">
        <f t="shared" si="0"/>
        <v>41.652283686535988</v>
      </c>
      <c r="I53" s="157">
        <v>400000</v>
      </c>
    </row>
    <row r="54" spans="1:9" ht="24" customHeight="1">
      <c r="A54" s="107">
        <v>20</v>
      </c>
      <c r="B54" s="123" t="s">
        <v>276</v>
      </c>
      <c r="C54" s="157">
        <v>200546</v>
      </c>
      <c r="D54" s="157">
        <v>1683725</v>
      </c>
      <c r="E54" s="157">
        <v>619006</v>
      </c>
      <c r="F54" s="157">
        <v>4879</v>
      </c>
      <c r="G54" s="157">
        <f t="shared" si="7"/>
        <v>623885</v>
      </c>
      <c r="H54" s="157">
        <f t="shared" si="0"/>
        <v>37.053853806292594</v>
      </c>
      <c r="I54" s="157">
        <v>0</v>
      </c>
    </row>
    <row r="55" spans="1:9" ht="24" customHeight="1">
      <c r="A55" s="107">
        <v>21</v>
      </c>
      <c r="B55" s="123" t="s">
        <v>277</v>
      </c>
      <c r="C55" s="157">
        <v>214579</v>
      </c>
      <c r="D55" s="157">
        <v>1344285</v>
      </c>
      <c r="E55" s="157">
        <v>219582</v>
      </c>
      <c r="F55" s="157">
        <v>7267</v>
      </c>
      <c r="G55" s="157">
        <f t="shared" si="7"/>
        <v>226849</v>
      </c>
      <c r="H55" s="157">
        <f t="shared" si="0"/>
        <v>16.875067415019881</v>
      </c>
      <c r="I55" s="157">
        <v>0</v>
      </c>
    </row>
    <row r="56" spans="1:9" ht="24" customHeight="1">
      <c r="A56" s="107">
        <v>22</v>
      </c>
      <c r="B56" s="123" t="s">
        <v>278</v>
      </c>
      <c r="C56" s="157">
        <v>200990</v>
      </c>
      <c r="D56" s="157">
        <v>539115</v>
      </c>
      <c r="E56" s="157">
        <v>0</v>
      </c>
      <c r="F56" s="157">
        <v>0</v>
      </c>
      <c r="G56" s="157">
        <f t="shared" si="7"/>
        <v>0</v>
      </c>
      <c r="H56" s="157">
        <f t="shared" si="0"/>
        <v>0</v>
      </c>
      <c r="I56" s="157">
        <v>400000</v>
      </c>
    </row>
    <row r="57" spans="1:9" ht="24" customHeight="1">
      <c r="A57" s="107">
        <v>23</v>
      </c>
      <c r="B57" s="123" t="s">
        <v>279</v>
      </c>
      <c r="C57" s="157">
        <v>218801</v>
      </c>
      <c r="D57" s="157">
        <v>1773500</v>
      </c>
      <c r="E57" s="157">
        <v>0</v>
      </c>
      <c r="F57" s="157">
        <v>6300</v>
      </c>
      <c r="G57" s="157">
        <f t="shared" si="7"/>
        <v>6300</v>
      </c>
      <c r="H57" s="157">
        <f t="shared" si="0"/>
        <v>0.35522977163800395</v>
      </c>
      <c r="I57" s="157">
        <v>0</v>
      </c>
    </row>
    <row r="58" spans="1:9" ht="24" customHeight="1">
      <c r="A58" s="107">
        <v>24</v>
      </c>
      <c r="B58" s="123" t="s">
        <v>280</v>
      </c>
      <c r="C58" s="157">
        <v>259764</v>
      </c>
      <c r="D58" s="157">
        <v>1142032</v>
      </c>
      <c r="E58" s="157">
        <v>0</v>
      </c>
      <c r="F58" s="157">
        <v>724938</v>
      </c>
      <c r="G58" s="157">
        <f t="shared" si="7"/>
        <v>724938</v>
      </c>
      <c r="H58" s="157">
        <f t="shared" si="0"/>
        <v>63.47790604816678</v>
      </c>
      <c r="I58" s="157">
        <v>0</v>
      </c>
    </row>
    <row r="59" spans="1:9" ht="24" customHeight="1">
      <c r="A59" s="107">
        <v>25</v>
      </c>
      <c r="B59" s="123" t="s">
        <v>281</v>
      </c>
      <c r="C59" s="157">
        <v>269789</v>
      </c>
      <c r="D59" s="157">
        <v>567360</v>
      </c>
      <c r="E59" s="157">
        <v>0</v>
      </c>
      <c r="F59" s="157">
        <v>0</v>
      </c>
      <c r="G59" s="157">
        <f t="shared" si="7"/>
        <v>0</v>
      </c>
      <c r="H59" s="157">
        <f t="shared" si="0"/>
        <v>0</v>
      </c>
      <c r="I59" s="157">
        <v>400000</v>
      </c>
    </row>
    <row r="60" spans="1:9" ht="24" customHeight="1">
      <c r="A60" s="107">
        <v>26</v>
      </c>
      <c r="B60" s="123" t="s">
        <v>282</v>
      </c>
      <c r="C60" s="157">
        <v>292465</v>
      </c>
      <c r="D60" s="157">
        <v>4550241</v>
      </c>
      <c r="E60" s="157">
        <v>0</v>
      </c>
      <c r="F60" s="157">
        <v>0</v>
      </c>
      <c r="G60" s="157">
        <f t="shared" si="7"/>
        <v>0</v>
      </c>
      <c r="H60" s="157">
        <f t="shared" si="0"/>
        <v>0</v>
      </c>
      <c r="I60" s="157">
        <v>300000</v>
      </c>
    </row>
    <row r="61" spans="1:9" ht="24" customHeight="1">
      <c r="A61" s="107">
        <v>27</v>
      </c>
      <c r="B61" s="123" t="s">
        <v>283</v>
      </c>
      <c r="C61" s="157">
        <v>295952</v>
      </c>
      <c r="D61" s="157">
        <v>2167956</v>
      </c>
      <c r="E61" s="157">
        <v>0</v>
      </c>
      <c r="F61" s="157">
        <v>0</v>
      </c>
      <c r="G61" s="157">
        <v>0</v>
      </c>
      <c r="H61" s="157">
        <f t="shared" si="0"/>
        <v>0</v>
      </c>
      <c r="I61" s="157">
        <v>300000</v>
      </c>
    </row>
    <row r="62" spans="1:9" ht="5.0999999999999996" customHeight="1">
      <c r="A62" s="118"/>
      <c r="B62" s="119"/>
      <c r="C62" s="152"/>
      <c r="D62" s="146"/>
      <c r="E62" s="146"/>
      <c r="F62" s="139"/>
      <c r="G62" s="139"/>
      <c r="H62" s="139"/>
      <c r="I62" s="153"/>
    </row>
    <row r="63" spans="1:9">
      <c r="A63" s="105"/>
      <c r="C63" s="147"/>
      <c r="D63" s="147"/>
      <c r="E63" s="147"/>
      <c r="F63" s="147"/>
      <c r="G63" s="145"/>
      <c r="H63" s="528" t="s">
        <v>188</v>
      </c>
      <c r="I63" s="528"/>
    </row>
    <row r="64" spans="1:9" ht="17.25" customHeight="1">
      <c r="A64" s="105"/>
      <c r="C64" s="147"/>
      <c r="D64" s="147"/>
      <c r="E64" s="147"/>
      <c r="F64" s="147"/>
      <c r="G64" s="145"/>
      <c r="H64" s="145"/>
      <c r="I64" s="145"/>
    </row>
    <row r="65" spans="1:9" ht="18" customHeight="1">
      <c r="A65" s="104" t="str">
        <f>$A$1</f>
        <v>10.13  MUNICIPIO DE PUNO: EJECUCIÓN DE PROYECTOS DE INVERSIÓN, SEGÚN TIPO DE FUNCIÓN, 2015 - 2017</v>
      </c>
      <c r="B65" s="105"/>
      <c r="C65" s="145"/>
      <c r="D65" s="145"/>
      <c r="E65" s="145"/>
      <c r="F65" s="145"/>
      <c r="G65" s="145"/>
      <c r="H65" s="145"/>
      <c r="I65" s="145"/>
    </row>
    <row r="66" spans="1:9" ht="16.5" customHeight="1">
      <c r="A66" s="104"/>
      <c r="B66" s="107" t="s">
        <v>313</v>
      </c>
      <c r="C66" s="145"/>
      <c r="D66" s="145"/>
      <c r="E66" s="145"/>
      <c r="F66" s="145"/>
      <c r="G66" s="145"/>
      <c r="H66" s="145"/>
      <c r="I66" s="145" t="s">
        <v>310</v>
      </c>
    </row>
    <row r="67" spans="1:9" ht="30" customHeight="1">
      <c r="A67" s="108" t="s">
        <v>177</v>
      </c>
      <c r="B67" s="109" t="s">
        <v>233</v>
      </c>
      <c r="C67" s="148" t="s">
        <v>178</v>
      </c>
      <c r="D67" s="148" t="s">
        <v>234</v>
      </c>
      <c r="E67" s="148" t="s">
        <v>303</v>
      </c>
      <c r="F67" s="148" t="s">
        <v>235</v>
      </c>
      <c r="G67" s="148" t="s">
        <v>236</v>
      </c>
      <c r="H67" s="148" t="s">
        <v>165</v>
      </c>
      <c r="I67" s="148" t="s">
        <v>268</v>
      </c>
    </row>
    <row r="68" spans="1:9" ht="24" customHeight="1">
      <c r="A68" s="107">
        <v>28</v>
      </c>
      <c r="B68" s="123" t="s">
        <v>319</v>
      </c>
      <c r="C68" s="157">
        <v>301887</v>
      </c>
      <c r="D68" s="157">
        <v>648646</v>
      </c>
      <c r="E68" s="157">
        <v>533674</v>
      </c>
      <c r="F68" s="157">
        <v>65331</v>
      </c>
      <c r="G68" s="157">
        <f t="shared" si="7"/>
        <v>599005</v>
      </c>
      <c r="H68" s="162">
        <f t="shared" si="0"/>
        <v>92.346981250173442</v>
      </c>
      <c r="I68" s="157">
        <v>0</v>
      </c>
    </row>
    <row r="69" spans="1:9" ht="24" customHeight="1">
      <c r="A69" s="107">
        <v>29</v>
      </c>
      <c r="B69" s="123" t="s">
        <v>284</v>
      </c>
      <c r="C69" s="157">
        <v>302328</v>
      </c>
      <c r="D69" s="157">
        <v>1340526</v>
      </c>
      <c r="E69" s="157">
        <v>0</v>
      </c>
      <c r="F69" s="157">
        <v>0</v>
      </c>
      <c r="G69" s="157">
        <f t="shared" si="7"/>
        <v>0</v>
      </c>
      <c r="H69" s="162">
        <f t="shared" si="0"/>
        <v>0</v>
      </c>
      <c r="I69" s="157">
        <v>300000</v>
      </c>
    </row>
    <row r="70" spans="1:9" ht="24" customHeight="1">
      <c r="A70" s="107">
        <v>30</v>
      </c>
      <c r="B70" s="123" t="s">
        <v>285</v>
      </c>
      <c r="C70" s="157">
        <v>2252761</v>
      </c>
      <c r="D70" s="157">
        <v>145329</v>
      </c>
      <c r="E70" s="157">
        <v>0</v>
      </c>
      <c r="F70" s="157">
        <v>128375</v>
      </c>
      <c r="G70" s="157">
        <f t="shared" si="7"/>
        <v>128375</v>
      </c>
      <c r="H70" s="162">
        <f t="shared" si="0"/>
        <v>88.334055831939935</v>
      </c>
      <c r="I70" s="157">
        <v>0</v>
      </c>
    </row>
    <row r="71" spans="1:9" ht="24" customHeight="1">
      <c r="A71" s="107">
        <v>31</v>
      </c>
      <c r="B71" s="123" t="s">
        <v>286</v>
      </c>
      <c r="C71" s="157">
        <v>2252900</v>
      </c>
      <c r="D71" s="157">
        <v>336972</v>
      </c>
      <c r="E71" s="157">
        <v>0</v>
      </c>
      <c r="F71" s="157">
        <v>0</v>
      </c>
      <c r="G71" s="157">
        <f t="shared" si="7"/>
        <v>0</v>
      </c>
      <c r="H71" s="162">
        <f t="shared" si="0"/>
        <v>0</v>
      </c>
      <c r="I71" s="157">
        <v>0</v>
      </c>
    </row>
    <row r="72" spans="1:9" ht="24" customHeight="1">
      <c r="A72" s="107">
        <v>32</v>
      </c>
      <c r="B72" s="123" t="s">
        <v>287</v>
      </c>
      <c r="C72" s="157">
        <v>2259914</v>
      </c>
      <c r="D72" s="157">
        <v>385817</v>
      </c>
      <c r="E72" s="157">
        <v>0</v>
      </c>
      <c r="F72" s="157">
        <v>181</v>
      </c>
      <c r="G72" s="157">
        <f>SUM(E72:F72)</f>
        <v>181</v>
      </c>
      <c r="H72" s="163">
        <f>(G72/D72)*100</f>
        <v>4.6913433052457515E-2</v>
      </c>
      <c r="I72" s="157">
        <v>0</v>
      </c>
    </row>
    <row r="73" spans="1:9" ht="24" customHeight="1">
      <c r="A73" s="107">
        <v>33</v>
      </c>
      <c r="B73" s="123" t="s">
        <v>288</v>
      </c>
      <c r="C73" s="157">
        <v>2278331</v>
      </c>
      <c r="D73" s="157">
        <v>925383</v>
      </c>
      <c r="E73" s="157">
        <v>873104</v>
      </c>
      <c r="F73" s="157">
        <v>0</v>
      </c>
      <c r="G73" s="157">
        <f t="shared" si="7"/>
        <v>873104</v>
      </c>
      <c r="H73" s="162">
        <f>(G73/D73)*100</f>
        <v>94.350555391659455</v>
      </c>
      <c r="I73" s="157">
        <v>0</v>
      </c>
    </row>
    <row r="74" spans="1:9" ht="24" customHeight="1">
      <c r="A74" s="107">
        <v>34</v>
      </c>
      <c r="B74" s="123" t="s">
        <v>289</v>
      </c>
      <c r="C74" s="157">
        <v>2302450</v>
      </c>
      <c r="D74" s="157">
        <v>4687679</v>
      </c>
      <c r="E74" s="157">
        <v>0</v>
      </c>
      <c r="F74" s="157">
        <v>0</v>
      </c>
      <c r="G74" s="157">
        <f t="shared" si="7"/>
        <v>0</v>
      </c>
      <c r="H74" s="162">
        <f t="shared" si="0"/>
        <v>0</v>
      </c>
      <c r="I74" s="157">
        <v>300000</v>
      </c>
    </row>
    <row r="75" spans="1:9" ht="24" customHeight="1">
      <c r="A75" s="107">
        <v>35</v>
      </c>
      <c r="B75" s="123" t="s">
        <v>290</v>
      </c>
      <c r="C75" s="157">
        <v>2309690</v>
      </c>
      <c r="D75" s="157">
        <v>4663643</v>
      </c>
      <c r="E75" s="157">
        <v>0</v>
      </c>
      <c r="F75" s="157">
        <v>0</v>
      </c>
      <c r="G75" s="157">
        <f t="shared" si="7"/>
        <v>0</v>
      </c>
      <c r="H75" s="162">
        <f t="shared" si="0"/>
        <v>0</v>
      </c>
      <c r="I75" s="157">
        <v>300000</v>
      </c>
    </row>
    <row r="76" spans="1:9" ht="24" customHeight="1">
      <c r="A76" s="107">
        <v>36</v>
      </c>
      <c r="B76" s="123" t="s">
        <v>291</v>
      </c>
      <c r="C76" s="157">
        <v>2329192</v>
      </c>
      <c r="D76" s="157">
        <v>2158900</v>
      </c>
      <c r="E76" s="157">
        <v>0</v>
      </c>
      <c r="F76" s="157">
        <v>45260</v>
      </c>
      <c r="G76" s="157">
        <f t="shared" si="7"/>
        <v>45260</v>
      </c>
      <c r="H76" s="162">
        <f t="shared" si="0"/>
        <v>2.096438000833758</v>
      </c>
      <c r="I76" s="157">
        <v>0</v>
      </c>
    </row>
    <row r="77" spans="1:9" ht="24" customHeight="1">
      <c r="A77" s="106"/>
      <c r="B77" s="113" t="s">
        <v>292</v>
      </c>
      <c r="C77" s="157"/>
      <c r="D77" s="157"/>
      <c r="E77" s="157"/>
      <c r="F77" s="157"/>
      <c r="G77" s="157"/>
      <c r="H77" s="162"/>
      <c r="I77" s="157"/>
    </row>
    <row r="78" spans="1:9" ht="24" customHeight="1">
      <c r="A78" s="105">
        <v>1</v>
      </c>
      <c r="B78" s="123" t="s">
        <v>293</v>
      </c>
      <c r="C78" s="157">
        <v>81955</v>
      </c>
      <c r="D78" s="157">
        <v>1928959</v>
      </c>
      <c r="E78" s="157">
        <v>0</v>
      </c>
      <c r="F78" s="157">
        <v>1791750</v>
      </c>
      <c r="G78" s="157">
        <f t="shared" si="7"/>
        <v>1791750</v>
      </c>
      <c r="H78" s="162">
        <f t="shared" si="0"/>
        <v>92.886888731175731</v>
      </c>
      <c r="I78" s="157">
        <v>0</v>
      </c>
    </row>
    <row r="79" spans="1:9" ht="24" customHeight="1">
      <c r="A79" s="106"/>
      <c r="B79" s="113" t="s">
        <v>294</v>
      </c>
      <c r="C79" s="157"/>
      <c r="D79" s="157"/>
      <c r="E79" s="157"/>
      <c r="F79" s="157"/>
      <c r="G79" s="157"/>
      <c r="H79" s="162"/>
      <c r="I79" s="157"/>
    </row>
    <row r="80" spans="1:9" ht="24" customHeight="1">
      <c r="A80" s="107">
        <v>1</v>
      </c>
      <c r="B80" s="123" t="s">
        <v>295</v>
      </c>
      <c r="C80" s="157">
        <v>152081</v>
      </c>
      <c r="D80" s="157">
        <v>1048266</v>
      </c>
      <c r="E80" s="157">
        <v>710540</v>
      </c>
      <c r="F80" s="157">
        <v>10500</v>
      </c>
      <c r="G80" s="157">
        <f t="shared" si="7"/>
        <v>721040</v>
      </c>
      <c r="H80" s="162">
        <f t="shared" si="0"/>
        <v>68.784068165904458</v>
      </c>
      <c r="I80" s="157">
        <v>0</v>
      </c>
    </row>
    <row r="81" spans="1:9" ht="24" customHeight="1">
      <c r="A81" s="107">
        <v>2</v>
      </c>
      <c r="B81" s="123" t="s">
        <v>296</v>
      </c>
      <c r="C81" s="157">
        <v>272384</v>
      </c>
      <c r="D81" s="157">
        <v>1470782</v>
      </c>
      <c r="E81" s="157">
        <v>0</v>
      </c>
      <c r="F81" s="157">
        <v>435888</v>
      </c>
      <c r="G81" s="157">
        <f t="shared" si="7"/>
        <v>435888</v>
      </c>
      <c r="H81" s="162">
        <f t="shared" ref="H81" si="8">(G81/D81)*100</f>
        <v>29.636479097514112</v>
      </c>
      <c r="I81" s="157">
        <v>75686</v>
      </c>
    </row>
    <row r="82" spans="1:9" ht="5.0999999999999996" customHeight="1">
      <c r="A82" s="118"/>
      <c r="B82" s="119"/>
      <c r="C82" s="152"/>
      <c r="D82" s="146"/>
      <c r="E82" s="146"/>
      <c r="F82" s="139"/>
      <c r="G82" s="139"/>
      <c r="H82" s="139"/>
      <c r="I82" s="153"/>
    </row>
    <row r="83" spans="1:9">
      <c r="A83" s="527" t="s">
        <v>320</v>
      </c>
      <c r="B83" s="527"/>
      <c r="C83" s="527"/>
      <c r="D83" s="527"/>
      <c r="E83" s="527"/>
      <c r="F83" s="527"/>
      <c r="G83" s="527"/>
      <c r="H83" s="527"/>
      <c r="I83" s="527"/>
    </row>
  </sheetData>
  <customSheetViews>
    <customSheetView guid="{7C1DC42C-6D36-4C11-AFDF-EE78FC5BC99D}" showGridLines="0">
      <selection activeCell="B96" sqref="B96"/>
      <pageMargins left="0.7" right="0.7" top="0.75" bottom="0.75" header="0.3" footer="0.3"/>
      <pageSetup orientation="portrait" r:id="rId1"/>
    </customSheetView>
  </customSheetViews>
  <mergeCells count="13">
    <mergeCell ref="A1:D1"/>
    <mergeCell ref="A83:I83"/>
    <mergeCell ref="H22:I22"/>
    <mergeCell ref="H63:I63"/>
    <mergeCell ref="B36:B37"/>
    <mergeCell ref="H41:I41"/>
    <mergeCell ref="C36:C37"/>
    <mergeCell ref="D36:D37"/>
    <mergeCell ref="E36:E37"/>
    <mergeCell ref="F36:F37"/>
    <mergeCell ref="G36:G37"/>
    <mergeCell ref="H36:H37"/>
    <mergeCell ref="I36:I37"/>
  </mergeCells>
  <pageMargins left="0.7" right="0.7" top="0.75" bottom="0.75" header="0.3" footer="0.3"/>
  <pageSetup orientation="portrait" r:id="rId2"/>
  <ignoredErrors>
    <ignoredError sqref="G5:G21 G68:G72 G49:G60 G73:G8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showGridLines="0" zoomScaleNormal="100" zoomScaleSheetLayoutView="130" workbookViewId="0">
      <selection sqref="A1:D1"/>
    </sheetView>
  </sheetViews>
  <sheetFormatPr baseColWidth="10" defaultColWidth="11.42578125" defaultRowHeight="12" customHeight="1"/>
  <cols>
    <col min="1" max="1" width="22.42578125" style="5" customWidth="1"/>
    <col min="2" max="4" width="20.7109375" style="5" customWidth="1"/>
    <col min="5" max="6" width="14.5703125" style="5" customWidth="1"/>
    <col min="7" max="7" width="7.5703125" style="5" bestFit="1" customWidth="1"/>
    <col min="8" max="16384" width="11.42578125" style="5"/>
  </cols>
  <sheetData>
    <row r="1" spans="1:12" ht="12" customHeight="1">
      <c r="A1" s="461" t="s">
        <v>420</v>
      </c>
      <c r="B1" s="461"/>
      <c r="C1" s="461"/>
      <c r="D1" s="461"/>
    </row>
    <row r="2" spans="1:12" ht="12" customHeight="1">
      <c r="A2" s="461" t="s">
        <v>528</v>
      </c>
      <c r="B2" s="461"/>
      <c r="C2" s="461"/>
      <c r="D2" s="461"/>
    </row>
    <row r="3" spans="1:12" ht="12.75">
      <c r="A3" s="5" t="s">
        <v>529</v>
      </c>
    </row>
    <row r="4" spans="1:12" ht="5.0999999999999996" customHeight="1"/>
    <row r="5" spans="1:12" ht="21.95" customHeight="1">
      <c r="A5" s="325" t="s">
        <v>491</v>
      </c>
      <c r="B5" s="330" t="s">
        <v>202</v>
      </c>
      <c r="C5" s="331" t="s">
        <v>306</v>
      </c>
      <c r="D5" s="331" t="s">
        <v>191</v>
      </c>
      <c r="E5" s="230"/>
      <c r="F5" s="230"/>
      <c r="G5" s="230"/>
      <c r="H5" s="230"/>
      <c r="I5" s="230"/>
      <c r="J5" s="230"/>
      <c r="K5" s="230"/>
      <c r="L5" s="230"/>
    </row>
    <row r="6" spans="1:12" ht="23.25" hidden="1" customHeight="1">
      <c r="A6" s="172">
        <v>2006</v>
      </c>
      <c r="B6" s="56"/>
      <c r="C6" s="56"/>
      <c r="D6" s="56"/>
      <c r="E6" s="230"/>
      <c r="F6" s="230"/>
      <c r="G6" s="230"/>
      <c r="H6" s="230"/>
      <c r="I6" s="230"/>
      <c r="J6" s="230"/>
      <c r="K6" s="230"/>
      <c r="L6" s="230"/>
    </row>
    <row r="7" spans="1:12" ht="21.95" hidden="1" customHeight="1">
      <c r="A7" s="172" t="s">
        <v>340</v>
      </c>
      <c r="B7" s="83">
        <v>16494906</v>
      </c>
      <c r="C7" s="83">
        <v>8222433</v>
      </c>
      <c r="D7" s="83">
        <v>8272473</v>
      </c>
      <c r="E7" s="230"/>
      <c r="F7" s="230"/>
      <c r="G7" s="230"/>
      <c r="H7" s="230"/>
      <c r="I7" s="230"/>
      <c r="J7" s="230"/>
      <c r="K7" s="230"/>
      <c r="L7" s="230"/>
    </row>
    <row r="8" spans="1:12" ht="25.5" hidden="1" customHeight="1">
      <c r="A8" s="173" t="s">
        <v>18</v>
      </c>
      <c r="B8" s="5">
        <v>179331</v>
      </c>
      <c r="C8" s="5">
        <v>80817</v>
      </c>
      <c r="D8" s="5">
        <v>98514</v>
      </c>
      <c r="E8" s="230"/>
      <c r="F8" s="230"/>
      <c r="G8" s="230"/>
      <c r="H8" s="230"/>
      <c r="I8" s="230"/>
      <c r="J8" s="230"/>
      <c r="K8" s="230"/>
      <c r="L8" s="230"/>
    </row>
    <row r="9" spans="1:12" ht="25.5" hidden="1" customHeight="1">
      <c r="A9" s="173" t="s">
        <v>19</v>
      </c>
      <c r="B9" s="5">
        <v>611881</v>
      </c>
      <c r="C9" s="5">
        <v>300593</v>
      </c>
      <c r="D9" s="5">
        <v>311288</v>
      </c>
      <c r="E9" s="230"/>
      <c r="F9" s="230"/>
      <c r="G9" s="230"/>
      <c r="H9" s="230"/>
      <c r="I9" s="230"/>
      <c r="J9" s="230"/>
      <c r="K9" s="230"/>
      <c r="L9" s="230"/>
    </row>
    <row r="10" spans="1:12" ht="25.5" hidden="1" customHeight="1">
      <c r="A10" s="173" t="s">
        <v>20</v>
      </c>
      <c r="B10" s="5">
        <v>195954</v>
      </c>
      <c r="C10" s="5">
        <v>97385</v>
      </c>
      <c r="D10" s="5">
        <v>98569</v>
      </c>
      <c r="E10" s="230"/>
      <c r="F10" s="230"/>
      <c r="G10" s="230"/>
      <c r="H10" s="230"/>
      <c r="I10" s="230"/>
      <c r="J10" s="230"/>
      <c r="K10" s="230"/>
      <c r="L10" s="230"/>
    </row>
    <row r="11" spans="1:12" ht="25.5" hidden="1" customHeight="1">
      <c r="A11" s="173" t="s">
        <v>21</v>
      </c>
      <c r="B11" s="5">
        <v>770535</v>
      </c>
      <c r="C11" s="5">
        <v>385992</v>
      </c>
      <c r="D11" s="5">
        <v>384543</v>
      </c>
      <c r="E11" s="230"/>
      <c r="F11" s="230"/>
      <c r="G11" s="230"/>
      <c r="H11" s="230"/>
      <c r="I11" s="230"/>
      <c r="J11" s="230"/>
      <c r="K11" s="230"/>
      <c r="L11" s="230"/>
    </row>
    <row r="12" spans="1:12" ht="25.5" hidden="1" customHeight="1">
      <c r="A12" s="173" t="s">
        <v>22</v>
      </c>
      <c r="B12" s="5">
        <v>306662</v>
      </c>
      <c r="C12" s="5">
        <v>156731</v>
      </c>
      <c r="D12" s="5">
        <v>149931</v>
      </c>
      <c r="E12" s="230"/>
      <c r="F12" s="230"/>
      <c r="G12" s="230"/>
      <c r="H12" s="230"/>
      <c r="I12" s="230"/>
      <c r="J12" s="230"/>
      <c r="K12" s="230"/>
      <c r="L12" s="230"/>
    </row>
    <row r="13" spans="1:12" ht="25.5" hidden="1" customHeight="1">
      <c r="A13" s="173" t="s">
        <v>23</v>
      </c>
      <c r="B13" s="5">
        <v>721239</v>
      </c>
      <c r="C13" s="5">
        <v>345721</v>
      </c>
      <c r="D13" s="5">
        <v>375518</v>
      </c>
      <c r="E13" s="230"/>
      <c r="F13" s="230"/>
      <c r="G13" s="230"/>
      <c r="H13" s="230"/>
      <c r="I13" s="230"/>
      <c r="J13" s="230"/>
      <c r="K13" s="230"/>
      <c r="L13" s="230"/>
    </row>
    <row r="14" spans="1:12" ht="25.5" hidden="1" customHeight="1">
      <c r="A14" s="173" t="s">
        <v>176</v>
      </c>
      <c r="B14" s="5">
        <v>541730</v>
      </c>
      <c r="C14" s="5">
        <v>273083</v>
      </c>
      <c r="D14" s="5">
        <v>268647</v>
      </c>
      <c r="E14" s="230"/>
      <c r="F14" s="230"/>
      <c r="G14" s="230"/>
      <c r="H14" s="230"/>
      <c r="I14" s="230"/>
      <c r="J14" s="230"/>
      <c r="K14" s="230"/>
      <c r="L14" s="230"/>
    </row>
    <row r="15" spans="1:12" ht="25.5" hidden="1" customHeight="1">
      <c r="A15" s="173" t="s">
        <v>24</v>
      </c>
      <c r="B15" s="5">
        <v>643629</v>
      </c>
      <c r="C15" s="5">
        <v>310954</v>
      </c>
      <c r="D15" s="5">
        <v>332675</v>
      </c>
      <c r="E15" s="230"/>
      <c r="F15" s="230"/>
      <c r="G15" s="230"/>
      <c r="H15" s="230"/>
      <c r="I15" s="230"/>
      <c r="J15" s="230"/>
      <c r="K15" s="230"/>
      <c r="L15" s="230"/>
    </row>
    <row r="16" spans="1:12" ht="25.5" hidden="1" customHeight="1">
      <c r="A16" s="173" t="s">
        <v>25</v>
      </c>
      <c r="B16" s="5">
        <v>203844</v>
      </c>
      <c r="C16" s="5">
        <v>103298</v>
      </c>
      <c r="D16" s="5">
        <v>100546</v>
      </c>
      <c r="E16" s="230"/>
      <c r="F16" s="230"/>
      <c r="G16" s="230"/>
      <c r="H16" s="230"/>
      <c r="I16" s="230"/>
      <c r="J16" s="230"/>
      <c r="K16" s="230"/>
      <c r="L16" s="230"/>
    </row>
    <row r="17" spans="1:12" ht="25.5" hidden="1" customHeight="1">
      <c r="A17" s="173" t="s">
        <v>26</v>
      </c>
      <c r="B17" s="5">
        <v>354416</v>
      </c>
      <c r="C17" s="5">
        <v>167919</v>
      </c>
      <c r="D17" s="5">
        <v>186497</v>
      </c>
      <c r="E17" s="230"/>
      <c r="F17" s="230"/>
      <c r="G17" s="230"/>
      <c r="H17" s="230"/>
      <c r="I17" s="230"/>
      <c r="J17" s="230"/>
      <c r="K17" s="230"/>
      <c r="L17" s="230"/>
    </row>
    <row r="18" spans="1:12" ht="25.5" hidden="1" customHeight="1">
      <c r="A18" s="173" t="s">
        <v>27</v>
      </c>
      <c r="B18" s="5">
        <v>451197</v>
      </c>
      <c r="C18" s="5">
        <v>228346</v>
      </c>
      <c r="D18" s="5">
        <v>222851</v>
      </c>
      <c r="E18" s="230"/>
      <c r="F18" s="230"/>
      <c r="G18" s="230"/>
      <c r="H18" s="230"/>
      <c r="I18" s="230"/>
      <c r="J18" s="230"/>
      <c r="K18" s="230"/>
      <c r="L18" s="230"/>
    </row>
    <row r="19" spans="1:12" ht="25.5" hidden="1" customHeight="1">
      <c r="A19" s="173" t="s">
        <v>28</v>
      </c>
      <c r="B19" s="5">
        <v>701190</v>
      </c>
      <c r="C19" s="5">
        <v>346571</v>
      </c>
      <c r="D19" s="5">
        <v>354619</v>
      </c>
      <c r="E19" s="230"/>
      <c r="F19" s="230"/>
      <c r="G19" s="230"/>
      <c r="H19" s="230"/>
      <c r="I19" s="230"/>
      <c r="J19" s="230"/>
      <c r="K19" s="230"/>
      <c r="L19" s="230"/>
    </row>
    <row r="20" spans="1:12" ht="25.5" hidden="1" customHeight="1">
      <c r="A20" s="173" t="s">
        <v>29</v>
      </c>
      <c r="B20" s="5">
        <v>942656</v>
      </c>
      <c r="C20" s="5">
        <v>471648</v>
      </c>
      <c r="D20" s="5">
        <v>471008</v>
      </c>
      <c r="E20" s="230"/>
      <c r="F20" s="230"/>
      <c r="G20" s="230"/>
      <c r="H20" s="230"/>
      <c r="I20" s="230"/>
      <c r="J20" s="230"/>
      <c r="K20" s="230"/>
      <c r="L20" s="230"/>
    </row>
    <row r="21" spans="1:12" ht="25.5" hidden="1" customHeight="1">
      <c r="A21" s="173" t="s">
        <v>30</v>
      </c>
      <c r="B21" s="5">
        <v>676735</v>
      </c>
      <c r="C21" s="5">
        <v>344352</v>
      </c>
      <c r="D21" s="5">
        <v>332383</v>
      </c>
      <c r="E21" s="230"/>
      <c r="F21" s="230"/>
      <c r="G21" s="230"/>
      <c r="H21" s="230"/>
      <c r="I21" s="230"/>
      <c r="J21" s="230"/>
      <c r="K21" s="230"/>
      <c r="L21" s="230"/>
    </row>
    <row r="22" spans="1:12" ht="25.5" hidden="1" customHeight="1">
      <c r="A22" s="173" t="s">
        <v>31</v>
      </c>
      <c r="B22" s="5">
        <v>5605218</v>
      </c>
      <c r="C22" s="5">
        <v>2841678</v>
      </c>
      <c r="D22" s="5">
        <v>2763540</v>
      </c>
      <c r="E22" s="230"/>
      <c r="F22" s="230"/>
      <c r="G22" s="230"/>
      <c r="H22" s="230"/>
      <c r="I22" s="230"/>
      <c r="J22" s="230"/>
      <c r="K22" s="230"/>
      <c r="L22" s="230"/>
    </row>
    <row r="23" spans="1:12" ht="25.5" hidden="1" customHeight="1">
      <c r="A23" s="173" t="s">
        <v>32</v>
      </c>
      <c r="B23" s="5">
        <v>416419</v>
      </c>
      <c r="C23" s="5">
        <v>194015</v>
      </c>
      <c r="D23" s="5">
        <v>222404</v>
      </c>
      <c r="E23" s="230"/>
      <c r="F23" s="230"/>
      <c r="G23" s="230"/>
      <c r="H23" s="230"/>
      <c r="I23" s="230"/>
      <c r="J23" s="230"/>
      <c r="K23" s="230"/>
      <c r="L23" s="230"/>
    </row>
    <row r="24" spans="1:12" ht="25.5" hidden="1" customHeight="1">
      <c r="A24" s="173" t="s">
        <v>33</v>
      </c>
      <c r="B24" s="5">
        <v>47742</v>
      </c>
      <c r="C24" s="5">
        <v>20408</v>
      </c>
      <c r="D24" s="5">
        <v>27334</v>
      </c>
      <c r="E24" s="230"/>
      <c r="F24" s="230"/>
      <c r="G24" s="230"/>
      <c r="H24" s="230"/>
      <c r="I24" s="230"/>
      <c r="J24" s="230"/>
      <c r="K24" s="230"/>
      <c r="L24" s="230"/>
    </row>
    <row r="25" spans="1:12" ht="25.5" hidden="1" customHeight="1">
      <c r="A25" s="173" t="s">
        <v>34</v>
      </c>
      <c r="B25" s="5">
        <v>99962</v>
      </c>
      <c r="C25" s="5">
        <v>48316</v>
      </c>
      <c r="D25" s="5">
        <v>51646</v>
      </c>
      <c r="E25" s="230"/>
      <c r="F25" s="230"/>
      <c r="G25" s="230"/>
      <c r="H25" s="230"/>
      <c r="I25" s="230"/>
      <c r="J25" s="230"/>
      <c r="K25" s="230"/>
      <c r="L25" s="230"/>
    </row>
    <row r="26" spans="1:12" ht="25.5" hidden="1" customHeight="1">
      <c r="A26" s="173" t="s">
        <v>35</v>
      </c>
      <c r="B26" s="5">
        <v>135670</v>
      </c>
      <c r="C26" s="5">
        <v>66571</v>
      </c>
      <c r="D26" s="5">
        <v>69099</v>
      </c>
      <c r="E26" s="230"/>
      <c r="F26" s="230"/>
      <c r="G26" s="230"/>
      <c r="H26" s="230"/>
      <c r="I26" s="230"/>
      <c r="J26" s="230"/>
      <c r="K26" s="230"/>
      <c r="L26" s="230"/>
    </row>
    <row r="27" spans="1:12" ht="25.5" hidden="1" customHeight="1">
      <c r="A27" s="173" t="s">
        <v>36</v>
      </c>
      <c r="B27" s="5">
        <v>914912</v>
      </c>
      <c r="C27" s="5">
        <v>447624</v>
      </c>
      <c r="D27" s="5">
        <v>467288</v>
      </c>
      <c r="E27" s="230"/>
      <c r="F27" s="230"/>
      <c r="G27" s="230"/>
      <c r="H27" s="230"/>
      <c r="I27" s="230"/>
      <c r="J27" s="230"/>
      <c r="K27" s="230"/>
      <c r="L27" s="230"/>
    </row>
    <row r="28" spans="1:12" ht="21.95" hidden="1" customHeight="1">
      <c r="A28" s="173" t="s">
        <v>13</v>
      </c>
      <c r="B28" s="9">
        <v>674865</v>
      </c>
      <c r="C28" s="9">
        <v>340411</v>
      </c>
      <c r="D28" s="9">
        <v>334454</v>
      </c>
      <c r="E28" s="230"/>
      <c r="F28" s="230"/>
      <c r="G28" s="230">
        <v>2006</v>
      </c>
      <c r="H28" s="230"/>
      <c r="I28" s="230"/>
      <c r="J28" s="230"/>
      <c r="K28" s="230"/>
      <c r="L28" s="230"/>
    </row>
    <row r="29" spans="1:12" ht="25.5" hidden="1" customHeight="1">
      <c r="A29" s="173" t="s">
        <v>37</v>
      </c>
      <c r="B29" s="9">
        <v>357124</v>
      </c>
      <c r="C29" s="9">
        <v>159665</v>
      </c>
      <c r="D29" s="9">
        <v>197459</v>
      </c>
      <c r="E29" s="230"/>
      <c r="F29" s="230"/>
      <c r="G29" s="230"/>
      <c r="H29" s="230"/>
      <c r="I29" s="230"/>
      <c r="J29" s="230"/>
      <c r="K29" s="230"/>
      <c r="L29" s="230"/>
    </row>
    <row r="30" spans="1:12" ht="25.5" hidden="1" customHeight="1">
      <c r="A30" s="173" t="s">
        <v>38</v>
      </c>
      <c r="B30" s="9">
        <v>172427</v>
      </c>
      <c r="C30" s="9">
        <v>85860</v>
      </c>
      <c r="D30" s="9">
        <v>86567</v>
      </c>
      <c r="E30" s="230"/>
      <c r="F30" s="230"/>
      <c r="G30" s="230"/>
      <c r="H30" s="230"/>
      <c r="I30" s="230"/>
      <c r="J30" s="230"/>
      <c r="K30" s="230"/>
      <c r="L30" s="230"/>
    </row>
    <row r="31" spans="1:12" ht="25.5" hidden="1" customHeight="1">
      <c r="A31" s="173" t="s">
        <v>39</v>
      </c>
      <c r="B31" s="9">
        <v>110335</v>
      </c>
      <c r="C31" s="9">
        <v>53638</v>
      </c>
      <c r="D31" s="9">
        <v>56697</v>
      </c>
      <c r="E31" s="230"/>
      <c r="F31" s="230"/>
      <c r="G31" s="230"/>
      <c r="H31" s="230"/>
      <c r="I31" s="230"/>
      <c r="J31" s="230"/>
      <c r="K31" s="230"/>
      <c r="L31" s="230"/>
    </row>
    <row r="32" spans="1:12" ht="25.5" hidden="1" customHeight="1">
      <c r="A32" s="173" t="s">
        <v>40</v>
      </c>
      <c r="B32" s="9">
        <v>201342</v>
      </c>
      <c r="C32" s="9">
        <v>94805</v>
      </c>
      <c r="D32" s="9">
        <v>106537</v>
      </c>
      <c r="E32" s="230"/>
      <c r="F32" s="230"/>
      <c r="G32" s="230"/>
      <c r="H32" s="230"/>
      <c r="I32" s="230"/>
      <c r="J32" s="230"/>
      <c r="K32" s="230"/>
      <c r="L32" s="230"/>
    </row>
    <row r="33" spans="1:12" ht="21.95" hidden="1" customHeight="1">
      <c r="A33" s="173" t="s">
        <v>199</v>
      </c>
      <c r="B33" s="9">
        <f>+B7-B28</f>
        <v>15820041</v>
      </c>
      <c r="C33" s="9">
        <f t="shared" ref="C33:D33" si="0">+C7-C28</f>
        <v>7882022</v>
      </c>
      <c r="D33" s="9">
        <f t="shared" si="0"/>
        <v>7938019</v>
      </c>
      <c r="E33" s="230"/>
      <c r="F33" s="230"/>
      <c r="G33" s="230"/>
      <c r="H33" s="230"/>
      <c r="I33" s="230"/>
      <c r="J33" s="230"/>
      <c r="K33" s="230"/>
      <c r="L33" s="230"/>
    </row>
    <row r="34" spans="1:12" ht="14.45" hidden="1" customHeight="1">
      <c r="A34" s="172">
        <v>2011</v>
      </c>
      <c r="B34" s="22"/>
      <c r="C34" s="22"/>
      <c r="D34" s="22"/>
      <c r="E34" s="230"/>
      <c r="F34" s="230"/>
      <c r="G34" s="230"/>
      <c r="H34" s="230"/>
      <c r="I34" s="230"/>
      <c r="J34" s="230"/>
      <c r="K34" s="230"/>
      <c r="L34" s="230"/>
    </row>
    <row r="35" spans="1:12" ht="14.45" hidden="1" customHeight="1">
      <c r="A35" s="172" t="s">
        <v>423</v>
      </c>
      <c r="B35" s="265">
        <v>19195761</v>
      </c>
      <c r="C35" s="265">
        <v>9603496</v>
      </c>
      <c r="D35" s="265">
        <v>9592265</v>
      </c>
      <c r="E35" s="231">
        <v>19949915</v>
      </c>
      <c r="F35" s="231">
        <v>10013822</v>
      </c>
      <c r="G35" s="231">
        <v>9936093</v>
      </c>
      <c r="H35" s="230"/>
      <c r="I35" s="230"/>
      <c r="J35" s="230"/>
      <c r="K35" s="230"/>
      <c r="L35" s="230"/>
    </row>
    <row r="36" spans="1:12" ht="12" hidden="1" customHeight="1">
      <c r="A36" s="173" t="s">
        <v>18</v>
      </c>
      <c r="B36" s="22">
        <v>231137</v>
      </c>
      <c r="C36" s="22">
        <v>106558</v>
      </c>
      <c r="D36" s="22">
        <v>124579</v>
      </c>
      <c r="E36" s="230"/>
      <c r="F36" s="230"/>
      <c r="G36" s="230"/>
      <c r="H36" s="230"/>
      <c r="I36" s="230"/>
      <c r="J36" s="230"/>
      <c r="K36" s="230"/>
      <c r="L36" s="230"/>
    </row>
    <row r="37" spans="1:12" ht="12" hidden="1" customHeight="1">
      <c r="A37" s="173" t="s">
        <v>19</v>
      </c>
      <c r="B37" s="22">
        <v>737514</v>
      </c>
      <c r="C37" s="22">
        <v>366367</v>
      </c>
      <c r="D37" s="22">
        <v>371147</v>
      </c>
      <c r="E37" s="230"/>
      <c r="F37" s="230"/>
      <c r="G37" s="230"/>
      <c r="H37" s="230"/>
      <c r="I37" s="230"/>
      <c r="J37" s="230"/>
      <c r="K37" s="230"/>
      <c r="L37" s="230"/>
    </row>
    <row r="38" spans="1:12" ht="12" hidden="1" customHeight="1">
      <c r="A38" s="173" t="s">
        <v>20</v>
      </c>
      <c r="B38" s="22">
        <v>244008</v>
      </c>
      <c r="C38" s="22">
        <v>123674</v>
      </c>
      <c r="D38" s="22">
        <v>120334</v>
      </c>
      <c r="E38" s="230"/>
      <c r="F38" s="230"/>
      <c r="G38" s="230"/>
      <c r="H38" s="230"/>
      <c r="I38" s="230"/>
      <c r="J38" s="230"/>
      <c r="K38" s="230"/>
      <c r="L38" s="230"/>
    </row>
    <row r="39" spans="1:12" ht="12" hidden="1" customHeight="1">
      <c r="A39" s="173" t="s">
        <v>21</v>
      </c>
      <c r="B39" s="22">
        <v>892068</v>
      </c>
      <c r="C39" s="22">
        <v>449085</v>
      </c>
      <c r="D39" s="22">
        <v>442983</v>
      </c>
      <c r="E39" s="230"/>
      <c r="F39" s="230"/>
      <c r="G39" s="230"/>
      <c r="H39" s="230"/>
      <c r="I39" s="230"/>
      <c r="J39" s="230"/>
      <c r="K39" s="230"/>
      <c r="L39" s="230"/>
    </row>
    <row r="40" spans="1:12" ht="12" hidden="1" customHeight="1">
      <c r="A40" s="173" t="s">
        <v>22</v>
      </c>
      <c r="B40" s="22">
        <v>369929</v>
      </c>
      <c r="C40" s="22">
        <v>190066</v>
      </c>
      <c r="D40" s="22">
        <v>179863</v>
      </c>
      <c r="E40" s="230"/>
      <c r="F40" s="230"/>
      <c r="G40" s="230"/>
      <c r="H40" s="230"/>
      <c r="I40" s="230"/>
      <c r="J40" s="230"/>
      <c r="K40" s="230"/>
      <c r="L40" s="230"/>
    </row>
    <row r="41" spans="1:12" ht="12" hidden="1" customHeight="1">
      <c r="A41" s="173" t="s">
        <v>23</v>
      </c>
      <c r="B41" s="22">
        <v>891597</v>
      </c>
      <c r="C41" s="22">
        <v>442117</v>
      </c>
      <c r="D41" s="22">
        <v>449480</v>
      </c>
      <c r="E41" s="230"/>
      <c r="F41" s="230"/>
      <c r="G41" s="230"/>
      <c r="H41" s="230"/>
      <c r="I41" s="230"/>
      <c r="J41" s="230"/>
      <c r="K41" s="230"/>
      <c r="L41" s="230"/>
    </row>
    <row r="42" spans="1:12" ht="12" hidden="1" customHeight="1">
      <c r="A42" s="173" t="s">
        <v>176</v>
      </c>
      <c r="B42" s="22">
        <v>649896</v>
      </c>
      <c r="C42" s="22">
        <v>329694</v>
      </c>
      <c r="D42" s="22">
        <v>320202</v>
      </c>
      <c r="E42" s="230"/>
      <c r="F42" s="230"/>
      <c r="G42" s="230"/>
      <c r="H42" s="230"/>
      <c r="I42" s="230"/>
      <c r="J42" s="230"/>
      <c r="K42" s="230"/>
      <c r="L42" s="230"/>
    </row>
    <row r="43" spans="1:12" ht="12" hidden="1" customHeight="1">
      <c r="A43" s="173" t="s">
        <v>24</v>
      </c>
      <c r="B43" s="22">
        <v>778328</v>
      </c>
      <c r="C43" s="22">
        <v>384891</v>
      </c>
      <c r="D43" s="22">
        <v>393437</v>
      </c>
      <c r="E43" s="230"/>
      <c r="F43" s="230"/>
      <c r="G43" s="230"/>
      <c r="H43" s="230"/>
      <c r="I43" s="230"/>
      <c r="J43" s="230"/>
      <c r="K43" s="230"/>
      <c r="L43" s="230"/>
    </row>
    <row r="44" spans="1:12" ht="12" hidden="1" customHeight="1">
      <c r="A44" s="173" t="s">
        <v>25</v>
      </c>
      <c r="B44" s="22">
        <v>252618</v>
      </c>
      <c r="C44" s="22">
        <v>129934</v>
      </c>
      <c r="D44" s="22">
        <v>122684</v>
      </c>
      <c r="E44" s="230"/>
      <c r="F44" s="230"/>
      <c r="G44" s="230"/>
      <c r="H44" s="230"/>
      <c r="I44" s="230"/>
      <c r="J44" s="230"/>
      <c r="K44" s="230"/>
      <c r="L44" s="230"/>
    </row>
    <row r="45" spans="1:12" ht="12" hidden="1" customHeight="1">
      <c r="A45" s="173" t="s">
        <v>26</v>
      </c>
      <c r="B45" s="22">
        <v>447386</v>
      </c>
      <c r="C45" s="22">
        <v>221184</v>
      </c>
      <c r="D45" s="22">
        <v>226202</v>
      </c>
      <c r="E45" s="230"/>
      <c r="F45" s="230"/>
      <c r="G45" s="230"/>
      <c r="H45" s="230"/>
      <c r="I45" s="230"/>
      <c r="J45" s="230"/>
      <c r="K45" s="230"/>
      <c r="L45" s="230"/>
    </row>
    <row r="46" spans="1:12" ht="12" hidden="1" customHeight="1">
      <c r="A46" s="173" t="s">
        <v>27</v>
      </c>
      <c r="B46" s="22">
        <v>517529</v>
      </c>
      <c r="C46" s="22">
        <v>261544</v>
      </c>
      <c r="D46" s="22">
        <v>255985</v>
      </c>
      <c r="E46" s="230"/>
      <c r="F46" s="230"/>
      <c r="G46" s="230"/>
      <c r="H46" s="230"/>
      <c r="I46" s="230"/>
      <c r="J46" s="230"/>
      <c r="K46" s="230"/>
      <c r="L46" s="230"/>
    </row>
    <row r="47" spans="1:12" ht="12" hidden="1" customHeight="1">
      <c r="A47" s="173" t="s">
        <v>28</v>
      </c>
      <c r="B47" s="22">
        <v>786304</v>
      </c>
      <c r="C47" s="22">
        <v>397796</v>
      </c>
      <c r="D47" s="22">
        <v>388508</v>
      </c>
      <c r="E47" s="230"/>
      <c r="F47" s="230"/>
      <c r="G47" s="230"/>
      <c r="H47" s="230"/>
      <c r="I47" s="230"/>
      <c r="J47" s="230"/>
      <c r="K47" s="230"/>
      <c r="L47" s="230"/>
    </row>
    <row r="48" spans="1:12" ht="12" hidden="1" customHeight="1">
      <c r="A48" s="173" t="s">
        <v>29</v>
      </c>
      <c r="B48" s="22">
        <v>1115648</v>
      </c>
      <c r="C48" s="22">
        <v>564839</v>
      </c>
      <c r="D48" s="22">
        <v>550809</v>
      </c>
      <c r="E48" s="230"/>
      <c r="F48" s="230"/>
      <c r="G48" s="230"/>
      <c r="H48" s="230"/>
      <c r="I48" s="230"/>
      <c r="J48" s="230"/>
      <c r="K48" s="230"/>
      <c r="L48" s="230"/>
    </row>
    <row r="49" spans="1:12" ht="12" hidden="1" customHeight="1">
      <c r="A49" s="173" t="s">
        <v>30</v>
      </c>
      <c r="B49" s="22">
        <v>784633</v>
      </c>
      <c r="C49" s="22">
        <v>403620</v>
      </c>
      <c r="D49" s="22">
        <v>381013</v>
      </c>
      <c r="E49" s="230"/>
      <c r="F49" s="230"/>
      <c r="G49" s="230"/>
      <c r="H49" s="230"/>
      <c r="I49" s="230"/>
      <c r="J49" s="230"/>
      <c r="K49" s="230"/>
      <c r="L49" s="230"/>
    </row>
    <row r="50" spans="1:12" ht="12" hidden="1" customHeight="1">
      <c r="A50" s="173" t="s">
        <v>31</v>
      </c>
      <c r="B50" s="22">
        <v>6608114</v>
      </c>
      <c r="C50" s="22">
        <v>3355492</v>
      </c>
      <c r="D50" s="22">
        <v>3252622</v>
      </c>
      <c r="E50" s="230"/>
      <c r="F50" s="230"/>
      <c r="G50" s="230"/>
      <c r="H50" s="230"/>
      <c r="I50" s="230"/>
      <c r="J50" s="230"/>
      <c r="K50" s="230"/>
      <c r="L50" s="230"/>
    </row>
    <row r="51" spans="1:12" ht="12" hidden="1" customHeight="1">
      <c r="A51" s="173" t="s">
        <v>32</v>
      </c>
      <c r="B51" s="22">
        <v>544358</v>
      </c>
      <c r="C51" s="22">
        <v>253426</v>
      </c>
      <c r="D51" s="22">
        <v>290932</v>
      </c>
      <c r="E51" s="230"/>
      <c r="F51" s="230"/>
      <c r="G51" s="230"/>
      <c r="H51" s="230"/>
      <c r="I51" s="230"/>
      <c r="J51" s="230"/>
      <c r="K51" s="230"/>
      <c r="L51" s="230"/>
    </row>
    <row r="52" spans="1:12" ht="12" hidden="1" customHeight="1">
      <c r="A52" s="173" t="s">
        <v>33</v>
      </c>
      <c r="B52" s="22">
        <v>71279</v>
      </c>
      <c r="C52" s="22">
        <v>30796</v>
      </c>
      <c r="D52" s="22">
        <v>40483</v>
      </c>
      <c r="E52" s="230"/>
      <c r="F52" s="230"/>
      <c r="G52" s="230"/>
      <c r="H52" s="230"/>
      <c r="I52" s="230"/>
      <c r="J52" s="230"/>
      <c r="K52" s="230"/>
      <c r="L52" s="230"/>
    </row>
    <row r="53" spans="1:12" ht="12" hidden="1" customHeight="1">
      <c r="A53" s="173" t="s">
        <v>34</v>
      </c>
      <c r="B53" s="22">
        <v>121977</v>
      </c>
      <c r="C53" s="22">
        <v>59032</v>
      </c>
      <c r="D53" s="22">
        <v>62945</v>
      </c>
      <c r="E53" s="230"/>
      <c r="F53" s="230"/>
      <c r="G53" s="230"/>
      <c r="H53" s="230"/>
      <c r="I53" s="230"/>
      <c r="J53" s="230"/>
      <c r="K53" s="230"/>
      <c r="L53" s="230"/>
    </row>
    <row r="54" spans="1:12" ht="12" hidden="1" customHeight="1">
      <c r="A54" s="173" t="s">
        <v>35</v>
      </c>
      <c r="B54" s="22">
        <v>167179</v>
      </c>
      <c r="C54" s="22">
        <v>79750</v>
      </c>
      <c r="D54" s="22">
        <v>87429</v>
      </c>
      <c r="E54" s="230"/>
      <c r="F54" s="230"/>
      <c r="G54" s="230"/>
      <c r="H54" s="230"/>
      <c r="I54" s="230"/>
      <c r="J54" s="230"/>
      <c r="K54" s="230"/>
      <c r="L54" s="230"/>
    </row>
    <row r="55" spans="1:12" ht="12" hidden="1" customHeight="1">
      <c r="A55" s="173" t="s">
        <v>36</v>
      </c>
      <c r="B55" s="22">
        <v>1106918</v>
      </c>
      <c r="C55" s="22">
        <v>548135</v>
      </c>
      <c r="D55" s="22">
        <v>558783</v>
      </c>
      <c r="E55" s="230"/>
      <c r="F55" s="230"/>
      <c r="G55" s="230"/>
      <c r="H55" s="230"/>
      <c r="I55" s="230"/>
      <c r="J55" s="230"/>
      <c r="K55" s="230"/>
      <c r="L55" s="230"/>
    </row>
    <row r="56" spans="1:12" ht="14.45" hidden="1" customHeight="1">
      <c r="A56" s="173" t="s">
        <v>13</v>
      </c>
      <c r="B56" s="88">
        <v>784979</v>
      </c>
      <c r="C56" s="88">
        <v>394136</v>
      </c>
      <c r="D56" s="88">
        <v>390843</v>
      </c>
      <c r="E56" s="230"/>
      <c r="F56" s="230"/>
      <c r="G56" s="230"/>
      <c r="H56" s="230"/>
      <c r="I56" s="230"/>
      <c r="J56" s="230"/>
      <c r="K56" s="230"/>
      <c r="L56" s="230"/>
    </row>
    <row r="57" spans="1:12" ht="12" hidden="1" customHeight="1">
      <c r="A57" s="173" t="s">
        <v>37</v>
      </c>
      <c r="B57" s="88">
        <v>467689</v>
      </c>
      <c r="C57" s="88">
        <v>213084</v>
      </c>
      <c r="D57" s="88">
        <v>254605</v>
      </c>
      <c r="E57" s="230"/>
      <c r="F57" s="230"/>
      <c r="G57" s="230"/>
      <c r="H57" s="230"/>
      <c r="I57" s="230"/>
      <c r="J57" s="230"/>
      <c r="K57" s="230"/>
      <c r="L57" s="230"/>
    </row>
    <row r="58" spans="1:12" ht="12" hidden="1" customHeight="1">
      <c r="A58" s="173" t="s">
        <v>38</v>
      </c>
      <c r="B58" s="88">
        <v>216784</v>
      </c>
      <c r="C58" s="88">
        <v>106260</v>
      </c>
      <c r="D58" s="88">
        <v>110524</v>
      </c>
      <c r="E58" s="230"/>
      <c r="F58" s="230"/>
      <c r="G58" s="230"/>
      <c r="H58" s="230"/>
      <c r="I58" s="230"/>
      <c r="J58" s="230"/>
      <c r="K58" s="230"/>
      <c r="L58" s="230"/>
    </row>
    <row r="59" spans="1:12" ht="12" hidden="1" customHeight="1">
      <c r="A59" s="173" t="s">
        <v>39</v>
      </c>
      <c r="B59" s="88">
        <v>138509</v>
      </c>
      <c r="C59" s="88">
        <v>65622</v>
      </c>
      <c r="D59" s="88">
        <v>72887</v>
      </c>
      <c r="E59" s="230"/>
      <c r="F59" s="230"/>
      <c r="G59" s="230"/>
      <c r="H59" s="230"/>
      <c r="I59" s="230"/>
      <c r="J59" s="230"/>
      <c r="K59" s="230"/>
      <c r="L59" s="230"/>
    </row>
    <row r="60" spans="1:12" ht="12" hidden="1" customHeight="1">
      <c r="A60" s="173" t="s">
        <v>40</v>
      </c>
      <c r="B60" s="88">
        <v>269380</v>
      </c>
      <c r="C60" s="88">
        <v>126394</v>
      </c>
      <c r="D60" s="88">
        <v>142986</v>
      </c>
      <c r="E60" s="230"/>
      <c r="F60" s="230"/>
      <c r="G60" s="230"/>
      <c r="H60" s="230"/>
      <c r="I60" s="230"/>
      <c r="J60" s="230"/>
      <c r="K60" s="230"/>
      <c r="L60" s="230"/>
    </row>
    <row r="61" spans="1:12" ht="14.45" hidden="1" customHeight="1">
      <c r="A61" s="173" t="s">
        <v>199</v>
      </c>
      <c r="B61" s="88">
        <f>+B35-B56</f>
        <v>18410782</v>
      </c>
      <c r="C61" s="88">
        <f>C35-C56</f>
        <v>9209360</v>
      </c>
      <c r="D61" s="88">
        <f>D35-D56</f>
        <v>9201422</v>
      </c>
      <c r="E61" s="230"/>
      <c r="F61" s="284"/>
      <c r="G61" s="284"/>
      <c r="H61" s="284"/>
      <c r="I61" s="284"/>
      <c r="J61" s="284"/>
      <c r="K61" s="284"/>
      <c r="L61" s="230"/>
    </row>
    <row r="62" spans="1:12" ht="14.45" hidden="1" customHeight="1">
      <c r="A62" s="173" t="s">
        <v>405</v>
      </c>
      <c r="B62" s="88">
        <f>E35-B35</f>
        <v>754154</v>
      </c>
      <c r="C62" s="88">
        <f>F35-C35</f>
        <v>410326</v>
      </c>
      <c r="D62" s="88">
        <f>G35-D35</f>
        <v>343828</v>
      </c>
      <c r="E62" s="230"/>
      <c r="F62" s="284"/>
      <c r="G62" s="284"/>
      <c r="H62" s="284"/>
      <c r="I62" s="284"/>
      <c r="J62" s="284"/>
      <c r="K62" s="284"/>
      <c r="L62" s="230"/>
    </row>
    <row r="63" spans="1:12" ht="12.95" customHeight="1">
      <c r="A63" s="172">
        <v>2016</v>
      </c>
      <c r="B63" s="22"/>
      <c r="C63" s="22"/>
      <c r="D63" s="22"/>
      <c r="E63" s="230"/>
      <c r="F63" s="285"/>
      <c r="G63" s="284"/>
      <c r="H63" s="284"/>
      <c r="I63" s="284"/>
      <c r="J63" s="284"/>
      <c r="K63" s="284"/>
      <c r="L63" s="230"/>
    </row>
    <row r="64" spans="1:12" ht="14.1" customHeight="1">
      <c r="A64" s="172" t="s">
        <v>423</v>
      </c>
      <c r="B64" s="265">
        <v>22017030</v>
      </c>
      <c r="C64" s="265">
        <v>11056353</v>
      </c>
      <c r="D64" s="265">
        <v>10960677</v>
      </c>
      <c r="E64" s="231">
        <v>22901954</v>
      </c>
      <c r="F64" s="286"/>
      <c r="G64" s="241"/>
      <c r="H64" s="284"/>
      <c r="I64" s="284"/>
      <c r="J64" s="284"/>
      <c r="K64" s="284"/>
      <c r="L64" s="230"/>
    </row>
    <row r="65" spans="1:12" ht="12" hidden="1" customHeight="1">
      <c r="A65" s="173" t="s">
        <v>18</v>
      </c>
      <c r="B65" s="22">
        <v>270175</v>
      </c>
      <c r="C65" s="22">
        <v>129451</v>
      </c>
      <c r="D65" s="22">
        <v>140724</v>
      </c>
      <c r="E65" s="230"/>
      <c r="F65" s="284"/>
      <c r="G65" s="284"/>
      <c r="H65" s="284"/>
      <c r="I65" s="284"/>
      <c r="J65" s="284"/>
      <c r="K65" s="284"/>
      <c r="L65" s="230"/>
    </row>
    <row r="66" spans="1:12" ht="12" hidden="1" customHeight="1">
      <c r="A66" s="173" t="s">
        <v>19</v>
      </c>
      <c r="B66" s="22">
        <v>831235</v>
      </c>
      <c r="C66" s="22">
        <v>416188</v>
      </c>
      <c r="D66" s="22">
        <v>415047</v>
      </c>
      <c r="E66" s="230"/>
      <c r="F66" s="284"/>
      <c r="G66" s="284"/>
      <c r="H66" s="284"/>
      <c r="I66" s="284"/>
      <c r="J66" s="284"/>
      <c r="K66" s="284"/>
      <c r="L66" s="230"/>
    </row>
    <row r="67" spans="1:12" ht="12" hidden="1" customHeight="1">
      <c r="A67" s="173" t="s">
        <v>20</v>
      </c>
      <c r="B67" s="22">
        <v>284436</v>
      </c>
      <c r="C67" s="22">
        <v>144670</v>
      </c>
      <c r="D67" s="22">
        <v>139766</v>
      </c>
      <c r="E67" s="230"/>
      <c r="F67" s="284"/>
      <c r="G67" s="284"/>
      <c r="H67" s="284"/>
      <c r="I67" s="284"/>
      <c r="J67" s="284"/>
      <c r="K67" s="284"/>
      <c r="L67" s="230"/>
    </row>
    <row r="68" spans="1:12" ht="12" hidden="1" customHeight="1">
      <c r="A68" s="173" t="s">
        <v>21</v>
      </c>
      <c r="B68" s="22">
        <v>1035654</v>
      </c>
      <c r="C68" s="22">
        <v>516055</v>
      </c>
      <c r="D68" s="22">
        <v>519599</v>
      </c>
      <c r="E68" s="230"/>
      <c r="F68" s="284"/>
      <c r="G68" s="284"/>
      <c r="H68" s="284"/>
      <c r="I68" s="284"/>
      <c r="J68" s="284"/>
      <c r="K68" s="284"/>
      <c r="L68" s="230"/>
    </row>
    <row r="69" spans="1:12" ht="12" hidden="1" customHeight="1">
      <c r="A69" s="173" t="s">
        <v>22</v>
      </c>
      <c r="B69" s="22">
        <v>421956</v>
      </c>
      <c r="C69" s="22">
        <v>217194</v>
      </c>
      <c r="D69" s="22">
        <v>204762</v>
      </c>
      <c r="E69" s="230"/>
      <c r="F69" s="284"/>
      <c r="G69" s="284"/>
      <c r="H69" s="284"/>
      <c r="I69" s="284"/>
      <c r="J69" s="284"/>
      <c r="K69" s="284"/>
      <c r="L69" s="230"/>
    </row>
    <row r="70" spans="1:12" ht="12" hidden="1" customHeight="1">
      <c r="A70" s="173" t="s">
        <v>23</v>
      </c>
      <c r="B70" s="22">
        <v>1009775</v>
      </c>
      <c r="C70" s="22">
        <v>511262</v>
      </c>
      <c r="D70" s="22">
        <v>498513</v>
      </c>
      <c r="E70" s="230"/>
      <c r="F70" s="284"/>
      <c r="G70" s="284"/>
      <c r="H70" s="284"/>
      <c r="I70" s="284"/>
      <c r="J70" s="284"/>
      <c r="K70" s="284"/>
      <c r="L70" s="230"/>
    </row>
    <row r="71" spans="1:12" ht="12" hidden="1" customHeight="1">
      <c r="A71" s="173" t="s">
        <v>176</v>
      </c>
      <c r="B71" s="22">
        <v>743928</v>
      </c>
      <c r="C71" s="22">
        <v>374280</v>
      </c>
      <c r="D71" s="22">
        <v>369648</v>
      </c>
      <c r="E71" s="230"/>
      <c r="F71" s="284"/>
      <c r="G71" s="284"/>
      <c r="H71" s="284"/>
      <c r="I71" s="284"/>
      <c r="J71" s="284"/>
      <c r="K71" s="284"/>
      <c r="L71" s="230"/>
    </row>
    <row r="72" spans="1:12" ht="12" hidden="1" customHeight="1">
      <c r="A72" s="173" t="s">
        <v>24</v>
      </c>
      <c r="B72" s="22">
        <v>915199</v>
      </c>
      <c r="C72" s="22">
        <v>457774</v>
      </c>
      <c r="D72" s="22">
        <v>457425</v>
      </c>
      <c r="E72" s="230"/>
      <c r="F72" s="284"/>
      <c r="G72" s="284"/>
      <c r="H72" s="284"/>
      <c r="I72" s="284"/>
      <c r="J72" s="284"/>
      <c r="K72" s="284"/>
      <c r="L72" s="230"/>
    </row>
    <row r="73" spans="1:12" ht="12" hidden="1" customHeight="1">
      <c r="A73" s="173" t="s">
        <v>25</v>
      </c>
      <c r="B73" s="22">
        <v>274440</v>
      </c>
      <c r="C73" s="22">
        <v>143833</v>
      </c>
      <c r="D73" s="22">
        <v>130607</v>
      </c>
      <c r="E73" s="230"/>
      <c r="F73" s="284"/>
      <c r="G73" s="284"/>
      <c r="H73" s="284"/>
      <c r="I73" s="284"/>
      <c r="J73" s="284"/>
      <c r="K73" s="284"/>
      <c r="L73" s="230"/>
    </row>
    <row r="74" spans="1:12" ht="12" hidden="1" customHeight="1">
      <c r="A74" s="173" t="s">
        <v>26</v>
      </c>
      <c r="B74" s="22">
        <v>525051</v>
      </c>
      <c r="C74" s="22">
        <v>260597</v>
      </c>
      <c r="D74" s="22">
        <v>264454</v>
      </c>
      <c r="E74" s="230"/>
      <c r="F74" s="284"/>
      <c r="G74" s="284"/>
      <c r="H74" s="284"/>
      <c r="I74" s="284"/>
      <c r="J74" s="284"/>
      <c r="K74" s="284"/>
      <c r="L74" s="230"/>
    </row>
    <row r="75" spans="1:12" ht="12" hidden="1" customHeight="1">
      <c r="A75" s="173" t="s">
        <v>27</v>
      </c>
      <c r="B75" s="22">
        <v>583777</v>
      </c>
      <c r="C75" s="22">
        <v>295268</v>
      </c>
      <c r="D75" s="22">
        <v>288509</v>
      </c>
      <c r="E75" s="230"/>
      <c r="F75" s="284"/>
      <c r="G75" s="284"/>
      <c r="H75" s="284"/>
      <c r="I75" s="284"/>
      <c r="J75" s="284"/>
      <c r="K75" s="284"/>
      <c r="L75" s="230"/>
    </row>
    <row r="76" spans="1:12" ht="12" hidden="1" customHeight="1">
      <c r="A76" s="173" t="s">
        <v>28</v>
      </c>
      <c r="B76" s="22">
        <v>875674</v>
      </c>
      <c r="C76" s="22">
        <v>450583</v>
      </c>
      <c r="D76" s="22">
        <v>425091</v>
      </c>
      <c r="E76" s="230"/>
      <c r="F76" s="284"/>
      <c r="G76" s="284"/>
      <c r="H76" s="284"/>
      <c r="I76" s="284"/>
      <c r="J76" s="284"/>
      <c r="K76" s="284"/>
      <c r="L76" s="230"/>
    </row>
    <row r="77" spans="1:12" ht="12" hidden="1" customHeight="1">
      <c r="A77" s="173" t="s">
        <v>29</v>
      </c>
      <c r="B77" s="22">
        <v>1292488</v>
      </c>
      <c r="C77" s="22">
        <v>654925</v>
      </c>
      <c r="D77" s="22">
        <v>637563</v>
      </c>
      <c r="E77" s="230"/>
      <c r="F77" s="284"/>
      <c r="G77" s="284"/>
      <c r="H77" s="284"/>
      <c r="I77" s="284"/>
      <c r="J77" s="284"/>
      <c r="K77" s="284"/>
      <c r="L77" s="230"/>
    </row>
    <row r="78" spans="1:12" ht="12" hidden="1" customHeight="1">
      <c r="A78" s="173" t="s">
        <v>30</v>
      </c>
      <c r="B78" s="22">
        <v>889355</v>
      </c>
      <c r="C78" s="22">
        <v>455762</v>
      </c>
      <c r="D78" s="22">
        <v>433593</v>
      </c>
      <c r="E78" s="230"/>
      <c r="F78" s="284"/>
      <c r="G78" s="284"/>
      <c r="H78" s="284"/>
      <c r="I78" s="284"/>
      <c r="J78" s="284"/>
      <c r="K78" s="284"/>
      <c r="L78" s="230"/>
    </row>
    <row r="79" spans="1:12" ht="12" hidden="1" customHeight="1">
      <c r="A79" s="173" t="s">
        <v>31</v>
      </c>
      <c r="B79" s="22">
        <v>7580758</v>
      </c>
      <c r="C79" s="22">
        <v>3837757</v>
      </c>
      <c r="D79" s="22">
        <v>3743001</v>
      </c>
      <c r="E79" s="230"/>
      <c r="F79" s="284"/>
      <c r="G79" s="284"/>
      <c r="H79" s="284"/>
      <c r="I79" s="284"/>
      <c r="J79" s="284"/>
      <c r="K79" s="284"/>
      <c r="L79" s="230"/>
    </row>
    <row r="80" spans="1:12" ht="12" hidden="1" customHeight="1">
      <c r="A80" s="173" t="s">
        <v>32</v>
      </c>
      <c r="B80" s="22">
        <v>630498</v>
      </c>
      <c r="C80" s="22">
        <v>299848</v>
      </c>
      <c r="D80" s="22">
        <v>330650</v>
      </c>
      <c r="E80" s="230"/>
      <c r="F80" s="284"/>
      <c r="G80" s="284"/>
      <c r="H80" s="284"/>
      <c r="I80" s="284"/>
      <c r="J80" s="284"/>
      <c r="K80" s="284"/>
      <c r="L80" s="230"/>
    </row>
    <row r="81" spans="1:12" ht="12" hidden="1" customHeight="1">
      <c r="A81" s="173" t="s">
        <v>33</v>
      </c>
      <c r="B81" s="22">
        <v>95538</v>
      </c>
      <c r="C81" s="22">
        <v>42420</v>
      </c>
      <c r="D81" s="22">
        <v>53118</v>
      </c>
      <c r="E81" s="230"/>
      <c r="F81" s="284"/>
      <c r="G81" s="284"/>
      <c r="H81" s="284"/>
      <c r="I81" s="284"/>
      <c r="J81" s="284"/>
      <c r="K81" s="284"/>
      <c r="L81" s="230"/>
    </row>
    <row r="82" spans="1:12" ht="12" hidden="1" customHeight="1">
      <c r="A82" s="173" t="s">
        <v>34</v>
      </c>
      <c r="B82" s="22">
        <v>133777</v>
      </c>
      <c r="C82" s="22">
        <v>66343</v>
      </c>
      <c r="D82" s="22">
        <v>67434</v>
      </c>
      <c r="E82" s="230"/>
      <c r="F82" s="284"/>
      <c r="G82" s="284"/>
      <c r="H82" s="284"/>
      <c r="I82" s="284"/>
      <c r="J82" s="284"/>
      <c r="K82" s="284"/>
      <c r="L82" s="230"/>
    </row>
    <row r="83" spans="1:12" ht="12" hidden="1" customHeight="1">
      <c r="A83" s="173" t="s">
        <v>35</v>
      </c>
      <c r="B83" s="88">
        <v>185057</v>
      </c>
      <c r="C83" s="88">
        <v>91050</v>
      </c>
      <c r="D83" s="88">
        <v>94007</v>
      </c>
      <c r="E83" s="230"/>
      <c r="F83" s="284"/>
      <c r="G83" s="284"/>
      <c r="H83" s="284"/>
      <c r="I83" s="284"/>
      <c r="J83" s="284"/>
      <c r="K83" s="284"/>
      <c r="L83" s="230"/>
    </row>
    <row r="84" spans="1:12" ht="12" hidden="1" customHeight="1">
      <c r="A84" s="173" t="s">
        <v>36</v>
      </c>
      <c r="B84" s="88">
        <v>1266557</v>
      </c>
      <c r="C84" s="88">
        <v>634202</v>
      </c>
      <c r="D84" s="88">
        <v>632355</v>
      </c>
      <c r="E84" s="230"/>
      <c r="F84" s="284"/>
      <c r="G84" s="284"/>
      <c r="H84" s="284"/>
      <c r="I84" s="284"/>
      <c r="J84" s="284"/>
      <c r="K84" s="284"/>
      <c r="L84" s="230"/>
    </row>
    <row r="85" spans="1:12" ht="14.1" customHeight="1">
      <c r="A85" s="173" t="s">
        <v>13</v>
      </c>
      <c r="B85" s="88">
        <v>858504</v>
      </c>
      <c r="C85" s="88">
        <v>433386</v>
      </c>
      <c r="D85" s="88">
        <v>425118</v>
      </c>
      <c r="E85" s="232"/>
      <c r="F85" s="287"/>
      <c r="G85" s="284"/>
      <c r="H85" s="284"/>
      <c r="I85" s="284"/>
      <c r="J85" s="284"/>
      <c r="K85" s="284"/>
      <c r="L85" s="230"/>
    </row>
    <row r="86" spans="1:12" ht="12" hidden="1" customHeight="1">
      <c r="A86" s="173" t="s">
        <v>37</v>
      </c>
      <c r="B86" s="88">
        <v>566666</v>
      </c>
      <c r="C86" s="88">
        <v>266127</v>
      </c>
      <c r="D86" s="88">
        <v>300539</v>
      </c>
      <c r="E86" s="230"/>
      <c r="F86" s="284"/>
      <c r="G86" s="284"/>
      <c r="H86" s="284"/>
      <c r="I86" s="284"/>
      <c r="J86" s="284"/>
      <c r="K86" s="284"/>
      <c r="L86" s="230"/>
    </row>
    <row r="87" spans="1:12" ht="12" hidden="1" customHeight="1">
      <c r="A87" s="173" t="s">
        <v>38</v>
      </c>
      <c r="B87" s="88">
        <v>253524</v>
      </c>
      <c r="C87" s="88">
        <v>123580</v>
      </c>
      <c r="D87" s="88">
        <v>129944</v>
      </c>
      <c r="E87" s="230"/>
      <c r="F87" s="284"/>
      <c r="G87" s="284"/>
      <c r="H87" s="284"/>
      <c r="I87" s="284"/>
      <c r="J87" s="284"/>
      <c r="K87" s="284"/>
      <c r="L87" s="230"/>
    </row>
    <row r="88" spans="1:12" ht="23.25" hidden="1" customHeight="1">
      <c r="A88" s="173" t="s">
        <v>39</v>
      </c>
      <c r="B88" s="88">
        <v>156120</v>
      </c>
      <c r="C88" s="277">
        <v>74652</v>
      </c>
      <c r="D88" s="88">
        <v>81468</v>
      </c>
      <c r="E88" s="230"/>
      <c r="F88" s="284"/>
      <c r="G88" s="284"/>
      <c r="H88" s="284"/>
      <c r="I88" s="284"/>
      <c r="J88" s="284"/>
      <c r="K88" s="284"/>
      <c r="L88" s="230"/>
    </row>
    <row r="89" spans="1:12" ht="27" hidden="1" customHeight="1">
      <c r="A89" s="173" t="s">
        <v>40</v>
      </c>
      <c r="B89" s="22">
        <v>336888</v>
      </c>
      <c r="C89" s="22">
        <v>159146</v>
      </c>
      <c r="D89" s="22">
        <v>177742</v>
      </c>
      <c r="E89" s="230"/>
      <c r="F89" s="284"/>
      <c r="G89" s="284"/>
      <c r="H89" s="284"/>
      <c r="I89" s="284"/>
      <c r="J89" s="284"/>
      <c r="K89" s="284"/>
      <c r="L89" s="230"/>
    </row>
    <row r="90" spans="1:12" ht="14.1" customHeight="1">
      <c r="A90" s="195" t="s">
        <v>199</v>
      </c>
      <c r="B90" s="267">
        <f>B64-B85</f>
        <v>21158526</v>
      </c>
      <c r="C90" s="267">
        <f>C64-C85</f>
        <v>10622967</v>
      </c>
      <c r="D90" s="267">
        <f>D64-D85</f>
        <v>10535559</v>
      </c>
      <c r="E90" s="230"/>
      <c r="F90" s="284"/>
      <c r="G90" s="284"/>
      <c r="H90" s="284"/>
      <c r="I90" s="284"/>
      <c r="J90" s="284"/>
      <c r="K90" s="284"/>
      <c r="L90" s="230"/>
    </row>
    <row r="91" spans="1:12" ht="14.1" customHeight="1">
      <c r="A91" s="195" t="s">
        <v>405</v>
      </c>
      <c r="B91" s="277">
        <f>C91+D91</f>
        <v>884924</v>
      </c>
      <c r="C91" s="277">
        <v>403913</v>
      </c>
      <c r="D91" s="277">
        <v>481011</v>
      </c>
      <c r="E91" s="230"/>
      <c r="F91" s="284"/>
      <c r="G91" s="284"/>
      <c r="H91" s="284"/>
      <c r="I91" s="284"/>
      <c r="J91" s="284"/>
      <c r="K91" s="284"/>
      <c r="L91" s="230"/>
    </row>
    <row r="92" spans="1:12" ht="12.95" customHeight="1">
      <c r="A92" s="196" t="s">
        <v>360</v>
      </c>
      <c r="B92" s="267"/>
      <c r="C92" s="267"/>
      <c r="D92" s="267"/>
      <c r="E92" s="230"/>
      <c r="F92" s="284"/>
      <c r="G92" s="284"/>
      <c r="H92" s="284"/>
      <c r="I92" s="284"/>
      <c r="J92" s="284"/>
      <c r="K92" s="284"/>
      <c r="L92" s="230"/>
    </row>
    <row r="93" spans="1:12" ht="14.1" customHeight="1">
      <c r="A93" s="172" t="s">
        <v>423</v>
      </c>
      <c r="B93" s="278">
        <v>23465982</v>
      </c>
      <c r="C93" s="278">
        <v>11777656</v>
      </c>
      <c r="D93" s="278">
        <v>11688326</v>
      </c>
      <c r="E93" s="233">
        <v>24373821</v>
      </c>
      <c r="F93" s="288"/>
      <c r="G93" s="288"/>
      <c r="H93" s="284"/>
      <c r="I93" s="284"/>
      <c r="J93" s="284"/>
      <c r="K93" s="284"/>
      <c r="L93" s="230"/>
    </row>
    <row r="94" spans="1:12" ht="14.1" customHeight="1">
      <c r="A94" s="195" t="s">
        <v>13</v>
      </c>
      <c r="B94" s="267">
        <v>905318</v>
      </c>
      <c r="C94" s="267">
        <v>447887</v>
      </c>
      <c r="D94" s="267">
        <v>457431</v>
      </c>
      <c r="E94" s="230"/>
      <c r="F94" s="230"/>
      <c r="G94" s="230"/>
      <c r="H94" s="230"/>
      <c r="I94" s="230"/>
      <c r="J94" s="230"/>
      <c r="K94" s="230"/>
      <c r="L94" s="230"/>
    </row>
    <row r="95" spans="1:12" ht="14.1" customHeight="1">
      <c r="A95" s="195" t="s">
        <v>199</v>
      </c>
      <c r="B95" s="267">
        <f>B93-B94</f>
        <v>22560664</v>
      </c>
      <c r="C95" s="267">
        <f t="shared" ref="C95:D95" si="1">C93-C94</f>
        <v>11329769</v>
      </c>
      <c r="D95" s="267">
        <f t="shared" si="1"/>
        <v>11230895</v>
      </c>
      <c r="E95" s="230"/>
      <c r="F95" s="230"/>
      <c r="G95" s="230"/>
      <c r="H95" s="230"/>
      <c r="I95" s="230"/>
      <c r="J95" s="230"/>
      <c r="K95" s="230"/>
      <c r="L95" s="230"/>
    </row>
    <row r="96" spans="1:12" ht="14.1" customHeight="1">
      <c r="A96" s="195" t="s">
        <v>405</v>
      </c>
      <c r="B96" s="267">
        <v>907839</v>
      </c>
      <c r="C96" s="267">
        <v>414358</v>
      </c>
      <c r="D96" s="267">
        <v>493481</v>
      </c>
      <c r="E96" s="230"/>
      <c r="F96" s="230"/>
      <c r="G96" s="230"/>
      <c r="H96" s="230"/>
      <c r="I96" s="230"/>
      <c r="J96" s="230"/>
      <c r="K96" s="230"/>
      <c r="L96" s="230"/>
    </row>
    <row r="97" spans="1:15" ht="12.95" customHeight="1">
      <c r="A97" s="196" t="s">
        <v>361</v>
      </c>
      <c r="B97" s="267"/>
      <c r="C97" s="279"/>
      <c r="D97" s="279"/>
      <c r="E97" s="230"/>
      <c r="F97" s="230"/>
      <c r="G97" s="230"/>
      <c r="H97" s="230"/>
      <c r="I97" s="230"/>
      <c r="J97" s="230"/>
      <c r="K97" s="230"/>
      <c r="L97" s="230"/>
    </row>
    <row r="98" spans="1:15" ht="14.1" customHeight="1">
      <c r="A98" s="172" t="s">
        <v>423</v>
      </c>
      <c r="B98" s="265">
        <v>23825154</v>
      </c>
      <c r="C98" s="265">
        <v>11958035</v>
      </c>
      <c r="D98" s="265">
        <v>11867119</v>
      </c>
      <c r="E98" s="231">
        <v>24799384</v>
      </c>
      <c r="F98" s="231">
        <v>12311221</v>
      </c>
      <c r="G98" s="231">
        <v>12488163</v>
      </c>
      <c r="H98" s="230"/>
      <c r="I98" s="230"/>
      <c r="J98" s="230"/>
      <c r="K98" s="230"/>
      <c r="L98" s="230"/>
    </row>
    <row r="99" spans="1:15" ht="14.1" customHeight="1">
      <c r="A99" s="173" t="s">
        <v>13</v>
      </c>
      <c r="B99" s="88">
        <v>905547</v>
      </c>
      <c r="C99" s="88">
        <v>448139</v>
      </c>
      <c r="D99" s="88">
        <v>457408</v>
      </c>
      <c r="E99" s="232"/>
      <c r="F99" s="232"/>
      <c r="G99" s="230"/>
      <c r="H99" s="230"/>
      <c r="I99" s="230"/>
      <c r="J99" s="230"/>
      <c r="K99" s="230"/>
      <c r="L99" s="230"/>
    </row>
    <row r="100" spans="1:15" ht="14.1" customHeight="1">
      <c r="A100" s="173" t="s">
        <v>199</v>
      </c>
      <c r="B100" s="88">
        <f>B98-B99</f>
        <v>22919607</v>
      </c>
      <c r="C100" s="88">
        <f t="shared" ref="C100:D100" si="2">C98-C99</f>
        <v>11509896</v>
      </c>
      <c r="D100" s="88">
        <f t="shared" si="2"/>
        <v>11409711</v>
      </c>
      <c r="E100" s="232"/>
      <c r="F100" s="232"/>
      <c r="G100" s="230"/>
      <c r="H100" s="230"/>
      <c r="I100" s="230"/>
      <c r="J100" s="230"/>
      <c r="K100" s="230"/>
      <c r="L100" s="230"/>
    </row>
    <row r="101" spans="1:15" ht="14.1" customHeight="1">
      <c r="A101" s="173" t="s">
        <v>405</v>
      </c>
      <c r="B101" s="88">
        <v>974230</v>
      </c>
      <c r="C101" s="88">
        <v>444102</v>
      </c>
      <c r="D101" s="88">
        <v>530128</v>
      </c>
      <c r="E101" s="232"/>
      <c r="F101" s="232"/>
      <c r="G101" s="230"/>
      <c r="H101" s="230"/>
      <c r="I101" s="230"/>
      <c r="J101" s="230"/>
      <c r="K101" s="230"/>
      <c r="L101" s="230"/>
    </row>
    <row r="102" spans="1:15" ht="12.95" customHeight="1">
      <c r="A102" s="172" t="s">
        <v>406</v>
      </c>
      <c r="B102" s="88"/>
      <c r="C102" s="88"/>
      <c r="D102" s="88"/>
      <c r="E102" s="232"/>
      <c r="F102" s="232"/>
      <c r="G102" s="230"/>
      <c r="H102" s="230"/>
      <c r="I102" s="230"/>
      <c r="J102" s="230"/>
      <c r="K102" s="230"/>
      <c r="L102" s="230"/>
    </row>
    <row r="103" spans="1:15" ht="14.1" customHeight="1">
      <c r="A103" s="172" t="s">
        <v>423</v>
      </c>
      <c r="B103" s="265">
        <v>24290921</v>
      </c>
      <c r="C103" s="265">
        <v>12202298</v>
      </c>
      <c r="D103" s="265">
        <v>12088623</v>
      </c>
      <c r="E103" s="232">
        <v>25287954</v>
      </c>
      <c r="F103" s="230">
        <v>12745409</v>
      </c>
      <c r="G103" s="232">
        <v>12542545</v>
      </c>
      <c r="H103" s="230"/>
      <c r="I103" s="230"/>
      <c r="J103" s="230"/>
      <c r="K103" s="230"/>
      <c r="L103" s="230"/>
    </row>
    <row r="104" spans="1:15" ht="14.1" customHeight="1">
      <c r="A104" s="173" t="s">
        <v>13</v>
      </c>
      <c r="B104" s="88">
        <v>922016</v>
      </c>
      <c r="C104" s="88">
        <v>456030</v>
      </c>
      <c r="D104" s="88">
        <v>465986</v>
      </c>
      <c r="E104" s="232"/>
      <c r="F104" s="232"/>
      <c r="G104" s="230"/>
      <c r="H104" s="230"/>
      <c r="I104" s="230"/>
      <c r="J104" s="230"/>
      <c r="K104" s="230"/>
      <c r="L104" s="230"/>
      <c r="M104" s="227"/>
      <c r="N104" s="227"/>
      <c r="O104" s="227"/>
    </row>
    <row r="105" spans="1:15" ht="14.1" customHeight="1">
      <c r="A105" s="173" t="s">
        <v>199</v>
      </c>
      <c r="B105" s="88">
        <f>B103-B104</f>
        <v>23368905</v>
      </c>
      <c r="C105" s="88">
        <f t="shared" ref="C105:D105" si="3">C103-C104</f>
        <v>11746268</v>
      </c>
      <c r="D105" s="88">
        <f t="shared" si="3"/>
        <v>11622637</v>
      </c>
      <c r="E105" s="232"/>
      <c r="F105" s="232"/>
      <c r="G105" s="230"/>
      <c r="H105" s="230"/>
      <c r="I105" s="230"/>
      <c r="J105" s="230"/>
      <c r="K105" s="230"/>
      <c r="L105" s="230"/>
      <c r="M105" s="227"/>
      <c r="N105" s="227"/>
      <c r="O105" s="227"/>
    </row>
    <row r="106" spans="1:15" ht="14.1" customHeight="1">
      <c r="A106" s="195" t="s">
        <v>405</v>
      </c>
      <c r="B106" s="267">
        <v>997033</v>
      </c>
      <c r="C106" s="267">
        <v>453922</v>
      </c>
      <c r="D106" s="267">
        <v>543111</v>
      </c>
      <c r="E106" s="232"/>
      <c r="F106" s="232"/>
      <c r="G106" s="230"/>
      <c r="H106" s="230"/>
      <c r="I106" s="230"/>
      <c r="J106" s="230"/>
      <c r="K106" s="230"/>
      <c r="L106" s="230"/>
      <c r="M106" s="227"/>
      <c r="N106" s="227"/>
      <c r="O106" s="227"/>
    </row>
    <row r="107" spans="1:15" ht="12.95" customHeight="1">
      <c r="A107" s="172" t="s">
        <v>407</v>
      </c>
      <c r="B107" s="267"/>
      <c r="C107" s="267"/>
      <c r="D107" s="267"/>
      <c r="E107" s="232"/>
      <c r="F107" s="232"/>
      <c r="G107" s="230"/>
      <c r="H107" s="230"/>
      <c r="I107" s="230"/>
      <c r="J107" s="230"/>
      <c r="K107" s="230"/>
      <c r="L107" s="230"/>
      <c r="M107" s="227"/>
      <c r="N107" s="227"/>
      <c r="O107" s="227"/>
    </row>
    <row r="108" spans="1:15" ht="14.1" customHeight="1">
      <c r="A108" s="172" t="s">
        <v>423</v>
      </c>
      <c r="B108" s="278">
        <v>24760062</v>
      </c>
      <c r="C108" s="278">
        <v>12451069</v>
      </c>
      <c r="D108" s="327">
        <v>12308993</v>
      </c>
      <c r="E108" s="232"/>
      <c r="F108" s="232"/>
      <c r="G108" s="230"/>
      <c r="H108" s="230"/>
      <c r="I108" s="230"/>
      <c r="J108" s="230"/>
      <c r="K108" s="230"/>
      <c r="L108" s="230"/>
      <c r="M108" s="227"/>
      <c r="N108" s="227"/>
      <c r="O108" s="227"/>
    </row>
    <row r="109" spans="1:15" ht="14.1" customHeight="1">
      <c r="A109" s="173" t="s">
        <v>13</v>
      </c>
      <c r="B109" s="328">
        <v>938266</v>
      </c>
      <c r="C109" s="328">
        <v>463851</v>
      </c>
      <c r="D109" s="267">
        <v>474415</v>
      </c>
      <c r="E109" s="232"/>
      <c r="F109" s="232"/>
      <c r="G109" s="230"/>
      <c r="H109" s="230"/>
      <c r="I109" s="230"/>
      <c r="J109" s="230"/>
      <c r="K109" s="230"/>
      <c r="L109" s="230"/>
      <c r="M109" s="227"/>
      <c r="N109" s="227"/>
      <c r="O109" s="227"/>
    </row>
    <row r="110" spans="1:15" ht="14.1" customHeight="1">
      <c r="A110" s="173" t="s">
        <v>199</v>
      </c>
      <c r="B110" s="267">
        <f>B108-B109</f>
        <v>23821796</v>
      </c>
      <c r="C110" s="267">
        <f t="shared" ref="C110:D110" si="4">C108-C109</f>
        <v>11987218</v>
      </c>
      <c r="D110" s="267">
        <f t="shared" si="4"/>
        <v>11834578</v>
      </c>
      <c r="E110" s="232"/>
      <c r="F110" s="232"/>
      <c r="G110" s="230"/>
      <c r="H110" s="230"/>
      <c r="I110" s="230"/>
      <c r="J110" s="230"/>
      <c r="K110" s="230"/>
      <c r="L110" s="230"/>
      <c r="M110" s="227"/>
      <c r="N110" s="227"/>
      <c r="O110" s="227"/>
    </row>
    <row r="111" spans="1:15" ht="14.1" customHeight="1">
      <c r="A111" s="195" t="s">
        <v>405</v>
      </c>
      <c r="B111" s="88" t="s">
        <v>186</v>
      </c>
      <c r="C111" s="88" t="s">
        <v>186</v>
      </c>
      <c r="D111" s="88" t="s">
        <v>186</v>
      </c>
      <c r="E111" s="232"/>
      <c r="F111" s="232"/>
      <c r="G111" s="230"/>
      <c r="H111" s="230"/>
      <c r="I111" s="230"/>
      <c r="J111" s="230"/>
      <c r="K111" s="230"/>
      <c r="L111" s="230"/>
      <c r="M111" s="230"/>
      <c r="N111" s="227"/>
      <c r="O111" s="227"/>
    </row>
    <row r="112" spans="1:15" ht="14.45" hidden="1" customHeight="1">
      <c r="A112" s="172">
        <v>2023</v>
      </c>
      <c r="B112" s="267"/>
      <c r="C112" s="267"/>
      <c r="D112" s="267"/>
      <c r="E112" s="232"/>
      <c r="F112" s="232"/>
      <c r="G112" s="230"/>
      <c r="H112" s="230"/>
      <c r="I112" s="230"/>
      <c r="J112" s="230"/>
      <c r="K112" s="230"/>
      <c r="L112" s="230"/>
      <c r="M112" s="230"/>
      <c r="N112" s="227"/>
      <c r="O112" s="227"/>
    </row>
    <row r="113" spans="1:15" ht="14.45" hidden="1" customHeight="1">
      <c r="A113" s="172" t="s">
        <v>423</v>
      </c>
      <c r="B113" s="278">
        <v>21470</v>
      </c>
      <c r="C113" s="278">
        <v>10759</v>
      </c>
      <c r="D113" s="327">
        <v>10711</v>
      </c>
      <c r="E113" s="232"/>
      <c r="F113" s="232"/>
      <c r="G113" s="230"/>
      <c r="H113" s="230"/>
      <c r="I113" s="230"/>
      <c r="J113" s="230"/>
      <c r="K113" s="230"/>
      <c r="L113" s="230"/>
      <c r="M113" s="230"/>
      <c r="N113" s="227"/>
      <c r="O113" s="227"/>
    </row>
    <row r="114" spans="1:15" ht="14.45" hidden="1" customHeight="1">
      <c r="A114" s="173" t="s">
        <v>13</v>
      </c>
      <c r="B114" s="88" t="s">
        <v>186</v>
      </c>
      <c r="C114" s="88" t="s">
        <v>186</v>
      </c>
      <c r="D114" s="88" t="s">
        <v>186</v>
      </c>
      <c r="E114" s="232"/>
      <c r="F114" s="232"/>
      <c r="G114" s="230"/>
      <c r="H114" s="230"/>
      <c r="I114" s="230"/>
      <c r="J114" s="230"/>
      <c r="K114" s="230"/>
      <c r="L114" s="230"/>
      <c r="M114" s="230"/>
      <c r="N114" s="227"/>
      <c r="O114" s="227"/>
    </row>
    <row r="115" spans="1:15" ht="14.45" hidden="1" customHeight="1">
      <c r="A115" s="173" t="s">
        <v>199</v>
      </c>
      <c r="B115" s="88" t="s">
        <v>186</v>
      </c>
      <c r="C115" s="88" t="s">
        <v>186</v>
      </c>
      <c r="D115" s="88" t="s">
        <v>186</v>
      </c>
      <c r="E115" s="232"/>
      <c r="F115" s="232"/>
      <c r="G115" s="230"/>
      <c r="H115" s="230"/>
      <c r="I115" s="230"/>
      <c r="J115" s="230"/>
      <c r="K115" s="230"/>
      <c r="L115" s="230"/>
      <c r="M115" s="230"/>
      <c r="N115" s="227"/>
      <c r="O115" s="227"/>
    </row>
    <row r="116" spans="1:15" ht="14.45" hidden="1" customHeight="1">
      <c r="A116" s="195" t="s">
        <v>405</v>
      </c>
      <c r="B116" s="88" t="s">
        <v>186</v>
      </c>
      <c r="C116" s="88" t="s">
        <v>186</v>
      </c>
      <c r="D116" s="88" t="s">
        <v>186</v>
      </c>
      <c r="E116" s="232"/>
      <c r="F116" s="232"/>
      <c r="G116" s="230"/>
      <c r="H116" s="230"/>
      <c r="I116" s="230"/>
      <c r="J116" s="230"/>
      <c r="K116" s="230"/>
      <c r="L116" s="230"/>
      <c r="M116" s="230"/>
      <c r="N116" s="227"/>
      <c r="O116" s="227"/>
    </row>
    <row r="117" spans="1:15" ht="3.95" customHeight="1">
      <c r="A117" s="326" t="s">
        <v>358</v>
      </c>
      <c r="B117" s="332"/>
      <c r="C117" s="332"/>
      <c r="D117" s="332"/>
      <c r="E117" s="234"/>
      <c r="F117" s="230"/>
      <c r="G117" s="230"/>
      <c r="H117" s="230"/>
      <c r="I117" s="230"/>
      <c r="J117" s="230"/>
      <c r="K117" s="230"/>
      <c r="L117" s="230"/>
      <c r="M117" s="230"/>
      <c r="N117" s="227"/>
      <c r="O117" s="227"/>
    </row>
    <row r="118" spans="1:15" ht="11.1" customHeight="1">
      <c r="A118" s="462" t="s">
        <v>363</v>
      </c>
      <c r="B118" s="462"/>
      <c r="C118" s="462"/>
      <c r="D118" s="462"/>
      <c r="E118" s="234"/>
      <c r="F118" s="230"/>
      <c r="G118" s="230"/>
      <c r="H118" s="389"/>
      <c r="I118" s="389"/>
      <c r="J118" s="389"/>
      <c r="K118" s="389"/>
      <c r="L118" s="389"/>
      <c r="M118" s="230"/>
      <c r="N118" s="227"/>
      <c r="O118" s="227"/>
    </row>
    <row r="119" spans="1:15" ht="11.1" customHeight="1">
      <c r="A119" s="462" t="s">
        <v>365</v>
      </c>
      <c r="B119" s="462"/>
      <c r="C119" s="462"/>
      <c r="D119" s="462"/>
      <c r="E119" s="234"/>
      <c r="F119" s="230"/>
      <c r="G119" s="230"/>
      <c r="H119" s="389"/>
      <c r="I119" s="389"/>
      <c r="J119" s="389"/>
      <c r="K119" s="389"/>
      <c r="L119" s="389"/>
      <c r="M119" s="230"/>
      <c r="N119" s="227"/>
      <c r="O119" s="227"/>
    </row>
    <row r="120" spans="1:15" ht="11.1" customHeight="1">
      <c r="A120" s="462" t="s">
        <v>455</v>
      </c>
      <c r="B120" s="462"/>
      <c r="C120" s="462"/>
      <c r="D120" s="462"/>
      <c r="E120" s="234"/>
      <c r="F120" s="230"/>
      <c r="G120" s="230"/>
      <c r="H120" s="389"/>
      <c r="I120" s="389"/>
      <c r="J120" s="389"/>
      <c r="K120" s="389"/>
      <c r="L120" s="389"/>
      <c r="M120" s="230"/>
      <c r="N120" s="227"/>
      <c r="O120" s="227"/>
    </row>
    <row r="121" spans="1:15" ht="11.1" customHeight="1">
      <c r="A121" s="463" t="s">
        <v>454</v>
      </c>
      <c r="B121" s="463"/>
      <c r="C121" s="463"/>
      <c r="D121" s="463"/>
      <c r="E121" s="230"/>
      <c r="F121" s="230"/>
      <c r="G121" s="230"/>
      <c r="H121" s="389"/>
      <c r="I121" s="389"/>
      <c r="J121" s="389"/>
      <c r="K121" s="389"/>
      <c r="L121" s="389"/>
      <c r="M121" s="230"/>
      <c r="N121" s="227"/>
      <c r="O121" s="227"/>
    </row>
    <row r="122" spans="1:15" ht="11.1" customHeight="1">
      <c r="A122" s="460" t="s">
        <v>214</v>
      </c>
      <c r="B122" s="460"/>
      <c r="C122" s="460"/>
      <c r="D122" s="460"/>
      <c r="E122" s="230"/>
      <c r="F122" s="240"/>
      <c r="G122" s="236">
        <v>2011</v>
      </c>
      <c r="H122" s="390">
        <v>2016</v>
      </c>
      <c r="I122" s="391" t="s">
        <v>360</v>
      </c>
      <c r="J122" s="391" t="s">
        <v>361</v>
      </c>
      <c r="K122" s="392" t="s">
        <v>406</v>
      </c>
      <c r="L122" s="390" t="s">
        <v>407</v>
      </c>
      <c r="M122" s="230"/>
      <c r="N122" s="227"/>
      <c r="O122" s="227"/>
    </row>
    <row r="123" spans="1:15" ht="12" customHeight="1">
      <c r="A123" s="29"/>
      <c r="B123" s="7"/>
      <c r="C123" s="7"/>
      <c r="D123" s="7"/>
      <c r="E123" s="230"/>
      <c r="F123" s="240" t="s">
        <v>366</v>
      </c>
      <c r="G123" s="237">
        <v>784979.00000000221</v>
      </c>
      <c r="H123" s="237">
        <v>858504.00000000047</v>
      </c>
      <c r="I123" s="393">
        <v>905318</v>
      </c>
      <c r="J123" s="393">
        <v>905547</v>
      </c>
      <c r="K123" s="393">
        <v>922016</v>
      </c>
      <c r="L123" s="393">
        <v>938266</v>
      </c>
      <c r="M123" s="230"/>
      <c r="N123" s="227"/>
      <c r="O123" s="227"/>
    </row>
    <row r="124" spans="1:15" ht="12" hidden="1" customHeight="1">
      <c r="A124" s="329" t="s">
        <v>422</v>
      </c>
      <c r="E124" s="230"/>
      <c r="F124" s="230"/>
      <c r="G124" s="230"/>
      <c r="H124" s="389"/>
      <c r="I124" s="389"/>
      <c r="J124" s="389"/>
      <c r="K124" s="389"/>
      <c r="L124" s="389"/>
      <c r="M124" s="230"/>
      <c r="N124" s="227"/>
      <c r="O124" s="227"/>
    </row>
    <row r="125" spans="1:15" ht="12" customHeight="1">
      <c r="E125" s="230"/>
      <c r="F125" s="210"/>
      <c r="G125" s="210"/>
      <c r="H125" s="394"/>
      <c r="I125" s="394"/>
      <c r="J125" s="394"/>
      <c r="K125" s="394"/>
      <c r="L125" s="394"/>
      <c r="M125" s="210"/>
      <c r="N125" s="229"/>
      <c r="O125" s="227"/>
    </row>
    <row r="126" spans="1:15" ht="12" customHeight="1">
      <c r="E126" s="230"/>
      <c r="F126" s="210"/>
      <c r="G126" s="210"/>
      <c r="H126" s="394"/>
      <c r="I126" s="394"/>
      <c r="J126" s="394"/>
      <c r="K126" s="394"/>
      <c r="L126" s="394"/>
      <c r="M126" s="210"/>
      <c r="N126" s="229"/>
      <c r="O126" s="227"/>
    </row>
    <row r="127" spans="1:15" ht="12" customHeight="1">
      <c r="E127" s="230"/>
      <c r="F127" s="210"/>
      <c r="G127" s="238"/>
      <c r="H127" s="238"/>
      <c r="I127" s="238"/>
      <c r="J127" s="238"/>
      <c r="K127" s="238"/>
      <c r="L127" s="238"/>
      <c r="M127" s="395"/>
      <c r="N127" s="229"/>
      <c r="O127" s="227"/>
    </row>
    <row r="128" spans="1:15" ht="12" customHeight="1">
      <c r="C128" s="80"/>
      <c r="D128" s="80"/>
      <c r="E128" s="230"/>
      <c r="F128" s="210"/>
      <c r="G128" s="210"/>
      <c r="H128" s="210"/>
      <c r="I128" s="210"/>
      <c r="J128" s="210"/>
      <c r="K128" s="210"/>
      <c r="L128" s="210"/>
      <c r="M128" s="210"/>
      <c r="N128" s="229"/>
      <c r="O128" s="227"/>
    </row>
    <row r="129" spans="1:15" ht="12" customHeight="1">
      <c r="A129" s="41"/>
      <c r="B129" s="41"/>
      <c r="C129" s="41"/>
      <c r="D129" s="41"/>
      <c r="E129" s="210"/>
      <c r="F129" s="210">
        <v>2020</v>
      </c>
      <c r="G129" s="210">
        <v>2021</v>
      </c>
      <c r="H129" s="210">
        <v>2021</v>
      </c>
      <c r="I129" s="210"/>
      <c r="J129" s="210"/>
      <c r="K129" s="210"/>
      <c r="L129" s="210"/>
      <c r="M129" s="210"/>
      <c r="N129" s="229"/>
      <c r="O129" s="227"/>
    </row>
    <row r="130" spans="1:15" ht="12" customHeight="1">
      <c r="A130" s="41"/>
      <c r="B130" s="189"/>
      <c r="C130" s="189"/>
      <c r="D130" s="189"/>
      <c r="E130" s="239"/>
      <c r="F130" s="238">
        <v>905547</v>
      </c>
      <c r="G130" s="210">
        <v>922016</v>
      </c>
      <c r="H130" s="395">
        <v>922016</v>
      </c>
      <c r="I130" s="210"/>
      <c r="J130" s="210"/>
      <c r="K130" s="210"/>
      <c r="L130" s="210"/>
      <c r="M130" s="210"/>
      <c r="N130" s="229"/>
      <c r="O130" s="227"/>
    </row>
    <row r="131" spans="1:15" ht="12" customHeight="1">
      <c r="E131" s="230"/>
      <c r="F131" s="210"/>
      <c r="G131" s="210"/>
      <c r="H131" s="210"/>
      <c r="I131" s="210"/>
      <c r="J131" s="210"/>
      <c r="K131" s="210"/>
      <c r="L131" s="210"/>
      <c r="M131" s="210"/>
      <c r="N131" s="229"/>
      <c r="O131" s="227"/>
    </row>
    <row r="132" spans="1:15" ht="12" customHeight="1">
      <c r="E132" s="230"/>
      <c r="F132" s="210"/>
      <c r="G132" s="210"/>
      <c r="H132" s="210"/>
      <c r="I132" s="210"/>
      <c r="J132" s="210"/>
      <c r="K132" s="210"/>
      <c r="L132" s="210"/>
      <c r="M132" s="210"/>
      <c r="N132" s="210"/>
    </row>
    <row r="133" spans="1:15" ht="12" customHeight="1">
      <c r="E133" s="230"/>
      <c r="F133" s="230"/>
      <c r="G133" s="230"/>
      <c r="H133" s="230"/>
      <c r="I133" s="230"/>
      <c r="J133" s="230"/>
      <c r="K133" s="230"/>
      <c r="L133" s="230"/>
      <c r="M133" s="230"/>
    </row>
    <row r="145" spans="1:1" ht="12" customHeight="1">
      <c r="A145" s="333"/>
    </row>
  </sheetData>
  <customSheetViews>
    <customSheetView guid="{7C1DC42C-6D36-4C11-AFDF-EE78FC5BC99D}" hiddenRows="1">
      <selection activeCell="B96" sqref="B96"/>
      <pageMargins left="1.1811023622047245" right="0.98425196850393704" top="0.98425196850393704" bottom="0.98425196850393704" header="0" footer="0"/>
      <pageSetup paperSize="9" orientation="portrait" r:id="rId1"/>
      <headerFooter alignWithMargins="0"/>
    </customSheetView>
  </customSheetViews>
  <mergeCells count="7">
    <mergeCell ref="A122:D122"/>
    <mergeCell ref="A1:D1"/>
    <mergeCell ref="A118:D118"/>
    <mergeCell ref="A121:D121"/>
    <mergeCell ref="A119:D119"/>
    <mergeCell ref="A120:D120"/>
    <mergeCell ref="A2:D2"/>
  </mergeCells>
  <phoneticPr fontId="0" type="noConversion"/>
  <hyperlinks>
    <hyperlink ref="A124" r:id="rId2"/>
  </hyperlinks>
  <pageMargins left="0.59055118110236227" right="0.59055118110236227" top="0.98425196850393704" bottom="0.59055118110236227" header="0" footer="0"/>
  <pageSetup paperSize="9" orientation="portrait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showGridLines="0" zoomScaleNormal="100" workbookViewId="0">
      <selection sqref="A1:E1"/>
    </sheetView>
  </sheetViews>
  <sheetFormatPr baseColWidth="10" defaultRowHeight="12.75"/>
  <cols>
    <col min="1" max="1" width="16.7109375" customWidth="1"/>
    <col min="2" max="5" width="16.5703125" style="72" customWidth="1"/>
    <col min="6" max="6" width="8.7109375" customWidth="1"/>
    <col min="7" max="7" width="59.7109375" customWidth="1"/>
    <col min="8" max="9" width="9.7109375" customWidth="1"/>
    <col min="10" max="10" width="10.42578125" customWidth="1"/>
    <col min="11" max="11" width="8.85546875" customWidth="1"/>
    <col min="12" max="12" width="9" customWidth="1"/>
    <col min="14" max="14" width="8.28515625" customWidth="1"/>
  </cols>
  <sheetData>
    <row r="1" spans="1:14" ht="24.75" customHeight="1">
      <c r="A1" s="464" t="s">
        <v>460</v>
      </c>
      <c r="B1" s="464"/>
      <c r="C1" s="464"/>
      <c r="D1" s="464"/>
      <c r="E1" s="464"/>
      <c r="F1" s="85"/>
      <c r="H1" s="62"/>
      <c r="I1" s="62"/>
      <c r="J1" s="62"/>
      <c r="K1" s="62"/>
      <c r="L1" s="62"/>
      <c r="M1" s="62"/>
      <c r="N1" s="62"/>
    </row>
    <row r="2" spans="1:14">
      <c r="A2" s="467" t="s">
        <v>312</v>
      </c>
      <c r="B2" s="467"/>
      <c r="C2" s="467"/>
      <c r="D2" s="467"/>
      <c r="E2" s="467"/>
      <c r="F2" s="85"/>
    </row>
    <row r="3" spans="1:14" ht="5.0999999999999996" customHeight="1">
      <c r="A3" s="170"/>
      <c r="B3" s="348"/>
      <c r="C3" s="348"/>
      <c r="D3" s="348"/>
      <c r="E3" s="348"/>
      <c r="F3" s="85"/>
    </row>
    <row r="4" spans="1:14" ht="22.5" customHeight="1">
      <c r="A4" s="325" t="s">
        <v>492</v>
      </c>
      <c r="B4" s="177" t="s">
        <v>17</v>
      </c>
      <c r="C4" s="178" t="s">
        <v>203</v>
      </c>
      <c r="D4" s="178" t="s">
        <v>204</v>
      </c>
      <c r="E4" s="178" t="s">
        <v>362</v>
      </c>
      <c r="F4" s="240"/>
      <c r="G4" s="235"/>
      <c r="H4" s="235"/>
      <c r="I4" s="235"/>
      <c r="J4" s="235"/>
      <c r="K4" s="235"/>
      <c r="L4" s="235"/>
      <c r="M4" s="235"/>
      <c r="N4" s="235"/>
    </row>
    <row r="5" spans="1:14" ht="15.95" customHeight="1">
      <c r="A5" s="31" t="s">
        <v>17</v>
      </c>
      <c r="B5" s="354"/>
      <c r="C5" s="89"/>
      <c r="D5" s="89"/>
      <c r="E5" s="89"/>
      <c r="F5" s="289"/>
      <c r="G5" s="235"/>
      <c r="H5" s="235"/>
      <c r="I5" s="235"/>
      <c r="J5" s="235"/>
      <c r="K5" s="235"/>
      <c r="L5" s="247"/>
      <c r="M5" s="247"/>
      <c r="N5" s="235"/>
    </row>
    <row r="6" spans="1:14" ht="11.1" hidden="1" customHeight="1">
      <c r="A6" s="264">
        <v>2006</v>
      </c>
      <c r="B6" s="265">
        <v>16494906.000000039</v>
      </c>
      <c r="C6" s="265">
        <v>5419318.0000000326</v>
      </c>
      <c r="D6" s="265">
        <v>9073630.0000000037</v>
      </c>
      <c r="E6" s="265">
        <v>1246747</v>
      </c>
      <c r="F6" s="289"/>
      <c r="G6" s="235"/>
      <c r="H6" s="235"/>
      <c r="I6" s="235"/>
      <c r="J6" s="235"/>
      <c r="K6" s="235"/>
      <c r="L6" s="247"/>
      <c r="M6" s="247"/>
      <c r="N6" s="235"/>
    </row>
    <row r="7" spans="1:14" ht="15.95" customHeight="1">
      <c r="A7" s="266">
        <v>2011</v>
      </c>
      <c r="B7" s="88">
        <v>19949914.999999899</v>
      </c>
      <c r="C7" s="88">
        <v>6411431.9999999302</v>
      </c>
      <c r="D7" s="88">
        <v>10788204</v>
      </c>
      <c r="E7" s="88">
        <v>2750279.0000000023</v>
      </c>
      <c r="F7" s="289"/>
      <c r="G7" s="290"/>
      <c r="H7" s="241">
        <v>6410188.9999999832</v>
      </c>
      <c r="I7" s="241"/>
      <c r="J7" s="241">
        <v>10788962.999999933</v>
      </c>
      <c r="K7" s="241">
        <v>2750763.0000000014</v>
      </c>
      <c r="L7" s="247"/>
      <c r="M7" s="247"/>
      <c r="N7" s="235"/>
    </row>
    <row r="8" spans="1:14" ht="15.95" customHeight="1">
      <c r="A8" s="266">
        <v>2016</v>
      </c>
      <c r="B8" s="88">
        <v>22901954</v>
      </c>
      <c r="C8" s="88">
        <v>6927437</v>
      </c>
      <c r="D8" s="88">
        <v>12316839.999999965</v>
      </c>
      <c r="E8" s="88">
        <v>3657677.0000000028</v>
      </c>
      <c r="F8" s="289"/>
      <c r="G8" s="285"/>
      <c r="H8" s="210"/>
      <c r="I8" s="210"/>
      <c r="J8" s="241">
        <v>7324568</v>
      </c>
      <c r="K8" s="241">
        <v>2550861</v>
      </c>
      <c r="L8" s="247"/>
      <c r="M8" s="247"/>
      <c r="N8" s="235"/>
    </row>
    <row r="9" spans="1:14" ht="15.95" customHeight="1">
      <c r="A9" s="266" t="s">
        <v>360</v>
      </c>
      <c r="B9" s="88">
        <v>24373821</v>
      </c>
      <c r="C9" s="88">
        <v>6948715</v>
      </c>
      <c r="D9" s="88">
        <v>13202959</v>
      </c>
      <c r="E9" s="88">
        <v>4222147</v>
      </c>
      <c r="F9" s="242"/>
      <c r="G9" s="241"/>
      <c r="H9" s="241">
        <v>6948715</v>
      </c>
      <c r="I9" s="241"/>
      <c r="J9" s="241">
        <v>13202959</v>
      </c>
      <c r="K9" s="241">
        <v>4222147</v>
      </c>
      <c r="L9" s="247"/>
      <c r="M9" s="247"/>
      <c r="N9" s="235"/>
    </row>
    <row r="10" spans="1:14" ht="15.95" customHeight="1">
      <c r="A10" s="266" t="s">
        <v>361</v>
      </c>
      <c r="B10" s="88">
        <v>24799384</v>
      </c>
      <c r="C10" s="88">
        <v>6937424</v>
      </c>
      <c r="D10" s="88">
        <v>13476896</v>
      </c>
      <c r="E10" s="88">
        <v>4385064</v>
      </c>
      <c r="F10" s="242"/>
      <c r="G10" s="246"/>
      <c r="H10" s="241">
        <v>6937424</v>
      </c>
      <c r="I10" s="241"/>
      <c r="J10" s="241">
        <v>13476896</v>
      </c>
      <c r="K10" s="241">
        <v>4385064</v>
      </c>
      <c r="L10" s="247"/>
      <c r="M10" s="247"/>
      <c r="N10" s="235"/>
    </row>
    <row r="11" spans="1:14" ht="15.95" customHeight="1">
      <c r="A11" s="266" t="s">
        <v>406</v>
      </c>
      <c r="B11" s="88">
        <v>25287954</v>
      </c>
      <c r="C11" s="88">
        <v>6928324</v>
      </c>
      <c r="D11" s="88">
        <v>13744710</v>
      </c>
      <c r="E11" s="88">
        <v>4614920</v>
      </c>
      <c r="F11" s="235"/>
      <c r="G11" s="291"/>
      <c r="H11" s="241">
        <v>6928324</v>
      </c>
      <c r="I11" s="241"/>
      <c r="J11" s="241">
        <v>13744710</v>
      </c>
      <c r="K11" s="241">
        <v>4614920</v>
      </c>
      <c r="L11" s="247"/>
      <c r="M11" s="247"/>
      <c r="N11" s="235"/>
    </row>
    <row r="12" spans="1:14" ht="15.95" customHeight="1">
      <c r="A12" s="266" t="s">
        <v>407</v>
      </c>
      <c r="B12" s="88" t="s">
        <v>186</v>
      </c>
      <c r="C12" s="88" t="s">
        <v>186</v>
      </c>
      <c r="D12" s="88" t="s">
        <v>186</v>
      </c>
      <c r="E12" s="88" t="s">
        <v>186</v>
      </c>
      <c r="F12" s="235"/>
      <c r="G12" s="241"/>
      <c r="H12" s="241"/>
      <c r="I12" s="241"/>
      <c r="J12" s="246"/>
      <c r="K12" s="246"/>
      <c r="L12" s="247"/>
      <c r="M12" s="247"/>
      <c r="N12" s="235"/>
    </row>
    <row r="13" spans="1:14" ht="11.1" hidden="1" customHeight="1">
      <c r="A13" s="266" t="s">
        <v>450</v>
      </c>
      <c r="B13" s="88" t="s">
        <v>186</v>
      </c>
      <c r="C13" s="88" t="s">
        <v>186</v>
      </c>
      <c r="D13" s="88" t="s">
        <v>186</v>
      </c>
      <c r="E13" s="88" t="s">
        <v>186</v>
      </c>
      <c r="F13" s="235"/>
      <c r="G13" s="241"/>
      <c r="H13" s="241"/>
      <c r="I13" s="241"/>
      <c r="J13" s="246"/>
      <c r="K13" s="246"/>
      <c r="L13" s="247"/>
      <c r="M13" s="247"/>
      <c r="N13" s="235"/>
    </row>
    <row r="14" spans="1:14" ht="15.95" customHeight="1">
      <c r="A14" s="172" t="s">
        <v>423</v>
      </c>
      <c r="B14" s="89"/>
      <c r="C14" s="89"/>
      <c r="D14" s="89"/>
      <c r="E14" s="89"/>
      <c r="F14" s="289"/>
      <c r="G14" s="235"/>
      <c r="H14" s="235"/>
      <c r="I14" s="235"/>
      <c r="J14" s="235"/>
      <c r="K14" s="235"/>
      <c r="L14" s="247"/>
      <c r="M14" s="247"/>
      <c r="N14" s="235"/>
    </row>
    <row r="15" spans="1:14" ht="11.1" hidden="1" customHeight="1">
      <c r="A15" s="264">
        <v>2006</v>
      </c>
      <c r="B15" s="265">
        <v>16494906.000000039</v>
      </c>
      <c r="C15" s="265">
        <v>5419318.0000000326</v>
      </c>
      <c r="D15" s="265">
        <v>9073630.0000000037</v>
      </c>
      <c r="E15" s="265">
        <v>1246747</v>
      </c>
      <c r="F15" s="289"/>
      <c r="G15" s="235"/>
      <c r="H15" s="235"/>
      <c r="I15" s="235"/>
      <c r="J15" s="235"/>
      <c r="K15" s="235"/>
      <c r="L15" s="247"/>
      <c r="M15" s="247"/>
      <c r="N15" s="235"/>
    </row>
    <row r="16" spans="1:14" ht="15.95" customHeight="1">
      <c r="A16" s="266">
        <v>2011</v>
      </c>
      <c r="B16" s="88">
        <v>19195760.999999896</v>
      </c>
      <c r="C16" s="88">
        <v>6263266.9999999246</v>
      </c>
      <c r="D16" s="88">
        <v>10253948.999999998</v>
      </c>
      <c r="E16" s="88">
        <v>2678545.0000000023</v>
      </c>
      <c r="F16" s="289"/>
      <c r="G16" s="290"/>
      <c r="H16" s="241">
        <v>6410188.9999999832</v>
      </c>
      <c r="I16" s="241"/>
      <c r="J16" s="241">
        <v>10788962.999999933</v>
      </c>
      <c r="K16" s="241">
        <v>2750763.0000000014</v>
      </c>
      <c r="L16" s="247"/>
      <c r="M16" s="247"/>
      <c r="N16" s="235"/>
    </row>
    <row r="17" spans="1:14" ht="15.95" customHeight="1">
      <c r="A17" s="266">
        <v>2016</v>
      </c>
      <c r="B17" s="88">
        <v>22017029.999999993</v>
      </c>
      <c r="C17" s="88">
        <v>6779370.9999999981</v>
      </c>
      <c r="D17" s="88">
        <v>11696498.000000004</v>
      </c>
      <c r="E17" s="88">
        <v>3541161.0000000005</v>
      </c>
      <c r="F17" s="289"/>
      <c r="G17" s="285"/>
      <c r="H17" s="210"/>
      <c r="I17" s="210"/>
      <c r="J17" s="241">
        <v>7324568</v>
      </c>
      <c r="K17" s="241">
        <v>2550861</v>
      </c>
      <c r="L17" s="247"/>
      <c r="M17" s="247"/>
      <c r="N17" s="235"/>
    </row>
    <row r="18" spans="1:14" ht="15.95" customHeight="1">
      <c r="A18" s="266" t="s">
        <v>360</v>
      </c>
      <c r="B18" s="88">
        <v>23465982</v>
      </c>
      <c r="C18" s="88">
        <v>6816829</v>
      </c>
      <c r="D18" s="88">
        <v>12577250</v>
      </c>
      <c r="E18" s="88">
        <v>4071903</v>
      </c>
      <c r="F18" s="242"/>
      <c r="G18" s="241"/>
      <c r="H18" s="241">
        <v>6948715</v>
      </c>
      <c r="I18" s="241"/>
      <c r="J18" s="241">
        <v>13202959</v>
      </c>
      <c r="K18" s="241">
        <v>4222147</v>
      </c>
      <c r="L18" s="247"/>
      <c r="M18" s="247"/>
      <c r="N18" s="235"/>
    </row>
    <row r="19" spans="1:14" ht="15.95" customHeight="1">
      <c r="A19" s="266" t="s">
        <v>361</v>
      </c>
      <c r="B19" s="88">
        <v>23825154</v>
      </c>
      <c r="C19" s="88">
        <v>6791977</v>
      </c>
      <c r="D19" s="88">
        <v>12815949</v>
      </c>
      <c r="E19" s="88">
        <v>4217228</v>
      </c>
      <c r="F19" s="242"/>
      <c r="G19" s="246"/>
      <c r="H19" s="241">
        <v>6937424</v>
      </c>
      <c r="I19" s="241"/>
      <c r="J19" s="241">
        <v>13476896</v>
      </c>
      <c r="K19" s="241">
        <v>4385064</v>
      </c>
      <c r="L19" s="247"/>
      <c r="M19" s="247"/>
      <c r="N19" s="235"/>
    </row>
    <row r="20" spans="1:14" ht="15.95" customHeight="1">
      <c r="A20" s="266" t="s">
        <v>406</v>
      </c>
      <c r="B20" s="88">
        <v>24290921</v>
      </c>
      <c r="C20" s="88">
        <v>6787876</v>
      </c>
      <c r="D20" s="88">
        <v>13075324</v>
      </c>
      <c r="E20" s="88">
        <v>4427721</v>
      </c>
      <c r="F20" s="235"/>
      <c r="G20" s="291"/>
      <c r="H20" s="241">
        <v>6928324</v>
      </c>
      <c r="I20" s="241"/>
      <c r="J20" s="241">
        <v>13744710</v>
      </c>
      <c r="K20" s="241">
        <v>4614920</v>
      </c>
      <c r="L20" s="247"/>
      <c r="M20" s="247"/>
      <c r="N20" s="235"/>
    </row>
    <row r="21" spans="1:14" ht="15.95" customHeight="1">
      <c r="A21" s="266" t="s">
        <v>407</v>
      </c>
      <c r="B21" s="88">
        <v>24760062</v>
      </c>
      <c r="C21" s="88">
        <v>6772999</v>
      </c>
      <c r="D21" s="88">
        <v>13414725</v>
      </c>
      <c r="E21" s="88">
        <v>4572338</v>
      </c>
      <c r="F21" s="235"/>
      <c r="G21" s="241"/>
      <c r="H21" s="241"/>
      <c r="I21" s="241"/>
      <c r="J21" s="246"/>
      <c r="K21" s="246"/>
      <c r="L21" s="247"/>
      <c r="M21" s="247"/>
      <c r="N21" s="235"/>
    </row>
    <row r="22" spans="1:14" ht="11.1" hidden="1" customHeight="1">
      <c r="A22" s="266" t="s">
        <v>450</v>
      </c>
      <c r="B22" s="88">
        <v>21470</v>
      </c>
      <c r="C22" s="88">
        <v>6527</v>
      </c>
      <c r="D22" s="88">
        <f>3929+3428+2949</f>
        <v>10306</v>
      </c>
      <c r="E22" s="88">
        <f>2231+2406</f>
        <v>4637</v>
      </c>
      <c r="F22" s="235"/>
      <c r="G22" s="241"/>
      <c r="H22" s="241"/>
      <c r="I22" s="241"/>
      <c r="J22" s="246"/>
      <c r="K22" s="246"/>
      <c r="L22" s="247"/>
      <c r="M22" s="247"/>
      <c r="N22" s="235"/>
    </row>
    <row r="23" spans="1:14" ht="15.95" customHeight="1">
      <c r="A23" s="264" t="s">
        <v>13</v>
      </c>
      <c r="B23" s="349"/>
      <c r="C23" s="89"/>
      <c r="D23" s="89"/>
      <c r="E23" s="89"/>
      <c r="F23" s="292"/>
      <c r="G23" s="235"/>
      <c r="H23" s="235"/>
      <c r="I23" s="235"/>
      <c r="J23" s="247"/>
      <c r="K23" s="247"/>
      <c r="L23" s="247"/>
      <c r="M23" s="247"/>
      <c r="N23" s="235"/>
    </row>
    <row r="24" spans="1:14" ht="11.1" hidden="1" customHeight="1">
      <c r="A24" s="266">
        <v>2006</v>
      </c>
      <c r="B24" s="88">
        <v>674864.99999999942</v>
      </c>
      <c r="C24" s="88">
        <v>227708.99999999983</v>
      </c>
      <c r="D24" s="88">
        <v>355600.99999999983</v>
      </c>
      <c r="E24" s="88">
        <v>91554.999999999927</v>
      </c>
      <c r="F24" s="240"/>
      <c r="G24" s="235"/>
      <c r="H24" s="235"/>
      <c r="I24" s="235"/>
      <c r="J24" s="235"/>
      <c r="K24" s="235"/>
      <c r="L24" s="235"/>
      <c r="M24" s="235"/>
      <c r="N24" s="235"/>
    </row>
    <row r="25" spans="1:14" ht="15.95" customHeight="1">
      <c r="A25" s="266">
        <v>2011</v>
      </c>
      <c r="B25" s="88">
        <v>784979.00000000198</v>
      </c>
      <c r="C25" s="88">
        <v>260686.000000003</v>
      </c>
      <c r="D25" s="88">
        <v>402931.99999999866</v>
      </c>
      <c r="E25" s="88">
        <v>121361.00000000012</v>
      </c>
      <c r="F25" s="242"/>
      <c r="G25" s="235"/>
      <c r="H25" s="235"/>
      <c r="I25" s="235"/>
      <c r="J25" s="235"/>
      <c r="K25" s="235"/>
      <c r="L25" s="235"/>
      <c r="M25" s="235"/>
      <c r="N25" s="235"/>
    </row>
    <row r="26" spans="1:14" ht="15.95" customHeight="1">
      <c r="A26" s="266">
        <v>2016</v>
      </c>
      <c r="B26" s="88">
        <v>858504.00000000047</v>
      </c>
      <c r="C26" s="88">
        <v>271659.00000000017</v>
      </c>
      <c r="D26" s="88">
        <v>438170.00000000041</v>
      </c>
      <c r="E26" s="88">
        <v>148674.99999999997</v>
      </c>
      <c r="F26" s="85"/>
    </row>
    <row r="27" spans="1:14" ht="15.95" customHeight="1">
      <c r="A27" s="266" t="s">
        <v>360</v>
      </c>
      <c r="B27" s="268">
        <v>905318</v>
      </c>
      <c r="C27" s="64">
        <v>273157</v>
      </c>
      <c r="D27" s="64">
        <v>468006</v>
      </c>
      <c r="E27" s="64">
        <v>164155</v>
      </c>
      <c r="F27" s="64"/>
      <c r="G27" s="64"/>
      <c r="H27" s="62"/>
      <c r="I27" s="62"/>
      <c r="J27" s="62"/>
      <c r="K27" s="62"/>
      <c r="L27" s="62"/>
      <c r="M27" s="62"/>
      <c r="N27" s="62"/>
    </row>
    <row r="28" spans="1:14" ht="15.95" customHeight="1">
      <c r="A28" s="266" t="s">
        <v>361</v>
      </c>
      <c r="B28" s="268">
        <v>905547</v>
      </c>
      <c r="C28" s="64">
        <v>267508</v>
      </c>
      <c r="D28" s="64">
        <v>471343</v>
      </c>
      <c r="E28" s="64">
        <v>166696</v>
      </c>
      <c r="F28" s="64"/>
      <c r="G28" s="64"/>
      <c r="H28" s="62"/>
      <c r="I28" s="62"/>
      <c r="J28" s="62"/>
      <c r="K28" s="62"/>
      <c r="L28" s="62"/>
      <c r="M28" s="62"/>
      <c r="N28" s="62"/>
    </row>
    <row r="29" spans="1:14" ht="15.95" customHeight="1">
      <c r="A29" s="266" t="s">
        <v>406</v>
      </c>
      <c r="B29" s="268">
        <v>922016</v>
      </c>
      <c r="C29" s="64">
        <v>267653</v>
      </c>
      <c r="D29" s="64">
        <v>480372</v>
      </c>
      <c r="E29" s="64">
        <v>173991</v>
      </c>
      <c r="F29" s="64"/>
      <c r="G29" s="64"/>
      <c r="H29" s="62"/>
      <c r="I29" s="62"/>
      <c r="J29" s="62"/>
      <c r="K29" s="62"/>
      <c r="L29" s="62"/>
      <c r="M29" s="62"/>
      <c r="N29" s="62"/>
    </row>
    <row r="30" spans="1:14" ht="15.95" customHeight="1">
      <c r="A30" s="266" t="s">
        <v>407</v>
      </c>
      <c r="B30" s="268">
        <v>938266</v>
      </c>
      <c r="C30" s="64">
        <v>267770</v>
      </c>
      <c r="D30" s="64">
        <v>494920</v>
      </c>
      <c r="E30" s="64">
        <v>175576</v>
      </c>
      <c r="F30" s="64"/>
      <c r="G30" s="64"/>
      <c r="H30" s="62"/>
      <c r="I30" s="62"/>
      <c r="J30" s="62"/>
      <c r="K30" s="62"/>
      <c r="L30" s="62"/>
      <c r="M30" s="62"/>
      <c r="N30" s="62"/>
    </row>
    <row r="31" spans="1:14" ht="11.1" hidden="1" customHeight="1">
      <c r="A31" s="266" t="s">
        <v>450</v>
      </c>
      <c r="B31" s="274" t="s">
        <v>186</v>
      </c>
      <c r="C31" s="88" t="s">
        <v>186</v>
      </c>
      <c r="D31" s="88" t="s">
        <v>186</v>
      </c>
      <c r="E31" s="88" t="s">
        <v>186</v>
      </c>
      <c r="F31" s="235"/>
      <c r="G31" s="241"/>
      <c r="H31" s="241"/>
      <c r="I31" s="241"/>
      <c r="J31" s="246"/>
      <c r="K31" s="246"/>
      <c r="L31" s="247"/>
      <c r="M31" s="247"/>
      <c r="N31" s="235"/>
    </row>
    <row r="32" spans="1:14" ht="15.95" customHeight="1">
      <c r="A32" s="264" t="s">
        <v>199</v>
      </c>
      <c r="B32" s="88"/>
      <c r="C32" s="88"/>
      <c r="D32" s="88"/>
      <c r="E32" s="88"/>
      <c r="F32" s="87"/>
      <c r="G32" s="87"/>
      <c r="H32" s="62"/>
      <c r="I32" s="62"/>
      <c r="J32" s="62"/>
      <c r="K32" s="62"/>
      <c r="L32" s="62"/>
      <c r="M32" s="62"/>
      <c r="N32" s="62"/>
    </row>
    <row r="33" spans="1:16" ht="11.1" hidden="1" customHeight="1">
      <c r="A33" s="266">
        <v>2006</v>
      </c>
      <c r="B33" s="88">
        <f>+B15-B24</f>
        <v>15820041.000000039</v>
      </c>
      <c r="C33" s="88">
        <f>+C15-C24</f>
        <v>5191609.0000000326</v>
      </c>
      <c r="D33" s="88">
        <f>+D15-D24</f>
        <v>8718029.0000000037</v>
      </c>
      <c r="E33" s="88">
        <f>+E15-E24</f>
        <v>1155192</v>
      </c>
      <c r="F33" s="87"/>
      <c r="G33" s="87"/>
      <c r="H33" s="62"/>
      <c r="I33" s="62"/>
      <c r="J33" s="62"/>
      <c r="K33" s="62"/>
      <c r="L33" s="62"/>
      <c r="M33" s="62"/>
      <c r="N33" s="62"/>
    </row>
    <row r="34" spans="1:16" ht="15.95" customHeight="1">
      <c r="A34" s="266">
        <v>2011</v>
      </c>
      <c r="B34" s="88">
        <f>B16-B25</f>
        <v>18410781.999999892</v>
      </c>
      <c r="C34" s="88">
        <f t="shared" ref="C34:E34" si="0">C16-C25</f>
        <v>6002580.9999999218</v>
      </c>
      <c r="D34" s="88">
        <f t="shared" si="0"/>
        <v>9851017</v>
      </c>
      <c r="E34" s="88">
        <f t="shared" si="0"/>
        <v>2557184.0000000023</v>
      </c>
      <c r="F34" s="91"/>
      <c r="G34" s="87"/>
      <c r="H34" s="62"/>
      <c r="I34" s="62"/>
      <c r="J34" s="62"/>
      <c r="K34" s="62"/>
      <c r="L34" s="62"/>
      <c r="M34" s="62"/>
      <c r="N34" s="62"/>
    </row>
    <row r="35" spans="1:16" ht="15.95" customHeight="1">
      <c r="A35" s="266">
        <v>2016</v>
      </c>
      <c r="B35" s="88">
        <f>B17-B26</f>
        <v>21158525.999999993</v>
      </c>
      <c r="C35" s="88">
        <f t="shared" ref="C35:E35" si="1">C17-C26</f>
        <v>6507711.9999999981</v>
      </c>
      <c r="D35" s="88">
        <f t="shared" si="1"/>
        <v>11258328.000000004</v>
      </c>
      <c r="E35" s="88">
        <f t="shared" si="1"/>
        <v>3392486.0000000005</v>
      </c>
      <c r="F35" s="87"/>
      <c r="G35" s="87"/>
      <c r="H35" s="62"/>
      <c r="I35" s="62"/>
      <c r="J35" s="62"/>
      <c r="K35" s="62"/>
      <c r="L35" s="62"/>
      <c r="M35" s="62"/>
      <c r="N35" s="62"/>
    </row>
    <row r="36" spans="1:16" ht="15.95" customHeight="1">
      <c r="A36" s="266" t="s">
        <v>360</v>
      </c>
      <c r="B36" s="88">
        <f t="shared" ref="B36:E39" si="2">B18-B27</f>
        <v>22560664</v>
      </c>
      <c r="C36" s="88">
        <f t="shared" si="2"/>
        <v>6543672</v>
      </c>
      <c r="D36" s="88">
        <f t="shared" si="2"/>
        <v>12109244</v>
      </c>
      <c r="E36" s="88">
        <f t="shared" si="2"/>
        <v>3907748</v>
      </c>
      <c r="F36" s="87"/>
      <c r="G36" s="87"/>
      <c r="H36" s="62"/>
      <c r="I36" s="62"/>
      <c r="J36" s="62"/>
      <c r="K36" s="62"/>
      <c r="L36" s="62"/>
      <c r="M36" s="62"/>
      <c r="N36" s="62"/>
    </row>
    <row r="37" spans="1:16" ht="15.95" customHeight="1">
      <c r="A37" s="266" t="s">
        <v>361</v>
      </c>
      <c r="B37" s="88">
        <f t="shared" si="2"/>
        <v>22919607</v>
      </c>
      <c r="C37" s="88">
        <f t="shared" si="2"/>
        <v>6524469</v>
      </c>
      <c r="D37" s="88">
        <f t="shared" si="2"/>
        <v>12344606</v>
      </c>
      <c r="E37" s="88">
        <f t="shared" si="2"/>
        <v>4050532</v>
      </c>
      <c r="F37" s="87"/>
      <c r="G37" s="87"/>
      <c r="H37" s="62"/>
      <c r="I37" s="62"/>
      <c r="J37" s="62"/>
      <c r="K37" s="62"/>
      <c r="L37" s="62"/>
      <c r="M37" s="62"/>
      <c r="N37" s="62"/>
    </row>
    <row r="38" spans="1:16" ht="15.95" customHeight="1">
      <c r="A38" s="266" t="s">
        <v>406</v>
      </c>
      <c r="B38" s="88">
        <f t="shared" si="2"/>
        <v>23368905</v>
      </c>
      <c r="C38" s="88">
        <f t="shared" si="2"/>
        <v>6520223</v>
      </c>
      <c r="D38" s="88">
        <f t="shared" si="2"/>
        <v>12594952</v>
      </c>
      <c r="E38" s="88">
        <f t="shared" si="2"/>
        <v>4253730</v>
      </c>
      <c r="F38" s="90"/>
    </row>
    <row r="39" spans="1:16" ht="15.95" customHeight="1">
      <c r="A39" s="266" t="s">
        <v>407</v>
      </c>
      <c r="B39" s="88">
        <f t="shared" si="2"/>
        <v>23821796</v>
      </c>
      <c r="C39" s="88">
        <f t="shared" si="2"/>
        <v>6505229</v>
      </c>
      <c r="D39" s="88">
        <f t="shared" si="2"/>
        <v>12919805</v>
      </c>
      <c r="E39" s="88">
        <f t="shared" si="2"/>
        <v>4396762</v>
      </c>
      <c r="F39" s="85"/>
    </row>
    <row r="40" spans="1:16" ht="11.1" hidden="1" customHeight="1">
      <c r="A40" s="266" t="s">
        <v>450</v>
      </c>
      <c r="B40" s="274" t="s">
        <v>186</v>
      </c>
      <c r="C40" s="88" t="s">
        <v>186</v>
      </c>
      <c r="D40" s="88" t="s">
        <v>186</v>
      </c>
      <c r="E40" s="88" t="s">
        <v>186</v>
      </c>
      <c r="F40" s="235"/>
      <c r="G40" s="241"/>
      <c r="H40" s="241"/>
      <c r="I40" s="241"/>
      <c r="J40" s="246"/>
      <c r="K40" s="246"/>
      <c r="L40" s="247"/>
      <c r="M40" s="247"/>
      <c r="N40" s="235"/>
    </row>
    <row r="41" spans="1:16" s="197" customFormat="1" ht="15.95" customHeight="1">
      <c r="A41" s="264" t="s">
        <v>405</v>
      </c>
      <c r="B41" s="88"/>
      <c r="C41" s="88"/>
      <c r="D41" s="88"/>
      <c r="E41" s="88"/>
      <c r="F41" s="198"/>
      <c r="G41" s="198"/>
    </row>
    <row r="42" spans="1:16" s="197" customFormat="1" ht="15.95" customHeight="1">
      <c r="A42" s="266">
        <v>2011</v>
      </c>
      <c r="B42" s="88">
        <v>754154.00000000373</v>
      </c>
      <c r="C42" s="88">
        <v>148165.00000000559</v>
      </c>
      <c r="D42" s="88">
        <v>534255.00000000186</v>
      </c>
      <c r="E42" s="88">
        <v>71734</v>
      </c>
      <c r="F42" s="198"/>
      <c r="G42" s="198"/>
    </row>
    <row r="43" spans="1:16" ht="15.95" customHeight="1">
      <c r="A43" s="266">
        <v>2016</v>
      </c>
      <c r="B43" s="88">
        <v>884924.00000000745</v>
      </c>
      <c r="C43" s="88">
        <v>148066.00000000186</v>
      </c>
      <c r="D43" s="88">
        <v>620341.99999996088</v>
      </c>
      <c r="E43" s="88">
        <v>116516.00000000233</v>
      </c>
      <c r="F43" s="154"/>
      <c r="G43" s="228"/>
      <c r="H43" s="228"/>
      <c r="I43" s="228"/>
      <c r="J43" s="228"/>
      <c r="K43" s="228"/>
      <c r="L43" s="228"/>
      <c r="M43" s="228"/>
      <c r="N43" s="228"/>
      <c r="O43" s="228"/>
      <c r="P43" s="228"/>
    </row>
    <row r="44" spans="1:16" ht="15.95" customHeight="1">
      <c r="A44" s="266" t="s">
        <v>360</v>
      </c>
      <c r="B44" s="88">
        <v>907839</v>
      </c>
      <c r="C44" s="88">
        <v>131886</v>
      </c>
      <c r="D44" s="88">
        <v>625709</v>
      </c>
      <c r="E44" s="88">
        <v>150244</v>
      </c>
      <c r="F44" s="85"/>
      <c r="G44" s="228"/>
      <c r="H44" s="228"/>
      <c r="I44" s="228"/>
      <c r="J44" s="228"/>
      <c r="K44" s="228"/>
      <c r="L44" s="228"/>
      <c r="M44" s="228"/>
      <c r="N44" s="228"/>
      <c r="O44" s="228"/>
      <c r="P44" s="228"/>
    </row>
    <row r="45" spans="1:16" ht="15.95" customHeight="1">
      <c r="A45" s="266" t="s">
        <v>361</v>
      </c>
      <c r="B45" s="88">
        <v>974230</v>
      </c>
      <c r="C45" s="88">
        <v>145447</v>
      </c>
      <c r="D45" s="88">
        <v>660947</v>
      </c>
      <c r="E45" s="88">
        <v>167836</v>
      </c>
      <c r="G45" s="228"/>
      <c r="N45" s="228"/>
      <c r="O45" s="228"/>
      <c r="P45" s="228"/>
    </row>
    <row r="46" spans="1:16" ht="15.95" customHeight="1">
      <c r="A46" s="266" t="s">
        <v>406</v>
      </c>
      <c r="B46" s="88">
        <v>997033</v>
      </c>
      <c r="C46" s="88">
        <v>140448</v>
      </c>
      <c r="D46" s="88">
        <v>669386</v>
      </c>
      <c r="E46" s="88">
        <v>187199</v>
      </c>
      <c r="G46" s="228"/>
      <c r="N46" s="228"/>
      <c r="O46" s="228"/>
      <c r="P46" s="228"/>
    </row>
    <row r="47" spans="1:16" ht="15.95" customHeight="1">
      <c r="A47" s="266" t="s">
        <v>407</v>
      </c>
      <c r="B47" s="274" t="s">
        <v>186</v>
      </c>
      <c r="C47" s="88" t="s">
        <v>186</v>
      </c>
      <c r="D47" s="88" t="s">
        <v>186</v>
      </c>
      <c r="E47" s="88" t="s">
        <v>186</v>
      </c>
      <c r="G47" s="228"/>
      <c r="N47" s="228"/>
      <c r="O47" s="228"/>
      <c r="P47" s="228"/>
    </row>
    <row r="48" spans="1:16" ht="11.1" hidden="1" customHeight="1">
      <c r="A48" s="266" t="s">
        <v>450</v>
      </c>
      <c r="B48" s="274" t="s">
        <v>186</v>
      </c>
      <c r="C48" s="88" t="s">
        <v>186</v>
      </c>
      <c r="D48" s="88" t="s">
        <v>186</v>
      </c>
      <c r="E48" s="88" t="s">
        <v>186</v>
      </c>
      <c r="F48" s="235"/>
      <c r="G48" s="241"/>
      <c r="H48" s="241"/>
      <c r="I48" s="241"/>
      <c r="J48" s="246"/>
      <c r="K48" s="246"/>
      <c r="L48" s="247"/>
      <c r="M48" s="247"/>
      <c r="N48" s="235"/>
    </row>
    <row r="49" spans="1:16" ht="3" customHeight="1">
      <c r="A49" s="347"/>
      <c r="B49" s="269"/>
      <c r="C49" s="269"/>
      <c r="D49" s="269"/>
      <c r="E49" s="269"/>
      <c r="F49" s="235"/>
      <c r="G49" s="241"/>
      <c r="H49" s="241"/>
      <c r="I49" s="241"/>
      <c r="J49" s="246"/>
      <c r="K49" s="246"/>
      <c r="L49" s="247"/>
      <c r="M49" s="247"/>
      <c r="N49" s="235"/>
    </row>
    <row r="50" spans="1:16" ht="11.1" customHeight="1">
      <c r="A50" s="466" t="s">
        <v>383</v>
      </c>
      <c r="B50" s="466"/>
      <c r="C50" s="466"/>
      <c r="D50" s="466"/>
      <c r="E50" s="466"/>
      <c r="G50" s="228"/>
      <c r="N50" s="228"/>
      <c r="O50" s="228"/>
      <c r="P50" s="228"/>
    </row>
    <row r="51" spans="1:16" ht="11.1" customHeight="1">
      <c r="A51" s="322" t="s">
        <v>363</v>
      </c>
      <c r="B51" s="350"/>
      <c r="C51" s="350"/>
      <c r="D51" s="350"/>
      <c r="E51" s="351"/>
      <c r="N51" s="228"/>
      <c r="O51" s="228"/>
      <c r="P51" s="228"/>
    </row>
    <row r="52" spans="1:16" ht="10.5" customHeight="1">
      <c r="A52" s="462" t="s">
        <v>365</v>
      </c>
      <c r="B52" s="462"/>
      <c r="C52" s="462"/>
      <c r="D52" s="462"/>
      <c r="E52" s="351"/>
      <c r="N52" s="228"/>
      <c r="O52" s="228"/>
      <c r="P52" s="228"/>
    </row>
    <row r="53" spans="1:16" ht="11.1" customHeight="1">
      <c r="A53" s="462" t="s">
        <v>455</v>
      </c>
      <c r="B53" s="462"/>
      <c r="C53" s="462"/>
      <c r="D53" s="462"/>
      <c r="N53" s="228"/>
      <c r="O53" s="228"/>
      <c r="P53" s="228"/>
    </row>
    <row r="54" spans="1:16" s="323" customFormat="1" ht="9.75" customHeight="1">
      <c r="A54" s="468" t="s">
        <v>510</v>
      </c>
      <c r="B54" s="468"/>
      <c r="C54" s="468"/>
      <c r="D54" s="468"/>
      <c r="E54" s="468"/>
      <c r="N54" s="324"/>
      <c r="O54" s="324"/>
      <c r="P54" s="324"/>
    </row>
    <row r="55" spans="1:16" s="323" customFormat="1" ht="11.1" hidden="1" customHeight="1">
      <c r="A55" s="462" t="s">
        <v>453</v>
      </c>
      <c r="B55" s="462"/>
      <c r="C55" s="462"/>
      <c r="D55" s="462"/>
      <c r="E55" s="352"/>
      <c r="N55" s="324"/>
      <c r="O55" s="324"/>
      <c r="P55" s="324"/>
    </row>
    <row r="56" spans="1:16" s="323" customFormat="1" ht="11.1" customHeight="1">
      <c r="A56" s="462" t="s">
        <v>514</v>
      </c>
      <c r="B56" s="462"/>
      <c r="C56" s="462"/>
      <c r="D56" s="462"/>
      <c r="E56" s="462"/>
      <c r="N56" s="324"/>
      <c r="O56" s="324"/>
      <c r="P56" s="324"/>
    </row>
    <row r="57" spans="1:16" ht="11.1" customHeight="1">
      <c r="A57" s="465" t="s">
        <v>214</v>
      </c>
      <c r="B57" s="465"/>
      <c r="C57" s="465"/>
      <c r="D57" s="465"/>
      <c r="E57" s="465"/>
      <c r="G57" s="228"/>
      <c r="H57" s="228"/>
      <c r="I57" s="228"/>
      <c r="J57" s="228"/>
      <c r="K57" s="228"/>
      <c r="L57" s="228"/>
      <c r="M57" s="228"/>
      <c r="N57" s="228"/>
      <c r="O57" s="228"/>
      <c r="P57" s="228"/>
    </row>
    <row r="58" spans="1:16">
      <c r="G58" s="228"/>
      <c r="H58" s="228"/>
      <c r="I58" s="228"/>
      <c r="J58" s="228"/>
      <c r="K58" s="228"/>
      <c r="L58" s="228"/>
      <c r="M58" s="228"/>
      <c r="N58" s="228"/>
      <c r="O58" s="228"/>
      <c r="P58" s="228"/>
    </row>
    <row r="59" spans="1:16">
      <c r="G59" s="228"/>
      <c r="H59" s="228"/>
      <c r="I59" s="228"/>
      <c r="J59" s="228"/>
      <c r="K59" s="228"/>
      <c r="L59" s="228"/>
      <c r="M59" s="228"/>
      <c r="N59" s="228"/>
      <c r="O59" s="228"/>
      <c r="P59" s="228"/>
    </row>
    <row r="60" spans="1:16">
      <c r="G60" s="235"/>
      <c r="H60" s="235"/>
      <c r="I60" s="235"/>
      <c r="J60" s="235"/>
      <c r="K60" s="235"/>
      <c r="L60" s="235"/>
      <c r="M60" s="235"/>
      <c r="N60" s="235"/>
      <c r="O60" s="235"/>
      <c r="P60" s="235"/>
    </row>
    <row r="61" spans="1:16">
      <c r="G61" s="235"/>
      <c r="H61" s="235"/>
      <c r="I61" s="235"/>
      <c r="J61" s="235"/>
      <c r="K61" s="235"/>
      <c r="L61" s="235"/>
      <c r="M61" s="235"/>
      <c r="N61" s="235"/>
      <c r="O61" s="235"/>
      <c r="P61" s="235"/>
    </row>
    <row r="62" spans="1:16">
      <c r="G62" s="235"/>
      <c r="H62" s="235"/>
      <c r="I62" s="235"/>
      <c r="J62" s="235" t="s">
        <v>203</v>
      </c>
      <c r="K62" s="235" t="s">
        <v>204</v>
      </c>
      <c r="L62" s="235" t="s">
        <v>362</v>
      </c>
      <c r="M62" s="235"/>
      <c r="N62" s="235"/>
      <c r="O62" s="235"/>
      <c r="P62" s="235"/>
    </row>
    <row r="63" spans="1:16">
      <c r="G63" s="235"/>
      <c r="H63" s="235">
        <v>2011</v>
      </c>
      <c r="I63" s="235"/>
      <c r="J63" s="235">
        <v>260686</v>
      </c>
      <c r="K63" s="235">
        <v>402932</v>
      </c>
      <c r="L63" s="235">
        <v>121361</v>
      </c>
      <c r="M63" s="235"/>
      <c r="N63" s="235"/>
      <c r="O63" s="235"/>
      <c r="P63" s="235"/>
    </row>
    <row r="64" spans="1:16">
      <c r="G64" s="235"/>
      <c r="H64" s="237"/>
      <c r="I64" s="237"/>
      <c r="J64" s="235">
        <v>271659.00000000017</v>
      </c>
      <c r="K64" s="235">
        <v>438170.00000000041</v>
      </c>
      <c r="L64" s="235">
        <v>148674.99999999997</v>
      </c>
      <c r="M64" s="235"/>
      <c r="N64" s="235"/>
      <c r="O64" s="235"/>
      <c r="P64" s="235"/>
    </row>
    <row r="65" spans="7:16">
      <c r="G65" s="235"/>
      <c r="H65" s="235">
        <v>2021</v>
      </c>
      <c r="I65" s="235"/>
      <c r="J65" s="235">
        <v>267653</v>
      </c>
      <c r="K65" s="235">
        <v>480372</v>
      </c>
      <c r="L65" s="235">
        <v>173991</v>
      </c>
      <c r="M65" s="235"/>
      <c r="N65" s="235"/>
      <c r="O65" s="235"/>
      <c r="P65" s="235"/>
    </row>
    <row r="66" spans="7:16">
      <c r="G66" s="235"/>
      <c r="H66" s="235"/>
      <c r="I66" s="235"/>
      <c r="J66" s="235"/>
      <c r="K66" s="235"/>
      <c r="L66" s="235"/>
      <c r="M66" s="235"/>
      <c r="N66" s="235"/>
      <c r="O66" s="235"/>
      <c r="P66" s="235"/>
    </row>
    <row r="67" spans="7:16">
      <c r="G67" s="235"/>
      <c r="H67" s="235"/>
      <c r="I67" s="235"/>
      <c r="J67" s="235"/>
      <c r="K67" s="235"/>
      <c r="L67" s="235"/>
      <c r="M67" s="235"/>
      <c r="N67" s="235"/>
      <c r="O67" s="235"/>
      <c r="P67" s="235"/>
    </row>
    <row r="68" spans="7:16">
      <c r="G68" s="235"/>
      <c r="H68" s="235"/>
      <c r="I68" s="235"/>
      <c r="J68" s="235"/>
      <c r="K68" s="235"/>
      <c r="L68" s="235"/>
      <c r="M68" s="235"/>
      <c r="N68" s="235"/>
      <c r="O68" s="235"/>
      <c r="P68" s="235"/>
    </row>
    <row r="69" spans="7:16">
      <c r="G69" s="235"/>
      <c r="H69" s="235"/>
      <c r="I69" s="235"/>
      <c r="J69" s="235"/>
      <c r="K69" s="235"/>
      <c r="L69" s="235"/>
      <c r="M69" s="235"/>
      <c r="N69" s="235"/>
      <c r="O69" s="235"/>
      <c r="P69" s="235"/>
    </row>
    <row r="70" spans="7:16">
      <c r="G70" s="235"/>
      <c r="H70" s="235"/>
      <c r="I70" s="235"/>
      <c r="J70" s="235"/>
      <c r="K70" s="235"/>
      <c r="L70" s="235"/>
      <c r="M70" s="235"/>
      <c r="N70" s="235"/>
      <c r="O70" s="235"/>
      <c r="P70" s="235"/>
    </row>
    <row r="71" spans="7:16">
      <c r="G71" s="235"/>
      <c r="H71" s="235"/>
      <c r="I71" s="235"/>
      <c r="J71" s="235"/>
      <c r="K71" s="235"/>
      <c r="L71" s="235"/>
      <c r="M71" s="235"/>
      <c r="N71" s="235"/>
      <c r="O71" s="235"/>
      <c r="P71" s="235"/>
    </row>
    <row r="72" spans="7:16">
      <c r="G72" s="235"/>
      <c r="H72" s="235"/>
      <c r="I72" s="235"/>
      <c r="J72" s="235"/>
      <c r="K72" s="235"/>
      <c r="L72" s="235"/>
      <c r="M72" s="235"/>
      <c r="N72" s="235"/>
      <c r="O72" s="235"/>
      <c r="P72" s="235"/>
    </row>
    <row r="73" spans="7:16">
      <c r="G73" s="235"/>
      <c r="H73" s="235"/>
      <c r="I73" s="235"/>
      <c r="J73" s="235"/>
      <c r="K73" s="235"/>
      <c r="L73" s="235"/>
      <c r="M73" s="235"/>
      <c r="N73" s="235"/>
      <c r="O73" s="235"/>
      <c r="P73" s="235"/>
    </row>
    <row r="74" spans="7:16">
      <c r="G74" s="235"/>
      <c r="H74" s="235"/>
      <c r="I74" s="235"/>
      <c r="J74" s="235"/>
      <c r="K74" s="235"/>
      <c r="L74" s="235"/>
      <c r="M74" s="235"/>
      <c r="N74" s="235"/>
      <c r="O74" s="235"/>
      <c r="P74" s="235"/>
    </row>
    <row r="75" spans="7:16">
      <c r="G75" s="235"/>
      <c r="H75" s="235"/>
      <c r="I75" s="235"/>
      <c r="J75" s="235"/>
      <c r="K75" s="235"/>
      <c r="L75" s="235"/>
      <c r="M75" s="235"/>
      <c r="N75" s="235"/>
      <c r="O75" s="235"/>
      <c r="P75" s="235"/>
    </row>
  </sheetData>
  <customSheetViews>
    <customSheetView guid="{7C1DC42C-6D36-4C11-AFDF-EE78FC5BC99D}" showGridLines="0" hiddenRows="1" hiddenColumns="1" topLeftCell="H1">
      <selection activeCell="B96" sqref="B96"/>
      <pageMargins left="1.1811023622047245" right="0.98425196850393704" top="0.98425196850393704" bottom="0.98425196850393704" header="0" footer="0"/>
      <pageSetup paperSize="9" orientation="portrait" r:id="rId1"/>
    </customSheetView>
  </customSheetViews>
  <mergeCells count="9">
    <mergeCell ref="A1:E1"/>
    <mergeCell ref="A57:E57"/>
    <mergeCell ref="A50:E50"/>
    <mergeCell ref="A2:E2"/>
    <mergeCell ref="A54:E54"/>
    <mergeCell ref="A55:D55"/>
    <mergeCell ref="A52:D52"/>
    <mergeCell ref="A53:D53"/>
    <mergeCell ref="A56:E56"/>
  </mergeCells>
  <pageMargins left="1.1811023622047245" right="0.98425196850393704" top="0.98425196850393704" bottom="0.98425196850393704" header="0" footer="0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8"/>
  <sheetViews>
    <sheetView showGridLines="0" zoomScaleNormal="100" workbookViewId="0">
      <selection sqref="A1:P1"/>
    </sheetView>
  </sheetViews>
  <sheetFormatPr baseColWidth="10" defaultColWidth="11.42578125" defaultRowHeight="12.75"/>
  <cols>
    <col min="1" max="1" width="16.28515625" style="211" customWidth="1"/>
    <col min="2" max="3" width="8.7109375" style="211" hidden="1" customWidth="1"/>
    <col min="4" max="4" width="0.28515625" style="211" hidden="1" customWidth="1"/>
    <col min="5" max="5" width="0.5703125" style="211" customWidth="1"/>
    <col min="6" max="8" width="7.28515625" style="211" customWidth="1"/>
    <col min="9" max="9" width="1" style="211" customWidth="1"/>
    <col min="10" max="12" width="7.28515625" style="211" customWidth="1"/>
    <col min="13" max="13" width="0.7109375" style="211" customWidth="1"/>
    <col min="14" max="16" width="7.28515625" style="211" customWidth="1"/>
    <col min="17" max="17" width="12.28515625" style="211" customWidth="1"/>
    <col min="18" max="18" width="7.28515625" style="211" hidden="1" customWidth="1"/>
    <col min="19" max="16384" width="11.42578125" style="211"/>
  </cols>
  <sheetData>
    <row r="1" spans="1:29" ht="15" customHeight="1">
      <c r="A1" s="470" t="s">
        <v>424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</row>
    <row r="2" spans="1:29" ht="5.0999999999999996" customHeight="1">
      <c r="A2" s="475"/>
      <c r="B2" s="475"/>
      <c r="C2" s="475"/>
      <c r="D2" s="475"/>
      <c r="E2" s="212"/>
      <c r="F2" s="212"/>
      <c r="G2" s="212"/>
      <c r="H2" s="212"/>
      <c r="I2" s="212"/>
    </row>
    <row r="3" spans="1:29" ht="13.5" customHeight="1">
      <c r="A3" s="476" t="s">
        <v>403</v>
      </c>
      <c r="B3" s="471" t="s">
        <v>401</v>
      </c>
      <c r="C3" s="471"/>
      <c r="D3" s="471"/>
      <c r="E3" s="213"/>
      <c r="F3" s="471" t="s">
        <v>493</v>
      </c>
      <c r="G3" s="471"/>
      <c r="H3" s="471"/>
      <c r="I3" s="213"/>
      <c r="J3" s="471" t="s">
        <v>494</v>
      </c>
      <c r="K3" s="471"/>
      <c r="L3" s="471"/>
      <c r="M3" s="214"/>
      <c r="N3" s="471" t="s">
        <v>495</v>
      </c>
      <c r="O3" s="471"/>
      <c r="P3" s="471"/>
      <c r="Q3" s="253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</row>
    <row r="4" spans="1:29" ht="12" customHeight="1">
      <c r="A4" s="477"/>
      <c r="B4" s="215" t="s">
        <v>17</v>
      </c>
      <c r="C4" s="215" t="s">
        <v>51</v>
      </c>
      <c r="D4" s="215" t="s">
        <v>52</v>
      </c>
      <c r="E4" s="73"/>
      <c r="F4" s="215" t="s">
        <v>17</v>
      </c>
      <c r="G4" s="215" t="s">
        <v>51</v>
      </c>
      <c r="H4" s="215" t="s">
        <v>52</v>
      </c>
      <c r="I4" s="73"/>
      <c r="J4" s="215" t="s">
        <v>17</v>
      </c>
      <c r="K4" s="215" t="s">
        <v>51</v>
      </c>
      <c r="L4" s="215" t="s">
        <v>52</v>
      </c>
      <c r="M4" s="44"/>
      <c r="N4" s="215" t="s">
        <v>17</v>
      </c>
      <c r="O4" s="215" t="s">
        <v>51</v>
      </c>
      <c r="P4" s="215" t="s">
        <v>52</v>
      </c>
      <c r="Q4" s="254"/>
      <c r="S4" s="293"/>
      <c r="T4" s="28"/>
      <c r="U4" s="28"/>
      <c r="V4" s="28"/>
      <c r="W4" s="28"/>
      <c r="X4" s="28"/>
      <c r="Y4" s="28"/>
      <c r="Z4" s="28"/>
      <c r="AA4" s="28"/>
      <c r="AB4" s="28"/>
      <c r="AC4" s="28"/>
    </row>
    <row r="5" spans="1:29" ht="11.1" customHeight="1">
      <c r="A5" s="52" t="s">
        <v>161</v>
      </c>
      <c r="B5" s="256">
        <v>858504</v>
      </c>
      <c r="C5" s="256">
        <v>425118</v>
      </c>
      <c r="D5" s="256">
        <v>433386</v>
      </c>
      <c r="E5" s="256"/>
      <c r="F5" s="256">
        <f>F6+F22+F38+F49+F57+F63+F79+F90+F100+F105+F111+F117+F128</f>
        <v>905318</v>
      </c>
      <c r="G5" s="256">
        <f>G6+G22+G38+G49+G57+G63+G79+G90+G100+G105+G105+G111+G117+G128</f>
        <v>458961</v>
      </c>
      <c r="H5" s="256">
        <f>H6+H22+H38+H49+H57+H63+H79+H90+H100+H105+H105+H111+H117+H128</f>
        <v>468949</v>
      </c>
      <c r="I5" s="256"/>
      <c r="J5" s="131">
        <f>J6+J22+J38+J49+J57+J63+J79+J90+J100+J105+J111+J117+J128</f>
        <v>922016</v>
      </c>
      <c r="K5" s="131">
        <f>K6+K22+K38+K49+K57+K63+K79+K90+K100+K105+K111+K117+K128</f>
        <v>452185</v>
      </c>
      <c r="L5" s="131">
        <f>L6+L22+L38+L49+L57+L63+L79+L90+L100+L105+L111+L117+L128</f>
        <v>461320</v>
      </c>
      <c r="M5" s="442"/>
      <c r="N5" s="441">
        <f>N6+N22+N38+N49+N57+N63+N79+N90+N100+N105+N111+N117+N128</f>
        <v>938266</v>
      </c>
      <c r="O5" s="441">
        <f>O6+O22+O38+O49+O57+O63+O79+O90+O100+O105+O111+O117+O128</f>
        <v>463851</v>
      </c>
      <c r="P5" s="441">
        <f>P6+P22+P38+P49+P57+P63+P79+P90+P100+P105+P111+P117+P128</f>
        <v>474415</v>
      </c>
      <c r="Q5" s="218"/>
      <c r="R5" s="251">
        <f>K5+L5</f>
        <v>913505</v>
      </c>
      <c r="S5" s="131"/>
      <c r="T5" s="131"/>
      <c r="U5" s="131"/>
      <c r="V5" s="28"/>
      <c r="W5" s="28"/>
      <c r="X5" s="28"/>
      <c r="Y5" s="28"/>
      <c r="Z5" s="28"/>
      <c r="AA5" s="28"/>
      <c r="AB5" s="28"/>
      <c r="AC5" s="28"/>
    </row>
    <row r="6" spans="1:29" s="216" customFormat="1" ht="11.1" customHeight="1">
      <c r="A6" s="52" t="s">
        <v>13</v>
      </c>
      <c r="B6" s="131">
        <v>172004</v>
      </c>
      <c r="C6" s="131">
        <v>85616</v>
      </c>
      <c r="D6" s="131">
        <v>86388</v>
      </c>
      <c r="E6" s="131"/>
      <c r="F6" s="256">
        <f>G6+H6</f>
        <v>179541</v>
      </c>
      <c r="G6" s="131">
        <v>89029</v>
      </c>
      <c r="H6" s="131">
        <f>SUM(H7:H21)</f>
        <v>90512</v>
      </c>
      <c r="I6" s="131"/>
      <c r="J6" s="131">
        <f>SUM(J7:J21)</f>
        <v>181612</v>
      </c>
      <c r="K6" s="131">
        <f>SUM(K7:K21)</f>
        <v>89674</v>
      </c>
      <c r="L6" s="131">
        <f t="shared" ref="L6" si="0">SUM(L7:L21)</f>
        <v>91938</v>
      </c>
      <c r="M6" s="443"/>
      <c r="N6" s="441">
        <f>SUM(N7:N21)</f>
        <v>182612</v>
      </c>
      <c r="O6" s="441">
        <f t="shared" ref="O6:P6" si="1">SUM(O7:O21)</f>
        <v>89999</v>
      </c>
      <c r="P6" s="441">
        <f t="shared" si="1"/>
        <v>92613</v>
      </c>
      <c r="Q6" s="218"/>
      <c r="R6" s="251">
        <f>K6+L6</f>
        <v>181612</v>
      </c>
      <c r="S6" s="256"/>
      <c r="T6" s="294"/>
      <c r="U6" s="43"/>
      <c r="V6" s="43"/>
      <c r="W6" s="43"/>
      <c r="X6" s="43"/>
      <c r="Y6" s="43"/>
      <c r="Z6" s="43"/>
      <c r="AA6" s="43"/>
      <c r="AB6" s="43"/>
      <c r="AC6" s="43"/>
    </row>
    <row r="7" spans="1:29" ht="10.35" customHeight="1">
      <c r="A7" s="53" t="s">
        <v>13</v>
      </c>
      <c r="B7" s="129">
        <v>98473</v>
      </c>
      <c r="C7" s="129">
        <v>49754</v>
      </c>
      <c r="D7" s="129">
        <v>48719</v>
      </c>
      <c r="E7" s="129"/>
      <c r="F7" s="444">
        <v>103509</v>
      </c>
      <c r="G7" s="444">
        <v>51936</v>
      </c>
      <c r="H7" s="444">
        <v>51573</v>
      </c>
      <c r="I7" s="444"/>
      <c r="J7" s="444">
        <f>K7+L7</f>
        <v>105137</v>
      </c>
      <c r="K7" s="444">
        <v>52368</v>
      </c>
      <c r="L7" s="444">
        <v>52769</v>
      </c>
      <c r="M7" s="442"/>
      <c r="N7" s="444">
        <v>104316</v>
      </c>
      <c r="O7" s="444">
        <v>51837</v>
      </c>
      <c r="P7" s="444">
        <v>52479</v>
      </c>
      <c r="Q7" s="217"/>
      <c r="R7" s="251">
        <f>K7+L7</f>
        <v>105137</v>
      </c>
      <c r="S7" s="293"/>
      <c r="T7" s="28"/>
      <c r="U7" s="28"/>
      <c r="V7" s="28"/>
      <c r="W7" s="28"/>
      <c r="X7" s="28"/>
      <c r="Y7" s="28"/>
      <c r="Z7" s="28"/>
      <c r="AA7" s="28"/>
      <c r="AB7" s="28"/>
      <c r="AC7" s="28"/>
    </row>
    <row r="8" spans="1:29" ht="10.35" customHeight="1">
      <c r="A8" s="53" t="s">
        <v>388</v>
      </c>
      <c r="B8" s="129">
        <v>18753</v>
      </c>
      <c r="C8" s="129">
        <v>9508</v>
      </c>
      <c r="D8" s="129">
        <v>9245</v>
      </c>
      <c r="E8" s="129"/>
      <c r="F8" s="444">
        <v>19130</v>
      </c>
      <c r="G8" s="444">
        <v>9694</v>
      </c>
      <c r="H8" s="444">
        <v>9436</v>
      </c>
      <c r="I8" s="444"/>
      <c r="J8" s="444">
        <f t="shared" ref="J8:J21" si="2">K8+L8</f>
        <v>18824</v>
      </c>
      <c r="K8" s="444">
        <v>9488</v>
      </c>
      <c r="L8" s="444">
        <v>9336</v>
      </c>
      <c r="M8" s="442"/>
      <c r="N8" s="444">
        <v>18887</v>
      </c>
      <c r="O8" s="444">
        <v>9473</v>
      </c>
      <c r="P8" s="444">
        <v>9414</v>
      </c>
      <c r="Q8" s="217"/>
      <c r="R8" s="251">
        <f>K8+L8</f>
        <v>18824</v>
      </c>
      <c r="S8" s="295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ht="10.35" customHeight="1">
      <c r="A9" s="53" t="s">
        <v>163</v>
      </c>
      <c r="B9" s="129">
        <v>3884</v>
      </c>
      <c r="C9" s="129">
        <v>1863</v>
      </c>
      <c r="D9" s="129">
        <v>2021</v>
      </c>
      <c r="E9" s="129"/>
      <c r="F9" s="444">
        <v>4050</v>
      </c>
      <c r="G9" s="444">
        <v>1958</v>
      </c>
      <c r="H9" s="444">
        <v>2092</v>
      </c>
      <c r="I9" s="444"/>
      <c r="J9" s="444">
        <f t="shared" si="2"/>
        <v>4087</v>
      </c>
      <c r="K9" s="444">
        <v>1968</v>
      </c>
      <c r="L9" s="444">
        <v>2119</v>
      </c>
      <c r="M9" s="442"/>
      <c r="N9" s="444">
        <v>4133</v>
      </c>
      <c r="O9" s="444">
        <v>2004</v>
      </c>
      <c r="P9" s="444">
        <v>2129</v>
      </c>
      <c r="Q9" s="217"/>
      <c r="R9" s="251">
        <f t="shared" ref="R9:R67" si="3">K9+L9</f>
        <v>4087</v>
      </c>
      <c r="S9" s="295"/>
      <c r="T9" s="296"/>
      <c r="U9" s="28"/>
      <c r="V9" s="28"/>
      <c r="W9" s="28"/>
      <c r="X9" s="28"/>
      <c r="Y9" s="28"/>
      <c r="Z9" s="28"/>
      <c r="AA9" s="28"/>
      <c r="AB9" s="28"/>
      <c r="AC9" s="28"/>
    </row>
    <row r="10" spans="1:29" ht="10.35" customHeight="1">
      <c r="A10" s="53" t="s">
        <v>389</v>
      </c>
      <c r="B10" s="129">
        <v>3796</v>
      </c>
      <c r="C10" s="129">
        <v>1884</v>
      </c>
      <c r="D10" s="129">
        <v>1912</v>
      </c>
      <c r="E10" s="129"/>
      <c r="F10" s="444">
        <v>3943</v>
      </c>
      <c r="G10" s="444">
        <v>1944</v>
      </c>
      <c r="H10" s="444">
        <v>1999</v>
      </c>
      <c r="I10" s="444"/>
      <c r="J10" s="444">
        <f t="shared" si="2"/>
        <v>4040</v>
      </c>
      <c r="K10" s="444">
        <v>2000</v>
      </c>
      <c r="L10" s="444">
        <v>2040</v>
      </c>
      <c r="M10" s="442"/>
      <c r="N10" s="444">
        <v>4174</v>
      </c>
      <c r="O10" s="444">
        <v>2071</v>
      </c>
      <c r="P10" s="444">
        <v>2103</v>
      </c>
      <c r="Q10" s="217"/>
      <c r="R10" s="251">
        <f t="shared" si="3"/>
        <v>4040</v>
      </c>
      <c r="S10" s="297"/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29" ht="10.35" customHeight="1">
      <c r="A11" s="53" t="s">
        <v>55</v>
      </c>
      <c r="B11" s="129">
        <v>8057</v>
      </c>
      <c r="C11" s="129">
        <v>3900</v>
      </c>
      <c r="D11" s="129">
        <v>4157</v>
      </c>
      <c r="E11" s="129"/>
      <c r="F11" s="444">
        <v>8214</v>
      </c>
      <c r="G11" s="444">
        <v>3972</v>
      </c>
      <c r="H11" s="444">
        <v>4242</v>
      </c>
      <c r="I11" s="444"/>
      <c r="J11" s="444">
        <f t="shared" si="2"/>
        <v>8219</v>
      </c>
      <c r="K11" s="444">
        <v>3981</v>
      </c>
      <c r="L11" s="444">
        <v>4238</v>
      </c>
      <c r="M11" s="442"/>
      <c r="N11" s="444">
        <v>8422</v>
      </c>
      <c r="O11" s="444">
        <v>4072</v>
      </c>
      <c r="P11" s="444">
        <v>4350</v>
      </c>
      <c r="Q11" s="217"/>
      <c r="R11" s="251">
        <f t="shared" si="3"/>
        <v>8219</v>
      </c>
      <c r="S11" s="28"/>
      <c r="T11" s="130"/>
      <c r="U11" s="28"/>
      <c r="V11" s="28"/>
      <c r="W11" s="28"/>
      <c r="X11" s="28"/>
      <c r="Y11" s="28"/>
      <c r="Z11" s="28"/>
      <c r="AA11" s="28"/>
      <c r="AB11" s="28"/>
      <c r="AC11" s="28"/>
    </row>
    <row r="12" spans="1:29" ht="10.35" customHeight="1">
      <c r="A12" s="53" t="s">
        <v>56</v>
      </c>
      <c r="B12" s="129">
        <v>6810</v>
      </c>
      <c r="C12" s="129">
        <v>3198</v>
      </c>
      <c r="D12" s="129">
        <v>3612</v>
      </c>
      <c r="E12" s="129"/>
      <c r="F12" s="444">
        <v>5582</v>
      </c>
      <c r="G12" s="444">
        <v>2572</v>
      </c>
      <c r="H12" s="444">
        <v>3010</v>
      </c>
      <c r="I12" s="444"/>
      <c r="J12" s="444">
        <f t="shared" si="2"/>
        <v>6801</v>
      </c>
      <c r="K12" s="444">
        <v>3197</v>
      </c>
      <c r="L12" s="444">
        <v>3604</v>
      </c>
      <c r="M12" s="442"/>
      <c r="N12" s="444">
        <v>6900</v>
      </c>
      <c r="O12" s="444">
        <v>3251</v>
      </c>
      <c r="P12" s="444">
        <v>3649</v>
      </c>
      <c r="Q12" s="217"/>
      <c r="R12" s="251">
        <f t="shared" si="3"/>
        <v>6801</v>
      </c>
      <c r="S12" s="293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29" ht="10.35" customHeight="1">
      <c r="A13" s="53" t="s">
        <v>57</v>
      </c>
      <c r="B13" s="129">
        <v>5173</v>
      </c>
      <c r="C13" s="129">
        <v>2361</v>
      </c>
      <c r="D13" s="129">
        <v>2812</v>
      </c>
      <c r="E13" s="129"/>
      <c r="F13" s="444">
        <v>6935</v>
      </c>
      <c r="G13" s="444">
        <v>3250</v>
      </c>
      <c r="H13" s="444">
        <v>3685</v>
      </c>
      <c r="I13" s="444"/>
      <c r="J13" s="444">
        <f t="shared" si="2"/>
        <v>6105</v>
      </c>
      <c r="K13" s="444">
        <v>2868</v>
      </c>
      <c r="L13" s="444">
        <v>3237</v>
      </c>
      <c r="M13" s="442"/>
      <c r="N13" s="444">
        <v>6297</v>
      </c>
      <c r="O13" s="444">
        <v>2998</v>
      </c>
      <c r="P13" s="444">
        <v>3299</v>
      </c>
      <c r="Q13" s="217"/>
      <c r="R13" s="251">
        <f t="shared" si="3"/>
        <v>6105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29" ht="10.35" customHeight="1">
      <c r="A14" s="53" t="s">
        <v>58</v>
      </c>
      <c r="B14" s="129">
        <v>2606</v>
      </c>
      <c r="C14" s="129">
        <v>1256</v>
      </c>
      <c r="D14" s="129">
        <v>1350</v>
      </c>
      <c r="E14" s="129"/>
      <c r="F14" s="444">
        <v>2721</v>
      </c>
      <c r="G14" s="444">
        <v>1314</v>
      </c>
      <c r="H14" s="444">
        <v>1407</v>
      </c>
      <c r="I14" s="444"/>
      <c r="J14" s="445">
        <f t="shared" si="2"/>
        <v>2752</v>
      </c>
      <c r="K14" s="444">
        <v>1344</v>
      </c>
      <c r="L14" s="444">
        <v>1408</v>
      </c>
      <c r="M14" s="442"/>
      <c r="N14" s="444">
        <v>3001</v>
      </c>
      <c r="O14" s="444">
        <v>1451</v>
      </c>
      <c r="P14" s="444">
        <v>1550</v>
      </c>
      <c r="Q14" s="217"/>
      <c r="R14" s="251">
        <f t="shared" si="3"/>
        <v>2752</v>
      </c>
      <c r="S14" s="130"/>
      <c r="T14" s="256"/>
      <c r="U14" s="28"/>
      <c r="V14" s="28"/>
      <c r="W14" s="28"/>
      <c r="X14" s="28"/>
      <c r="Y14" s="28"/>
      <c r="Z14" s="28"/>
      <c r="AA14" s="28"/>
      <c r="AB14" s="28"/>
      <c r="AC14" s="28"/>
    </row>
    <row r="15" spans="1:29" ht="10.35" customHeight="1">
      <c r="A15" s="53" t="s">
        <v>59</v>
      </c>
      <c r="B15" s="129">
        <v>3956</v>
      </c>
      <c r="C15" s="129">
        <v>1884</v>
      </c>
      <c r="D15" s="129">
        <v>2072</v>
      </c>
      <c r="E15" s="129"/>
      <c r="F15" s="444">
        <v>4183</v>
      </c>
      <c r="G15" s="444">
        <v>1992</v>
      </c>
      <c r="H15" s="444">
        <v>2191</v>
      </c>
      <c r="I15" s="444"/>
      <c r="J15" s="445">
        <f t="shared" si="2"/>
        <v>4288</v>
      </c>
      <c r="K15" s="444">
        <v>2046</v>
      </c>
      <c r="L15" s="444">
        <v>2242</v>
      </c>
      <c r="M15" s="446"/>
      <c r="N15" s="444">
        <v>4400</v>
      </c>
      <c r="O15" s="444">
        <v>2106</v>
      </c>
      <c r="P15" s="444">
        <v>2294</v>
      </c>
      <c r="Q15" s="217"/>
      <c r="R15" s="251">
        <f t="shared" si="3"/>
        <v>4288</v>
      </c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29" ht="10.35" customHeight="1">
      <c r="A16" s="53" t="s">
        <v>61</v>
      </c>
      <c r="B16" s="129">
        <v>3802</v>
      </c>
      <c r="C16" s="129">
        <v>1882</v>
      </c>
      <c r="D16" s="129">
        <v>1920</v>
      </c>
      <c r="E16" s="129"/>
      <c r="F16" s="444">
        <v>4031</v>
      </c>
      <c r="G16" s="444">
        <v>1981</v>
      </c>
      <c r="H16" s="444">
        <v>2050</v>
      </c>
      <c r="I16" s="444"/>
      <c r="J16" s="445">
        <f t="shared" si="2"/>
        <v>4112</v>
      </c>
      <c r="K16" s="444">
        <v>2021</v>
      </c>
      <c r="L16" s="444">
        <v>2091</v>
      </c>
      <c r="M16" s="447"/>
      <c r="N16" s="444">
        <v>4378</v>
      </c>
      <c r="O16" s="444">
        <v>2131</v>
      </c>
      <c r="P16" s="444">
        <v>2247</v>
      </c>
      <c r="Q16" s="217"/>
      <c r="R16" s="251">
        <f t="shared" si="3"/>
        <v>4112</v>
      </c>
      <c r="S16" s="293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ht="10.35" customHeight="1">
      <c r="A17" s="53" t="s">
        <v>60</v>
      </c>
      <c r="B17" s="129">
        <v>5071</v>
      </c>
      <c r="C17" s="129">
        <v>2448</v>
      </c>
      <c r="D17" s="129">
        <v>2623</v>
      </c>
      <c r="E17" s="129"/>
      <c r="F17" s="444">
        <v>5270</v>
      </c>
      <c r="G17" s="444">
        <v>2537</v>
      </c>
      <c r="H17" s="444">
        <v>2733</v>
      </c>
      <c r="I17" s="444"/>
      <c r="J17" s="445">
        <f t="shared" si="2"/>
        <v>5171</v>
      </c>
      <c r="K17" s="444">
        <v>2446</v>
      </c>
      <c r="L17" s="444">
        <v>2725</v>
      </c>
      <c r="M17" s="447"/>
      <c r="N17" s="444">
        <v>5224</v>
      </c>
      <c r="O17" s="444">
        <v>2475</v>
      </c>
      <c r="P17" s="444">
        <v>2749</v>
      </c>
      <c r="Q17" s="217"/>
      <c r="R17" s="251">
        <f t="shared" si="3"/>
        <v>5171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ht="10.35" customHeight="1">
      <c r="A18" s="53" t="s">
        <v>62</v>
      </c>
      <c r="B18" s="129">
        <v>6053</v>
      </c>
      <c r="C18" s="129">
        <v>3003</v>
      </c>
      <c r="D18" s="129">
        <v>3050</v>
      </c>
      <c r="E18" s="129"/>
      <c r="F18" s="444">
        <v>6223</v>
      </c>
      <c r="G18" s="444">
        <v>3105</v>
      </c>
      <c r="H18" s="444">
        <v>3118</v>
      </c>
      <c r="I18" s="444"/>
      <c r="J18" s="445">
        <f t="shared" si="2"/>
        <v>6199</v>
      </c>
      <c r="K18" s="444">
        <v>3098</v>
      </c>
      <c r="L18" s="444">
        <v>3101</v>
      </c>
      <c r="M18" s="447"/>
      <c r="N18" s="444">
        <v>6307</v>
      </c>
      <c r="O18" s="444">
        <v>3128</v>
      </c>
      <c r="P18" s="444">
        <v>3179</v>
      </c>
      <c r="Q18" s="217"/>
      <c r="R18" s="251">
        <f t="shared" si="3"/>
        <v>6199</v>
      </c>
      <c r="S18" s="298"/>
      <c r="T18" s="130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ht="10.35" customHeight="1">
      <c r="A19" s="53" t="s">
        <v>63</v>
      </c>
      <c r="B19" s="129">
        <v>1057</v>
      </c>
      <c r="C19" s="129">
        <v>518</v>
      </c>
      <c r="D19" s="129">
        <v>539</v>
      </c>
      <c r="E19" s="129"/>
      <c r="F19" s="444">
        <v>1110</v>
      </c>
      <c r="G19" s="444">
        <v>547</v>
      </c>
      <c r="H19" s="444">
        <v>563</v>
      </c>
      <c r="I19" s="444"/>
      <c r="J19" s="445">
        <f t="shared" si="2"/>
        <v>1135</v>
      </c>
      <c r="K19" s="444">
        <v>562</v>
      </c>
      <c r="L19" s="444">
        <v>573</v>
      </c>
      <c r="M19" s="447"/>
      <c r="N19" s="444">
        <v>1164</v>
      </c>
      <c r="O19" s="444">
        <v>582</v>
      </c>
      <c r="P19" s="444">
        <v>582</v>
      </c>
      <c r="Q19" s="217"/>
      <c r="R19" s="251">
        <f t="shared" si="3"/>
        <v>1135</v>
      </c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ht="10.35" customHeight="1">
      <c r="A20" s="53" t="s">
        <v>64</v>
      </c>
      <c r="B20" s="129">
        <v>2228</v>
      </c>
      <c r="C20" s="129">
        <v>1043</v>
      </c>
      <c r="D20" s="129">
        <v>1185</v>
      </c>
      <c r="E20" s="129"/>
      <c r="F20" s="444">
        <v>2265</v>
      </c>
      <c r="G20" s="444">
        <v>1067</v>
      </c>
      <c r="H20" s="444">
        <v>1198</v>
      </c>
      <c r="I20" s="444"/>
      <c r="J20" s="445">
        <f t="shared" si="2"/>
        <v>2282</v>
      </c>
      <c r="K20" s="444">
        <v>1084</v>
      </c>
      <c r="L20" s="444">
        <v>1198</v>
      </c>
      <c r="M20" s="447"/>
      <c r="N20" s="444">
        <v>2442</v>
      </c>
      <c r="O20" s="444">
        <v>1170</v>
      </c>
      <c r="P20" s="444">
        <v>1272</v>
      </c>
      <c r="Q20" s="217"/>
      <c r="R20" s="251">
        <f t="shared" si="3"/>
        <v>2282</v>
      </c>
      <c r="S20" s="299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ht="10.35" customHeight="1">
      <c r="A21" s="53" t="s">
        <v>65</v>
      </c>
      <c r="B21" s="129">
        <v>2285</v>
      </c>
      <c r="C21" s="129">
        <v>1114</v>
      </c>
      <c r="D21" s="129">
        <v>1171</v>
      </c>
      <c r="E21" s="129"/>
      <c r="F21" s="444">
        <v>2375</v>
      </c>
      <c r="G21" s="444">
        <v>1160</v>
      </c>
      <c r="H21" s="444">
        <v>1215</v>
      </c>
      <c r="I21" s="444"/>
      <c r="J21" s="445">
        <f t="shared" si="2"/>
        <v>2460</v>
      </c>
      <c r="K21" s="444">
        <v>1203</v>
      </c>
      <c r="L21" s="444">
        <v>1257</v>
      </c>
      <c r="M21" s="447"/>
      <c r="N21" s="444">
        <v>2567</v>
      </c>
      <c r="O21" s="444">
        <v>1250</v>
      </c>
      <c r="P21" s="444">
        <v>1317</v>
      </c>
      <c r="Q21" s="217"/>
      <c r="R21" s="251">
        <f t="shared" si="3"/>
        <v>2460</v>
      </c>
      <c r="S21" s="296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16" customFormat="1" ht="11.1" customHeight="1">
      <c r="A22" s="52" t="s">
        <v>66</v>
      </c>
      <c r="B22" s="130">
        <v>93770</v>
      </c>
      <c r="C22" s="131">
        <v>45161</v>
      </c>
      <c r="D22" s="131">
        <v>48609</v>
      </c>
      <c r="E22" s="131"/>
      <c r="F22" s="441">
        <v>98451</v>
      </c>
      <c r="G22" s="131">
        <v>47549</v>
      </c>
      <c r="H22" s="131">
        <v>50902</v>
      </c>
      <c r="I22" s="131"/>
      <c r="J22" s="131">
        <f>SUM(J23:J37)</f>
        <v>98860</v>
      </c>
      <c r="K22" s="131">
        <v>48064</v>
      </c>
      <c r="L22" s="131">
        <v>50796</v>
      </c>
      <c r="M22" s="447"/>
      <c r="N22" s="441">
        <f>SUM(N23:N37)</f>
        <v>100966</v>
      </c>
      <c r="O22" s="441">
        <f t="shared" ref="O22:P22" si="4">SUM(O23:O37)</f>
        <v>49201</v>
      </c>
      <c r="P22" s="441">
        <f t="shared" si="4"/>
        <v>51765</v>
      </c>
      <c r="Q22" s="218"/>
      <c r="R22" s="251">
        <f t="shared" si="3"/>
        <v>98860</v>
      </c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</row>
    <row r="23" spans="1:29" ht="10.5" customHeight="1">
      <c r="A23" s="53" t="s">
        <v>66</v>
      </c>
      <c r="B23" s="129">
        <v>23141</v>
      </c>
      <c r="C23" s="129">
        <v>11444</v>
      </c>
      <c r="D23" s="129">
        <v>11697</v>
      </c>
      <c r="E23" s="129"/>
      <c r="F23" s="444">
        <v>24480</v>
      </c>
      <c r="G23" s="444">
        <v>12143</v>
      </c>
      <c r="H23" s="444">
        <v>12337</v>
      </c>
      <c r="I23" s="444"/>
      <c r="J23" s="445">
        <f>K23+L23</f>
        <v>24951</v>
      </c>
      <c r="K23" s="444">
        <v>12432</v>
      </c>
      <c r="L23" s="444">
        <v>12519</v>
      </c>
      <c r="M23" s="447"/>
      <c r="N23" s="444">
        <v>25005</v>
      </c>
      <c r="O23" s="444">
        <v>12399</v>
      </c>
      <c r="P23" s="444">
        <v>12606</v>
      </c>
      <c r="Q23" s="217"/>
      <c r="R23" s="252">
        <f t="shared" si="3"/>
        <v>24951</v>
      </c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ht="10.5" customHeight="1">
      <c r="A24" s="53" t="s">
        <v>67</v>
      </c>
      <c r="B24" s="129">
        <v>3298</v>
      </c>
      <c r="C24" s="129">
        <v>1688</v>
      </c>
      <c r="D24" s="129">
        <v>1610</v>
      </c>
      <c r="E24" s="129"/>
      <c r="F24" s="444">
        <v>3430</v>
      </c>
      <c r="G24" s="444">
        <v>1764</v>
      </c>
      <c r="H24" s="444">
        <v>1666</v>
      </c>
      <c r="I24" s="444"/>
      <c r="J24" s="445">
        <f t="shared" ref="J24:J37" si="5">K24+L24</f>
        <v>3413</v>
      </c>
      <c r="K24" s="444">
        <v>1758</v>
      </c>
      <c r="L24" s="444">
        <v>1655</v>
      </c>
      <c r="M24" s="447"/>
      <c r="N24" s="444">
        <v>3554</v>
      </c>
      <c r="O24" s="444">
        <v>1845</v>
      </c>
      <c r="P24" s="444">
        <v>1709</v>
      </c>
      <c r="Q24" s="217"/>
      <c r="R24" s="252">
        <f t="shared" si="3"/>
        <v>3413</v>
      </c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ht="10.5" customHeight="1">
      <c r="A25" s="53" t="s">
        <v>68</v>
      </c>
      <c r="B25" s="129">
        <v>6191</v>
      </c>
      <c r="C25" s="129">
        <v>3014</v>
      </c>
      <c r="D25" s="129">
        <v>3177</v>
      </c>
      <c r="E25" s="129"/>
      <c r="F25" s="444">
        <v>6590</v>
      </c>
      <c r="G25" s="444">
        <v>3217</v>
      </c>
      <c r="H25" s="444">
        <v>3373</v>
      </c>
      <c r="I25" s="444"/>
      <c r="J25" s="445">
        <f t="shared" si="5"/>
        <v>6576</v>
      </c>
      <c r="K25" s="444">
        <v>3252</v>
      </c>
      <c r="L25" s="444">
        <v>3324</v>
      </c>
      <c r="M25" s="447"/>
      <c r="N25" s="444">
        <v>6835</v>
      </c>
      <c r="O25" s="444">
        <v>3385</v>
      </c>
      <c r="P25" s="444">
        <v>3450</v>
      </c>
      <c r="Q25" s="217"/>
      <c r="R25" s="252">
        <f t="shared" si="3"/>
        <v>6576</v>
      </c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ht="10.5" customHeight="1">
      <c r="A26" s="53" t="s">
        <v>69</v>
      </c>
      <c r="B26" s="129">
        <v>11730</v>
      </c>
      <c r="C26" s="129">
        <v>5405</v>
      </c>
      <c r="D26" s="129">
        <v>6325</v>
      </c>
      <c r="E26" s="129"/>
      <c r="F26" s="444">
        <v>12428</v>
      </c>
      <c r="G26" s="444">
        <v>5739</v>
      </c>
      <c r="H26" s="444">
        <v>6689</v>
      </c>
      <c r="I26" s="444"/>
      <c r="J26" s="445">
        <f t="shared" si="5"/>
        <v>12497</v>
      </c>
      <c r="K26" s="444">
        <v>5833</v>
      </c>
      <c r="L26" s="444">
        <v>6664</v>
      </c>
      <c r="M26" s="447"/>
      <c r="N26" s="444">
        <v>12677</v>
      </c>
      <c r="O26" s="444">
        <v>5952</v>
      </c>
      <c r="P26" s="444">
        <v>6725</v>
      </c>
      <c r="Q26" s="217"/>
      <c r="R26" s="252">
        <f t="shared" si="3"/>
        <v>12497</v>
      </c>
    </row>
    <row r="27" spans="1:29" ht="10.5" customHeight="1">
      <c r="A27" s="53" t="s">
        <v>70</v>
      </c>
      <c r="B27" s="129">
        <v>4174</v>
      </c>
      <c r="C27" s="129">
        <v>2010</v>
      </c>
      <c r="D27" s="129">
        <v>2164</v>
      </c>
      <c r="E27" s="129"/>
      <c r="F27" s="444">
        <v>4114</v>
      </c>
      <c r="G27" s="444">
        <v>1985</v>
      </c>
      <c r="H27" s="444">
        <v>2129</v>
      </c>
      <c r="I27" s="444"/>
      <c r="J27" s="445">
        <f t="shared" si="5"/>
        <v>3909</v>
      </c>
      <c r="K27" s="444">
        <v>1928</v>
      </c>
      <c r="L27" s="444">
        <v>1981</v>
      </c>
      <c r="M27" s="447"/>
      <c r="N27" s="444">
        <v>4185</v>
      </c>
      <c r="O27" s="444">
        <v>2056</v>
      </c>
      <c r="P27" s="444">
        <v>2129</v>
      </c>
      <c r="Q27" s="217"/>
      <c r="R27" s="252">
        <f t="shared" si="3"/>
        <v>3909</v>
      </c>
    </row>
    <row r="28" spans="1:29" ht="10.5" customHeight="1">
      <c r="A28" s="53" t="s">
        <v>71</v>
      </c>
      <c r="B28" s="129">
        <v>6250</v>
      </c>
      <c r="C28" s="129">
        <v>3014</v>
      </c>
      <c r="D28" s="129">
        <v>3236</v>
      </c>
      <c r="E28" s="129"/>
      <c r="F28" s="444">
        <v>6368</v>
      </c>
      <c r="G28" s="444">
        <v>3067</v>
      </c>
      <c r="H28" s="444">
        <v>3301</v>
      </c>
      <c r="I28" s="444"/>
      <c r="J28" s="445">
        <f t="shared" si="5"/>
        <v>6275</v>
      </c>
      <c r="K28" s="444">
        <v>3057</v>
      </c>
      <c r="L28" s="444">
        <v>3218</v>
      </c>
      <c r="M28" s="447"/>
      <c r="N28" s="444">
        <v>6496</v>
      </c>
      <c r="O28" s="444">
        <v>3194</v>
      </c>
      <c r="P28" s="444">
        <v>3302</v>
      </c>
      <c r="Q28" s="217"/>
      <c r="R28" s="252">
        <f t="shared" si="3"/>
        <v>6275</v>
      </c>
    </row>
    <row r="29" spans="1:29" ht="10.5" customHeight="1">
      <c r="A29" s="53" t="s">
        <v>400</v>
      </c>
      <c r="B29" s="129">
        <v>3469</v>
      </c>
      <c r="C29" s="129">
        <v>1664</v>
      </c>
      <c r="D29" s="129">
        <v>1805</v>
      </c>
      <c r="E29" s="129"/>
      <c r="F29" s="444">
        <v>3612</v>
      </c>
      <c r="G29" s="444">
        <v>1744</v>
      </c>
      <c r="H29" s="444">
        <v>1868</v>
      </c>
      <c r="I29" s="444"/>
      <c r="J29" s="445">
        <f t="shared" si="5"/>
        <v>3594</v>
      </c>
      <c r="K29" s="444">
        <v>1747</v>
      </c>
      <c r="L29" s="444">
        <v>1847</v>
      </c>
      <c r="M29" s="447"/>
      <c r="N29" s="444">
        <v>3634</v>
      </c>
      <c r="O29" s="444">
        <v>1765</v>
      </c>
      <c r="P29" s="444">
        <v>1869</v>
      </c>
      <c r="Q29" s="217"/>
      <c r="R29" s="251">
        <f>K29+L29</f>
        <v>3594</v>
      </c>
    </row>
    <row r="30" spans="1:29" ht="10.5" customHeight="1">
      <c r="A30" s="53" t="s">
        <v>72</v>
      </c>
      <c r="B30" s="129">
        <v>4658</v>
      </c>
      <c r="C30" s="129">
        <v>2229</v>
      </c>
      <c r="D30" s="129">
        <v>2429</v>
      </c>
      <c r="E30" s="129"/>
      <c r="F30" s="444">
        <v>5028</v>
      </c>
      <c r="G30" s="444">
        <v>2425</v>
      </c>
      <c r="H30" s="444">
        <v>2603</v>
      </c>
      <c r="I30" s="444"/>
      <c r="J30" s="445">
        <f t="shared" si="5"/>
        <v>5068</v>
      </c>
      <c r="K30" s="444">
        <v>2456</v>
      </c>
      <c r="L30" s="444">
        <v>2612</v>
      </c>
      <c r="M30" s="447"/>
      <c r="N30" s="444">
        <v>5199</v>
      </c>
      <c r="O30" s="444">
        <v>2522</v>
      </c>
      <c r="P30" s="444">
        <v>2677</v>
      </c>
      <c r="Q30" s="217"/>
      <c r="R30" s="251">
        <f t="shared" si="3"/>
        <v>5068</v>
      </c>
    </row>
    <row r="31" spans="1:29" ht="10.5" customHeight="1">
      <c r="A31" s="53" t="s">
        <v>74</v>
      </c>
      <c r="B31" s="129">
        <v>2547</v>
      </c>
      <c r="C31" s="129">
        <v>1181</v>
      </c>
      <c r="D31" s="129">
        <v>1366</v>
      </c>
      <c r="E31" s="129"/>
      <c r="F31" s="444">
        <v>2806</v>
      </c>
      <c r="G31" s="444">
        <v>1307</v>
      </c>
      <c r="H31" s="444">
        <v>1499</v>
      </c>
      <c r="I31" s="444"/>
      <c r="J31" s="445">
        <f t="shared" si="5"/>
        <v>2864</v>
      </c>
      <c r="K31" s="444">
        <v>1326</v>
      </c>
      <c r="L31" s="444">
        <v>1538</v>
      </c>
      <c r="M31" s="447"/>
      <c r="N31" s="444">
        <v>3049</v>
      </c>
      <c r="O31" s="444">
        <v>1417</v>
      </c>
      <c r="P31" s="444">
        <v>1632</v>
      </c>
      <c r="Q31" s="217"/>
      <c r="R31" s="251">
        <f t="shared" si="3"/>
        <v>2864</v>
      </c>
    </row>
    <row r="32" spans="1:29" ht="10.5" customHeight="1">
      <c r="A32" s="53" t="s">
        <v>185</v>
      </c>
      <c r="B32" s="129">
        <v>9934</v>
      </c>
      <c r="C32" s="129">
        <v>4908</v>
      </c>
      <c r="D32" s="129">
        <v>5026</v>
      </c>
      <c r="E32" s="129"/>
      <c r="F32" s="444">
        <v>10273</v>
      </c>
      <c r="G32" s="444">
        <v>5085</v>
      </c>
      <c r="H32" s="444">
        <v>5188</v>
      </c>
      <c r="I32" s="444"/>
      <c r="J32" s="445">
        <f t="shared" si="5"/>
        <v>10161</v>
      </c>
      <c r="K32" s="444">
        <v>5068</v>
      </c>
      <c r="L32" s="444">
        <v>5093</v>
      </c>
      <c r="M32" s="447"/>
      <c r="N32" s="444">
        <v>10220</v>
      </c>
      <c r="O32" s="444">
        <v>5116</v>
      </c>
      <c r="P32" s="444">
        <v>5104</v>
      </c>
      <c r="Q32" s="217"/>
      <c r="R32" s="251">
        <f t="shared" si="3"/>
        <v>10161</v>
      </c>
    </row>
    <row r="33" spans="1:18" ht="10.5" customHeight="1">
      <c r="A33" s="53" t="s">
        <v>164</v>
      </c>
      <c r="B33" s="129">
        <v>5571</v>
      </c>
      <c r="C33" s="129">
        <v>2589</v>
      </c>
      <c r="D33" s="129">
        <v>2982</v>
      </c>
      <c r="E33" s="129"/>
      <c r="F33" s="444">
        <v>5865</v>
      </c>
      <c r="G33" s="444">
        <v>2727</v>
      </c>
      <c r="H33" s="444">
        <v>3138</v>
      </c>
      <c r="I33" s="444"/>
      <c r="J33" s="445">
        <f t="shared" si="5"/>
        <v>5939</v>
      </c>
      <c r="K33" s="444">
        <v>2789</v>
      </c>
      <c r="L33" s="444">
        <v>3150</v>
      </c>
      <c r="M33" s="447"/>
      <c r="N33" s="444">
        <v>5959</v>
      </c>
      <c r="O33" s="444">
        <v>2818</v>
      </c>
      <c r="P33" s="444">
        <v>3141</v>
      </c>
      <c r="Q33" s="217"/>
      <c r="R33" s="251">
        <f t="shared" si="3"/>
        <v>5939</v>
      </c>
    </row>
    <row r="34" spans="1:18" ht="10.5" customHeight="1">
      <c r="A34" s="53" t="s">
        <v>75</v>
      </c>
      <c r="B34" s="129">
        <v>3722</v>
      </c>
      <c r="C34" s="129">
        <v>1758</v>
      </c>
      <c r="D34" s="129">
        <v>1964</v>
      </c>
      <c r="E34" s="129"/>
      <c r="F34" s="444">
        <v>3999</v>
      </c>
      <c r="G34" s="444">
        <v>1906</v>
      </c>
      <c r="H34" s="444">
        <v>2093</v>
      </c>
      <c r="I34" s="444"/>
      <c r="J34" s="445">
        <f t="shared" si="5"/>
        <v>4109</v>
      </c>
      <c r="K34" s="444">
        <v>1961</v>
      </c>
      <c r="L34" s="444">
        <v>2148</v>
      </c>
      <c r="M34" s="447"/>
      <c r="N34" s="444">
        <v>4214</v>
      </c>
      <c r="O34" s="444">
        <v>2039</v>
      </c>
      <c r="P34" s="444">
        <v>2175</v>
      </c>
      <c r="Q34" s="217"/>
      <c r="R34" s="251">
        <f t="shared" si="3"/>
        <v>4109</v>
      </c>
    </row>
    <row r="35" spans="1:18" ht="10.5" customHeight="1">
      <c r="A35" s="53" t="s">
        <v>76</v>
      </c>
      <c r="B35" s="129">
        <v>2861</v>
      </c>
      <c r="C35" s="129">
        <v>1310</v>
      </c>
      <c r="D35" s="129">
        <v>1551</v>
      </c>
      <c r="E35" s="129"/>
      <c r="F35" s="444">
        <v>3005</v>
      </c>
      <c r="G35" s="444">
        <v>1389</v>
      </c>
      <c r="H35" s="444">
        <v>1616</v>
      </c>
      <c r="I35" s="444"/>
      <c r="J35" s="445">
        <f t="shared" si="5"/>
        <v>3066</v>
      </c>
      <c r="K35" s="444">
        <v>1400</v>
      </c>
      <c r="L35" s="444">
        <v>1666</v>
      </c>
      <c r="M35" s="447"/>
      <c r="N35" s="444">
        <v>3201</v>
      </c>
      <c r="O35" s="444">
        <v>1473</v>
      </c>
      <c r="P35" s="444">
        <v>1728</v>
      </c>
      <c r="Q35" s="217"/>
      <c r="R35" s="251">
        <f t="shared" si="3"/>
        <v>3066</v>
      </c>
    </row>
    <row r="36" spans="1:18" ht="10.5" customHeight="1">
      <c r="A36" s="53" t="s">
        <v>77</v>
      </c>
      <c r="B36" s="129">
        <v>4112</v>
      </c>
      <c r="C36" s="129">
        <v>1940</v>
      </c>
      <c r="D36" s="129">
        <v>2172</v>
      </c>
      <c r="E36" s="129"/>
      <c r="F36" s="444">
        <v>4215</v>
      </c>
      <c r="G36" s="444">
        <v>1995</v>
      </c>
      <c r="H36" s="444">
        <v>2220</v>
      </c>
      <c r="I36" s="444"/>
      <c r="J36" s="445">
        <f t="shared" si="5"/>
        <v>4151</v>
      </c>
      <c r="K36" s="444">
        <v>1971</v>
      </c>
      <c r="L36" s="444">
        <v>2180</v>
      </c>
      <c r="M36" s="447"/>
      <c r="N36" s="444">
        <v>4348</v>
      </c>
      <c r="O36" s="444">
        <v>2082</v>
      </c>
      <c r="P36" s="444">
        <v>2266</v>
      </c>
      <c r="Q36" s="217"/>
      <c r="R36" s="251">
        <f t="shared" si="3"/>
        <v>4151</v>
      </c>
    </row>
    <row r="37" spans="1:18" ht="10.5" customHeight="1">
      <c r="A37" s="53" t="s">
        <v>193</v>
      </c>
      <c r="B37" s="129">
        <v>2112</v>
      </c>
      <c r="C37" s="129">
        <v>1007</v>
      </c>
      <c r="D37" s="129">
        <v>1105</v>
      </c>
      <c r="E37" s="129"/>
      <c r="F37" s="444">
        <v>2238</v>
      </c>
      <c r="G37" s="444">
        <v>1056</v>
      </c>
      <c r="H37" s="444">
        <v>1182</v>
      </c>
      <c r="I37" s="444"/>
      <c r="J37" s="445">
        <f t="shared" si="5"/>
        <v>2287</v>
      </c>
      <c r="K37" s="444">
        <v>1086</v>
      </c>
      <c r="L37" s="444">
        <v>1201</v>
      </c>
      <c r="M37" s="447"/>
      <c r="N37" s="444">
        <v>2390</v>
      </c>
      <c r="O37" s="444">
        <v>1138</v>
      </c>
      <c r="P37" s="444">
        <v>1252</v>
      </c>
      <c r="Q37" s="217"/>
      <c r="R37" s="251">
        <f t="shared" si="3"/>
        <v>2287</v>
      </c>
    </row>
    <row r="38" spans="1:18" s="216" customFormat="1" ht="11.1" customHeight="1">
      <c r="A38" s="52" t="s">
        <v>79</v>
      </c>
      <c r="B38" s="132">
        <v>39231</v>
      </c>
      <c r="C38" s="132">
        <v>19990</v>
      </c>
      <c r="D38" s="132">
        <v>19241</v>
      </c>
      <c r="E38" s="132"/>
      <c r="F38" s="132">
        <v>42777</v>
      </c>
      <c r="G38" s="132">
        <v>21919</v>
      </c>
      <c r="H38" s="132">
        <v>20858</v>
      </c>
      <c r="I38" s="132"/>
      <c r="J38" s="132">
        <f>SUM(J39:J48)</f>
        <v>45446</v>
      </c>
      <c r="K38" s="132">
        <v>23494</v>
      </c>
      <c r="L38" s="132">
        <v>21952</v>
      </c>
      <c r="M38" s="447"/>
      <c r="N38" s="441">
        <f>SUM(N39:N48)</f>
        <v>47910</v>
      </c>
      <c r="O38" s="441">
        <f t="shared" ref="O38:P38" si="6">SUM(O39:O48)</f>
        <v>24751</v>
      </c>
      <c r="P38" s="441">
        <f t="shared" si="6"/>
        <v>23159</v>
      </c>
      <c r="Q38" s="218"/>
      <c r="R38" s="252">
        <f t="shared" si="3"/>
        <v>45446</v>
      </c>
    </row>
    <row r="39" spans="1:18" ht="10.5" customHeight="1">
      <c r="A39" s="53" t="s">
        <v>80</v>
      </c>
      <c r="B39" s="133">
        <v>8455</v>
      </c>
      <c r="C39" s="133">
        <v>4179</v>
      </c>
      <c r="D39" s="133">
        <v>4276</v>
      </c>
      <c r="E39" s="133"/>
      <c r="F39" s="448">
        <v>9143</v>
      </c>
      <c r="G39" s="448">
        <v>4537</v>
      </c>
      <c r="H39" s="448">
        <v>4606</v>
      </c>
      <c r="I39" s="448"/>
      <c r="J39" s="449">
        <f>K39+L39</f>
        <v>9306</v>
      </c>
      <c r="K39" s="449">
        <v>4614</v>
      </c>
      <c r="L39" s="448">
        <v>4692</v>
      </c>
      <c r="M39" s="447"/>
      <c r="N39" s="444">
        <v>9547</v>
      </c>
      <c r="O39" s="444">
        <v>4742</v>
      </c>
      <c r="P39" s="444">
        <v>4805</v>
      </c>
      <c r="Q39" s="217"/>
      <c r="R39" s="251">
        <f t="shared" si="3"/>
        <v>9306</v>
      </c>
    </row>
    <row r="40" spans="1:18" ht="10.5" customHeight="1">
      <c r="A40" s="53" t="s">
        <v>81</v>
      </c>
      <c r="B40" s="133">
        <v>1558</v>
      </c>
      <c r="C40" s="133">
        <v>765</v>
      </c>
      <c r="D40" s="133">
        <v>793</v>
      </c>
      <c r="E40" s="133"/>
      <c r="F40" s="448">
        <v>1678</v>
      </c>
      <c r="G40" s="448">
        <v>843</v>
      </c>
      <c r="H40" s="448">
        <v>835</v>
      </c>
      <c r="I40" s="448"/>
      <c r="J40" s="449">
        <f t="shared" ref="J40:J48" si="7">K40+L40</f>
        <v>1891</v>
      </c>
      <c r="K40" s="449">
        <v>966</v>
      </c>
      <c r="L40" s="448">
        <v>925</v>
      </c>
      <c r="M40" s="447"/>
      <c r="N40" s="444">
        <v>2024</v>
      </c>
      <c r="O40" s="444">
        <v>1033</v>
      </c>
      <c r="P40" s="444">
        <v>991</v>
      </c>
      <c r="Q40" s="217"/>
      <c r="R40" s="251">
        <f t="shared" si="3"/>
        <v>1891</v>
      </c>
    </row>
    <row r="41" spans="1:18" ht="10.5" customHeight="1">
      <c r="A41" s="53" t="s">
        <v>82</v>
      </c>
      <c r="B41" s="133">
        <v>3993</v>
      </c>
      <c r="C41" s="133">
        <v>1992</v>
      </c>
      <c r="D41" s="133">
        <v>2001</v>
      </c>
      <c r="E41" s="133"/>
      <c r="F41" s="448">
        <v>4244</v>
      </c>
      <c r="G41" s="448">
        <v>2114</v>
      </c>
      <c r="H41" s="448">
        <v>2130</v>
      </c>
      <c r="I41" s="448"/>
      <c r="J41" s="449">
        <f t="shared" si="7"/>
        <v>4545</v>
      </c>
      <c r="K41" s="449">
        <v>2268</v>
      </c>
      <c r="L41" s="448">
        <v>2277</v>
      </c>
      <c r="M41" s="447"/>
      <c r="N41" s="444">
        <v>4789</v>
      </c>
      <c r="O41" s="444">
        <v>2371</v>
      </c>
      <c r="P41" s="444">
        <v>2418</v>
      </c>
      <c r="Q41" s="217"/>
      <c r="R41" s="251">
        <f t="shared" si="3"/>
        <v>4545</v>
      </c>
    </row>
    <row r="42" spans="1:18" ht="10.5" customHeight="1">
      <c r="A42" s="53" t="s">
        <v>83</v>
      </c>
      <c r="B42" s="133">
        <v>4370</v>
      </c>
      <c r="C42" s="133">
        <v>2221</v>
      </c>
      <c r="D42" s="133">
        <v>2149</v>
      </c>
      <c r="E42" s="133"/>
      <c r="F42" s="448">
        <v>4668</v>
      </c>
      <c r="G42" s="448">
        <v>2365</v>
      </c>
      <c r="H42" s="448">
        <v>2303</v>
      </c>
      <c r="I42" s="448"/>
      <c r="J42" s="449">
        <f t="shared" si="7"/>
        <v>4762</v>
      </c>
      <c r="K42" s="449">
        <v>2417</v>
      </c>
      <c r="L42" s="448">
        <v>2345</v>
      </c>
      <c r="M42" s="447"/>
      <c r="N42" s="444">
        <v>5147</v>
      </c>
      <c r="O42" s="444">
        <v>2642</v>
      </c>
      <c r="P42" s="444">
        <v>2505</v>
      </c>
      <c r="Q42" s="217"/>
      <c r="R42" s="251">
        <f t="shared" si="3"/>
        <v>4762</v>
      </c>
    </row>
    <row r="43" spans="1:18" ht="10.5" customHeight="1">
      <c r="A43" s="53" t="s">
        <v>84</v>
      </c>
      <c r="B43" s="133">
        <v>2667</v>
      </c>
      <c r="C43" s="133">
        <v>1359</v>
      </c>
      <c r="D43" s="133">
        <v>1308</v>
      </c>
      <c r="E43" s="133"/>
      <c r="F43" s="448">
        <v>2885</v>
      </c>
      <c r="G43" s="448">
        <v>1470</v>
      </c>
      <c r="H43" s="448">
        <v>1415</v>
      </c>
      <c r="I43" s="448"/>
      <c r="J43" s="449">
        <f t="shared" si="7"/>
        <v>3128</v>
      </c>
      <c r="K43" s="449">
        <v>1585</v>
      </c>
      <c r="L43" s="448">
        <v>1543</v>
      </c>
      <c r="M43" s="447"/>
      <c r="N43" s="444">
        <v>3288</v>
      </c>
      <c r="O43" s="444">
        <v>1676</v>
      </c>
      <c r="P43" s="444">
        <v>1612</v>
      </c>
      <c r="Q43" s="217"/>
      <c r="R43" s="251">
        <f t="shared" si="3"/>
        <v>3128</v>
      </c>
    </row>
    <row r="44" spans="1:18" ht="10.5" customHeight="1">
      <c r="A44" s="53" t="s">
        <v>85</v>
      </c>
      <c r="B44" s="133">
        <v>5531</v>
      </c>
      <c r="C44" s="133">
        <v>2629</v>
      </c>
      <c r="D44" s="133">
        <v>2902</v>
      </c>
      <c r="E44" s="133"/>
      <c r="F44" s="448">
        <v>5928</v>
      </c>
      <c r="G44" s="448">
        <v>2837</v>
      </c>
      <c r="H44" s="448">
        <v>3091</v>
      </c>
      <c r="I44" s="448"/>
      <c r="J44" s="449">
        <f t="shared" si="7"/>
        <v>6081</v>
      </c>
      <c r="K44" s="449">
        <v>2940</v>
      </c>
      <c r="L44" s="448">
        <v>3141</v>
      </c>
      <c r="M44" s="447"/>
      <c r="N44" s="444">
        <v>6255</v>
      </c>
      <c r="O44" s="444">
        <v>3018</v>
      </c>
      <c r="P44" s="444">
        <v>3237</v>
      </c>
      <c r="Q44" s="217"/>
      <c r="R44" s="251">
        <f t="shared" si="3"/>
        <v>6081</v>
      </c>
    </row>
    <row r="45" spans="1:18" ht="10.5" customHeight="1">
      <c r="A45" s="53" t="s">
        <v>86</v>
      </c>
      <c r="B45" s="133">
        <v>3456</v>
      </c>
      <c r="C45" s="133">
        <v>1791</v>
      </c>
      <c r="D45" s="133">
        <v>1665</v>
      </c>
      <c r="E45" s="133"/>
      <c r="F45" s="448">
        <v>3884</v>
      </c>
      <c r="G45" s="448">
        <v>2029</v>
      </c>
      <c r="H45" s="448">
        <v>1855</v>
      </c>
      <c r="I45" s="448"/>
      <c r="J45" s="449">
        <f t="shared" si="7"/>
        <v>4137</v>
      </c>
      <c r="K45" s="449">
        <v>2151</v>
      </c>
      <c r="L45" s="448">
        <v>1986</v>
      </c>
      <c r="M45" s="447"/>
      <c r="N45" s="444">
        <v>4314</v>
      </c>
      <c r="O45" s="444">
        <v>2245</v>
      </c>
      <c r="P45" s="444">
        <v>2069</v>
      </c>
      <c r="Q45" s="217"/>
      <c r="R45" s="251">
        <f t="shared" si="3"/>
        <v>4137</v>
      </c>
    </row>
    <row r="46" spans="1:18" ht="10.5" customHeight="1">
      <c r="A46" s="53" t="s">
        <v>87</v>
      </c>
      <c r="B46" s="133">
        <v>3564</v>
      </c>
      <c r="C46" s="133">
        <v>1846</v>
      </c>
      <c r="D46" s="133">
        <v>1718</v>
      </c>
      <c r="E46" s="133"/>
      <c r="F46" s="448">
        <v>3924</v>
      </c>
      <c r="G46" s="448">
        <v>2029</v>
      </c>
      <c r="H46" s="448">
        <v>1895</v>
      </c>
      <c r="I46" s="448"/>
      <c r="J46" s="449">
        <f t="shared" si="7"/>
        <v>4100</v>
      </c>
      <c r="K46" s="449">
        <v>2101</v>
      </c>
      <c r="L46" s="448">
        <v>1999</v>
      </c>
      <c r="M46" s="447"/>
      <c r="N46" s="444">
        <v>4253</v>
      </c>
      <c r="O46" s="444">
        <v>2208</v>
      </c>
      <c r="P46" s="444">
        <v>2045</v>
      </c>
      <c r="Q46" s="217"/>
      <c r="R46" s="251">
        <f t="shared" si="3"/>
        <v>4100</v>
      </c>
    </row>
    <row r="47" spans="1:18" ht="10.5" customHeight="1">
      <c r="A47" s="53" t="s">
        <v>88</v>
      </c>
      <c r="B47" s="133">
        <v>3436</v>
      </c>
      <c r="C47" s="133">
        <v>2136</v>
      </c>
      <c r="D47" s="133">
        <v>1300</v>
      </c>
      <c r="E47" s="133"/>
      <c r="F47" s="448">
        <v>4025</v>
      </c>
      <c r="G47" s="448">
        <v>2510</v>
      </c>
      <c r="H47" s="448">
        <v>1515</v>
      </c>
      <c r="I47" s="448"/>
      <c r="J47" s="449">
        <f t="shared" si="7"/>
        <v>5039</v>
      </c>
      <c r="K47" s="449">
        <v>3235</v>
      </c>
      <c r="L47" s="448">
        <v>1804</v>
      </c>
      <c r="M47" s="447"/>
      <c r="N47" s="444">
        <v>5731</v>
      </c>
      <c r="O47" s="444">
        <v>3547</v>
      </c>
      <c r="P47" s="444">
        <v>2184</v>
      </c>
      <c r="Q47" s="217"/>
      <c r="R47" s="251">
        <f t="shared" si="3"/>
        <v>5039</v>
      </c>
    </row>
    <row r="48" spans="1:18" ht="10.5" customHeight="1">
      <c r="A48" s="53" t="s">
        <v>89</v>
      </c>
      <c r="B48" s="133">
        <v>2201</v>
      </c>
      <c r="C48" s="133">
        <v>1072</v>
      </c>
      <c r="D48" s="133">
        <v>1129</v>
      </c>
      <c r="E48" s="133"/>
      <c r="F48" s="448">
        <v>2398</v>
      </c>
      <c r="G48" s="448">
        <v>1185</v>
      </c>
      <c r="H48" s="448">
        <v>1213</v>
      </c>
      <c r="I48" s="448"/>
      <c r="J48" s="449">
        <f t="shared" si="7"/>
        <v>2457</v>
      </c>
      <c r="K48" s="449">
        <v>1217</v>
      </c>
      <c r="L48" s="448">
        <v>1240</v>
      </c>
      <c r="M48" s="447"/>
      <c r="N48" s="444">
        <v>2562</v>
      </c>
      <c r="O48" s="444">
        <v>1269</v>
      </c>
      <c r="P48" s="444">
        <v>1293</v>
      </c>
      <c r="Q48" s="217"/>
      <c r="R48" s="251">
        <f t="shared" si="3"/>
        <v>2457</v>
      </c>
    </row>
    <row r="49" spans="1:18" s="216" customFormat="1" ht="11.1" customHeight="1">
      <c r="A49" s="52" t="s">
        <v>56</v>
      </c>
      <c r="B49" s="132">
        <v>58181</v>
      </c>
      <c r="C49" s="132">
        <v>28694</v>
      </c>
      <c r="D49" s="132">
        <v>29487</v>
      </c>
      <c r="E49" s="132"/>
      <c r="F49" s="132">
        <v>60219</v>
      </c>
      <c r="G49" s="132">
        <v>29689</v>
      </c>
      <c r="H49" s="132">
        <v>30530</v>
      </c>
      <c r="I49" s="132"/>
      <c r="J49" s="257">
        <f>SUM(J50:J56)</f>
        <v>60319</v>
      </c>
      <c r="K49" s="257">
        <v>29709</v>
      </c>
      <c r="L49" s="132">
        <v>30610</v>
      </c>
      <c r="M49" s="451"/>
      <c r="N49" s="441">
        <f>SUM(N50:N56)</f>
        <v>61373</v>
      </c>
      <c r="O49" s="441">
        <f t="shared" ref="O49:P49" si="8">SUM(O50:O56)</f>
        <v>30246</v>
      </c>
      <c r="P49" s="441">
        <f t="shared" si="8"/>
        <v>31127</v>
      </c>
      <c r="Q49" s="218"/>
      <c r="R49" s="252">
        <f t="shared" si="3"/>
        <v>60319</v>
      </c>
    </row>
    <row r="50" spans="1:18" ht="10.5" customHeight="1">
      <c r="A50" s="53" t="s">
        <v>90</v>
      </c>
      <c r="B50" s="133">
        <v>17124</v>
      </c>
      <c r="C50" s="133">
        <v>8306</v>
      </c>
      <c r="D50" s="133">
        <v>8818</v>
      </c>
      <c r="E50" s="133"/>
      <c r="F50" s="448">
        <v>17518</v>
      </c>
      <c r="G50" s="448">
        <v>8491</v>
      </c>
      <c r="H50" s="448">
        <v>9027</v>
      </c>
      <c r="I50" s="448"/>
      <c r="J50" s="449">
        <f>K50+L50</f>
        <v>17534</v>
      </c>
      <c r="K50" s="449">
        <v>8512</v>
      </c>
      <c r="L50" s="448">
        <v>9022</v>
      </c>
      <c r="M50" s="447"/>
      <c r="N50" s="444">
        <v>17596</v>
      </c>
      <c r="O50" s="444">
        <v>8554</v>
      </c>
      <c r="P50" s="444">
        <v>9042</v>
      </c>
      <c r="Q50" s="217"/>
      <c r="R50" s="251">
        <f t="shared" si="3"/>
        <v>17534</v>
      </c>
    </row>
    <row r="51" spans="1:18" ht="10.5" customHeight="1">
      <c r="A51" s="53" t="s">
        <v>91</v>
      </c>
      <c r="B51" s="133">
        <v>7990</v>
      </c>
      <c r="C51" s="133">
        <v>3948</v>
      </c>
      <c r="D51" s="133">
        <v>4042</v>
      </c>
      <c r="E51" s="133"/>
      <c r="F51" s="448">
        <v>8419</v>
      </c>
      <c r="G51" s="448">
        <v>4160</v>
      </c>
      <c r="H51" s="448">
        <v>4259</v>
      </c>
      <c r="I51" s="448"/>
      <c r="J51" s="449">
        <f t="shared" ref="J51:J56" si="9">K51+L51</f>
        <v>8474</v>
      </c>
      <c r="K51" s="449">
        <v>4167</v>
      </c>
      <c r="L51" s="448">
        <v>4307</v>
      </c>
      <c r="M51" s="447"/>
      <c r="N51" s="444">
        <v>8667</v>
      </c>
      <c r="O51" s="444">
        <v>4289</v>
      </c>
      <c r="P51" s="444">
        <v>4378</v>
      </c>
      <c r="Q51" s="217"/>
      <c r="R51" s="251">
        <f t="shared" si="3"/>
        <v>8474</v>
      </c>
    </row>
    <row r="52" spans="1:18" ht="10.5" customHeight="1">
      <c r="A52" s="53" t="s">
        <v>92</v>
      </c>
      <c r="B52" s="133">
        <v>3485</v>
      </c>
      <c r="C52" s="133">
        <v>1744</v>
      </c>
      <c r="D52" s="133">
        <v>1741</v>
      </c>
      <c r="E52" s="133"/>
      <c r="F52" s="448">
        <v>3602</v>
      </c>
      <c r="G52" s="448">
        <v>1799</v>
      </c>
      <c r="H52" s="448">
        <v>1803</v>
      </c>
      <c r="I52" s="448"/>
      <c r="J52" s="449">
        <f t="shared" si="9"/>
        <v>3634</v>
      </c>
      <c r="K52" s="449">
        <v>1830</v>
      </c>
      <c r="L52" s="448">
        <v>1804</v>
      </c>
      <c r="M52" s="447"/>
      <c r="N52" s="444">
        <v>3830</v>
      </c>
      <c r="O52" s="444">
        <v>1943</v>
      </c>
      <c r="P52" s="444">
        <v>1887</v>
      </c>
      <c r="Q52" s="217"/>
      <c r="R52" s="251">
        <f t="shared" si="3"/>
        <v>3634</v>
      </c>
    </row>
    <row r="53" spans="1:18" ht="10.5" customHeight="1">
      <c r="A53" s="53" t="s">
        <v>93</v>
      </c>
      <c r="B53" s="133">
        <v>3846</v>
      </c>
      <c r="C53" s="133">
        <v>1968</v>
      </c>
      <c r="D53" s="133">
        <v>1878</v>
      </c>
      <c r="E53" s="133"/>
      <c r="F53" s="448">
        <v>3931</v>
      </c>
      <c r="G53" s="448">
        <v>2005</v>
      </c>
      <c r="H53" s="448">
        <v>1926</v>
      </c>
      <c r="I53" s="448"/>
      <c r="J53" s="449">
        <f t="shared" si="9"/>
        <v>3965</v>
      </c>
      <c r="K53" s="449">
        <v>2008</v>
      </c>
      <c r="L53" s="448">
        <v>1957</v>
      </c>
      <c r="M53" s="450"/>
      <c r="N53" s="444">
        <v>4203</v>
      </c>
      <c r="O53" s="444">
        <v>2130</v>
      </c>
      <c r="P53" s="444">
        <v>2073</v>
      </c>
      <c r="Q53" s="217"/>
      <c r="R53" s="251">
        <f t="shared" si="3"/>
        <v>3965</v>
      </c>
    </row>
    <row r="54" spans="1:18" ht="10.5" customHeight="1">
      <c r="A54" s="53" t="s">
        <v>94</v>
      </c>
      <c r="B54" s="133">
        <v>1927</v>
      </c>
      <c r="C54" s="133">
        <v>926</v>
      </c>
      <c r="D54" s="133">
        <v>1001</v>
      </c>
      <c r="E54" s="133"/>
      <c r="F54" s="448">
        <v>2048</v>
      </c>
      <c r="G54" s="448">
        <v>964</v>
      </c>
      <c r="H54" s="448">
        <v>1084</v>
      </c>
      <c r="I54" s="448"/>
      <c r="J54" s="449">
        <f t="shared" si="9"/>
        <v>2055</v>
      </c>
      <c r="K54" s="449">
        <v>988</v>
      </c>
      <c r="L54" s="448">
        <v>1067</v>
      </c>
      <c r="M54" s="450"/>
      <c r="N54" s="444">
        <v>2149</v>
      </c>
      <c r="O54" s="444">
        <v>1037</v>
      </c>
      <c r="P54" s="444">
        <v>1112</v>
      </c>
      <c r="Q54" s="217"/>
      <c r="R54" s="251">
        <f t="shared" si="3"/>
        <v>2055</v>
      </c>
    </row>
    <row r="55" spans="1:18" ht="10.5" customHeight="1">
      <c r="A55" s="53" t="s">
        <v>95</v>
      </c>
      <c r="B55" s="133">
        <v>11687</v>
      </c>
      <c r="C55" s="133">
        <v>5754</v>
      </c>
      <c r="D55" s="133">
        <v>5933</v>
      </c>
      <c r="E55" s="133"/>
      <c r="F55" s="448">
        <v>11992</v>
      </c>
      <c r="G55" s="448">
        <v>5913</v>
      </c>
      <c r="H55" s="448">
        <v>6079</v>
      </c>
      <c r="I55" s="448"/>
      <c r="J55" s="449">
        <f t="shared" si="9"/>
        <v>11903</v>
      </c>
      <c r="K55" s="449">
        <v>5862</v>
      </c>
      <c r="L55" s="448">
        <v>6041</v>
      </c>
      <c r="M55" s="450"/>
      <c r="N55" s="444">
        <v>11899</v>
      </c>
      <c r="O55" s="444">
        <v>5848</v>
      </c>
      <c r="P55" s="444">
        <v>6051</v>
      </c>
      <c r="Q55" s="217"/>
      <c r="R55" s="251">
        <f t="shared" si="3"/>
        <v>11903</v>
      </c>
    </row>
    <row r="56" spans="1:18" ht="10.5" customHeight="1">
      <c r="A56" s="53" t="s">
        <v>96</v>
      </c>
      <c r="B56" s="133">
        <v>12122</v>
      </c>
      <c r="C56" s="133">
        <v>6048</v>
      </c>
      <c r="D56" s="133">
        <v>6074</v>
      </c>
      <c r="E56" s="133"/>
      <c r="F56" s="448">
        <v>12709</v>
      </c>
      <c r="G56" s="448">
        <v>6357</v>
      </c>
      <c r="H56" s="448">
        <v>6352</v>
      </c>
      <c r="I56" s="448"/>
      <c r="J56" s="449">
        <f t="shared" si="9"/>
        <v>12754</v>
      </c>
      <c r="K56" s="449">
        <v>6342</v>
      </c>
      <c r="L56" s="448">
        <v>6412</v>
      </c>
      <c r="M56" s="450"/>
      <c r="N56" s="444">
        <v>13029</v>
      </c>
      <c r="O56" s="444">
        <v>6445</v>
      </c>
      <c r="P56" s="444">
        <v>6584</v>
      </c>
      <c r="Q56" s="217"/>
      <c r="R56" s="251">
        <f t="shared" si="3"/>
        <v>12754</v>
      </c>
    </row>
    <row r="57" spans="1:18" s="216" customFormat="1" ht="11.1" customHeight="1">
      <c r="A57" s="52" t="s">
        <v>97</v>
      </c>
      <c r="B57" s="132">
        <v>51742</v>
      </c>
      <c r="C57" s="132">
        <v>25407</v>
      </c>
      <c r="D57" s="132">
        <v>26335</v>
      </c>
      <c r="E57" s="132"/>
      <c r="F57" s="132">
        <v>53533</v>
      </c>
      <c r="G57" s="132">
        <v>26125</v>
      </c>
      <c r="H57" s="132">
        <v>27408</v>
      </c>
      <c r="I57" s="132"/>
      <c r="J57" s="257">
        <f>SUM(J58:J62)</f>
        <v>53396</v>
      </c>
      <c r="K57" s="257">
        <v>26088</v>
      </c>
      <c r="L57" s="132">
        <v>27308</v>
      </c>
      <c r="M57" s="450"/>
      <c r="N57" s="441">
        <f>SUM(N58:N62)</f>
        <v>53896</v>
      </c>
      <c r="O57" s="441">
        <f t="shared" ref="O57:P57" si="10">SUM(O58:O62)</f>
        <v>26365</v>
      </c>
      <c r="P57" s="441">
        <f t="shared" si="10"/>
        <v>27531</v>
      </c>
      <c r="Q57" s="218"/>
      <c r="R57" s="252">
        <f t="shared" si="3"/>
        <v>53396</v>
      </c>
    </row>
    <row r="58" spans="1:18" ht="10.5" customHeight="1">
      <c r="A58" s="53" t="s">
        <v>98</v>
      </c>
      <c r="B58" s="133">
        <v>36453</v>
      </c>
      <c r="C58" s="133">
        <v>18008</v>
      </c>
      <c r="D58" s="133">
        <v>18445</v>
      </c>
      <c r="E58" s="133"/>
      <c r="F58" s="448">
        <v>38160</v>
      </c>
      <c r="G58" s="448">
        <v>18765</v>
      </c>
      <c r="H58" s="448">
        <v>19395</v>
      </c>
      <c r="I58" s="448"/>
      <c r="J58" s="449">
        <f>K58+L58</f>
        <v>38227</v>
      </c>
      <c r="K58" s="449">
        <v>18783</v>
      </c>
      <c r="L58" s="448">
        <v>19444</v>
      </c>
      <c r="M58" s="450"/>
      <c r="N58" s="444">
        <v>38516</v>
      </c>
      <c r="O58" s="444">
        <v>18948</v>
      </c>
      <c r="P58" s="444">
        <v>19568</v>
      </c>
      <c r="Q58" s="217"/>
      <c r="R58" s="251">
        <f t="shared" si="3"/>
        <v>38227</v>
      </c>
    </row>
    <row r="59" spans="1:18" ht="10.5" customHeight="1">
      <c r="A59" s="53" t="s">
        <v>343</v>
      </c>
      <c r="B59" s="133">
        <v>610</v>
      </c>
      <c r="C59" s="133">
        <v>288</v>
      </c>
      <c r="D59" s="133">
        <v>322</v>
      </c>
      <c r="E59" s="133"/>
      <c r="F59" s="448">
        <v>625</v>
      </c>
      <c r="G59" s="448">
        <v>289</v>
      </c>
      <c r="H59" s="448">
        <v>336</v>
      </c>
      <c r="I59" s="448"/>
      <c r="J59" s="449">
        <f t="shared" ref="J59:J62" si="11">K59+L59</f>
        <v>645</v>
      </c>
      <c r="K59" s="449">
        <v>301</v>
      </c>
      <c r="L59" s="448">
        <v>344</v>
      </c>
      <c r="M59" s="450"/>
      <c r="N59" s="444">
        <v>689</v>
      </c>
      <c r="O59" s="444">
        <v>322</v>
      </c>
      <c r="P59" s="444">
        <v>367</v>
      </c>
      <c r="Q59" s="217"/>
      <c r="R59" s="251">
        <f t="shared" si="3"/>
        <v>645</v>
      </c>
    </row>
    <row r="60" spans="1:18" ht="10.5" customHeight="1">
      <c r="A60" s="53" t="s">
        <v>101</v>
      </c>
      <c r="B60" s="133">
        <v>2102</v>
      </c>
      <c r="C60" s="133">
        <v>1048</v>
      </c>
      <c r="D60" s="133">
        <v>1054</v>
      </c>
      <c r="E60" s="133"/>
      <c r="F60" s="448">
        <v>2202</v>
      </c>
      <c r="G60" s="448">
        <v>1093</v>
      </c>
      <c r="H60" s="448">
        <v>1109</v>
      </c>
      <c r="I60" s="448"/>
      <c r="J60" s="449">
        <f t="shared" si="11"/>
        <v>2342</v>
      </c>
      <c r="K60" s="449">
        <v>1160</v>
      </c>
      <c r="L60" s="448">
        <v>1182</v>
      </c>
      <c r="M60" s="450"/>
      <c r="N60" s="444">
        <v>2525</v>
      </c>
      <c r="O60" s="444">
        <v>1242</v>
      </c>
      <c r="P60" s="444">
        <v>1283</v>
      </c>
      <c r="Q60" s="217"/>
      <c r="R60" s="251">
        <f t="shared" si="3"/>
        <v>2342</v>
      </c>
    </row>
    <row r="61" spans="1:18" ht="10.5" customHeight="1">
      <c r="A61" s="53" t="s">
        <v>99</v>
      </c>
      <c r="B61" s="133">
        <v>9771</v>
      </c>
      <c r="C61" s="133">
        <v>4707</v>
      </c>
      <c r="D61" s="133">
        <v>5064</v>
      </c>
      <c r="E61" s="133"/>
      <c r="F61" s="448">
        <v>9678</v>
      </c>
      <c r="G61" s="448">
        <v>4595</v>
      </c>
      <c r="H61" s="448">
        <v>5083</v>
      </c>
      <c r="I61" s="448"/>
      <c r="J61" s="449">
        <f t="shared" si="11"/>
        <v>9327</v>
      </c>
      <c r="K61" s="449">
        <v>4476</v>
      </c>
      <c r="L61" s="448">
        <v>4851</v>
      </c>
      <c r="M61" s="450"/>
      <c r="N61" s="444">
        <v>9289</v>
      </c>
      <c r="O61" s="444">
        <v>4474</v>
      </c>
      <c r="P61" s="444">
        <v>4815</v>
      </c>
      <c r="Q61" s="217"/>
      <c r="R61" s="251">
        <f t="shared" si="3"/>
        <v>9327</v>
      </c>
    </row>
    <row r="62" spans="1:18" ht="10.5" customHeight="1">
      <c r="A62" s="53" t="s">
        <v>100</v>
      </c>
      <c r="B62" s="133">
        <v>2806</v>
      </c>
      <c r="C62" s="133">
        <v>1356</v>
      </c>
      <c r="D62" s="133">
        <v>1450</v>
      </c>
      <c r="E62" s="133"/>
      <c r="F62" s="448">
        <v>2868</v>
      </c>
      <c r="G62" s="448">
        <v>1383</v>
      </c>
      <c r="H62" s="448">
        <v>1485</v>
      </c>
      <c r="I62" s="448"/>
      <c r="J62" s="449">
        <f t="shared" si="11"/>
        <v>2855</v>
      </c>
      <c r="K62" s="449">
        <v>1368</v>
      </c>
      <c r="L62" s="448">
        <v>1487</v>
      </c>
      <c r="M62" s="450"/>
      <c r="N62" s="444">
        <v>2877</v>
      </c>
      <c r="O62" s="444">
        <v>1379</v>
      </c>
      <c r="P62" s="444">
        <v>1498</v>
      </c>
      <c r="Q62" s="217"/>
      <c r="R62" s="251">
        <f t="shared" si="3"/>
        <v>2855</v>
      </c>
    </row>
    <row r="63" spans="1:18" s="216" customFormat="1" ht="11.1" customHeight="1">
      <c r="A63" s="52" t="s">
        <v>102</v>
      </c>
      <c r="B63" s="132">
        <v>54501</v>
      </c>
      <c r="C63" s="132">
        <v>26534</v>
      </c>
      <c r="D63" s="132">
        <v>27967</v>
      </c>
      <c r="E63" s="132"/>
      <c r="F63" s="132">
        <v>55846</v>
      </c>
      <c r="G63" s="132">
        <v>27313</v>
      </c>
      <c r="H63" s="132">
        <v>28533</v>
      </c>
      <c r="I63" s="132"/>
      <c r="J63" s="257">
        <f>SUM(J64:J66,J74:J78)</f>
        <v>55542</v>
      </c>
      <c r="K63" s="257">
        <v>27346</v>
      </c>
      <c r="L63" s="132">
        <v>28196</v>
      </c>
      <c r="M63" s="450"/>
      <c r="N63" s="441">
        <v>56741</v>
      </c>
      <c r="O63" s="441">
        <v>27946</v>
      </c>
      <c r="P63" s="441">
        <v>28795</v>
      </c>
      <c r="Q63" s="218"/>
      <c r="R63" s="252">
        <f t="shared" si="3"/>
        <v>55542</v>
      </c>
    </row>
    <row r="64" spans="1:18" ht="10.5" customHeight="1">
      <c r="A64" s="53" t="s">
        <v>102</v>
      </c>
      <c r="B64" s="133">
        <v>17273</v>
      </c>
      <c r="C64" s="133">
        <v>8410</v>
      </c>
      <c r="D64" s="133">
        <v>8863</v>
      </c>
      <c r="E64" s="133"/>
      <c r="F64" s="448">
        <v>17638</v>
      </c>
      <c r="G64" s="448">
        <v>8617</v>
      </c>
      <c r="H64" s="448">
        <v>9021</v>
      </c>
      <c r="I64" s="448"/>
      <c r="J64" s="449">
        <f>K64+L64</f>
        <v>17720</v>
      </c>
      <c r="K64" s="449">
        <v>8695</v>
      </c>
      <c r="L64" s="448">
        <v>9025</v>
      </c>
      <c r="M64" s="450"/>
      <c r="N64" s="444">
        <v>17845</v>
      </c>
      <c r="O64" s="444">
        <v>8758</v>
      </c>
      <c r="P64" s="444">
        <v>9087</v>
      </c>
      <c r="Q64" s="217"/>
      <c r="R64" s="251">
        <f t="shared" si="3"/>
        <v>17720</v>
      </c>
    </row>
    <row r="65" spans="1:18" ht="10.5" customHeight="1">
      <c r="A65" s="53" t="s">
        <v>103</v>
      </c>
      <c r="B65" s="133">
        <v>3527</v>
      </c>
      <c r="C65" s="133">
        <v>1790</v>
      </c>
      <c r="D65" s="133">
        <v>1737</v>
      </c>
      <c r="E65" s="133"/>
      <c r="F65" s="448">
        <v>3735</v>
      </c>
      <c r="G65" s="448">
        <v>1909</v>
      </c>
      <c r="H65" s="448">
        <v>1826</v>
      </c>
      <c r="I65" s="448"/>
      <c r="J65" s="449">
        <f t="shared" ref="J65:J66" si="12">K65+L65</f>
        <v>3758</v>
      </c>
      <c r="K65" s="449">
        <v>1907</v>
      </c>
      <c r="L65" s="448">
        <v>1851</v>
      </c>
      <c r="M65" s="450"/>
      <c r="N65" s="444">
        <v>3964</v>
      </c>
      <c r="O65" s="444">
        <v>2019</v>
      </c>
      <c r="P65" s="444">
        <v>1945</v>
      </c>
      <c r="Q65" s="217"/>
      <c r="R65" s="251">
        <f t="shared" si="3"/>
        <v>3758</v>
      </c>
    </row>
    <row r="66" spans="1:18" ht="10.5" customHeight="1">
      <c r="A66" s="53" t="s">
        <v>104</v>
      </c>
      <c r="B66" s="133">
        <v>2211</v>
      </c>
      <c r="C66" s="133">
        <v>1065</v>
      </c>
      <c r="D66" s="133">
        <v>1146</v>
      </c>
      <c r="E66" s="133"/>
      <c r="F66" s="448">
        <v>2287</v>
      </c>
      <c r="G66" s="448">
        <v>1112</v>
      </c>
      <c r="H66" s="448">
        <v>1175</v>
      </c>
      <c r="I66" s="448"/>
      <c r="J66" s="449">
        <f t="shared" si="12"/>
        <v>2222</v>
      </c>
      <c r="K66" s="449">
        <v>1111</v>
      </c>
      <c r="L66" s="448">
        <v>1111</v>
      </c>
      <c r="M66" s="450"/>
      <c r="N66" s="444">
        <v>2334</v>
      </c>
      <c r="O66" s="444">
        <v>1160</v>
      </c>
      <c r="P66" s="444">
        <v>1174</v>
      </c>
      <c r="Q66" s="217"/>
      <c r="R66" s="251">
        <f t="shared" si="3"/>
        <v>2222</v>
      </c>
    </row>
    <row r="67" spans="1:18" ht="1.5" customHeight="1">
      <c r="A67" s="36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28"/>
      <c r="R67" s="251">
        <f t="shared" si="3"/>
        <v>0</v>
      </c>
    </row>
    <row r="68" spans="1:18" ht="9.9499999999999993" customHeight="1">
      <c r="A68" s="258"/>
      <c r="B68" s="259"/>
      <c r="C68" s="259"/>
      <c r="D68" s="259"/>
      <c r="E68" s="259"/>
      <c r="F68" s="259"/>
      <c r="G68" s="259"/>
      <c r="H68" s="259"/>
      <c r="I68" s="259"/>
      <c r="J68" s="259"/>
      <c r="K68" s="259"/>
      <c r="L68" s="28"/>
      <c r="M68" s="28"/>
      <c r="N68" s="28"/>
      <c r="O68" s="28"/>
      <c r="P68" s="181" t="s">
        <v>184</v>
      </c>
      <c r="Q68" s="255"/>
    </row>
    <row r="69" spans="1:18" ht="11.25" customHeight="1">
      <c r="A69" s="478" t="str">
        <f>A1</f>
        <v>10.3  PUNO: POBLACIÓN ELECTORAL  POR SEXO, SEGÚN PROVINCIA Y DISTRITO DE RESIDENCIA, 2018, 2021 Y 2022</v>
      </c>
      <c r="B69" s="478"/>
      <c r="C69" s="478"/>
      <c r="D69" s="478"/>
      <c r="E69" s="478"/>
      <c r="F69" s="478"/>
      <c r="G69" s="478"/>
      <c r="H69" s="478"/>
      <c r="I69" s="478"/>
      <c r="J69" s="478"/>
      <c r="K69" s="478"/>
      <c r="L69" s="478"/>
      <c r="M69" s="478"/>
      <c r="N69" s="478"/>
      <c r="O69" s="478"/>
      <c r="P69" s="478"/>
    </row>
    <row r="70" spans="1:18" ht="11.1" customHeight="1">
      <c r="A70" s="84"/>
      <c r="B70" s="75"/>
      <c r="C70" s="75"/>
      <c r="D70" s="75"/>
      <c r="E70" s="75"/>
      <c r="F70" s="75"/>
      <c r="G70" s="75"/>
      <c r="H70" s="75"/>
      <c r="I70" s="75"/>
      <c r="J70" s="258"/>
      <c r="K70" s="258"/>
      <c r="L70" s="260"/>
      <c r="M70" s="258"/>
      <c r="N70" s="28"/>
      <c r="O70" s="28"/>
      <c r="P70" s="260" t="s">
        <v>461</v>
      </c>
    </row>
    <row r="71" spans="1:18" ht="13.5" customHeight="1">
      <c r="A71" s="472" t="s">
        <v>403</v>
      </c>
      <c r="B71" s="474" t="str">
        <f>B3</f>
        <v>Población  al 31/12/2016</v>
      </c>
      <c r="C71" s="474"/>
      <c r="D71" s="474"/>
      <c r="E71" s="190"/>
      <c r="F71" s="474" t="str">
        <f>F3</f>
        <v>Población Electoral al 31/12/2018</v>
      </c>
      <c r="G71" s="474"/>
      <c r="H71" s="474"/>
      <c r="I71" s="190"/>
      <c r="J71" s="474" t="str">
        <f>J3</f>
        <v>Población Electoral al 30/04/2021</v>
      </c>
      <c r="K71" s="474"/>
      <c r="L71" s="474"/>
      <c r="M71" s="190"/>
      <c r="N71" s="474" t="s">
        <v>413</v>
      </c>
      <c r="O71" s="474"/>
      <c r="P71" s="474"/>
      <c r="Q71" s="253"/>
    </row>
    <row r="72" spans="1:18" ht="12.75" customHeight="1">
      <c r="A72" s="473"/>
      <c r="B72" s="82" t="s">
        <v>17</v>
      </c>
      <c r="C72" s="82" t="s">
        <v>51</v>
      </c>
      <c r="D72" s="82" t="s">
        <v>52</v>
      </c>
      <c r="E72"/>
      <c r="F72" s="82" t="s">
        <v>17</v>
      </c>
      <c r="G72" s="82" t="s">
        <v>51</v>
      </c>
      <c r="H72" s="82" t="s">
        <v>52</v>
      </c>
      <c r="I72"/>
      <c r="J72" s="82" t="s">
        <v>17</v>
      </c>
      <c r="K72" s="82" t="s">
        <v>51</v>
      </c>
      <c r="L72" s="82" t="s">
        <v>52</v>
      </c>
      <c r="M72" s="258"/>
      <c r="N72" s="82" t="s">
        <v>17</v>
      </c>
      <c r="O72" s="82" t="s">
        <v>51</v>
      </c>
      <c r="P72" s="82" t="s">
        <v>52</v>
      </c>
      <c r="Q72" s="254"/>
    </row>
    <row r="73" spans="1:18" ht="5.0999999999999996" customHeight="1">
      <c r="A73" s="53"/>
      <c r="B73" s="75"/>
      <c r="C73" s="75"/>
      <c r="D73" s="75"/>
      <c r="E73" s="75"/>
      <c r="F73" s="75"/>
      <c r="G73" s="75"/>
      <c r="H73" s="75"/>
      <c r="I73" s="75"/>
      <c r="J73" s="258"/>
      <c r="K73" s="258"/>
      <c r="L73" s="258"/>
      <c r="M73" s="258"/>
      <c r="N73" s="129"/>
      <c r="O73" s="129"/>
      <c r="P73" s="129"/>
      <c r="Q73" s="217"/>
    </row>
    <row r="74" spans="1:18" ht="10.35" customHeight="1">
      <c r="A74" s="53" t="s">
        <v>105</v>
      </c>
      <c r="B74" s="133">
        <v>2955</v>
      </c>
      <c r="C74" s="133">
        <v>1477</v>
      </c>
      <c r="D74" s="133">
        <v>1478</v>
      </c>
      <c r="E74" s="133"/>
      <c r="F74" s="448">
        <v>2948</v>
      </c>
      <c r="G74" s="448">
        <v>1481</v>
      </c>
      <c r="H74" s="448">
        <v>1467</v>
      </c>
      <c r="I74" s="448"/>
      <c r="J74" s="448">
        <f>K74+L74</f>
        <v>2796</v>
      </c>
      <c r="K74" s="448">
        <v>1430</v>
      </c>
      <c r="L74" s="448">
        <v>1366</v>
      </c>
      <c r="M74" s="450"/>
      <c r="N74" s="444">
        <v>2824</v>
      </c>
      <c r="O74" s="444">
        <v>1445</v>
      </c>
      <c r="P74" s="444">
        <v>1379</v>
      </c>
      <c r="Q74" s="217"/>
      <c r="R74" s="251">
        <f t="shared" ref="R74:R136" si="13">K74+L74</f>
        <v>2796</v>
      </c>
    </row>
    <row r="75" spans="1:18" ht="10.35" customHeight="1">
      <c r="A75" s="53" t="s">
        <v>106</v>
      </c>
      <c r="B75" s="133">
        <v>4217</v>
      </c>
      <c r="C75" s="133">
        <v>2001</v>
      </c>
      <c r="D75" s="133">
        <v>2216</v>
      </c>
      <c r="E75" s="133"/>
      <c r="F75" s="448">
        <v>4314</v>
      </c>
      <c r="G75" s="448">
        <v>2050</v>
      </c>
      <c r="H75" s="448">
        <v>2264</v>
      </c>
      <c r="I75" s="448"/>
      <c r="J75" s="448">
        <f t="shared" ref="J75:J78" si="14">K75+L75</f>
        <v>4345</v>
      </c>
      <c r="K75" s="448">
        <v>2081</v>
      </c>
      <c r="L75" s="448">
        <v>2264</v>
      </c>
      <c r="M75" s="450"/>
      <c r="N75" s="444">
        <v>4633</v>
      </c>
      <c r="O75" s="444">
        <v>2223</v>
      </c>
      <c r="P75" s="444">
        <v>2410</v>
      </c>
      <c r="Q75" s="217"/>
      <c r="R75" s="251">
        <f t="shared" si="13"/>
        <v>4345</v>
      </c>
    </row>
    <row r="76" spans="1:18" ht="10.35" customHeight="1">
      <c r="A76" s="53" t="s">
        <v>107</v>
      </c>
      <c r="B76" s="133">
        <v>4751</v>
      </c>
      <c r="C76" s="133">
        <v>2348</v>
      </c>
      <c r="D76" s="133">
        <v>2403</v>
      </c>
      <c r="E76" s="133"/>
      <c r="F76" s="448">
        <v>4841</v>
      </c>
      <c r="G76" s="448">
        <v>2405</v>
      </c>
      <c r="H76" s="448">
        <v>2436</v>
      </c>
      <c r="I76" s="448"/>
      <c r="J76" s="448">
        <f t="shared" si="14"/>
        <v>4695</v>
      </c>
      <c r="K76" s="448">
        <v>2343</v>
      </c>
      <c r="L76" s="448">
        <v>2352</v>
      </c>
      <c r="M76" s="450"/>
      <c r="N76" s="444">
        <v>4787</v>
      </c>
      <c r="O76" s="444">
        <v>2408</v>
      </c>
      <c r="P76" s="444">
        <v>2379</v>
      </c>
      <c r="Q76" s="217"/>
      <c r="R76" s="251">
        <f t="shared" si="13"/>
        <v>4695</v>
      </c>
    </row>
    <row r="77" spans="1:18" ht="10.35" customHeight="1">
      <c r="A77" s="53" t="s">
        <v>108</v>
      </c>
      <c r="B77" s="133">
        <v>11155</v>
      </c>
      <c r="C77" s="133">
        <v>5366</v>
      </c>
      <c r="D77" s="133">
        <v>5789</v>
      </c>
      <c r="E77" s="133"/>
      <c r="F77" s="448">
        <v>11507</v>
      </c>
      <c r="G77" s="448">
        <v>5560</v>
      </c>
      <c r="H77" s="448">
        <v>5947</v>
      </c>
      <c r="I77" s="448"/>
      <c r="J77" s="448">
        <f t="shared" si="14"/>
        <v>11549</v>
      </c>
      <c r="K77" s="448">
        <v>5632</v>
      </c>
      <c r="L77" s="448">
        <v>5917</v>
      </c>
      <c r="M77" s="450"/>
      <c r="N77" s="444">
        <v>11596</v>
      </c>
      <c r="O77" s="444">
        <v>5660</v>
      </c>
      <c r="P77" s="444">
        <v>5936</v>
      </c>
      <c r="Q77" s="217"/>
      <c r="R77" s="251">
        <f t="shared" si="13"/>
        <v>11549</v>
      </c>
    </row>
    <row r="78" spans="1:18" ht="10.35" customHeight="1">
      <c r="A78" s="53" t="s">
        <v>391</v>
      </c>
      <c r="B78" s="133">
        <v>8412</v>
      </c>
      <c r="C78" s="133">
        <v>4077</v>
      </c>
      <c r="D78" s="133">
        <v>4335</v>
      </c>
      <c r="E78" s="133"/>
      <c r="F78" s="448">
        <v>8576</v>
      </c>
      <c r="G78" s="448">
        <v>4179</v>
      </c>
      <c r="H78" s="448">
        <v>4397</v>
      </c>
      <c r="I78" s="448"/>
      <c r="J78" s="448">
        <f t="shared" si="14"/>
        <v>8457</v>
      </c>
      <c r="K78" s="448">
        <v>4147</v>
      </c>
      <c r="L78" s="448">
        <v>4310</v>
      </c>
      <c r="M78" s="450"/>
      <c r="N78" s="444">
        <v>8758</v>
      </c>
      <c r="O78" s="444">
        <v>4273</v>
      </c>
      <c r="P78" s="444">
        <v>4485</v>
      </c>
      <c r="Q78" s="217"/>
      <c r="R78" s="251">
        <f t="shared" si="13"/>
        <v>8457</v>
      </c>
    </row>
    <row r="79" spans="1:18" s="216" customFormat="1" ht="11.1" customHeight="1">
      <c r="A79" s="52" t="s">
        <v>110</v>
      </c>
      <c r="B79" s="132">
        <v>34548</v>
      </c>
      <c r="C79" s="132">
        <v>16757</v>
      </c>
      <c r="D79" s="132">
        <v>17791</v>
      </c>
      <c r="E79" s="132"/>
      <c r="F79" s="132">
        <v>36061</v>
      </c>
      <c r="G79" s="132">
        <v>17525</v>
      </c>
      <c r="H79" s="132">
        <v>18536</v>
      </c>
      <c r="I79" s="132"/>
      <c r="J79" s="132">
        <f>SUM(J80:J89)</f>
        <v>36151</v>
      </c>
      <c r="K79" s="132">
        <v>17533</v>
      </c>
      <c r="L79" s="132">
        <v>18597</v>
      </c>
      <c r="M79" s="450"/>
      <c r="N79" s="441">
        <f>SUM(N80:N89)</f>
        <v>37173</v>
      </c>
      <c r="O79" s="441">
        <f t="shared" ref="O79:P79" si="15">SUM(O80:O89)</f>
        <v>18064</v>
      </c>
      <c r="P79" s="441">
        <f t="shared" si="15"/>
        <v>19109</v>
      </c>
      <c r="Q79" s="218"/>
      <c r="R79" s="251">
        <f t="shared" si="13"/>
        <v>36130</v>
      </c>
    </row>
    <row r="80" spans="1:18" ht="10.35" customHeight="1">
      <c r="A80" s="53" t="s">
        <v>110</v>
      </c>
      <c r="B80" s="133">
        <v>9546</v>
      </c>
      <c r="C80" s="133">
        <v>4612</v>
      </c>
      <c r="D80" s="133">
        <v>4934</v>
      </c>
      <c r="E80" s="133"/>
      <c r="F80" s="448">
        <v>9994</v>
      </c>
      <c r="G80" s="448">
        <v>4853</v>
      </c>
      <c r="H80" s="448">
        <v>5141</v>
      </c>
      <c r="I80" s="448"/>
      <c r="J80" s="448">
        <f>K80+L80</f>
        <v>10076</v>
      </c>
      <c r="K80" s="448">
        <v>4882</v>
      </c>
      <c r="L80" s="448">
        <v>5194</v>
      </c>
      <c r="M80" s="450"/>
      <c r="N80" s="444">
        <v>10174</v>
      </c>
      <c r="O80" s="444">
        <v>4914</v>
      </c>
      <c r="P80" s="444">
        <v>5260</v>
      </c>
      <c r="Q80" s="217"/>
      <c r="R80" s="251">
        <f t="shared" si="13"/>
        <v>10076</v>
      </c>
    </row>
    <row r="81" spans="1:18" ht="10.35" customHeight="1">
      <c r="A81" s="53" t="s">
        <v>111</v>
      </c>
      <c r="B81" s="133">
        <v>4539</v>
      </c>
      <c r="C81" s="133">
        <v>2146</v>
      </c>
      <c r="D81" s="133">
        <v>2393</v>
      </c>
      <c r="E81" s="133"/>
      <c r="F81" s="448">
        <v>4760</v>
      </c>
      <c r="G81" s="448">
        <v>2253</v>
      </c>
      <c r="H81" s="448">
        <v>2507</v>
      </c>
      <c r="I81" s="448"/>
      <c r="J81" s="448">
        <f>K81+L81</f>
        <v>4828</v>
      </c>
      <c r="K81" s="448">
        <v>2291</v>
      </c>
      <c r="L81" s="448">
        <v>2537</v>
      </c>
      <c r="M81" s="450"/>
      <c r="N81" s="444">
        <v>4938</v>
      </c>
      <c r="O81" s="444">
        <v>2350</v>
      </c>
      <c r="P81" s="444">
        <v>2588</v>
      </c>
      <c r="Q81" s="217"/>
      <c r="R81" s="251">
        <f t="shared" si="13"/>
        <v>4828</v>
      </c>
    </row>
    <row r="82" spans="1:18" ht="10.35" customHeight="1">
      <c r="A82" s="53" t="s">
        <v>112</v>
      </c>
      <c r="B82" s="133">
        <v>1701</v>
      </c>
      <c r="C82" s="133">
        <v>782</v>
      </c>
      <c r="D82" s="133">
        <v>919</v>
      </c>
      <c r="E82" s="133"/>
      <c r="F82" s="448">
        <v>1823</v>
      </c>
      <c r="G82" s="448">
        <v>855</v>
      </c>
      <c r="H82" s="448">
        <v>968</v>
      </c>
      <c r="I82" s="448"/>
      <c r="J82" s="448">
        <f t="shared" ref="J82:J89" si="16">K82+L82</f>
        <v>1793</v>
      </c>
      <c r="K82" s="448">
        <v>851</v>
      </c>
      <c r="L82" s="448">
        <v>942</v>
      </c>
      <c r="M82" s="450"/>
      <c r="N82" s="444">
        <v>1904</v>
      </c>
      <c r="O82" s="444">
        <v>929</v>
      </c>
      <c r="P82" s="444">
        <v>975</v>
      </c>
      <c r="Q82" s="217"/>
      <c r="R82" s="251">
        <f t="shared" si="13"/>
        <v>1793</v>
      </c>
    </row>
    <row r="83" spans="1:18" ht="10.35" customHeight="1">
      <c r="A83" s="53" t="s">
        <v>113</v>
      </c>
      <c r="B83" s="133">
        <v>2637</v>
      </c>
      <c r="C83" s="133">
        <v>1276</v>
      </c>
      <c r="D83" s="133">
        <v>1361</v>
      </c>
      <c r="E83" s="133"/>
      <c r="F83" s="448">
        <v>2667</v>
      </c>
      <c r="G83" s="448">
        <v>1280</v>
      </c>
      <c r="H83" s="448">
        <v>1387</v>
      </c>
      <c r="I83" s="448"/>
      <c r="J83" s="448">
        <f t="shared" si="16"/>
        <v>2559</v>
      </c>
      <c r="K83" s="448">
        <v>1225</v>
      </c>
      <c r="L83" s="448">
        <v>1334</v>
      </c>
      <c r="M83" s="450"/>
      <c r="N83" s="444">
        <v>2685</v>
      </c>
      <c r="O83" s="444">
        <v>1302</v>
      </c>
      <c r="P83" s="444">
        <v>1383</v>
      </c>
      <c r="Q83" s="217"/>
      <c r="R83" s="251">
        <f t="shared" si="13"/>
        <v>2559</v>
      </c>
    </row>
    <row r="84" spans="1:18" ht="10.35" customHeight="1">
      <c r="A84" s="53" t="s">
        <v>114</v>
      </c>
      <c r="B84" s="133">
        <v>1897</v>
      </c>
      <c r="C84" s="133">
        <v>1008</v>
      </c>
      <c r="D84" s="133">
        <v>889</v>
      </c>
      <c r="E84" s="133"/>
      <c r="F84" s="448">
        <v>1955</v>
      </c>
      <c r="G84" s="448">
        <v>1033</v>
      </c>
      <c r="H84" s="448">
        <v>922</v>
      </c>
      <c r="I84" s="448"/>
      <c r="J84" s="448">
        <f t="shared" si="16"/>
        <v>1931</v>
      </c>
      <c r="K84" s="448">
        <v>1000</v>
      </c>
      <c r="L84" s="448">
        <v>931</v>
      </c>
      <c r="M84" s="450"/>
      <c r="N84" s="444">
        <v>1953</v>
      </c>
      <c r="O84" s="444">
        <v>1006</v>
      </c>
      <c r="P84" s="444">
        <v>947</v>
      </c>
      <c r="Q84" s="217"/>
      <c r="R84" s="251">
        <f t="shared" si="13"/>
        <v>1931</v>
      </c>
    </row>
    <row r="85" spans="1:18" ht="10.35" customHeight="1">
      <c r="A85" s="53" t="s">
        <v>392</v>
      </c>
      <c r="B85" s="133">
        <v>1498</v>
      </c>
      <c r="C85" s="133">
        <v>711</v>
      </c>
      <c r="D85" s="133">
        <v>787</v>
      </c>
      <c r="E85" s="133"/>
      <c r="F85" s="448">
        <v>1560</v>
      </c>
      <c r="G85" s="448">
        <v>755</v>
      </c>
      <c r="H85" s="448">
        <v>805</v>
      </c>
      <c r="I85" s="448"/>
      <c r="J85" s="448">
        <f t="shared" si="16"/>
        <v>1598</v>
      </c>
      <c r="K85" s="448">
        <v>784</v>
      </c>
      <c r="L85" s="448">
        <v>814</v>
      </c>
      <c r="M85" s="450"/>
      <c r="N85" s="444">
        <v>1701</v>
      </c>
      <c r="O85" s="444">
        <v>836</v>
      </c>
      <c r="P85" s="444">
        <v>865</v>
      </c>
      <c r="Q85" s="217"/>
      <c r="R85" s="251">
        <f t="shared" si="13"/>
        <v>1598</v>
      </c>
    </row>
    <row r="86" spans="1:18" ht="10.35" customHeight="1">
      <c r="A86" s="53" t="s">
        <v>393</v>
      </c>
      <c r="B86" s="133">
        <v>1861</v>
      </c>
      <c r="C86" s="133">
        <v>920</v>
      </c>
      <c r="D86" s="133">
        <v>941</v>
      </c>
      <c r="E86" s="133"/>
      <c r="F86" s="448">
        <v>1933</v>
      </c>
      <c r="G86" s="448">
        <v>943</v>
      </c>
      <c r="H86" s="448">
        <v>990</v>
      </c>
      <c r="I86" s="448"/>
      <c r="J86" s="448">
        <f t="shared" si="16"/>
        <v>1949</v>
      </c>
      <c r="K86" s="448">
        <v>951</v>
      </c>
      <c r="L86" s="448">
        <v>998</v>
      </c>
      <c r="M86" s="450"/>
      <c r="N86" s="444">
        <v>2100</v>
      </c>
      <c r="O86" s="444">
        <v>1025</v>
      </c>
      <c r="P86" s="444">
        <v>1075</v>
      </c>
      <c r="Q86" s="217"/>
      <c r="R86" s="251">
        <f t="shared" si="13"/>
        <v>1949</v>
      </c>
    </row>
    <row r="87" spans="1:18" ht="10.35" customHeight="1">
      <c r="A87" s="53" t="s">
        <v>394</v>
      </c>
      <c r="B87" s="133">
        <v>4634</v>
      </c>
      <c r="C87" s="133">
        <v>2202</v>
      </c>
      <c r="D87" s="133">
        <v>2432</v>
      </c>
      <c r="E87" s="133"/>
      <c r="F87" s="448">
        <v>4830</v>
      </c>
      <c r="G87" s="448">
        <v>2299</v>
      </c>
      <c r="H87" s="448">
        <v>2531</v>
      </c>
      <c r="I87" s="448"/>
      <c r="J87" s="448">
        <f t="shared" si="16"/>
        <v>4864</v>
      </c>
      <c r="K87" s="448">
        <v>2331</v>
      </c>
      <c r="L87" s="448">
        <v>2533</v>
      </c>
      <c r="M87" s="450"/>
      <c r="N87" s="444">
        <v>4946</v>
      </c>
      <c r="O87" s="444">
        <v>2359</v>
      </c>
      <c r="P87" s="444">
        <v>2587</v>
      </c>
      <c r="Q87" s="217"/>
      <c r="R87" s="251">
        <f t="shared" si="13"/>
        <v>4864</v>
      </c>
    </row>
    <row r="88" spans="1:18" ht="10.35" customHeight="1">
      <c r="A88" s="53" t="s">
        <v>118</v>
      </c>
      <c r="B88" s="133">
        <v>5375</v>
      </c>
      <c r="C88" s="133">
        <v>2647</v>
      </c>
      <c r="D88" s="133">
        <v>2728</v>
      </c>
      <c r="E88" s="133"/>
      <c r="F88" s="448">
        <v>5639</v>
      </c>
      <c r="G88" s="448">
        <v>2786</v>
      </c>
      <c r="H88" s="448">
        <v>2853</v>
      </c>
      <c r="I88" s="448"/>
      <c r="J88" s="448">
        <f t="shared" si="16"/>
        <v>5653</v>
      </c>
      <c r="K88" s="448">
        <v>2766</v>
      </c>
      <c r="L88" s="448">
        <v>2887</v>
      </c>
      <c r="M88" s="450"/>
      <c r="N88" s="444">
        <v>5808</v>
      </c>
      <c r="O88" s="444">
        <v>2853</v>
      </c>
      <c r="P88" s="444">
        <v>2955</v>
      </c>
      <c r="Q88" s="217"/>
      <c r="R88" s="251">
        <f t="shared" si="13"/>
        <v>5653</v>
      </c>
    </row>
    <row r="89" spans="1:18" ht="10.35" customHeight="1">
      <c r="A89" s="53" t="s">
        <v>119</v>
      </c>
      <c r="B89" s="133">
        <v>860</v>
      </c>
      <c r="C89" s="133">
        <v>453</v>
      </c>
      <c r="D89" s="133">
        <v>407</v>
      </c>
      <c r="E89" s="133"/>
      <c r="F89" s="448">
        <v>900</v>
      </c>
      <c r="G89" s="448">
        <v>468</v>
      </c>
      <c r="H89" s="448">
        <v>432</v>
      </c>
      <c r="I89" s="448"/>
      <c r="J89" s="448">
        <f t="shared" si="16"/>
        <v>900</v>
      </c>
      <c r="K89" s="448">
        <v>455</v>
      </c>
      <c r="L89" s="448">
        <v>445</v>
      </c>
      <c r="M89" s="450"/>
      <c r="N89" s="444">
        <v>964</v>
      </c>
      <c r="O89" s="444">
        <v>490</v>
      </c>
      <c r="P89" s="444">
        <v>474</v>
      </c>
      <c r="Q89" s="217"/>
      <c r="R89" s="251">
        <f t="shared" si="13"/>
        <v>900</v>
      </c>
    </row>
    <row r="90" spans="1:18" s="216" customFormat="1" ht="11.1" customHeight="1">
      <c r="A90" s="52" t="s">
        <v>120</v>
      </c>
      <c r="B90" s="132">
        <v>52001</v>
      </c>
      <c r="C90" s="132">
        <v>24907</v>
      </c>
      <c r="D90" s="132">
        <v>27094</v>
      </c>
      <c r="E90" s="132"/>
      <c r="F90" s="132">
        <v>54586</v>
      </c>
      <c r="G90" s="132">
        <v>26201</v>
      </c>
      <c r="H90" s="132">
        <v>28385</v>
      </c>
      <c r="I90" s="132"/>
      <c r="J90" s="132">
        <f>SUM(J91:J99)</f>
        <v>55059</v>
      </c>
      <c r="K90" s="132">
        <v>26299</v>
      </c>
      <c r="L90" s="132">
        <v>28473</v>
      </c>
      <c r="M90" s="450"/>
      <c r="N90" s="441">
        <f>SUM(N91:N99)</f>
        <v>56242</v>
      </c>
      <c r="O90" s="441">
        <f t="shared" ref="O90:P90" si="17">SUM(O91:O99)</f>
        <v>27090</v>
      </c>
      <c r="P90" s="441">
        <f t="shared" si="17"/>
        <v>29152</v>
      </c>
      <c r="Q90" s="218"/>
      <c r="R90" s="251">
        <f t="shared" si="13"/>
        <v>54772</v>
      </c>
    </row>
    <row r="91" spans="1:18" ht="10.35" customHeight="1">
      <c r="A91" s="53" t="s">
        <v>121</v>
      </c>
      <c r="B91" s="133">
        <v>18940</v>
      </c>
      <c r="C91" s="133">
        <v>9164</v>
      </c>
      <c r="D91" s="133">
        <v>9776</v>
      </c>
      <c r="E91" s="133"/>
      <c r="F91" s="448">
        <v>19817</v>
      </c>
      <c r="G91" s="448">
        <v>9612</v>
      </c>
      <c r="H91" s="448">
        <v>10205</v>
      </c>
      <c r="I91" s="448"/>
      <c r="J91" s="448">
        <f>K91+L91</f>
        <v>19869</v>
      </c>
      <c r="K91" s="448">
        <v>9686</v>
      </c>
      <c r="L91" s="448">
        <v>10183</v>
      </c>
      <c r="M91" s="450"/>
      <c r="N91" s="444">
        <v>19701</v>
      </c>
      <c r="O91" s="444">
        <v>9585</v>
      </c>
      <c r="P91" s="444">
        <v>10116</v>
      </c>
      <c r="Q91" s="217"/>
      <c r="R91" s="251">
        <f t="shared" si="13"/>
        <v>19869</v>
      </c>
    </row>
    <row r="92" spans="1:18" ht="10.35" customHeight="1">
      <c r="A92" s="53" t="s">
        <v>122</v>
      </c>
      <c r="B92" s="133">
        <v>3985</v>
      </c>
      <c r="C92" s="133">
        <v>2005</v>
      </c>
      <c r="D92" s="133">
        <v>1980</v>
      </c>
      <c r="E92" s="133"/>
      <c r="F92" s="448">
        <v>4246</v>
      </c>
      <c r="G92" s="448">
        <v>2131</v>
      </c>
      <c r="H92" s="448">
        <v>2115</v>
      </c>
      <c r="I92" s="448"/>
      <c r="J92" s="448">
        <f t="shared" ref="J92:J99" si="18">K92+L92</f>
        <v>4462</v>
      </c>
      <c r="K92" s="448">
        <v>2254</v>
      </c>
      <c r="L92" s="448">
        <v>2208</v>
      </c>
      <c r="M92" s="450"/>
      <c r="N92" s="444">
        <v>4942</v>
      </c>
      <c r="O92" s="444">
        <v>2487</v>
      </c>
      <c r="P92" s="444">
        <v>2455</v>
      </c>
      <c r="Q92" s="217"/>
      <c r="R92" s="251">
        <f t="shared" si="13"/>
        <v>4462</v>
      </c>
    </row>
    <row r="93" spans="1:18" ht="10.35" customHeight="1">
      <c r="A93" s="53" t="s">
        <v>123</v>
      </c>
      <c r="B93" s="133">
        <v>1495</v>
      </c>
      <c r="C93" s="133">
        <v>681</v>
      </c>
      <c r="D93" s="133">
        <v>814</v>
      </c>
      <c r="E93" s="133"/>
      <c r="F93" s="448">
        <v>1535</v>
      </c>
      <c r="G93" s="448">
        <v>697</v>
      </c>
      <c r="H93" s="448">
        <v>838</v>
      </c>
      <c r="I93" s="448"/>
      <c r="J93" s="448">
        <f t="shared" si="18"/>
        <v>1548</v>
      </c>
      <c r="K93" s="448">
        <v>715</v>
      </c>
      <c r="L93" s="448">
        <v>833</v>
      </c>
      <c r="M93" s="450"/>
      <c r="N93" s="444">
        <v>1731</v>
      </c>
      <c r="O93" s="444">
        <v>801</v>
      </c>
      <c r="P93" s="444">
        <v>930</v>
      </c>
      <c r="Q93" s="217"/>
      <c r="R93" s="251">
        <f t="shared" si="13"/>
        <v>1548</v>
      </c>
    </row>
    <row r="94" spans="1:18" ht="10.35" customHeight="1">
      <c r="A94" s="53" t="s">
        <v>124</v>
      </c>
      <c r="B94" s="133">
        <v>2118</v>
      </c>
      <c r="C94" s="133">
        <v>971</v>
      </c>
      <c r="D94" s="133">
        <v>1147</v>
      </c>
      <c r="E94" s="133"/>
      <c r="F94" s="448">
        <v>2277</v>
      </c>
      <c r="G94" s="448">
        <v>1020</v>
      </c>
      <c r="H94" s="448">
        <v>1257</v>
      </c>
      <c r="I94" s="448"/>
      <c r="J94" s="448">
        <f t="shared" si="18"/>
        <v>2324</v>
      </c>
      <c r="K94" s="448">
        <v>1051</v>
      </c>
      <c r="L94" s="448">
        <v>1273</v>
      </c>
      <c r="M94" s="450"/>
      <c r="N94" s="444">
        <v>2400</v>
      </c>
      <c r="O94" s="444">
        <v>1099</v>
      </c>
      <c r="P94" s="444">
        <v>1301</v>
      </c>
      <c r="Q94" s="217"/>
      <c r="R94" s="251">
        <f t="shared" si="13"/>
        <v>2324</v>
      </c>
    </row>
    <row r="95" spans="1:18" ht="10.35" customHeight="1">
      <c r="A95" s="53" t="s">
        <v>395</v>
      </c>
      <c r="B95" s="133">
        <v>5048</v>
      </c>
      <c r="C95" s="133">
        <v>2451</v>
      </c>
      <c r="D95" s="133">
        <v>2597</v>
      </c>
      <c r="E95" s="133"/>
      <c r="F95" s="448">
        <v>5408</v>
      </c>
      <c r="G95" s="448">
        <v>2618</v>
      </c>
      <c r="H95" s="448">
        <v>2790</v>
      </c>
      <c r="I95" s="448"/>
      <c r="J95" s="448">
        <f t="shared" si="18"/>
        <v>5553</v>
      </c>
      <c r="K95" s="448">
        <v>2678</v>
      </c>
      <c r="L95" s="448">
        <v>2875</v>
      </c>
      <c r="M95" s="450"/>
      <c r="N95" s="444">
        <v>5674</v>
      </c>
      <c r="O95" s="444">
        <v>2739</v>
      </c>
      <c r="P95" s="444">
        <v>2935</v>
      </c>
      <c r="Q95" s="217"/>
      <c r="R95" s="251">
        <f t="shared" si="13"/>
        <v>5553</v>
      </c>
    </row>
    <row r="96" spans="1:18" ht="10.35" customHeight="1">
      <c r="A96" s="53" t="s">
        <v>396</v>
      </c>
      <c r="B96" s="133">
        <v>6746</v>
      </c>
      <c r="C96" s="133">
        <v>3249</v>
      </c>
      <c r="D96" s="133">
        <v>3497</v>
      </c>
      <c r="E96" s="133"/>
      <c r="F96" s="448">
        <v>7101</v>
      </c>
      <c r="G96" s="448">
        <v>3429</v>
      </c>
      <c r="H96" s="448">
        <v>3672</v>
      </c>
      <c r="I96" s="448"/>
      <c r="J96" s="448">
        <f t="shared" si="18"/>
        <v>7129</v>
      </c>
      <c r="K96" s="448">
        <v>3446</v>
      </c>
      <c r="L96" s="448">
        <v>3683</v>
      </c>
      <c r="M96" s="450"/>
      <c r="N96" s="444">
        <v>7286</v>
      </c>
      <c r="O96" s="444">
        <v>3509</v>
      </c>
      <c r="P96" s="444">
        <v>3777</v>
      </c>
      <c r="Q96" s="217"/>
      <c r="R96" s="251">
        <f t="shared" si="13"/>
        <v>7129</v>
      </c>
    </row>
    <row r="97" spans="1:18" ht="10.35" customHeight="1">
      <c r="A97" s="53" t="s">
        <v>127</v>
      </c>
      <c r="B97" s="133">
        <v>6228</v>
      </c>
      <c r="C97" s="133">
        <v>2863</v>
      </c>
      <c r="D97" s="133">
        <v>3365</v>
      </c>
      <c r="E97" s="133"/>
      <c r="F97" s="448">
        <v>6483</v>
      </c>
      <c r="G97" s="448">
        <v>3011</v>
      </c>
      <c r="H97" s="448">
        <v>3472</v>
      </c>
      <c r="I97" s="448"/>
      <c r="J97" s="448">
        <f t="shared" si="18"/>
        <v>6520</v>
      </c>
      <c r="K97" s="448">
        <v>3019</v>
      </c>
      <c r="L97" s="448">
        <v>3501</v>
      </c>
      <c r="M97" s="450"/>
      <c r="N97" s="444">
        <v>6668</v>
      </c>
      <c r="O97" s="444">
        <v>3106</v>
      </c>
      <c r="P97" s="444">
        <v>3562</v>
      </c>
      <c r="Q97" s="217"/>
      <c r="R97" s="251">
        <f t="shared" si="13"/>
        <v>6520</v>
      </c>
    </row>
    <row r="98" spans="1:18" ht="10.35" customHeight="1">
      <c r="A98" s="53" t="s">
        <v>100</v>
      </c>
      <c r="B98" s="133">
        <v>4631</v>
      </c>
      <c r="C98" s="133">
        <v>2189</v>
      </c>
      <c r="D98" s="133">
        <v>2442</v>
      </c>
      <c r="E98" s="133"/>
      <c r="F98" s="448">
        <v>4813</v>
      </c>
      <c r="G98" s="448">
        <v>2309</v>
      </c>
      <c r="H98" s="448">
        <v>2504</v>
      </c>
      <c r="I98" s="448"/>
      <c r="J98" s="448">
        <f t="shared" si="18"/>
        <v>4733</v>
      </c>
      <c r="K98" s="448">
        <v>2275</v>
      </c>
      <c r="L98" s="448">
        <v>2458</v>
      </c>
      <c r="M98" s="450"/>
      <c r="N98" s="444">
        <v>4828</v>
      </c>
      <c r="O98" s="444">
        <v>2320</v>
      </c>
      <c r="P98" s="444">
        <v>2508</v>
      </c>
      <c r="Q98" s="217"/>
      <c r="R98" s="251">
        <f t="shared" si="13"/>
        <v>4733</v>
      </c>
    </row>
    <row r="99" spans="1:18" ht="10.35" customHeight="1">
      <c r="A99" s="53" t="s">
        <v>128</v>
      </c>
      <c r="B99" s="133">
        <v>2810</v>
      </c>
      <c r="C99" s="133">
        <v>1334</v>
      </c>
      <c r="D99" s="133">
        <v>1476</v>
      </c>
      <c r="E99" s="133"/>
      <c r="F99" s="448">
        <v>2906</v>
      </c>
      <c r="G99" s="448">
        <v>1374</v>
      </c>
      <c r="H99" s="448">
        <v>1532</v>
      </c>
      <c r="I99" s="448"/>
      <c r="J99" s="448">
        <f t="shared" si="18"/>
        <v>2921</v>
      </c>
      <c r="K99" s="448">
        <v>1371</v>
      </c>
      <c r="L99" s="448">
        <v>1550</v>
      </c>
      <c r="M99" s="450"/>
      <c r="N99" s="444">
        <v>3012</v>
      </c>
      <c r="O99" s="444">
        <v>1444</v>
      </c>
      <c r="P99" s="444">
        <v>1568</v>
      </c>
      <c r="Q99" s="217"/>
      <c r="R99" s="251">
        <f t="shared" si="13"/>
        <v>2921</v>
      </c>
    </row>
    <row r="100" spans="1:18" s="216" customFormat="1" ht="11.1" customHeight="1">
      <c r="A100" s="52" t="s">
        <v>129</v>
      </c>
      <c r="B100" s="132">
        <v>21383</v>
      </c>
      <c r="C100" s="132">
        <v>10327</v>
      </c>
      <c r="D100" s="132">
        <v>11056</v>
      </c>
      <c r="E100" s="132"/>
      <c r="F100" s="132">
        <v>21986</v>
      </c>
      <c r="G100" s="132">
        <v>10652</v>
      </c>
      <c r="H100" s="132">
        <v>11334</v>
      </c>
      <c r="I100" s="132"/>
      <c r="J100" s="132">
        <f>SUM(J101:J104)</f>
        <v>21624</v>
      </c>
      <c r="K100" s="132">
        <v>10482</v>
      </c>
      <c r="L100" s="132">
        <v>11213</v>
      </c>
      <c r="M100" s="450"/>
      <c r="N100" s="441">
        <f>SUM(N101:N104)</f>
        <v>22327</v>
      </c>
      <c r="O100" s="441">
        <f t="shared" ref="O100:P100" si="19">SUM(O101:O104)</f>
        <v>10932</v>
      </c>
      <c r="P100" s="441">
        <f t="shared" si="19"/>
        <v>11395</v>
      </c>
      <c r="Q100" s="218"/>
      <c r="R100" s="251">
        <f t="shared" si="13"/>
        <v>21695</v>
      </c>
    </row>
    <row r="101" spans="1:18" ht="10.35" customHeight="1">
      <c r="A101" s="53" t="s">
        <v>129</v>
      </c>
      <c r="B101" s="133">
        <v>12604</v>
      </c>
      <c r="C101" s="133">
        <v>6110</v>
      </c>
      <c r="D101" s="133">
        <v>6494</v>
      </c>
      <c r="E101" s="133"/>
      <c r="F101" s="448">
        <v>13047</v>
      </c>
      <c r="G101" s="448">
        <v>6322</v>
      </c>
      <c r="H101" s="448">
        <v>6725</v>
      </c>
      <c r="I101" s="448"/>
      <c r="J101" s="448">
        <f>K101+L101</f>
        <v>12925</v>
      </c>
      <c r="K101" s="448">
        <v>6255</v>
      </c>
      <c r="L101" s="448">
        <v>6670</v>
      </c>
      <c r="M101" s="450"/>
      <c r="N101" s="444">
        <v>13101</v>
      </c>
      <c r="O101" s="444">
        <v>6397</v>
      </c>
      <c r="P101" s="444">
        <v>6704</v>
      </c>
      <c r="Q101" s="217"/>
      <c r="R101" s="251">
        <f t="shared" si="13"/>
        <v>12925</v>
      </c>
    </row>
    <row r="102" spans="1:18" ht="10.35" customHeight="1">
      <c r="A102" s="53" t="s">
        <v>130</v>
      </c>
      <c r="B102" s="133">
        <v>3099</v>
      </c>
      <c r="C102" s="133">
        <v>1469</v>
      </c>
      <c r="D102" s="133">
        <v>1630</v>
      </c>
      <c r="E102" s="133"/>
      <c r="F102" s="448">
        <v>3188</v>
      </c>
      <c r="G102" s="448">
        <v>1524</v>
      </c>
      <c r="H102" s="448">
        <v>1664</v>
      </c>
      <c r="I102" s="448"/>
      <c r="J102" s="448">
        <f t="shared" ref="J102:J104" si="20">K102+L102</f>
        <v>3146</v>
      </c>
      <c r="K102" s="448">
        <v>1504</v>
      </c>
      <c r="L102" s="448">
        <v>1642</v>
      </c>
      <c r="M102" s="450"/>
      <c r="N102" s="444">
        <v>3283</v>
      </c>
      <c r="O102" s="444">
        <v>1574</v>
      </c>
      <c r="P102" s="444">
        <v>1709</v>
      </c>
      <c r="Q102" s="217"/>
      <c r="R102" s="251">
        <f t="shared" si="13"/>
        <v>3146</v>
      </c>
    </row>
    <row r="103" spans="1:18" ht="10.35" customHeight="1">
      <c r="A103" s="53" t="s">
        <v>131</v>
      </c>
      <c r="B103" s="133">
        <v>2887</v>
      </c>
      <c r="C103" s="133">
        <v>1428</v>
      </c>
      <c r="D103" s="133">
        <v>1459</v>
      </c>
      <c r="E103" s="133"/>
      <c r="F103" s="448">
        <v>2979</v>
      </c>
      <c r="G103" s="448">
        <v>1488</v>
      </c>
      <c r="H103" s="448">
        <v>1491</v>
      </c>
      <c r="I103" s="448"/>
      <c r="J103" s="448">
        <f t="shared" si="20"/>
        <v>2962</v>
      </c>
      <c r="K103" s="448">
        <v>1489</v>
      </c>
      <c r="L103" s="448">
        <v>1473</v>
      </c>
      <c r="M103" s="450"/>
      <c r="N103" s="444">
        <v>3216</v>
      </c>
      <c r="O103" s="444">
        <v>1631</v>
      </c>
      <c r="P103" s="444">
        <v>1585</v>
      </c>
      <c r="Q103" s="217"/>
      <c r="R103" s="251">
        <f t="shared" si="13"/>
        <v>2962</v>
      </c>
    </row>
    <row r="104" spans="1:18" ht="10.35" customHeight="1">
      <c r="A104" s="53" t="s">
        <v>132</v>
      </c>
      <c r="B104" s="133">
        <v>2793</v>
      </c>
      <c r="C104" s="133">
        <v>1320</v>
      </c>
      <c r="D104" s="133">
        <v>1473</v>
      </c>
      <c r="E104" s="133"/>
      <c r="F104" s="448">
        <v>2772</v>
      </c>
      <c r="G104" s="448">
        <v>1318</v>
      </c>
      <c r="H104" s="448">
        <v>1454</v>
      </c>
      <c r="I104" s="448"/>
      <c r="J104" s="448">
        <f t="shared" si="20"/>
        <v>2591</v>
      </c>
      <c r="K104" s="448">
        <v>1239</v>
      </c>
      <c r="L104" s="448">
        <v>1352</v>
      </c>
      <c r="M104" s="450"/>
      <c r="N104" s="444">
        <v>2727</v>
      </c>
      <c r="O104" s="444">
        <v>1330</v>
      </c>
      <c r="P104" s="444">
        <v>1397</v>
      </c>
      <c r="Q104" s="217"/>
      <c r="R104" s="251">
        <f t="shared" si="13"/>
        <v>2591</v>
      </c>
    </row>
    <row r="105" spans="1:18" ht="11.1" customHeight="1">
      <c r="A105" s="52" t="s">
        <v>201</v>
      </c>
      <c r="B105" s="132">
        <v>21282</v>
      </c>
      <c r="C105" s="132">
        <v>10481</v>
      </c>
      <c r="D105" s="132">
        <v>10801</v>
      </c>
      <c r="E105" s="132"/>
      <c r="F105" s="132">
        <v>22592</v>
      </c>
      <c r="G105" s="132">
        <v>11074</v>
      </c>
      <c r="H105" s="132">
        <v>11518</v>
      </c>
      <c r="I105" s="132"/>
      <c r="J105" s="132">
        <f>SUM(J106:J110)</f>
        <v>22933</v>
      </c>
      <c r="K105" s="132">
        <v>11135</v>
      </c>
      <c r="L105" s="132">
        <v>11562</v>
      </c>
      <c r="M105" s="132"/>
      <c r="N105" s="441">
        <f>SUM(N106:N110)</f>
        <v>23738</v>
      </c>
      <c r="O105" s="441">
        <f t="shared" ref="O105:P105" si="21">SUM(O106:O110)</f>
        <v>11726</v>
      </c>
      <c r="P105" s="441">
        <f t="shared" si="21"/>
        <v>12012</v>
      </c>
      <c r="Q105" s="218"/>
      <c r="R105" s="251">
        <f t="shared" si="13"/>
        <v>22697</v>
      </c>
    </row>
    <row r="106" spans="1:18" ht="10.35" customHeight="1">
      <c r="A106" s="53" t="s">
        <v>397</v>
      </c>
      <c r="B106" s="133">
        <v>11431</v>
      </c>
      <c r="C106" s="133">
        <v>5526</v>
      </c>
      <c r="D106" s="133">
        <v>5905</v>
      </c>
      <c r="E106" s="133"/>
      <c r="F106" s="448">
        <v>11988</v>
      </c>
      <c r="G106" s="448">
        <v>5766</v>
      </c>
      <c r="H106" s="448">
        <v>6222</v>
      </c>
      <c r="I106" s="448"/>
      <c r="J106" s="448">
        <f>K106+L106</f>
        <v>12235</v>
      </c>
      <c r="K106" s="448">
        <v>5892</v>
      </c>
      <c r="L106" s="448">
        <v>6343</v>
      </c>
      <c r="M106" s="450"/>
      <c r="N106" s="444">
        <v>12361</v>
      </c>
      <c r="O106" s="444">
        <v>5944</v>
      </c>
      <c r="P106" s="444">
        <v>6417</v>
      </c>
      <c r="Q106" s="217"/>
      <c r="R106" s="251">
        <f t="shared" si="13"/>
        <v>12235</v>
      </c>
    </row>
    <row r="107" spans="1:18" ht="10.35" customHeight="1">
      <c r="A107" s="53" t="s">
        <v>134</v>
      </c>
      <c r="B107" s="133">
        <v>3448</v>
      </c>
      <c r="C107" s="133">
        <v>1745</v>
      </c>
      <c r="D107" s="133">
        <v>1703</v>
      </c>
      <c r="E107" s="133"/>
      <c r="F107" s="448">
        <v>3692</v>
      </c>
      <c r="G107" s="448">
        <v>1831</v>
      </c>
      <c r="H107" s="448">
        <v>1861</v>
      </c>
      <c r="I107" s="448"/>
      <c r="J107" s="448">
        <f t="shared" ref="J107:J110" si="22">K107+L107</f>
        <v>3648</v>
      </c>
      <c r="K107" s="448">
        <v>1828</v>
      </c>
      <c r="L107" s="448">
        <v>1820</v>
      </c>
      <c r="M107" s="450"/>
      <c r="N107" s="444">
        <v>4009</v>
      </c>
      <c r="O107" s="444">
        <v>2050</v>
      </c>
      <c r="P107" s="444">
        <v>1959</v>
      </c>
      <c r="Q107" s="217"/>
      <c r="R107" s="251">
        <f t="shared" si="13"/>
        <v>3648</v>
      </c>
    </row>
    <row r="108" spans="1:18" ht="10.35" customHeight="1">
      <c r="A108" s="53" t="s">
        <v>398</v>
      </c>
      <c r="B108" s="133">
        <v>1612</v>
      </c>
      <c r="C108" s="133">
        <v>793</v>
      </c>
      <c r="D108" s="133">
        <v>819</v>
      </c>
      <c r="E108" s="133"/>
      <c r="F108" s="448">
        <v>1718</v>
      </c>
      <c r="G108" s="448">
        <v>851</v>
      </c>
      <c r="H108" s="448">
        <v>867</v>
      </c>
      <c r="I108" s="448"/>
      <c r="J108" s="448">
        <f t="shared" si="22"/>
        <v>1718</v>
      </c>
      <c r="K108" s="448">
        <v>845</v>
      </c>
      <c r="L108" s="448">
        <v>873</v>
      </c>
      <c r="M108" s="450"/>
      <c r="N108" s="444">
        <v>1862</v>
      </c>
      <c r="O108" s="444">
        <v>931</v>
      </c>
      <c r="P108" s="444">
        <v>931</v>
      </c>
      <c r="Q108" s="217"/>
      <c r="R108" s="251">
        <f t="shared" si="13"/>
        <v>1718</v>
      </c>
    </row>
    <row r="109" spans="1:18" ht="10.35" customHeight="1">
      <c r="A109" s="53" t="s">
        <v>136</v>
      </c>
      <c r="B109" s="133">
        <v>3638</v>
      </c>
      <c r="C109" s="133">
        <v>1814</v>
      </c>
      <c r="D109" s="133">
        <v>1824</v>
      </c>
      <c r="E109" s="133"/>
      <c r="F109" s="448">
        <v>3934</v>
      </c>
      <c r="G109" s="448">
        <v>1975</v>
      </c>
      <c r="H109" s="448">
        <v>1959</v>
      </c>
      <c r="I109" s="448"/>
      <c r="J109" s="448">
        <f t="shared" si="22"/>
        <v>4050</v>
      </c>
      <c r="K109" s="448">
        <v>2051</v>
      </c>
      <c r="L109" s="448">
        <v>1999</v>
      </c>
      <c r="M109" s="450"/>
      <c r="N109" s="444">
        <v>4160</v>
      </c>
      <c r="O109" s="444">
        <v>2103</v>
      </c>
      <c r="P109" s="444">
        <v>2057</v>
      </c>
      <c r="Q109" s="217"/>
      <c r="R109" s="251">
        <f t="shared" si="13"/>
        <v>4050</v>
      </c>
    </row>
    <row r="110" spans="1:18" ht="10.35" customHeight="1">
      <c r="A110" s="53" t="s">
        <v>137</v>
      </c>
      <c r="B110" s="133">
        <v>1153</v>
      </c>
      <c r="C110" s="133">
        <v>603</v>
      </c>
      <c r="D110" s="133">
        <v>550</v>
      </c>
      <c r="E110" s="133"/>
      <c r="F110" s="448">
        <v>1260</v>
      </c>
      <c r="G110" s="448">
        <v>651</v>
      </c>
      <c r="H110" s="448">
        <v>609</v>
      </c>
      <c r="I110" s="448"/>
      <c r="J110" s="448">
        <f t="shared" si="22"/>
        <v>1282</v>
      </c>
      <c r="K110" s="448">
        <v>655</v>
      </c>
      <c r="L110" s="448">
        <v>627</v>
      </c>
      <c r="M110" s="450"/>
      <c r="N110" s="444">
        <v>1346</v>
      </c>
      <c r="O110" s="444">
        <v>698</v>
      </c>
      <c r="P110" s="444">
        <v>648</v>
      </c>
      <c r="Q110" s="217"/>
      <c r="R110" s="251">
        <f t="shared" si="13"/>
        <v>1282</v>
      </c>
    </row>
    <row r="111" spans="1:18" ht="11.1" customHeight="1">
      <c r="A111" s="52" t="s">
        <v>138</v>
      </c>
      <c r="B111" s="132">
        <v>192094</v>
      </c>
      <c r="C111" s="132">
        <v>96124</v>
      </c>
      <c r="D111" s="132">
        <v>95970</v>
      </c>
      <c r="E111" s="132"/>
      <c r="F111" s="132">
        <v>208148</v>
      </c>
      <c r="G111" s="132">
        <v>103777</v>
      </c>
      <c r="H111" s="132">
        <v>104371</v>
      </c>
      <c r="I111" s="132"/>
      <c r="J111" s="132">
        <f>SUM(J112:J116)</f>
        <v>218110</v>
      </c>
      <c r="K111" s="132">
        <v>105238</v>
      </c>
      <c r="L111" s="132">
        <v>106153</v>
      </c>
      <c r="M111" s="450"/>
      <c r="N111" s="441">
        <f>SUM(N112:N116)</f>
        <v>219740</v>
      </c>
      <c r="O111" s="441">
        <f t="shared" ref="O111:P111" si="23">SUM(O112:O116)</f>
        <v>108316</v>
      </c>
      <c r="P111" s="441">
        <f t="shared" si="23"/>
        <v>111424</v>
      </c>
      <c r="Q111" s="218"/>
      <c r="R111" s="251">
        <f t="shared" si="13"/>
        <v>211391</v>
      </c>
    </row>
    <row r="112" spans="1:18" ht="10.35" customHeight="1">
      <c r="A112" s="53" t="s">
        <v>139</v>
      </c>
      <c r="B112" s="133">
        <v>177324</v>
      </c>
      <c r="C112" s="135">
        <v>89275</v>
      </c>
      <c r="D112" s="135">
        <v>88049</v>
      </c>
      <c r="E112" s="135"/>
      <c r="F112" s="448">
        <v>181279</v>
      </c>
      <c r="G112" s="448">
        <v>91497</v>
      </c>
      <c r="H112" s="448">
        <v>89782</v>
      </c>
      <c r="I112" s="448"/>
      <c r="J112" s="448">
        <f>K112+L112</f>
        <v>181824</v>
      </c>
      <c r="K112" s="448">
        <v>91906</v>
      </c>
      <c r="L112" s="448">
        <v>89918</v>
      </c>
      <c r="M112" s="450"/>
      <c r="N112" s="444">
        <v>179430</v>
      </c>
      <c r="O112" s="444">
        <v>90512</v>
      </c>
      <c r="P112" s="444">
        <v>88918</v>
      </c>
      <c r="Q112" s="217"/>
      <c r="R112" s="251">
        <f t="shared" si="13"/>
        <v>181824</v>
      </c>
    </row>
    <row r="113" spans="1:18" ht="10.35" customHeight="1">
      <c r="A113" s="53" t="s">
        <v>140</v>
      </c>
      <c r="B113" s="133">
        <v>3808</v>
      </c>
      <c r="C113" s="135">
        <v>1721</v>
      </c>
      <c r="D113" s="135">
        <v>2087</v>
      </c>
      <c r="E113" s="135"/>
      <c r="F113" s="448">
        <v>3976</v>
      </c>
      <c r="G113" s="448">
        <v>1802</v>
      </c>
      <c r="H113" s="448">
        <v>2174</v>
      </c>
      <c r="I113" s="448"/>
      <c r="J113" s="448">
        <f t="shared" ref="J113:J116" si="24">K113+L113</f>
        <v>4040</v>
      </c>
      <c r="K113" s="448">
        <v>1825</v>
      </c>
      <c r="L113" s="448">
        <v>2215</v>
      </c>
      <c r="M113" s="450"/>
      <c r="N113" s="444">
        <v>4199</v>
      </c>
      <c r="O113" s="444">
        <v>1866</v>
      </c>
      <c r="P113" s="444">
        <v>2333</v>
      </c>
      <c r="Q113" s="217"/>
      <c r="R113" s="251">
        <f t="shared" si="13"/>
        <v>4040</v>
      </c>
    </row>
    <row r="114" spans="1:18" ht="10.35" customHeight="1">
      <c r="A114" s="53" t="s">
        <v>141</v>
      </c>
      <c r="B114" s="133">
        <v>3809</v>
      </c>
      <c r="C114" s="135">
        <v>1796</v>
      </c>
      <c r="D114" s="135">
        <v>2013</v>
      </c>
      <c r="E114" s="135"/>
      <c r="F114" s="448">
        <v>3933</v>
      </c>
      <c r="G114" s="448">
        <v>1862</v>
      </c>
      <c r="H114" s="448">
        <v>2071</v>
      </c>
      <c r="I114" s="448"/>
      <c r="J114" s="448">
        <f t="shared" si="24"/>
        <v>3897</v>
      </c>
      <c r="K114" s="448">
        <v>1845</v>
      </c>
      <c r="L114" s="448">
        <v>2052</v>
      </c>
      <c r="M114" s="450"/>
      <c r="N114" s="444">
        <v>3974</v>
      </c>
      <c r="O114" s="444">
        <v>1903</v>
      </c>
      <c r="P114" s="444">
        <v>2071</v>
      </c>
      <c r="Q114" s="217"/>
      <c r="R114" s="251">
        <f t="shared" si="13"/>
        <v>3897</v>
      </c>
    </row>
    <row r="115" spans="1:18" ht="10.35" customHeight="1">
      <c r="A115" s="53" t="s">
        <v>142</v>
      </c>
      <c r="B115" s="133">
        <v>7153</v>
      </c>
      <c r="C115" s="135">
        <v>3332</v>
      </c>
      <c r="D115" s="135">
        <v>3821</v>
      </c>
      <c r="E115" s="135"/>
      <c r="F115" s="448">
        <v>7860</v>
      </c>
      <c r="G115" s="448">
        <v>3692</v>
      </c>
      <c r="H115" s="448">
        <v>4168</v>
      </c>
      <c r="I115" s="448"/>
      <c r="J115" s="448">
        <f t="shared" si="24"/>
        <v>8176</v>
      </c>
      <c r="K115" s="448">
        <v>3804</v>
      </c>
      <c r="L115" s="448">
        <v>4372</v>
      </c>
      <c r="M115" s="450"/>
      <c r="N115" s="444">
        <v>9495</v>
      </c>
      <c r="O115" s="444">
        <v>4374</v>
      </c>
      <c r="P115" s="444">
        <v>5121</v>
      </c>
      <c r="Q115" s="217"/>
      <c r="R115" s="251">
        <f t="shared" si="13"/>
        <v>8176</v>
      </c>
    </row>
    <row r="116" spans="1:18" ht="10.35" customHeight="1">
      <c r="A116" s="53" t="s">
        <v>316</v>
      </c>
      <c r="B116" s="133" t="s">
        <v>390</v>
      </c>
      <c r="C116" s="135"/>
      <c r="D116" s="135"/>
      <c r="E116" s="135"/>
      <c r="F116" s="448">
        <v>11100</v>
      </c>
      <c r="G116" s="448">
        <v>4924</v>
      </c>
      <c r="H116" s="448">
        <v>6176</v>
      </c>
      <c r="I116" s="448"/>
      <c r="J116" s="448">
        <f t="shared" si="24"/>
        <v>20173</v>
      </c>
      <c r="K116" s="448">
        <v>8607</v>
      </c>
      <c r="L116" s="448">
        <v>11566</v>
      </c>
      <c r="M116" s="450"/>
      <c r="N116" s="444">
        <v>22642</v>
      </c>
      <c r="O116" s="444">
        <v>9661</v>
      </c>
      <c r="P116" s="444">
        <v>12981</v>
      </c>
      <c r="Q116" s="217"/>
      <c r="R116" s="251">
        <f t="shared" si="13"/>
        <v>20173</v>
      </c>
    </row>
    <row r="117" spans="1:18" ht="11.1" customHeight="1">
      <c r="A117" s="52" t="s">
        <v>143</v>
      </c>
      <c r="B117" s="132">
        <v>38238</v>
      </c>
      <c r="C117" s="132">
        <v>20715</v>
      </c>
      <c r="D117" s="132">
        <v>17523</v>
      </c>
      <c r="E117" s="132"/>
      <c r="F117" s="132">
        <v>40814</v>
      </c>
      <c r="G117" s="132">
        <v>22067</v>
      </c>
      <c r="H117" s="132">
        <v>18747</v>
      </c>
      <c r="I117" s="132"/>
      <c r="J117" s="132">
        <f>SUM(J118:J127)</f>
        <v>42270</v>
      </c>
      <c r="K117" s="132">
        <v>22347</v>
      </c>
      <c r="L117" s="132">
        <v>18952</v>
      </c>
      <c r="M117" s="450"/>
      <c r="N117" s="441">
        <f>SUM(N118:N127)</f>
        <v>44320</v>
      </c>
      <c r="O117" s="441">
        <f t="shared" ref="O117:P117" si="25">SUM(O118:O127)</f>
        <v>23954</v>
      </c>
      <c r="P117" s="441">
        <f t="shared" si="25"/>
        <v>20366</v>
      </c>
      <c r="Q117" s="218"/>
      <c r="R117" s="251">
        <f t="shared" si="13"/>
        <v>41299</v>
      </c>
    </row>
    <row r="118" spans="1:18" ht="10.35" customHeight="1">
      <c r="A118" s="53" t="s">
        <v>143</v>
      </c>
      <c r="B118" s="133">
        <v>9246</v>
      </c>
      <c r="C118" s="133">
        <v>4942</v>
      </c>
      <c r="D118" s="133">
        <v>4304</v>
      </c>
      <c r="E118" s="133"/>
      <c r="F118" s="448">
        <v>9638</v>
      </c>
      <c r="G118" s="448">
        <v>5146</v>
      </c>
      <c r="H118" s="448">
        <v>4492</v>
      </c>
      <c r="I118" s="448"/>
      <c r="J118" s="448">
        <f>K118+L118</f>
        <v>9516</v>
      </c>
      <c r="K118" s="448">
        <v>5055</v>
      </c>
      <c r="L118" s="448">
        <v>4461</v>
      </c>
      <c r="M118" s="450"/>
      <c r="N118" s="444">
        <v>9293</v>
      </c>
      <c r="O118" s="444">
        <v>4858</v>
      </c>
      <c r="P118" s="444">
        <v>4435</v>
      </c>
      <c r="Q118" s="217"/>
      <c r="R118" s="251">
        <f t="shared" si="13"/>
        <v>9516</v>
      </c>
    </row>
    <row r="119" spans="1:18" ht="10.35" customHeight="1">
      <c r="A119" s="53" t="s">
        <v>151</v>
      </c>
      <c r="B119" s="133">
        <v>3636</v>
      </c>
      <c r="C119" s="133">
        <v>1992</v>
      </c>
      <c r="D119" s="133">
        <v>1644</v>
      </c>
      <c r="E119" s="133"/>
      <c r="F119" s="448">
        <v>4139</v>
      </c>
      <c r="G119" s="448">
        <v>2308</v>
      </c>
      <c r="H119" s="448">
        <v>1831</v>
      </c>
      <c r="I119" s="448"/>
      <c r="J119" s="448">
        <f t="shared" ref="J119:J127" si="26">K119+L119</f>
        <v>4577</v>
      </c>
      <c r="K119" s="448">
        <v>2565</v>
      </c>
      <c r="L119" s="448">
        <v>2012</v>
      </c>
      <c r="M119" s="450"/>
      <c r="N119" s="444">
        <v>5246</v>
      </c>
      <c r="O119" s="444">
        <v>2988</v>
      </c>
      <c r="P119" s="444">
        <v>2258</v>
      </c>
      <c r="Q119" s="217"/>
      <c r="R119" s="251">
        <f t="shared" si="13"/>
        <v>4577</v>
      </c>
    </row>
    <row r="120" spans="1:18" ht="10.35" customHeight="1">
      <c r="A120" s="53" t="s">
        <v>399</v>
      </c>
      <c r="B120" s="133">
        <v>5056</v>
      </c>
      <c r="C120" s="133">
        <v>2622</v>
      </c>
      <c r="D120" s="133">
        <v>2434</v>
      </c>
      <c r="E120" s="133"/>
      <c r="F120" s="448">
        <v>5142</v>
      </c>
      <c r="G120" s="448">
        <v>2677</v>
      </c>
      <c r="H120" s="448">
        <v>2465</v>
      </c>
      <c r="I120" s="448"/>
      <c r="J120" s="448">
        <f t="shared" si="26"/>
        <v>5075</v>
      </c>
      <c r="K120" s="448">
        <v>2638</v>
      </c>
      <c r="L120" s="448">
        <v>2437</v>
      </c>
      <c r="M120" s="450"/>
      <c r="N120" s="444">
        <v>5099</v>
      </c>
      <c r="O120" s="444">
        <v>2668</v>
      </c>
      <c r="P120" s="444">
        <v>2431</v>
      </c>
      <c r="Q120" s="217"/>
      <c r="R120" s="251">
        <f t="shared" si="13"/>
        <v>5075</v>
      </c>
    </row>
    <row r="121" spans="1:18" ht="10.35" customHeight="1">
      <c r="A121" s="53" t="s">
        <v>145</v>
      </c>
      <c r="B121" s="133">
        <v>2205</v>
      </c>
      <c r="C121" s="28">
        <v>1178</v>
      </c>
      <c r="D121" s="28">
        <v>1027</v>
      </c>
      <c r="E121" s="14"/>
      <c r="F121" s="448">
        <v>2303</v>
      </c>
      <c r="G121" s="19">
        <v>1226</v>
      </c>
      <c r="H121" s="19">
        <v>1077</v>
      </c>
      <c r="I121" s="19"/>
      <c r="J121" s="448">
        <f t="shared" si="26"/>
        <v>2296</v>
      </c>
      <c r="K121" s="448">
        <v>1218</v>
      </c>
      <c r="L121" s="448">
        <v>1078</v>
      </c>
      <c r="M121" s="450"/>
      <c r="N121" s="444">
        <v>2456</v>
      </c>
      <c r="O121" s="444">
        <v>1300</v>
      </c>
      <c r="P121" s="444">
        <v>1156</v>
      </c>
      <c r="Q121" s="217"/>
      <c r="R121" s="251">
        <f t="shared" si="13"/>
        <v>2296</v>
      </c>
    </row>
    <row r="122" spans="1:18" ht="10.35" customHeight="1">
      <c r="A122" s="53" t="s">
        <v>146</v>
      </c>
      <c r="B122" s="133">
        <v>3277</v>
      </c>
      <c r="C122" s="133">
        <v>1697</v>
      </c>
      <c r="D122" s="133">
        <v>1580</v>
      </c>
      <c r="E122" s="133"/>
      <c r="F122" s="448">
        <v>3659</v>
      </c>
      <c r="G122" s="448">
        <v>1875</v>
      </c>
      <c r="H122" s="448">
        <v>1784</v>
      </c>
      <c r="I122" s="448"/>
      <c r="J122" s="448">
        <f t="shared" si="26"/>
        <v>3788</v>
      </c>
      <c r="K122" s="448">
        <v>1931</v>
      </c>
      <c r="L122" s="448">
        <v>1857</v>
      </c>
      <c r="M122" s="450"/>
      <c r="N122" s="444">
        <v>3892</v>
      </c>
      <c r="O122" s="444">
        <v>1960</v>
      </c>
      <c r="P122" s="444">
        <v>1932</v>
      </c>
      <c r="Q122" s="217"/>
      <c r="R122" s="251">
        <f t="shared" si="13"/>
        <v>3788</v>
      </c>
    </row>
    <row r="123" spans="1:18" ht="10.35" customHeight="1">
      <c r="A123" s="53" t="s">
        <v>147</v>
      </c>
      <c r="B123" s="133">
        <v>3338</v>
      </c>
      <c r="C123" s="28">
        <v>1747</v>
      </c>
      <c r="D123" s="28">
        <v>1591</v>
      </c>
      <c r="E123" s="14"/>
      <c r="F123" s="448">
        <v>3574</v>
      </c>
      <c r="G123" s="19">
        <v>1866</v>
      </c>
      <c r="H123" s="19">
        <v>1708</v>
      </c>
      <c r="I123" s="19"/>
      <c r="J123" s="448">
        <f t="shared" si="26"/>
        <v>3835</v>
      </c>
      <c r="K123" s="448">
        <v>2054</v>
      </c>
      <c r="L123" s="448">
        <v>1781</v>
      </c>
      <c r="M123" s="450"/>
      <c r="N123" s="444">
        <v>4146</v>
      </c>
      <c r="O123" s="444">
        <v>2227</v>
      </c>
      <c r="P123" s="444">
        <v>1919</v>
      </c>
      <c r="Q123" s="217"/>
      <c r="R123" s="251">
        <f t="shared" si="13"/>
        <v>3835</v>
      </c>
    </row>
    <row r="124" spans="1:18" ht="10.35" customHeight="1">
      <c r="A124" s="53" t="s">
        <v>148</v>
      </c>
      <c r="B124" s="133">
        <v>1503</v>
      </c>
      <c r="C124" s="133">
        <v>812</v>
      </c>
      <c r="D124" s="133">
        <v>691</v>
      </c>
      <c r="E124" s="133"/>
      <c r="F124" s="448">
        <v>1701</v>
      </c>
      <c r="G124" s="448">
        <v>915</v>
      </c>
      <c r="H124" s="448">
        <v>786</v>
      </c>
      <c r="I124" s="448"/>
      <c r="J124" s="448">
        <f t="shared" si="26"/>
        <v>1809</v>
      </c>
      <c r="K124" s="448">
        <v>956</v>
      </c>
      <c r="L124" s="448">
        <v>853</v>
      </c>
      <c r="M124" s="450"/>
      <c r="N124" s="444">
        <v>2000</v>
      </c>
      <c r="O124" s="444">
        <v>1043</v>
      </c>
      <c r="P124" s="444">
        <v>957</v>
      </c>
      <c r="Q124" s="217"/>
      <c r="R124" s="251">
        <f t="shared" si="13"/>
        <v>1809</v>
      </c>
    </row>
    <row r="125" spans="1:18" ht="10.35" customHeight="1">
      <c r="A125" s="53" t="s">
        <v>149</v>
      </c>
      <c r="B125" s="133">
        <v>3346</v>
      </c>
      <c r="C125" s="133">
        <v>1839</v>
      </c>
      <c r="D125" s="133">
        <v>1507</v>
      </c>
      <c r="E125" s="133"/>
      <c r="F125" s="448">
        <v>3411</v>
      </c>
      <c r="G125" s="448">
        <v>1857</v>
      </c>
      <c r="H125" s="448">
        <v>1554</v>
      </c>
      <c r="I125" s="448"/>
      <c r="J125" s="448">
        <f t="shared" si="26"/>
        <v>3399</v>
      </c>
      <c r="K125" s="448">
        <v>1861</v>
      </c>
      <c r="L125" s="448">
        <v>1538</v>
      </c>
      <c r="M125" s="450"/>
      <c r="N125" s="444">
        <v>3518</v>
      </c>
      <c r="O125" s="444">
        <v>1918</v>
      </c>
      <c r="P125" s="444">
        <v>1600</v>
      </c>
      <c r="Q125" s="217"/>
      <c r="R125" s="251">
        <f t="shared" si="13"/>
        <v>3399</v>
      </c>
    </row>
    <row r="126" spans="1:18" ht="10.35" customHeight="1">
      <c r="A126" s="53" t="s">
        <v>419</v>
      </c>
      <c r="B126" s="133">
        <v>4880</v>
      </c>
      <c r="C126" s="133">
        <v>2892</v>
      </c>
      <c r="D126" s="133">
        <v>1988</v>
      </c>
      <c r="E126" s="133"/>
      <c r="F126" s="448">
        <v>5494</v>
      </c>
      <c r="G126" s="448">
        <v>3211</v>
      </c>
      <c r="H126" s="448">
        <v>2283</v>
      </c>
      <c r="I126" s="448"/>
      <c r="J126" s="448">
        <f t="shared" si="26"/>
        <v>6267</v>
      </c>
      <c r="K126" s="448">
        <v>3671</v>
      </c>
      <c r="L126" s="448">
        <v>2596</v>
      </c>
      <c r="M126" s="450"/>
      <c r="N126" s="444">
        <v>6816</v>
      </c>
      <c r="O126" s="444">
        <v>3951</v>
      </c>
      <c r="P126" s="444">
        <v>2865</v>
      </c>
      <c r="Q126" s="217"/>
      <c r="R126" s="251">
        <f t="shared" si="13"/>
        <v>6267</v>
      </c>
    </row>
    <row r="127" spans="1:18" ht="10.35" customHeight="1">
      <c r="A127" s="53" t="s">
        <v>150</v>
      </c>
      <c r="B127" s="133">
        <v>1751</v>
      </c>
      <c r="C127" s="133">
        <v>994</v>
      </c>
      <c r="D127" s="133">
        <v>757</v>
      </c>
      <c r="E127" s="133"/>
      <c r="F127" s="448">
        <v>1753</v>
      </c>
      <c r="G127" s="448">
        <v>986</v>
      </c>
      <c r="H127" s="448">
        <v>767</v>
      </c>
      <c r="I127" s="448"/>
      <c r="J127" s="448">
        <f t="shared" si="26"/>
        <v>1708</v>
      </c>
      <c r="K127" s="448">
        <v>975</v>
      </c>
      <c r="L127" s="448">
        <v>733</v>
      </c>
      <c r="M127" s="450"/>
      <c r="N127" s="444">
        <v>1854</v>
      </c>
      <c r="O127" s="444">
        <v>1041</v>
      </c>
      <c r="P127" s="444">
        <v>813</v>
      </c>
      <c r="Q127" s="217"/>
      <c r="R127" s="251">
        <f t="shared" si="13"/>
        <v>1708</v>
      </c>
    </row>
    <row r="128" spans="1:18" ht="11.1" customHeight="1">
      <c r="A128" s="52" t="s">
        <v>152</v>
      </c>
      <c r="B128" s="132">
        <v>29529</v>
      </c>
      <c r="C128" s="132">
        <v>14405</v>
      </c>
      <c r="D128" s="132">
        <v>15124</v>
      </c>
      <c r="E128" s="132"/>
      <c r="F128" s="132">
        <v>30764</v>
      </c>
      <c r="G128" s="132">
        <v>14967</v>
      </c>
      <c r="H128" s="132">
        <v>15797</v>
      </c>
      <c r="I128" s="132"/>
      <c r="J128" s="132">
        <f>SUM(J129:J135)</f>
        <v>30694</v>
      </c>
      <c r="K128" s="132">
        <v>14776</v>
      </c>
      <c r="L128" s="132">
        <v>15570</v>
      </c>
      <c r="M128" s="450"/>
      <c r="N128" s="441">
        <f>SUM(N129:N135)</f>
        <v>31228</v>
      </c>
      <c r="O128" s="441">
        <f t="shared" ref="O128:P128" si="27">SUM(O129:O135)</f>
        <v>15261</v>
      </c>
      <c r="P128" s="441">
        <f t="shared" si="27"/>
        <v>15967</v>
      </c>
      <c r="Q128" s="218"/>
      <c r="R128" s="251">
        <f t="shared" si="13"/>
        <v>30346</v>
      </c>
    </row>
    <row r="129" spans="1:18" ht="10.35" customHeight="1">
      <c r="A129" s="53" t="s">
        <v>152</v>
      </c>
      <c r="B129" s="133">
        <v>20129</v>
      </c>
      <c r="C129" s="133">
        <v>9761</v>
      </c>
      <c r="D129" s="133">
        <v>10368</v>
      </c>
      <c r="E129" s="133"/>
      <c r="F129" s="448">
        <v>20979</v>
      </c>
      <c r="G129" s="448">
        <v>10180</v>
      </c>
      <c r="H129" s="448">
        <v>10799</v>
      </c>
      <c r="I129" s="448"/>
      <c r="J129" s="448">
        <f>K129+L129</f>
        <v>20982</v>
      </c>
      <c r="K129" s="448">
        <v>10226</v>
      </c>
      <c r="L129" s="448">
        <v>10756</v>
      </c>
      <c r="M129" s="450"/>
      <c r="N129" s="444">
        <v>21129</v>
      </c>
      <c r="O129" s="444">
        <v>10340</v>
      </c>
      <c r="P129" s="444">
        <v>10789</v>
      </c>
      <c r="Q129" s="217"/>
      <c r="R129" s="251">
        <f t="shared" si="13"/>
        <v>20982</v>
      </c>
    </row>
    <row r="130" spans="1:18" ht="10.35" customHeight="1">
      <c r="A130" s="53" t="s">
        <v>153</v>
      </c>
      <c r="B130" s="133">
        <v>840</v>
      </c>
      <c r="C130" s="133">
        <v>421</v>
      </c>
      <c r="D130" s="133">
        <v>419</v>
      </c>
      <c r="E130" s="133"/>
      <c r="F130" s="448">
        <v>926</v>
      </c>
      <c r="G130" s="448">
        <v>464</v>
      </c>
      <c r="H130" s="448">
        <v>462</v>
      </c>
      <c r="I130" s="448"/>
      <c r="J130" s="448">
        <f t="shared" ref="J130:J135" si="28">K130+L130</f>
        <v>980</v>
      </c>
      <c r="K130" s="448">
        <v>488</v>
      </c>
      <c r="L130" s="448">
        <v>492</v>
      </c>
      <c r="M130" s="450"/>
      <c r="N130" s="444">
        <v>990</v>
      </c>
      <c r="O130" s="444">
        <v>493</v>
      </c>
      <c r="P130" s="444">
        <v>497</v>
      </c>
      <c r="Q130" s="217"/>
      <c r="R130" s="251">
        <f t="shared" si="13"/>
        <v>980</v>
      </c>
    </row>
    <row r="131" spans="1:18" ht="10.35" customHeight="1">
      <c r="A131" s="53" t="s">
        <v>154</v>
      </c>
      <c r="B131" s="133">
        <v>3897</v>
      </c>
      <c r="C131" s="133">
        <v>1979</v>
      </c>
      <c r="D131" s="133">
        <v>1918</v>
      </c>
      <c r="E131" s="133"/>
      <c r="F131" s="448">
        <v>4131</v>
      </c>
      <c r="G131" s="448">
        <v>2076</v>
      </c>
      <c r="H131" s="448">
        <v>2055</v>
      </c>
      <c r="I131" s="448"/>
      <c r="J131" s="448">
        <f t="shared" si="28"/>
        <v>4116</v>
      </c>
      <c r="K131" s="448">
        <v>2068</v>
      </c>
      <c r="L131" s="448">
        <v>2048</v>
      </c>
      <c r="M131" s="450"/>
      <c r="N131" s="444">
        <v>4217</v>
      </c>
      <c r="O131" s="444">
        <v>2109</v>
      </c>
      <c r="P131" s="444">
        <v>2108</v>
      </c>
      <c r="Q131" s="217"/>
      <c r="R131" s="251">
        <f t="shared" si="13"/>
        <v>4116</v>
      </c>
    </row>
    <row r="132" spans="1:18" ht="10.35" customHeight="1">
      <c r="A132" s="53" t="s">
        <v>155</v>
      </c>
      <c r="B132" s="133">
        <v>1048</v>
      </c>
      <c r="C132" s="133">
        <v>519</v>
      </c>
      <c r="D132" s="133">
        <v>529</v>
      </c>
      <c r="E132" s="133"/>
      <c r="F132" s="448">
        <v>1051</v>
      </c>
      <c r="G132" s="448">
        <v>515</v>
      </c>
      <c r="H132" s="448">
        <v>536</v>
      </c>
      <c r="I132" s="448"/>
      <c r="J132" s="448">
        <f t="shared" si="28"/>
        <v>995</v>
      </c>
      <c r="K132" s="448">
        <v>476</v>
      </c>
      <c r="L132" s="448">
        <v>519</v>
      </c>
      <c r="M132" s="450"/>
      <c r="N132" s="444">
        <v>1033</v>
      </c>
      <c r="O132" s="444">
        <v>500</v>
      </c>
      <c r="P132" s="444">
        <v>533</v>
      </c>
      <c r="Q132" s="217"/>
      <c r="R132" s="251">
        <f t="shared" si="13"/>
        <v>995</v>
      </c>
    </row>
    <row r="133" spans="1:18" ht="10.35" customHeight="1">
      <c r="A133" s="53" t="s">
        <v>156</v>
      </c>
      <c r="B133" s="133">
        <v>1973</v>
      </c>
      <c r="C133" s="133">
        <v>937</v>
      </c>
      <c r="D133" s="133">
        <v>1036</v>
      </c>
      <c r="E133" s="133"/>
      <c r="F133" s="448">
        <v>2022</v>
      </c>
      <c r="G133" s="448">
        <v>944</v>
      </c>
      <c r="H133" s="448">
        <v>1078</v>
      </c>
      <c r="I133" s="448"/>
      <c r="J133" s="448">
        <f t="shared" si="28"/>
        <v>2006</v>
      </c>
      <c r="K133" s="448">
        <v>934</v>
      </c>
      <c r="L133" s="448">
        <v>1072</v>
      </c>
      <c r="M133" s="450"/>
      <c r="N133" s="444">
        <v>2187</v>
      </c>
      <c r="O133" s="444">
        <v>1039</v>
      </c>
      <c r="P133" s="444">
        <v>1148</v>
      </c>
      <c r="Q133" s="217"/>
      <c r="R133" s="251">
        <f t="shared" si="13"/>
        <v>2006</v>
      </c>
    </row>
    <row r="134" spans="1:18" ht="10.35" customHeight="1">
      <c r="A134" s="53" t="s">
        <v>157</v>
      </c>
      <c r="B134" s="133">
        <v>606</v>
      </c>
      <c r="C134" s="133">
        <v>290</v>
      </c>
      <c r="D134" s="133">
        <v>316</v>
      </c>
      <c r="E134" s="133"/>
      <c r="F134" s="448">
        <v>615</v>
      </c>
      <c r="G134" s="448">
        <v>288</v>
      </c>
      <c r="H134" s="448">
        <v>327</v>
      </c>
      <c r="I134" s="448"/>
      <c r="J134" s="448">
        <f t="shared" si="28"/>
        <v>596</v>
      </c>
      <c r="K134" s="448">
        <v>279</v>
      </c>
      <c r="L134" s="448">
        <v>317</v>
      </c>
      <c r="M134" s="450"/>
      <c r="N134" s="444">
        <v>615</v>
      </c>
      <c r="O134" s="444">
        <v>287</v>
      </c>
      <c r="P134" s="444">
        <v>328</v>
      </c>
      <c r="Q134" s="217"/>
      <c r="R134" s="251">
        <f t="shared" si="13"/>
        <v>596</v>
      </c>
    </row>
    <row r="135" spans="1:18" ht="12" customHeight="1">
      <c r="A135" s="53" t="s">
        <v>158</v>
      </c>
      <c r="B135" s="133">
        <v>1036</v>
      </c>
      <c r="C135" s="133">
        <v>498</v>
      </c>
      <c r="D135" s="133">
        <v>538</v>
      </c>
      <c r="E135" s="133"/>
      <c r="F135" s="448">
        <v>1040</v>
      </c>
      <c r="G135" s="448">
        <v>500</v>
      </c>
      <c r="H135" s="448">
        <v>540</v>
      </c>
      <c r="I135" s="448"/>
      <c r="J135" s="448">
        <f t="shared" si="28"/>
        <v>1019</v>
      </c>
      <c r="K135" s="448">
        <v>484</v>
      </c>
      <c r="L135" s="448">
        <v>535</v>
      </c>
      <c r="M135" s="450"/>
      <c r="N135" s="444">
        <v>1057</v>
      </c>
      <c r="O135" s="444">
        <v>493</v>
      </c>
      <c r="P135" s="444">
        <v>564</v>
      </c>
      <c r="Q135" s="217"/>
      <c r="R135" s="251">
        <f t="shared" si="13"/>
        <v>1019</v>
      </c>
    </row>
    <row r="136" spans="1:18" ht="3" customHeight="1">
      <c r="A136" s="17"/>
      <c r="B136" s="34"/>
      <c r="C136" s="34"/>
      <c r="D136" s="50"/>
      <c r="E136" s="50"/>
      <c r="F136" s="34"/>
      <c r="G136" s="34"/>
      <c r="H136" s="50"/>
      <c r="I136" s="50"/>
      <c r="J136" s="50"/>
      <c r="K136" s="50"/>
      <c r="L136" s="50"/>
      <c r="M136" s="50"/>
      <c r="N136" s="50"/>
      <c r="O136" s="50"/>
      <c r="P136" s="50"/>
      <c r="R136" s="251">
        <f t="shared" si="13"/>
        <v>0</v>
      </c>
    </row>
    <row r="137" spans="1:18" ht="8.25" customHeight="1">
      <c r="A137" s="469" t="s">
        <v>508</v>
      </c>
      <c r="B137" s="469"/>
      <c r="C137" s="469"/>
      <c r="D137" s="469"/>
      <c r="E137" s="469"/>
      <c r="F137" s="469"/>
      <c r="G137" s="469"/>
      <c r="H137" s="469"/>
      <c r="I137" s="469"/>
      <c r="J137" s="469"/>
      <c r="K137" s="469"/>
      <c r="L137" s="469"/>
      <c r="M137" s="469"/>
      <c r="N137" s="469"/>
      <c r="O137" s="469"/>
      <c r="P137" s="469"/>
      <c r="Q137" s="188"/>
    </row>
    <row r="138" spans="1:18" ht="11.1" customHeight="1">
      <c r="A138" s="57" t="s">
        <v>527</v>
      </c>
      <c r="B138" s="271"/>
      <c r="C138" s="271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</row>
    <row r="139" spans="1:18">
      <c r="A139" s="272"/>
      <c r="B139" s="272"/>
      <c r="C139" s="272"/>
      <c r="D139" s="273"/>
      <c r="E139" s="273"/>
      <c r="F139" s="272"/>
      <c r="G139" s="272"/>
      <c r="H139" s="273"/>
      <c r="I139" s="273"/>
      <c r="J139" s="273"/>
      <c r="K139" s="272"/>
      <c r="L139" s="273"/>
      <c r="M139" s="273"/>
      <c r="N139" s="273"/>
      <c r="O139" s="272"/>
      <c r="P139" s="272"/>
    </row>
    <row r="140" spans="1:18" ht="13.5">
      <c r="A140" s="184"/>
      <c r="D140" s="70"/>
      <c r="E140" s="70"/>
      <c r="H140" s="70"/>
      <c r="I140" s="70"/>
      <c r="J140" s="70"/>
      <c r="K140" s="70"/>
      <c r="L140" s="70"/>
      <c r="M140" s="70"/>
      <c r="N140" s="70"/>
    </row>
    <row r="141" spans="1:18" ht="13.5">
      <c r="A141" s="219"/>
      <c r="D141" s="70"/>
      <c r="E141" s="70"/>
      <c r="H141" s="70"/>
      <c r="I141" s="70"/>
      <c r="J141" s="70"/>
      <c r="K141" s="70"/>
      <c r="L141" s="70"/>
      <c r="M141" s="70"/>
      <c r="N141" s="70"/>
    </row>
    <row r="142" spans="1:18" ht="13.5">
      <c r="M142" s="70"/>
      <c r="N142" s="70"/>
    </row>
    <row r="143" spans="1:18" ht="13.5">
      <c r="A143" s="184"/>
      <c r="D143" s="70"/>
      <c r="E143" s="70"/>
      <c r="H143" s="70"/>
      <c r="I143" s="70"/>
      <c r="J143" s="70"/>
      <c r="K143" s="70"/>
      <c r="L143" s="70"/>
      <c r="M143" s="70"/>
      <c r="N143" s="70"/>
    </row>
    <row r="144" spans="1:18" ht="3" customHeight="1">
      <c r="A144" s="184"/>
      <c r="D144" s="70"/>
      <c r="E144" s="70"/>
      <c r="H144" s="70"/>
      <c r="I144" s="70"/>
      <c r="J144" s="70"/>
      <c r="K144" s="70"/>
      <c r="L144" s="70"/>
      <c r="M144" s="70"/>
      <c r="N144" s="70"/>
    </row>
    <row r="145" spans="1:14" ht="13.5">
      <c r="A145" s="184"/>
      <c r="D145" s="70"/>
      <c r="E145" s="70"/>
      <c r="H145" s="70"/>
      <c r="I145" s="70"/>
      <c r="J145" s="70"/>
      <c r="K145" s="70"/>
      <c r="L145" s="70"/>
      <c r="M145" s="70"/>
      <c r="N145" s="70"/>
    </row>
    <row r="146" spans="1:14" ht="13.5">
      <c r="A146" s="184"/>
      <c r="D146" s="70"/>
      <c r="E146" s="70"/>
      <c r="H146" s="70"/>
      <c r="I146" s="70"/>
      <c r="J146" s="70"/>
      <c r="K146" s="70"/>
      <c r="L146" s="70"/>
      <c r="M146" s="70"/>
      <c r="N146" s="70"/>
    </row>
    <row r="147" spans="1:14" ht="13.5">
      <c r="A147" s="219"/>
      <c r="D147" s="70"/>
      <c r="E147" s="70"/>
      <c r="H147" s="70"/>
      <c r="I147" s="70"/>
      <c r="J147" s="70"/>
      <c r="K147" s="70"/>
      <c r="L147" s="70"/>
      <c r="M147" s="70"/>
      <c r="N147" s="70"/>
    </row>
    <row r="148" spans="1:14" ht="13.5">
      <c r="A148" s="184"/>
      <c r="D148" s="70"/>
      <c r="E148" s="70"/>
      <c r="H148" s="70"/>
      <c r="I148" s="70"/>
      <c r="J148" s="70"/>
      <c r="K148" s="70"/>
      <c r="L148" s="70"/>
      <c r="M148" s="70"/>
      <c r="N148" s="70"/>
    </row>
    <row r="149" spans="1:14" ht="13.5">
      <c r="A149" s="184"/>
      <c r="D149" s="70"/>
      <c r="E149" s="70"/>
      <c r="H149" s="70"/>
      <c r="I149" s="70"/>
      <c r="J149" s="70"/>
      <c r="K149" s="70"/>
      <c r="L149" s="70"/>
      <c r="M149" s="70"/>
      <c r="N149" s="70"/>
    </row>
    <row r="150" spans="1:14" ht="13.5">
      <c r="A150" s="184"/>
      <c r="D150" s="70"/>
      <c r="E150" s="70"/>
      <c r="H150" s="70"/>
      <c r="I150" s="70"/>
      <c r="J150" s="70"/>
      <c r="K150" s="70"/>
      <c r="L150" s="70"/>
      <c r="M150" s="70"/>
      <c r="N150" s="70"/>
    </row>
    <row r="151" spans="1:14" ht="13.5">
      <c r="A151" s="184"/>
      <c r="D151" s="70"/>
      <c r="E151" s="70"/>
      <c r="H151" s="70"/>
      <c r="I151" s="70"/>
      <c r="J151" s="70"/>
      <c r="K151" s="70"/>
      <c r="L151" s="70"/>
      <c r="M151" s="70"/>
      <c r="N151" s="70"/>
    </row>
    <row r="152" spans="1:14" ht="13.5">
      <c r="A152" s="184"/>
      <c r="D152" s="70"/>
      <c r="E152" s="70"/>
      <c r="H152" s="70"/>
      <c r="I152" s="70"/>
      <c r="J152" s="70"/>
      <c r="K152" s="70"/>
      <c r="L152" s="70"/>
      <c r="M152" s="70"/>
      <c r="N152" s="70"/>
    </row>
    <row r="153" spans="1:14" ht="13.5">
      <c r="A153" s="184"/>
      <c r="D153" s="70"/>
      <c r="E153" s="70"/>
      <c r="H153" s="70"/>
      <c r="I153" s="70"/>
      <c r="J153" s="70"/>
      <c r="K153" s="70"/>
      <c r="L153" s="70"/>
      <c r="M153" s="70"/>
      <c r="N153" s="70"/>
    </row>
    <row r="154" spans="1:14" ht="13.5">
      <c r="A154" s="184"/>
      <c r="D154" s="70"/>
      <c r="E154" s="70"/>
      <c r="H154" s="70"/>
      <c r="I154" s="70"/>
      <c r="J154" s="70"/>
      <c r="K154" s="70"/>
      <c r="L154" s="70"/>
      <c r="M154" s="70"/>
      <c r="N154" s="70"/>
    </row>
    <row r="155" spans="1:14" ht="13.5">
      <c r="A155" s="184"/>
      <c r="D155" s="70"/>
      <c r="E155" s="70"/>
      <c r="H155" s="70"/>
      <c r="I155" s="70"/>
      <c r="J155" s="70"/>
      <c r="K155" s="70"/>
      <c r="L155" s="70"/>
      <c r="M155" s="70"/>
      <c r="N155" s="70"/>
    </row>
    <row r="156" spans="1:14" ht="12" customHeight="1">
      <c r="A156" s="184"/>
      <c r="D156" s="70"/>
      <c r="E156" s="70"/>
      <c r="H156" s="70"/>
      <c r="I156" s="70"/>
      <c r="J156" s="70"/>
      <c r="K156" s="70"/>
      <c r="L156" s="70"/>
      <c r="M156" s="70"/>
      <c r="N156" s="70"/>
    </row>
    <row r="157" spans="1:14" ht="13.5">
      <c r="A157" s="184"/>
      <c r="D157" s="70"/>
      <c r="E157" s="70"/>
      <c r="H157" s="70"/>
      <c r="I157" s="70"/>
      <c r="J157" s="70"/>
      <c r="K157" s="70"/>
      <c r="L157" s="70"/>
      <c r="M157" s="70"/>
      <c r="N157" s="70"/>
    </row>
    <row r="158" spans="1:14" ht="13.5">
      <c r="A158" s="184"/>
      <c r="D158" s="70"/>
      <c r="E158" s="70"/>
      <c r="H158" s="70"/>
      <c r="I158" s="70"/>
      <c r="J158" s="70"/>
      <c r="K158" s="70"/>
      <c r="L158" s="70"/>
      <c r="M158" s="70"/>
      <c r="N158" s="70"/>
    </row>
    <row r="159" spans="1:14" ht="13.5">
      <c r="A159" s="184"/>
      <c r="D159" s="70"/>
      <c r="E159" s="70"/>
      <c r="H159" s="70"/>
      <c r="I159" s="70"/>
      <c r="J159" s="70"/>
      <c r="K159" s="70"/>
      <c r="L159" s="70"/>
      <c r="M159" s="70"/>
      <c r="N159" s="70"/>
    </row>
    <row r="160" spans="1:14" ht="13.5">
      <c r="A160" s="184"/>
      <c r="D160" s="70"/>
      <c r="E160" s="70"/>
      <c r="H160" s="70"/>
      <c r="I160" s="70"/>
      <c r="J160" s="70"/>
      <c r="K160" s="70"/>
      <c r="L160" s="70"/>
      <c r="M160" s="70"/>
      <c r="N160" s="70"/>
    </row>
    <row r="161" spans="1:14" ht="13.5">
      <c r="A161" s="184"/>
      <c r="D161" s="70"/>
      <c r="E161" s="70"/>
      <c r="H161" s="70"/>
      <c r="I161" s="70"/>
      <c r="J161" s="70"/>
      <c r="K161" s="70"/>
      <c r="L161" s="70"/>
      <c r="M161" s="70"/>
      <c r="N161" s="70"/>
    </row>
    <row r="162" spans="1:14" ht="13.5">
      <c r="A162" s="184"/>
      <c r="D162" s="70"/>
      <c r="E162" s="70"/>
      <c r="H162" s="70"/>
      <c r="I162" s="70"/>
      <c r="J162" s="70"/>
      <c r="K162" s="70"/>
      <c r="L162" s="70"/>
      <c r="M162" s="70"/>
      <c r="N162" s="70"/>
    </row>
    <row r="163" spans="1:14" ht="13.5">
      <c r="A163" s="184"/>
      <c r="D163" s="70"/>
      <c r="E163" s="70"/>
      <c r="H163" s="70"/>
      <c r="I163" s="70"/>
      <c r="J163" s="70"/>
      <c r="K163" s="70"/>
      <c r="L163" s="70"/>
      <c r="M163" s="70"/>
      <c r="N163" s="70"/>
    </row>
    <row r="164" spans="1:14" ht="13.5">
      <c r="A164" s="184"/>
      <c r="D164" s="70"/>
      <c r="E164" s="70"/>
      <c r="H164" s="70"/>
      <c r="I164" s="70"/>
      <c r="J164" s="70"/>
      <c r="K164" s="70"/>
      <c r="L164" s="70"/>
      <c r="M164" s="70"/>
      <c r="N164" s="70"/>
    </row>
    <row r="165" spans="1:14" ht="13.5">
      <c r="A165" s="184"/>
    </row>
    <row r="166" spans="1:14" ht="13.5">
      <c r="A166" s="184"/>
    </row>
    <row r="167" spans="1:14" ht="13.5">
      <c r="A167" s="184"/>
    </row>
    <row r="168" spans="1:14" ht="13.5">
      <c r="A168" s="184"/>
    </row>
  </sheetData>
  <mergeCells count="14">
    <mergeCell ref="A137:P137"/>
    <mergeCell ref="A1:P1"/>
    <mergeCell ref="N3:P3"/>
    <mergeCell ref="A71:A72"/>
    <mergeCell ref="B71:D71"/>
    <mergeCell ref="F71:H71"/>
    <mergeCell ref="J71:L71"/>
    <mergeCell ref="N71:P71"/>
    <mergeCell ref="A2:D2"/>
    <mergeCell ref="A3:A4"/>
    <mergeCell ref="B3:D3"/>
    <mergeCell ref="F3:H3"/>
    <mergeCell ref="J3:L3"/>
    <mergeCell ref="A69:P69"/>
  </mergeCells>
  <pageMargins left="0.59055118110236227" right="0.59055118110236227" top="0.59055118110236227" bottom="0.59055118110236227" header="0" footer="0"/>
  <pageSetup orientation="portrait" r:id="rId1"/>
  <ignoredErrors>
    <ignoredError sqref="K6:L6 H6 N57:P57" formulaRange="1"/>
    <ignoredError sqref="J22 J38 J49 J63 J79 J90 J100 J105 J111 J117 J128 J5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8"/>
  <sheetViews>
    <sheetView showGridLines="0" topLeftCell="A22" zoomScaleNormal="100" zoomScaleSheetLayoutView="70" workbookViewId="0">
      <selection activeCell="O57" sqref="O57"/>
    </sheetView>
  </sheetViews>
  <sheetFormatPr baseColWidth="10" defaultColWidth="11.42578125" defaultRowHeight="12.75"/>
  <cols>
    <col min="1" max="1" width="18.140625" style="28" customWidth="1"/>
    <col min="2" max="2" width="18.7109375" style="28" hidden="1" customWidth="1"/>
    <col min="3" max="10" width="11.7109375" style="28" hidden="1" customWidth="1"/>
    <col min="11" max="13" width="11.7109375" style="28" customWidth="1"/>
    <col min="14" max="14" width="3.7109375" style="28" customWidth="1"/>
    <col min="15" max="17" width="11.7109375" style="28" customWidth="1"/>
    <col min="18" max="18" width="3.7109375" style="28" customWidth="1"/>
    <col min="19" max="21" width="11.7109375" style="28" customWidth="1"/>
    <col min="22" max="22" width="10" style="28" customWidth="1"/>
    <col min="23" max="23" width="7.85546875" style="28" customWidth="1"/>
    <col min="24" max="16384" width="11.42578125" style="28"/>
  </cols>
  <sheetData>
    <row r="1" spans="1:23" ht="12" customHeight="1">
      <c r="A1" s="39" t="s">
        <v>341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</row>
    <row r="2" spans="1:23" ht="8.25" customHeight="1">
      <c r="A2" s="479"/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  <c r="R2" s="175"/>
    </row>
    <row r="3" spans="1:23" ht="24.95" customHeight="1">
      <c r="A3" s="126" t="s">
        <v>200</v>
      </c>
      <c r="B3" s="482" t="s">
        <v>307</v>
      </c>
      <c r="C3" s="482"/>
      <c r="D3" s="482"/>
      <c r="E3" s="482" t="s">
        <v>301</v>
      </c>
      <c r="F3" s="482"/>
      <c r="G3" s="482"/>
      <c r="H3" s="474" t="s">
        <v>300</v>
      </c>
      <c r="I3" s="474"/>
      <c r="J3" s="474"/>
      <c r="K3" s="474" t="s">
        <v>315</v>
      </c>
      <c r="L3" s="474"/>
      <c r="M3" s="474"/>
      <c r="N3" s="179"/>
      <c r="O3" s="474" t="s">
        <v>317</v>
      </c>
      <c r="P3" s="474"/>
      <c r="Q3" s="474"/>
      <c r="R3" s="179"/>
      <c r="S3" s="474" t="s">
        <v>321</v>
      </c>
      <c r="T3" s="474"/>
      <c r="U3" s="474"/>
      <c r="V3" s="78"/>
      <c r="W3" s="45"/>
    </row>
    <row r="4" spans="1:23" ht="13.5">
      <c r="A4" s="16"/>
      <c r="B4" s="81" t="s">
        <v>17</v>
      </c>
      <c r="C4" s="82" t="s">
        <v>51</v>
      </c>
      <c r="D4" s="82" t="s">
        <v>52</v>
      </c>
      <c r="E4" s="82" t="s">
        <v>17</v>
      </c>
      <c r="F4" s="82" t="s">
        <v>51</v>
      </c>
      <c r="G4" s="82" t="s">
        <v>52</v>
      </c>
      <c r="H4" s="82" t="s">
        <v>17</v>
      </c>
      <c r="I4" s="82" t="s">
        <v>51</v>
      </c>
      <c r="J4" s="82" t="s">
        <v>52</v>
      </c>
      <c r="K4" s="82" t="s">
        <v>17</v>
      </c>
      <c r="L4" s="82" t="s">
        <v>51</v>
      </c>
      <c r="M4" s="82" t="s">
        <v>52</v>
      </c>
      <c r="N4"/>
      <c r="O4" s="82" t="s">
        <v>17</v>
      </c>
      <c r="P4" s="82" t="s">
        <v>51</v>
      </c>
      <c r="Q4" s="82" t="s">
        <v>52</v>
      </c>
      <c r="R4"/>
      <c r="S4" s="82" t="s">
        <v>17</v>
      </c>
      <c r="T4" s="82" t="s">
        <v>51</v>
      </c>
      <c r="U4" s="82" t="s">
        <v>52</v>
      </c>
      <c r="V4" s="44"/>
      <c r="W4" s="46"/>
    </row>
    <row r="5" spans="1:23" ht="12" customHeight="1">
      <c r="A5" s="52" t="s">
        <v>161</v>
      </c>
      <c r="B5" s="131">
        <f t="shared" ref="B5:I5" si="0">SUM(B6,B22,B46,B57,B65,B71,B88,B99,B109,B114,B128,B135,B147)</f>
        <v>835750</v>
      </c>
      <c r="C5" s="131">
        <f t="shared" si="0"/>
        <v>415189</v>
      </c>
      <c r="D5" s="131">
        <f t="shared" si="0"/>
        <v>420261</v>
      </c>
      <c r="E5" s="127">
        <f t="shared" si="0"/>
        <v>841046</v>
      </c>
      <c r="F5" s="127">
        <f t="shared" si="0"/>
        <v>416655</v>
      </c>
      <c r="G5" s="127">
        <f t="shared" si="0"/>
        <v>424391</v>
      </c>
      <c r="H5" s="127">
        <f t="shared" si="0"/>
        <v>1636100</v>
      </c>
      <c r="I5" s="127">
        <f t="shared" si="0"/>
        <v>427516</v>
      </c>
      <c r="J5" s="127">
        <f>SUM(J6,J22,J46,J57,J65,J71,J88,J99,J109,J114,J128,J135,J147)</f>
        <v>435128</v>
      </c>
      <c r="K5" s="127">
        <f>SUM(K6,K22,K46,K57,K65,K71,K88,K99,K109,K114,K128,K135,K147)</f>
        <v>863388</v>
      </c>
      <c r="L5" s="127">
        <f t="shared" ref="L5:M5" si="1">SUM(L6,L22,L46,L57,L65,L71,L88,L99,L109,L114,L128,L135,L147)</f>
        <v>432616</v>
      </c>
      <c r="M5" s="127">
        <f t="shared" si="1"/>
        <v>435021</v>
      </c>
      <c r="N5" s="127"/>
      <c r="O5" s="127">
        <f t="shared" ref="O5:Q5" si="2">SUM(O6,O22,O46,O57,O65,O71,O88,O99,O109,O114,O128,O135,O147)</f>
        <v>865151</v>
      </c>
      <c r="P5" s="127">
        <f t="shared" si="2"/>
        <v>426214</v>
      </c>
      <c r="Q5" s="127">
        <f t="shared" si="2"/>
        <v>438937</v>
      </c>
      <c r="R5" s="127"/>
      <c r="S5" s="131">
        <f>SUM(S6,S22,S46,S57,S65,S71,S88, S99,S109,S114,S128,S135,S147)</f>
        <v>892394</v>
      </c>
      <c r="T5" s="131">
        <v>445983</v>
      </c>
      <c r="U5" s="131">
        <v>455499</v>
      </c>
      <c r="V5" s="65"/>
      <c r="W5" s="47"/>
    </row>
    <row r="6" spans="1:23" s="43" customFormat="1" ht="12" customHeight="1">
      <c r="A6" s="52" t="s">
        <v>13</v>
      </c>
      <c r="B6" s="131">
        <f>SUM(B7:B21)</f>
        <v>169143</v>
      </c>
      <c r="C6" s="131">
        <f t="shared" ref="C6:D6" si="3">SUM(C7:C21)</f>
        <v>84973</v>
      </c>
      <c r="D6" s="131">
        <f t="shared" si="3"/>
        <v>84170</v>
      </c>
      <c r="E6" s="131">
        <f>SUM(E7:E21)</f>
        <v>169318</v>
      </c>
      <c r="F6" s="131">
        <f t="shared" ref="F6" si="4">SUM(F7:F21)</f>
        <v>84320</v>
      </c>
      <c r="G6" s="131">
        <f>SUM(G7:G21)</f>
        <v>84998</v>
      </c>
      <c r="H6" s="131">
        <f>SUM(H7:H21)</f>
        <v>172599</v>
      </c>
      <c r="I6" s="131">
        <f t="shared" ref="I6:J6" si="5">SUM(I7:I21)</f>
        <v>85938.999999999971</v>
      </c>
      <c r="J6" s="131">
        <f t="shared" si="5"/>
        <v>86660.000000000015</v>
      </c>
      <c r="K6" s="131">
        <f>SUM(K7:K21)</f>
        <v>175160</v>
      </c>
      <c r="L6" s="131">
        <f t="shared" ref="L6:M6" si="6">SUM(L7:L21)</f>
        <v>86477</v>
      </c>
      <c r="M6" s="131">
        <f t="shared" si="6"/>
        <v>88683</v>
      </c>
      <c r="N6" s="131"/>
      <c r="O6" s="131">
        <f>SUM(O7:O21)</f>
        <v>174776</v>
      </c>
      <c r="P6" s="131">
        <f>SUM(P7:P21)</f>
        <v>86768</v>
      </c>
      <c r="Q6" s="131">
        <f>SUM(Q7:Q21)</f>
        <v>88008</v>
      </c>
      <c r="R6" s="131"/>
      <c r="S6" s="131">
        <f>SUM(S7:S21)</f>
        <v>178885</v>
      </c>
      <c r="T6" s="131">
        <v>88692</v>
      </c>
      <c r="U6" s="131">
        <v>90193</v>
      </c>
      <c r="V6" s="79"/>
      <c r="W6" s="28"/>
    </row>
    <row r="7" spans="1:23" ht="12" customHeight="1">
      <c r="A7" s="53" t="s">
        <v>13</v>
      </c>
      <c r="B7" s="128">
        <v>98676</v>
      </c>
      <c r="C7" s="128">
        <v>50513</v>
      </c>
      <c r="D7" s="128">
        <v>48163</v>
      </c>
      <c r="E7" s="129">
        <v>96751</v>
      </c>
      <c r="F7" s="129">
        <v>48893</v>
      </c>
      <c r="G7" s="129">
        <v>47858</v>
      </c>
      <c r="H7" s="129">
        <f>SUM(I7:J7)</f>
        <v>98829.999999999985</v>
      </c>
      <c r="I7" s="129">
        <v>49951.999999999978</v>
      </c>
      <c r="J7" s="129">
        <v>48878.000000000007</v>
      </c>
      <c r="K7" s="129">
        <f>SUM(L7:M7)</f>
        <v>99946</v>
      </c>
      <c r="L7" s="129">
        <v>50316</v>
      </c>
      <c r="M7" s="129">
        <v>49630</v>
      </c>
      <c r="N7" s="129"/>
      <c r="O7" s="129">
        <f t="shared" ref="O7:O21" si="7">P7+Q7</f>
        <v>100423</v>
      </c>
      <c r="P7" s="129">
        <v>50487</v>
      </c>
      <c r="Q7" s="129">
        <v>49936</v>
      </c>
      <c r="R7" s="129"/>
      <c r="S7" s="129">
        <f t="shared" ref="S7:S21" si="8">T7+U7</f>
        <v>103124</v>
      </c>
      <c r="T7" s="129">
        <v>51738</v>
      </c>
      <c r="U7" s="129">
        <v>51386</v>
      </c>
      <c r="V7" s="65"/>
    </row>
    <row r="8" spans="1:23" ht="12" customHeight="1">
      <c r="A8" s="53" t="s">
        <v>53</v>
      </c>
      <c r="B8" s="128">
        <v>18653</v>
      </c>
      <c r="C8" s="128">
        <v>9515</v>
      </c>
      <c r="D8" s="128">
        <v>9138</v>
      </c>
      <c r="E8" s="129">
        <v>18679</v>
      </c>
      <c r="F8" s="129">
        <v>9484</v>
      </c>
      <c r="G8" s="129">
        <v>9195</v>
      </c>
      <c r="H8" s="129">
        <f t="shared" ref="H8:H21" si="9">SUM(I8:J8)</f>
        <v>18791.999999999996</v>
      </c>
      <c r="I8" s="129">
        <v>9525.9999999999945</v>
      </c>
      <c r="J8" s="129">
        <v>9266.0000000000018</v>
      </c>
      <c r="K8" s="129">
        <f t="shared" ref="K8:K21" si="10">SUM(L8:M8)</f>
        <v>18823</v>
      </c>
      <c r="L8" s="129">
        <v>9545</v>
      </c>
      <c r="M8" s="129">
        <v>9278</v>
      </c>
      <c r="N8" s="129"/>
      <c r="O8" s="129">
        <f t="shared" si="7"/>
        <v>18743</v>
      </c>
      <c r="P8" s="129">
        <v>9491</v>
      </c>
      <c r="Q8" s="129">
        <v>9252</v>
      </c>
      <c r="R8" s="129"/>
      <c r="S8" s="129">
        <f t="shared" si="8"/>
        <v>19065</v>
      </c>
      <c r="T8" s="129">
        <v>9661</v>
      </c>
      <c r="U8" s="129">
        <v>9404</v>
      </c>
      <c r="V8" s="65"/>
    </row>
    <row r="9" spans="1:23" ht="12" customHeight="1">
      <c r="A9" s="53" t="s">
        <v>163</v>
      </c>
      <c r="B9" s="128">
        <v>3683</v>
      </c>
      <c r="C9" s="128">
        <v>1744</v>
      </c>
      <c r="D9" s="128">
        <v>1939</v>
      </c>
      <c r="E9" s="129">
        <v>3837</v>
      </c>
      <c r="F9" s="129">
        <v>1833</v>
      </c>
      <c r="G9" s="129">
        <v>2004</v>
      </c>
      <c r="H9" s="129">
        <f t="shared" si="9"/>
        <v>3893.9999999999991</v>
      </c>
      <c r="I9" s="129">
        <v>1869</v>
      </c>
      <c r="J9" s="129">
        <v>2024.9999999999989</v>
      </c>
      <c r="K9" s="129">
        <f t="shared" si="10"/>
        <v>4905</v>
      </c>
      <c r="L9" s="129">
        <v>1872</v>
      </c>
      <c r="M9" s="129">
        <v>3033</v>
      </c>
      <c r="N9" s="129"/>
      <c r="O9" s="129">
        <f t="shared" si="7"/>
        <v>4031</v>
      </c>
      <c r="P9" s="129">
        <v>1998</v>
      </c>
      <c r="Q9" s="129">
        <v>2033</v>
      </c>
      <c r="R9" s="129"/>
      <c r="S9" s="129">
        <f t="shared" si="8"/>
        <v>4031</v>
      </c>
      <c r="T9" s="129">
        <v>1950</v>
      </c>
      <c r="U9" s="129">
        <v>2081</v>
      </c>
      <c r="V9" s="65"/>
    </row>
    <row r="10" spans="1:23" ht="12" customHeight="1">
      <c r="A10" s="53" t="s">
        <v>54</v>
      </c>
      <c r="B10" s="128">
        <v>3603</v>
      </c>
      <c r="C10" s="128">
        <v>1793</v>
      </c>
      <c r="D10" s="128">
        <v>1810</v>
      </c>
      <c r="E10" s="129">
        <v>3715</v>
      </c>
      <c r="F10" s="129">
        <v>1842</v>
      </c>
      <c r="G10" s="129">
        <v>1873</v>
      </c>
      <c r="H10" s="129">
        <f t="shared" si="9"/>
        <v>3810</v>
      </c>
      <c r="I10" s="129">
        <v>1890.0000000000002</v>
      </c>
      <c r="J10" s="129">
        <v>1919.9999999999995</v>
      </c>
      <c r="K10" s="129">
        <f t="shared" si="10"/>
        <v>3849</v>
      </c>
      <c r="L10" s="129">
        <v>1908</v>
      </c>
      <c r="M10" s="129">
        <v>1941</v>
      </c>
      <c r="N10" s="129"/>
      <c r="O10" s="129">
        <f t="shared" si="7"/>
        <v>3847</v>
      </c>
      <c r="P10" s="129">
        <v>1899</v>
      </c>
      <c r="Q10" s="129">
        <v>1948</v>
      </c>
      <c r="R10" s="129"/>
      <c r="S10" s="129">
        <f t="shared" si="8"/>
        <v>3923</v>
      </c>
      <c r="T10" s="129">
        <v>1938</v>
      </c>
      <c r="U10" s="129">
        <v>1985</v>
      </c>
      <c r="V10" s="65"/>
    </row>
    <row r="11" spans="1:23" ht="12" customHeight="1">
      <c r="A11" s="53" t="s">
        <v>55</v>
      </c>
      <c r="B11" s="128">
        <v>7401</v>
      </c>
      <c r="C11" s="128">
        <v>3590</v>
      </c>
      <c r="D11" s="128">
        <v>3811</v>
      </c>
      <c r="E11" s="129">
        <v>7882</v>
      </c>
      <c r="F11" s="129">
        <v>3813</v>
      </c>
      <c r="G11" s="129">
        <v>4069</v>
      </c>
      <c r="H11" s="129">
        <f t="shared" si="9"/>
        <v>8081</v>
      </c>
      <c r="I11" s="129">
        <v>3910.9999999999991</v>
      </c>
      <c r="J11" s="129">
        <v>4170.0000000000009</v>
      </c>
      <c r="K11" s="129">
        <f t="shared" si="10"/>
        <v>8143</v>
      </c>
      <c r="L11" s="129">
        <v>3939</v>
      </c>
      <c r="M11" s="129">
        <v>4204</v>
      </c>
      <c r="N11" s="129"/>
      <c r="O11" s="129">
        <f t="shared" si="7"/>
        <v>8124</v>
      </c>
      <c r="P11" s="129">
        <v>3929</v>
      </c>
      <c r="Q11" s="129">
        <v>4195</v>
      </c>
      <c r="R11" s="129"/>
      <c r="S11" s="129">
        <f t="shared" si="8"/>
        <v>8188</v>
      </c>
      <c r="T11" s="129">
        <v>3957</v>
      </c>
      <c r="U11" s="129">
        <v>4231</v>
      </c>
      <c r="V11" s="65"/>
    </row>
    <row r="12" spans="1:23" ht="12" customHeight="1">
      <c r="A12" s="53" t="s">
        <v>56</v>
      </c>
      <c r="B12" s="128">
        <v>6585</v>
      </c>
      <c r="C12" s="128">
        <v>3112</v>
      </c>
      <c r="D12" s="128">
        <v>3473</v>
      </c>
      <c r="E12" s="129">
        <v>6673</v>
      </c>
      <c r="F12" s="129">
        <v>3147</v>
      </c>
      <c r="G12" s="129">
        <v>3526</v>
      </c>
      <c r="H12" s="129">
        <f t="shared" si="9"/>
        <v>6830.9999999999991</v>
      </c>
      <c r="I12" s="129">
        <v>3210.0000000000009</v>
      </c>
      <c r="J12" s="129">
        <v>3620.9999999999982</v>
      </c>
      <c r="K12" s="129">
        <f t="shared" si="10"/>
        <v>6849</v>
      </c>
      <c r="L12" s="129">
        <v>3207</v>
      </c>
      <c r="M12" s="129">
        <v>3642</v>
      </c>
      <c r="N12" s="129"/>
      <c r="O12" s="129">
        <f t="shared" si="7"/>
        <v>6838</v>
      </c>
      <c r="P12" s="129">
        <v>3199</v>
      </c>
      <c r="Q12" s="129">
        <v>3639</v>
      </c>
      <c r="R12" s="129"/>
      <c r="S12" s="129">
        <f t="shared" si="8"/>
        <v>6914</v>
      </c>
      <c r="T12" s="129">
        <v>3239</v>
      </c>
      <c r="U12" s="129">
        <v>3675</v>
      </c>
      <c r="V12" s="65"/>
    </row>
    <row r="13" spans="1:23" ht="12" customHeight="1">
      <c r="A13" s="53" t="s">
        <v>57</v>
      </c>
      <c r="B13" s="128">
        <v>4942</v>
      </c>
      <c r="C13" s="128">
        <v>2255</v>
      </c>
      <c r="D13" s="128">
        <v>2687</v>
      </c>
      <c r="E13" s="129">
        <v>5015</v>
      </c>
      <c r="F13" s="129">
        <v>2286</v>
      </c>
      <c r="G13" s="129">
        <v>2729</v>
      </c>
      <c r="H13" s="129">
        <f t="shared" si="9"/>
        <v>5189</v>
      </c>
      <c r="I13" s="129">
        <v>2369</v>
      </c>
      <c r="J13" s="129">
        <v>2820</v>
      </c>
      <c r="K13" s="129">
        <f t="shared" si="10"/>
        <v>5306</v>
      </c>
      <c r="L13" s="129">
        <v>2426</v>
      </c>
      <c r="M13" s="129">
        <v>2880</v>
      </c>
      <c r="N13" s="129"/>
      <c r="O13" s="129">
        <f t="shared" si="7"/>
        <v>5339</v>
      </c>
      <c r="P13" s="129">
        <v>2457</v>
      </c>
      <c r="Q13" s="129">
        <v>2882</v>
      </c>
      <c r="R13" s="129"/>
      <c r="S13" s="129">
        <f t="shared" si="8"/>
        <v>5565</v>
      </c>
      <c r="T13" s="129">
        <v>2567</v>
      </c>
      <c r="U13" s="129">
        <v>2998</v>
      </c>
      <c r="V13" s="65"/>
    </row>
    <row r="14" spans="1:23" ht="12" customHeight="1">
      <c r="A14" s="53" t="s">
        <v>58</v>
      </c>
      <c r="B14" s="128">
        <v>2449</v>
      </c>
      <c r="C14" s="128">
        <v>1183</v>
      </c>
      <c r="D14" s="128">
        <v>1266</v>
      </c>
      <c r="E14" s="129">
        <v>2575</v>
      </c>
      <c r="F14" s="129">
        <v>1254</v>
      </c>
      <c r="G14" s="129">
        <v>1321</v>
      </c>
      <c r="H14" s="129">
        <f t="shared" si="9"/>
        <v>2617.9999999999991</v>
      </c>
      <c r="I14" s="129">
        <v>1266</v>
      </c>
      <c r="J14" s="129">
        <v>1351.9999999999993</v>
      </c>
      <c r="K14" s="129">
        <f t="shared" si="10"/>
        <v>2645</v>
      </c>
      <c r="L14" s="129">
        <v>1270</v>
      </c>
      <c r="M14" s="129">
        <v>1375</v>
      </c>
      <c r="N14" s="129"/>
      <c r="O14" s="129">
        <f t="shared" si="7"/>
        <v>2649</v>
      </c>
      <c r="P14" s="129">
        <v>1272</v>
      </c>
      <c r="Q14" s="129">
        <v>1377</v>
      </c>
      <c r="R14" s="129"/>
      <c r="S14" s="129">
        <f t="shared" si="8"/>
        <v>2710</v>
      </c>
      <c r="T14" s="129">
        <v>1308</v>
      </c>
      <c r="U14" s="129">
        <v>1402</v>
      </c>
      <c r="V14" s="65"/>
    </row>
    <row r="15" spans="1:23" ht="12" customHeight="1">
      <c r="A15" s="53" t="s">
        <v>59</v>
      </c>
      <c r="B15" s="128">
        <v>3799</v>
      </c>
      <c r="C15" s="128">
        <v>1806</v>
      </c>
      <c r="D15" s="128">
        <v>1993</v>
      </c>
      <c r="E15" s="129">
        <v>3892</v>
      </c>
      <c r="F15" s="129">
        <v>1851</v>
      </c>
      <c r="G15" s="129">
        <v>2041</v>
      </c>
      <c r="H15" s="129">
        <f t="shared" si="9"/>
        <v>3970.9999999999991</v>
      </c>
      <c r="I15" s="129">
        <v>1893.0000000000002</v>
      </c>
      <c r="J15" s="129">
        <v>2077.9999999999991</v>
      </c>
      <c r="K15" s="129">
        <f t="shared" si="10"/>
        <v>4050</v>
      </c>
      <c r="L15" s="129">
        <v>1933</v>
      </c>
      <c r="M15" s="129">
        <v>2117</v>
      </c>
      <c r="N15" s="129"/>
      <c r="O15" s="129">
        <f t="shared" si="7"/>
        <v>4063</v>
      </c>
      <c r="P15" s="129">
        <v>1937</v>
      </c>
      <c r="Q15" s="129">
        <v>2126</v>
      </c>
      <c r="R15" s="129"/>
      <c r="S15" s="129">
        <f t="shared" si="8"/>
        <v>4164</v>
      </c>
      <c r="T15" s="129">
        <v>1980</v>
      </c>
      <c r="U15" s="129">
        <v>2184</v>
      </c>
      <c r="V15" s="66"/>
    </row>
    <row r="16" spans="1:23" ht="12" customHeight="1">
      <c r="A16" s="53" t="s">
        <v>61</v>
      </c>
      <c r="B16" s="128">
        <v>3515</v>
      </c>
      <c r="C16" s="128">
        <v>1720</v>
      </c>
      <c r="D16" s="128">
        <v>1795</v>
      </c>
      <c r="E16" s="129">
        <v>3742</v>
      </c>
      <c r="F16" s="129">
        <v>1836</v>
      </c>
      <c r="G16" s="129">
        <v>1906</v>
      </c>
      <c r="H16" s="129">
        <f t="shared" si="9"/>
        <v>3818.0000000000018</v>
      </c>
      <c r="I16" s="129">
        <v>1889.0000000000007</v>
      </c>
      <c r="J16" s="129">
        <v>1929.0000000000009</v>
      </c>
      <c r="K16" s="129">
        <f t="shared" si="10"/>
        <v>3848</v>
      </c>
      <c r="L16" s="129">
        <v>1900</v>
      </c>
      <c r="M16" s="129">
        <v>1948</v>
      </c>
      <c r="N16" s="129"/>
      <c r="O16" s="129">
        <f t="shared" si="7"/>
        <v>3877</v>
      </c>
      <c r="P16" s="129">
        <v>1919</v>
      </c>
      <c r="Q16" s="129">
        <v>1958</v>
      </c>
      <c r="R16" s="129"/>
      <c r="S16" s="129">
        <f t="shared" si="8"/>
        <v>4008</v>
      </c>
      <c r="T16" s="129">
        <v>1970</v>
      </c>
      <c r="U16" s="129">
        <v>2038</v>
      </c>
      <c r="V16" s="63"/>
      <c r="W16" s="63"/>
    </row>
    <row r="17" spans="1:23" ht="12" customHeight="1">
      <c r="A17" s="53" t="s">
        <v>60</v>
      </c>
      <c r="B17" s="128">
        <v>4726</v>
      </c>
      <c r="C17" s="128">
        <v>2304</v>
      </c>
      <c r="D17" s="128">
        <v>2422</v>
      </c>
      <c r="E17" s="129">
        <v>4977</v>
      </c>
      <c r="F17" s="129">
        <v>2413</v>
      </c>
      <c r="G17" s="129">
        <v>2564</v>
      </c>
      <c r="H17" s="129">
        <f t="shared" si="9"/>
        <v>5089</v>
      </c>
      <c r="I17" s="129">
        <v>2459.0000000000005</v>
      </c>
      <c r="J17" s="129">
        <v>2629.9999999999995</v>
      </c>
      <c r="K17" s="129">
        <f t="shared" si="10"/>
        <v>5130</v>
      </c>
      <c r="L17" s="129">
        <v>2466</v>
      </c>
      <c r="M17" s="129">
        <v>2664</v>
      </c>
      <c r="N17" s="129"/>
      <c r="O17" s="129">
        <f t="shared" si="7"/>
        <v>5143</v>
      </c>
      <c r="P17" s="129">
        <v>2470</v>
      </c>
      <c r="Q17" s="129">
        <v>2673</v>
      </c>
      <c r="R17" s="129"/>
      <c r="S17" s="129">
        <f t="shared" si="8"/>
        <v>5255</v>
      </c>
      <c r="T17" s="129">
        <v>2527</v>
      </c>
      <c r="U17" s="129">
        <v>2728</v>
      </c>
      <c r="V17" s="63"/>
      <c r="W17" s="63"/>
    </row>
    <row r="18" spans="1:23" ht="12" customHeight="1">
      <c r="A18" s="53" t="s">
        <v>62</v>
      </c>
      <c r="B18" s="128">
        <v>6101</v>
      </c>
      <c r="C18" s="128">
        <v>3004</v>
      </c>
      <c r="D18" s="128">
        <v>3097</v>
      </c>
      <c r="E18" s="129">
        <v>6029</v>
      </c>
      <c r="F18" s="129">
        <v>2982</v>
      </c>
      <c r="G18" s="129">
        <v>3047</v>
      </c>
      <c r="H18" s="129">
        <f t="shared" si="9"/>
        <v>6084.0000000000018</v>
      </c>
      <c r="I18" s="129">
        <v>3022.0000000000005</v>
      </c>
      <c r="J18" s="129">
        <v>3062.0000000000018</v>
      </c>
      <c r="K18" s="129">
        <f t="shared" si="10"/>
        <v>6069</v>
      </c>
      <c r="L18" s="129">
        <v>3007</v>
      </c>
      <c r="M18" s="129">
        <v>3062</v>
      </c>
      <c r="N18" s="129"/>
      <c r="O18" s="129">
        <f t="shared" si="7"/>
        <v>6090</v>
      </c>
      <c r="P18" s="129">
        <v>3019</v>
      </c>
      <c r="Q18" s="129">
        <v>3071</v>
      </c>
      <c r="R18" s="129"/>
      <c r="S18" s="129">
        <f t="shared" si="8"/>
        <v>6202</v>
      </c>
      <c r="T18" s="129">
        <v>3094</v>
      </c>
      <c r="U18" s="129">
        <v>3108</v>
      </c>
      <c r="V18" s="63"/>
      <c r="W18" s="63"/>
    </row>
    <row r="19" spans="1:23" ht="12" customHeight="1">
      <c r="A19" s="53" t="s">
        <v>63</v>
      </c>
      <c r="B19" s="128">
        <v>1027</v>
      </c>
      <c r="C19" s="128">
        <v>503</v>
      </c>
      <c r="D19" s="128">
        <v>524</v>
      </c>
      <c r="E19" s="129">
        <v>1059</v>
      </c>
      <c r="F19" s="129">
        <v>524</v>
      </c>
      <c r="G19" s="129">
        <v>535</v>
      </c>
      <c r="H19" s="129">
        <f t="shared" si="9"/>
        <v>1065.9999999999995</v>
      </c>
      <c r="I19" s="129">
        <v>521.99999999999977</v>
      </c>
      <c r="J19" s="129">
        <v>543.99999999999989</v>
      </c>
      <c r="K19" s="129">
        <f t="shared" si="10"/>
        <v>1080</v>
      </c>
      <c r="L19" s="129">
        <v>527</v>
      </c>
      <c r="M19" s="129">
        <v>553</v>
      </c>
      <c r="N19" s="129"/>
      <c r="O19" s="129">
        <f t="shared" si="7"/>
        <v>1081</v>
      </c>
      <c r="P19" s="129">
        <v>529</v>
      </c>
      <c r="Q19" s="129">
        <v>552</v>
      </c>
      <c r="R19" s="129"/>
      <c r="S19" s="129">
        <f t="shared" si="8"/>
        <v>1107</v>
      </c>
      <c r="T19" s="129">
        <v>545</v>
      </c>
      <c r="U19" s="129">
        <v>562</v>
      </c>
      <c r="V19" s="63"/>
      <c r="W19" s="63"/>
    </row>
    <row r="20" spans="1:23" ht="12" customHeight="1">
      <c r="A20" s="53" t="s">
        <v>64</v>
      </c>
      <c r="B20" s="128">
        <v>1986</v>
      </c>
      <c r="C20" s="128">
        <v>947</v>
      </c>
      <c r="D20" s="128">
        <v>1039</v>
      </c>
      <c r="E20" s="129">
        <v>2265</v>
      </c>
      <c r="F20" s="129">
        <v>1068</v>
      </c>
      <c r="G20" s="129">
        <v>1197</v>
      </c>
      <c r="H20" s="129">
        <f t="shared" si="9"/>
        <v>2238</v>
      </c>
      <c r="I20" s="129">
        <v>1044.9999999999995</v>
      </c>
      <c r="J20" s="129">
        <v>1193.0000000000002</v>
      </c>
      <c r="K20" s="129">
        <f t="shared" si="10"/>
        <v>2218</v>
      </c>
      <c r="L20" s="129">
        <v>1041</v>
      </c>
      <c r="M20" s="129">
        <v>1177</v>
      </c>
      <c r="N20" s="129"/>
      <c r="O20" s="129">
        <f t="shared" si="7"/>
        <v>2234</v>
      </c>
      <c r="P20" s="129">
        <v>1044</v>
      </c>
      <c r="Q20" s="129">
        <v>1190</v>
      </c>
      <c r="R20" s="129"/>
      <c r="S20" s="129">
        <f t="shared" si="8"/>
        <v>2260</v>
      </c>
      <c r="T20" s="129">
        <v>1064</v>
      </c>
      <c r="U20" s="129">
        <v>1196</v>
      </c>
      <c r="V20" s="63"/>
      <c r="W20" s="63"/>
    </row>
    <row r="21" spans="1:23" ht="12" customHeight="1">
      <c r="A21" s="53" t="s">
        <v>65</v>
      </c>
      <c r="B21" s="128">
        <v>1997</v>
      </c>
      <c r="C21" s="128">
        <v>984</v>
      </c>
      <c r="D21" s="128">
        <v>1013</v>
      </c>
      <c r="E21" s="129">
        <v>2227</v>
      </c>
      <c r="F21" s="129">
        <v>1094</v>
      </c>
      <c r="G21" s="129">
        <v>1133</v>
      </c>
      <c r="H21" s="129">
        <f t="shared" si="9"/>
        <v>2288</v>
      </c>
      <c r="I21" s="129">
        <v>1115.9999999999998</v>
      </c>
      <c r="J21" s="129">
        <v>1172</v>
      </c>
      <c r="K21" s="129">
        <f t="shared" si="10"/>
        <v>2299</v>
      </c>
      <c r="L21" s="129">
        <v>1120</v>
      </c>
      <c r="M21" s="129">
        <v>1179</v>
      </c>
      <c r="N21" s="129"/>
      <c r="O21" s="129">
        <f t="shared" si="7"/>
        <v>2294</v>
      </c>
      <c r="P21" s="129">
        <v>1118</v>
      </c>
      <c r="Q21" s="129">
        <v>1176</v>
      </c>
      <c r="R21" s="129"/>
      <c r="S21" s="129">
        <f t="shared" si="8"/>
        <v>2369</v>
      </c>
      <c r="T21" s="129">
        <v>1154</v>
      </c>
      <c r="U21" s="129">
        <v>1215</v>
      </c>
      <c r="V21" s="63"/>
      <c r="W21" s="63"/>
    </row>
    <row r="22" spans="1:23" s="43" customFormat="1" ht="12" customHeight="1">
      <c r="A22" s="52" t="s">
        <v>66</v>
      </c>
      <c r="B22" s="131">
        <f>SUM(B23:B37)</f>
        <v>88163</v>
      </c>
      <c r="C22" s="131">
        <f t="shared" ref="C22" si="11">SUM(C23:C37)</f>
        <v>42386</v>
      </c>
      <c r="D22" s="131">
        <f>SUM(D23:D37)</f>
        <v>45477</v>
      </c>
      <c r="E22" s="130">
        <f>SUM(F22:G22)</f>
        <v>92069</v>
      </c>
      <c r="F22" s="130">
        <f>SUM(F23:F37)</f>
        <v>44303</v>
      </c>
      <c r="G22" s="130">
        <f>SUM(G23:G37)</f>
        <v>47766</v>
      </c>
      <c r="H22" s="130">
        <f>SUM(I22:J22)</f>
        <v>94253</v>
      </c>
      <c r="I22" s="130">
        <f>SUM(I23:I37)</f>
        <v>45425.999999999993</v>
      </c>
      <c r="J22" s="130">
        <v>48827.000000000007</v>
      </c>
      <c r="K22" s="130">
        <f>SUM(L22:M22)</f>
        <v>96044</v>
      </c>
      <c r="L22" s="131">
        <f t="shared" ref="L22:M22" si="12">SUM(L23:L37)</f>
        <v>46660</v>
      </c>
      <c r="M22" s="131">
        <f t="shared" si="12"/>
        <v>49384</v>
      </c>
      <c r="N22" s="131"/>
      <c r="O22" s="130">
        <f>SUM(P22:Q22)</f>
        <v>95243</v>
      </c>
      <c r="P22" s="131">
        <f t="shared" ref="P22:Q22" si="13">SUM(P23:P37)</f>
        <v>45927</v>
      </c>
      <c r="Q22" s="131">
        <f t="shared" si="13"/>
        <v>49316</v>
      </c>
      <c r="R22" s="131"/>
      <c r="S22" s="131">
        <f>SUM(S23:S37)</f>
        <v>97989</v>
      </c>
      <c r="T22" s="131">
        <v>47320</v>
      </c>
      <c r="U22" s="131">
        <v>50669</v>
      </c>
      <c r="V22" s="63"/>
      <c r="W22" s="63"/>
    </row>
    <row r="23" spans="1:23" ht="12" customHeight="1">
      <c r="A23" s="53" t="s">
        <v>66</v>
      </c>
      <c r="B23" s="128">
        <v>22273</v>
      </c>
      <c r="C23" s="128">
        <v>11078</v>
      </c>
      <c r="D23" s="128">
        <v>11195</v>
      </c>
      <c r="E23" s="129">
        <f>SUM(F23:G23)</f>
        <v>22603</v>
      </c>
      <c r="F23" s="129">
        <v>11219</v>
      </c>
      <c r="G23" s="129">
        <v>11384</v>
      </c>
      <c r="H23" s="129">
        <f>SUM(I23:J23)</f>
        <v>23231.999999999989</v>
      </c>
      <c r="I23" s="129">
        <v>11494.999999999989</v>
      </c>
      <c r="J23" s="129">
        <v>11737</v>
      </c>
      <c r="K23" s="129">
        <f t="shared" ref="K23:K37" si="14">SUM(L23:M23)</f>
        <v>23533</v>
      </c>
      <c r="L23" s="129">
        <v>11649</v>
      </c>
      <c r="M23" s="129">
        <v>11884</v>
      </c>
      <c r="N23" s="129"/>
      <c r="O23" s="129">
        <f>P23+Q23</f>
        <v>23628</v>
      </c>
      <c r="P23" s="129">
        <v>11724</v>
      </c>
      <c r="Q23" s="129">
        <v>11904</v>
      </c>
      <c r="R23" s="129"/>
      <c r="S23" s="129">
        <f t="shared" ref="S23:S37" si="15">T23+U23</f>
        <v>24356</v>
      </c>
      <c r="T23" s="129">
        <v>12078</v>
      </c>
      <c r="U23" s="129">
        <v>12278</v>
      </c>
      <c r="V23" s="63"/>
      <c r="W23" s="63"/>
    </row>
    <row r="24" spans="1:23" ht="12" customHeight="1">
      <c r="A24" s="53" t="s">
        <v>67</v>
      </c>
      <c r="B24" s="128">
        <v>2546</v>
      </c>
      <c r="C24" s="128">
        <v>1262</v>
      </c>
      <c r="D24" s="128">
        <v>1284</v>
      </c>
      <c r="E24" s="129">
        <v>11456</v>
      </c>
      <c r="F24" s="129">
        <v>5265</v>
      </c>
      <c r="G24" s="129">
        <v>6191</v>
      </c>
      <c r="H24" s="129">
        <f t="shared" ref="H24:H37" si="16">SUM(I24:J24)</f>
        <v>3308.0000000000018</v>
      </c>
      <c r="I24" s="129">
        <v>1694.0000000000014</v>
      </c>
      <c r="J24" s="129">
        <v>1614.0000000000002</v>
      </c>
      <c r="K24" s="129">
        <f t="shared" si="14"/>
        <v>3325</v>
      </c>
      <c r="L24" s="129">
        <v>1705</v>
      </c>
      <c r="M24" s="129">
        <v>1620</v>
      </c>
      <c r="N24" s="129"/>
      <c r="O24" s="129">
        <f t="shared" ref="O24:O37" si="17">P24+Q24</f>
        <v>3297</v>
      </c>
      <c r="P24" s="129">
        <v>1700</v>
      </c>
      <c r="Q24" s="129">
        <v>1597</v>
      </c>
      <c r="R24" s="129"/>
      <c r="S24" s="129">
        <f t="shared" si="15"/>
        <v>3420</v>
      </c>
      <c r="T24" s="129">
        <v>1759</v>
      </c>
      <c r="U24" s="129">
        <v>1661</v>
      </c>
      <c r="V24" s="63"/>
      <c r="W24" s="63"/>
    </row>
    <row r="25" spans="1:23" ht="12" customHeight="1">
      <c r="A25" s="53" t="s">
        <v>68</v>
      </c>
      <c r="B25" s="128">
        <v>5796</v>
      </c>
      <c r="C25" s="128">
        <v>2810</v>
      </c>
      <c r="D25" s="128">
        <v>2986</v>
      </c>
      <c r="E25" s="129">
        <v>9818</v>
      </c>
      <c r="F25" s="129">
        <v>4838</v>
      </c>
      <c r="G25" s="129">
        <v>4980</v>
      </c>
      <c r="H25" s="129">
        <f t="shared" si="16"/>
        <v>6230.0000000000009</v>
      </c>
      <c r="I25" s="129">
        <v>3038.0000000000009</v>
      </c>
      <c r="J25" s="129">
        <v>3192</v>
      </c>
      <c r="K25" s="129">
        <f t="shared" si="14"/>
        <v>6363</v>
      </c>
      <c r="L25" s="129">
        <v>3097</v>
      </c>
      <c r="M25" s="129">
        <v>3266</v>
      </c>
      <c r="N25" s="129"/>
      <c r="O25" s="129">
        <f t="shared" si="17"/>
        <v>6368</v>
      </c>
      <c r="P25" s="129">
        <v>3094</v>
      </c>
      <c r="Q25" s="129">
        <v>3274</v>
      </c>
      <c r="R25" s="129"/>
      <c r="S25" s="129">
        <f t="shared" si="15"/>
        <v>6556</v>
      </c>
      <c r="T25" s="129">
        <v>3202</v>
      </c>
      <c r="U25" s="129">
        <v>3354</v>
      </c>
      <c r="V25" s="63"/>
      <c r="W25" s="63"/>
    </row>
    <row r="26" spans="1:23" ht="12" customHeight="1">
      <c r="A26" s="53" t="s">
        <v>69</v>
      </c>
      <c r="B26" s="128">
        <v>11341</v>
      </c>
      <c r="C26" s="128">
        <v>5224</v>
      </c>
      <c r="D26" s="128">
        <v>6117</v>
      </c>
      <c r="E26" s="129">
        <v>6159</v>
      </c>
      <c r="F26" s="129">
        <v>2985</v>
      </c>
      <c r="G26" s="129">
        <v>3174</v>
      </c>
      <c r="H26" s="129">
        <f t="shared" si="16"/>
        <v>11790.000000000004</v>
      </c>
      <c r="I26" s="129">
        <v>5437</v>
      </c>
      <c r="J26" s="129">
        <v>6353.0000000000036</v>
      </c>
      <c r="K26" s="129">
        <f t="shared" si="14"/>
        <v>11939</v>
      </c>
      <c r="L26" s="129">
        <v>5501</v>
      </c>
      <c r="M26" s="129">
        <v>6438</v>
      </c>
      <c r="N26" s="129"/>
      <c r="O26" s="129">
        <f t="shared" si="17"/>
        <v>11978</v>
      </c>
      <c r="P26" s="129">
        <v>5515</v>
      </c>
      <c r="Q26" s="129">
        <v>6463</v>
      </c>
      <c r="R26" s="129"/>
      <c r="S26" s="129">
        <f t="shared" si="15"/>
        <v>12358</v>
      </c>
      <c r="T26" s="129">
        <v>5702</v>
      </c>
      <c r="U26" s="129">
        <v>6656</v>
      </c>
      <c r="V26" s="63"/>
      <c r="W26" s="63"/>
    </row>
    <row r="27" spans="1:23" ht="12" customHeight="1">
      <c r="A27" s="53" t="s">
        <v>70</v>
      </c>
      <c r="B27" s="128">
        <v>3616</v>
      </c>
      <c r="C27" s="128">
        <v>1752</v>
      </c>
      <c r="D27" s="128">
        <v>1864</v>
      </c>
      <c r="E27" s="129">
        <v>6040</v>
      </c>
      <c r="F27" s="129">
        <v>2933</v>
      </c>
      <c r="G27" s="129">
        <v>3107</v>
      </c>
      <c r="H27" s="129">
        <f t="shared" si="16"/>
        <v>4191.0000000000009</v>
      </c>
      <c r="I27" s="129">
        <v>2020.0000000000002</v>
      </c>
      <c r="J27" s="129">
        <v>2171.0000000000009</v>
      </c>
      <c r="K27" s="129">
        <f t="shared" si="14"/>
        <v>4164</v>
      </c>
      <c r="L27" s="129">
        <v>2005</v>
      </c>
      <c r="M27" s="129">
        <v>2159</v>
      </c>
      <c r="N27" s="129"/>
      <c r="O27" s="129">
        <f t="shared" si="17"/>
        <v>4084</v>
      </c>
      <c r="P27" s="129">
        <v>1980</v>
      </c>
      <c r="Q27" s="129">
        <v>2104</v>
      </c>
      <c r="R27" s="129"/>
      <c r="S27" s="129">
        <f t="shared" si="15"/>
        <v>4098</v>
      </c>
      <c r="T27" s="129">
        <v>1979</v>
      </c>
      <c r="U27" s="129">
        <v>2119</v>
      </c>
      <c r="V27" s="63"/>
      <c r="W27" s="63"/>
    </row>
    <row r="28" spans="1:23" ht="12" customHeight="1">
      <c r="A28" s="53" t="s">
        <v>71</v>
      </c>
      <c r="B28" s="128">
        <v>5801</v>
      </c>
      <c r="C28" s="128">
        <v>2836</v>
      </c>
      <c r="D28" s="128">
        <v>2965</v>
      </c>
      <c r="E28" s="129">
        <v>5419</v>
      </c>
      <c r="F28" s="129">
        <v>2484</v>
      </c>
      <c r="G28" s="129">
        <v>2935</v>
      </c>
      <c r="H28" s="129">
        <f t="shared" si="16"/>
        <v>6272.9999999999991</v>
      </c>
      <c r="I28" s="129">
        <v>3025</v>
      </c>
      <c r="J28" s="129">
        <v>3247.9999999999991</v>
      </c>
      <c r="K28" s="129">
        <f t="shared" si="14"/>
        <v>6266</v>
      </c>
      <c r="L28" s="129">
        <v>3022</v>
      </c>
      <c r="M28" s="129">
        <v>3244</v>
      </c>
      <c r="N28" s="129"/>
      <c r="O28" s="129">
        <f t="shared" si="17"/>
        <v>6225</v>
      </c>
      <c r="P28" s="129">
        <v>2997</v>
      </c>
      <c r="Q28" s="129">
        <v>3228</v>
      </c>
      <c r="R28" s="129"/>
      <c r="S28" s="129">
        <f t="shared" si="15"/>
        <v>6344</v>
      </c>
      <c r="T28" s="129">
        <v>3059</v>
      </c>
      <c r="U28" s="129">
        <v>3285</v>
      </c>
      <c r="V28" s="63"/>
      <c r="W28" s="63"/>
    </row>
    <row r="29" spans="1:23" ht="12" customHeight="1">
      <c r="A29" s="53" t="s">
        <v>73</v>
      </c>
      <c r="B29" s="128">
        <v>3373</v>
      </c>
      <c r="C29" s="128">
        <v>1599</v>
      </c>
      <c r="D29" s="128">
        <v>1774</v>
      </c>
      <c r="E29" s="129">
        <v>4570</v>
      </c>
      <c r="F29" s="129">
        <v>2176</v>
      </c>
      <c r="G29" s="129">
        <v>2394</v>
      </c>
      <c r="H29" s="129">
        <f t="shared" si="16"/>
        <v>3488.9999999999991</v>
      </c>
      <c r="I29" s="129">
        <v>1675.9999999999998</v>
      </c>
      <c r="J29" s="129">
        <v>1812.9999999999995</v>
      </c>
      <c r="K29" s="129">
        <f t="shared" si="14"/>
        <v>3519</v>
      </c>
      <c r="L29" s="129">
        <v>1684</v>
      </c>
      <c r="M29" s="129">
        <v>1835</v>
      </c>
      <c r="N29" s="129"/>
      <c r="O29" s="129">
        <f t="shared" si="17"/>
        <v>3516</v>
      </c>
      <c r="P29" s="129">
        <v>1684</v>
      </c>
      <c r="Q29" s="129">
        <v>1832</v>
      </c>
      <c r="R29" s="129"/>
      <c r="S29" s="129">
        <f t="shared" si="15"/>
        <v>3599</v>
      </c>
      <c r="T29" s="129">
        <v>1736</v>
      </c>
      <c r="U29" s="129">
        <v>1863</v>
      </c>
      <c r="V29" s="63"/>
      <c r="W29" s="63"/>
    </row>
    <row r="30" spans="1:23" ht="12" customHeight="1">
      <c r="A30" s="53" t="s">
        <v>72</v>
      </c>
      <c r="B30" s="128">
        <v>4385</v>
      </c>
      <c r="C30" s="128">
        <v>2088</v>
      </c>
      <c r="D30" s="128">
        <v>2297</v>
      </c>
      <c r="E30" s="129">
        <v>4222</v>
      </c>
      <c r="F30" s="129">
        <v>2037</v>
      </c>
      <c r="G30" s="129">
        <v>2185</v>
      </c>
      <c r="H30" s="129">
        <f t="shared" si="16"/>
        <v>4693</v>
      </c>
      <c r="I30" s="129">
        <v>2246.9999999999995</v>
      </c>
      <c r="J30" s="129">
        <v>2446.0000000000009</v>
      </c>
      <c r="K30" s="129">
        <f t="shared" si="14"/>
        <v>4802</v>
      </c>
      <c r="L30" s="129">
        <v>2296</v>
      </c>
      <c r="M30" s="129">
        <v>2506</v>
      </c>
      <c r="N30" s="129"/>
      <c r="O30" s="129">
        <f t="shared" si="17"/>
        <v>4836</v>
      </c>
      <c r="P30" s="129">
        <v>2322</v>
      </c>
      <c r="Q30" s="129">
        <v>2514</v>
      </c>
      <c r="R30" s="129"/>
      <c r="S30" s="129">
        <f t="shared" si="15"/>
        <v>5010</v>
      </c>
      <c r="T30" s="129">
        <v>2414</v>
      </c>
      <c r="U30" s="129">
        <v>2596</v>
      </c>
      <c r="V30" s="63"/>
      <c r="W30" s="63"/>
    </row>
    <row r="31" spans="1:23" ht="12" customHeight="1">
      <c r="A31" s="53" t="s">
        <v>74</v>
      </c>
      <c r="B31" s="128">
        <v>2180</v>
      </c>
      <c r="C31" s="128">
        <v>981</v>
      </c>
      <c r="D31" s="128">
        <v>1199</v>
      </c>
      <c r="E31" s="129">
        <v>4088</v>
      </c>
      <c r="F31" s="129">
        <v>1936</v>
      </c>
      <c r="G31" s="129">
        <v>2152</v>
      </c>
      <c r="H31" s="129">
        <f t="shared" si="16"/>
        <v>2564</v>
      </c>
      <c r="I31" s="129">
        <v>1186.9999999999995</v>
      </c>
      <c r="J31" s="129">
        <v>1377.0000000000005</v>
      </c>
      <c r="K31" s="129">
        <f t="shared" si="14"/>
        <v>2653</v>
      </c>
      <c r="L31" s="129">
        <v>1233</v>
      </c>
      <c r="M31" s="129">
        <v>1420</v>
      </c>
      <c r="N31" s="129"/>
      <c r="O31" s="129">
        <f t="shared" si="17"/>
        <v>2697</v>
      </c>
      <c r="P31" s="129">
        <v>1250</v>
      </c>
      <c r="Q31" s="129">
        <v>1447</v>
      </c>
      <c r="R31" s="129"/>
      <c r="S31" s="129">
        <f t="shared" si="15"/>
        <v>2789</v>
      </c>
      <c r="T31" s="129">
        <v>1300</v>
      </c>
      <c r="U31" s="129">
        <v>1489</v>
      </c>
      <c r="V31" s="63"/>
      <c r="W31" s="63"/>
    </row>
    <row r="32" spans="1:23" ht="12" customHeight="1">
      <c r="A32" s="53" t="s">
        <v>185</v>
      </c>
      <c r="B32" s="128">
        <v>9415</v>
      </c>
      <c r="C32" s="128">
        <v>4647</v>
      </c>
      <c r="D32" s="128">
        <v>4768</v>
      </c>
      <c r="E32" s="129">
        <v>3627</v>
      </c>
      <c r="F32" s="129">
        <v>1708</v>
      </c>
      <c r="G32" s="129">
        <v>1919</v>
      </c>
      <c r="H32" s="129">
        <f t="shared" si="16"/>
        <v>10008</v>
      </c>
      <c r="I32" s="129">
        <v>4948</v>
      </c>
      <c r="J32" s="129">
        <v>5060</v>
      </c>
      <c r="K32" s="129">
        <f t="shared" si="14"/>
        <v>10036</v>
      </c>
      <c r="L32" s="129">
        <v>4958</v>
      </c>
      <c r="M32" s="129">
        <v>5078</v>
      </c>
      <c r="N32" s="129"/>
      <c r="O32" s="129">
        <f t="shared" si="17"/>
        <v>9978</v>
      </c>
      <c r="P32" s="129">
        <v>4954</v>
      </c>
      <c r="Q32" s="129">
        <v>5024</v>
      </c>
      <c r="R32" s="129"/>
      <c r="S32" s="129">
        <f t="shared" si="15"/>
        <v>10232</v>
      </c>
      <c r="T32" s="129">
        <v>5066</v>
      </c>
      <c r="U32" s="129">
        <v>5166</v>
      </c>
      <c r="V32" s="63"/>
      <c r="W32" s="63"/>
    </row>
    <row r="33" spans="1:23" ht="12" customHeight="1">
      <c r="A33" s="53" t="s">
        <v>164</v>
      </c>
      <c r="B33" s="128">
        <v>5310</v>
      </c>
      <c r="C33" s="128">
        <v>2441</v>
      </c>
      <c r="D33" s="128">
        <v>2869</v>
      </c>
      <c r="E33" s="129">
        <v>3433</v>
      </c>
      <c r="F33" s="129">
        <v>1644</v>
      </c>
      <c r="G33" s="129">
        <v>1789</v>
      </c>
      <c r="H33" s="129">
        <f t="shared" si="16"/>
        <v>5610.0000000000018</v>
      </c>
      <c r="I33" s="129">
        <v>2610.0000000000009</v>
      </c>
      <c r="J33" s="129">
        <v>3000.0000000000009</v>
      </c>
      <c r="K33" s="129">
        <f t="shared" si="14"/>
        <v>5670</v>
      </c>
      <c r="L33" s="129">
        <v>2619</v>
      </c>
      <c r="M33" s="129">
        <v>3051</v>
      </c>
      <c r="N33" s="129"/>
      <c r="O33" s="129">
        <f t="shared" si="17"/>
        <v>5675</v>
      </c>
      <c r="P33" s="129">
        <v>2627</v>
      </c>
      <c r="Q33" s="129">
        <v>3048</v>
      </c>
      <c r="R33" s="129"/>
      <c r="S33" s="129">
        <f t="shared" si="15"/>
        <v>5845</v>
      </c>
      <c r="T33" s="129">
        <v>2718</v>
      </c>
      <c r="U33" s="129">
        <v>3127</v>
      </c>
      <c r="V33" s="63"/>
      <c r="W33" s="63"/>
    </row>
    <row r="34" spans="1:23" ht="12" customHeight="1">
      <c r="A34" s="53" t="s">
        <v>75</v>
      </c>
      <c r="B34" s="128">
        <v>3581</v>
      </c>
      <c r="C34" s="128">
        <v>1683</v>
      </c>
      <c r="D34" s="128">
        <v>1598</v>
      </c>
      <c r="E34" s="129">
        <v>3258</v>
      </c>
      <c r="F34" s="129">
        <v>1658</v>
      </c>
      <c r="G34" s="129">
        <v>1600</v>
      </c>
      <c r="H34" s="129">
        <f t="shared" si="16"/>
        <v>3743.0000000000005</v>
      </c>
      <c r="I34" s="129">
        <v>1768.9999999999998</v>
      </c>
      <c r="J34" s="129">
        <v>1974.0000000000007</v>
      </c>
      <c r="K34" s="129">
        <f t="shared" si="14"/>
        <v>4620</v>
      </c>
      <c r="L34" s="129">
        <v>2619</v>
      </c>
      <c r="M34" s="129">
        <v>2001</v>
      </c>
      <c r="N34" s="129"/>
      <c r="O34" s="129">
        <f t="shared" si="17"/>
        <v>3794</v>
      </c>
      <c r="P34" s="129">
        <v>1795</v>
      </c>
      <c r="Q34" s="129">
        <v>1999</v>
      </c>
      <c r="R34" s="129"/>
      <c r="S34" s="129">
        <f t="shared" si="15"/>
        <v>3971</v>
      </c>
      <c r="T34" s="129">
        <v>1893</v>
      </c>
      <c r="U34" s="129">
        <v>2078</v>
      </c>
      <c r="V34" s="63"/>
      <c r="W34" s="63"/>
    </row>
    <row r="35" spans="1:23" ht="12" customHeight="1">
      <c r="A35" s="53" t="s">
        <v>76</v>
      </c>
      <c r="B35" s="128">
        <v>2613</v>
      </c>
      <c r="C35" s="128">
        <v>1185</v>
      </c>
      <c r="D35" s="128">
        <v>1428</v>
      </c>
      <c r="E35" s="129">
        <v>2849</v>
      </c>
      <c r="F35" s="129">
        <v>1310</v>
      </c>
      <c r="G35" s="129">
        <v>1539</v>
      </c>
      <c r="H35" s="129">
        <f t="shared" si="16"/>
        <v>2874</v>
      </c>
      <c r="I35" s="129">
        <v>1315.9999999999995</v>
      </c>
      <c r="J35" s="129">
        <v>1558.0000000000002</v>
      </c>
      <c r="K35" s="129">
        <f t="shared" si="14"/>
        <v>2855</v>
      </c>
      <c r="L35" s="129">
        <v>1303</v>
      </c>
      <c r="M35" s="129">
        <v>1552</v>
      </c>
      <c r="N35" s="129"/>
      <c r="O35" s="129">
        <f t="shared" si="17"/>
        <v>2883</v>
      </c>
      <c r="P35" s="129">
        <v>1318</v>
      </c>
      <c r="Q35" s="129">
        <v>1565</v>
      </c>
      <c r="R35" s="129"/>
      <c r="S35" s="129">
        <f t="shared" si="15"/>
        <v>2987</v>
      </c>
      <c r="T35" s="129">
        <v>1381</v>
      </c>
      <c r="U35" s="129">
        <v>1606</v>
      </c>
      <c r="V35" s="63"/>
      <c r="W35" s="63"/>
    </row>
    <row r="36" spans="1:23" ht="12" customHeight="1">
      <c r="A36" s="53" t="s">
        <v>77</v>
      </c>
      <c r="B36" s="128">
        <v>4013</v>
      </c>
      <c r="C36" s="128">
        <v>1903</v>
      </c>
      <c r="D36" s="128">
        <v>2110</v>
      </c>
      <c r="E36" s="129">
        <v>2429</v>
      </c>
      <c r="F36" s="129">
        <v>1117</v>
      </c>
      <c r="G36" s="129">
        <v>1312</v>
      </c>
      <c r="H36" s="129">
        <f t="shared" si="16"/>
        <v>4123.9999999999991</v>
      </c>
      <c r="I36" s="129">
        <v>1949.9999999999993</v>
      </c>
      <c r="J36" s="129">
        <v>2174</v>
      </c>
      <c r="K36" s="129">
        <f t="shared" si="14"/>
        <v>4147</v>
      </c>
      <c r="L36" s="129">
        <v>1950</v>
      </c>
      <c r="M36" s="129">
        <v>2197</v>
      </c>
      <c r="N36" s="129"/>
      <c r="O36" s="129">
        <f t="shared" si="17"/>
        <v>4138</v>
      </c>
      <c r="P36" s="129">
        <v>1952</v>
      </c>
      <c r="Q36" s="129">
        <v>2186</v>
      </c>
      <c r="R36" s="129"/>
      <c r="S36" s="129">
        <f t="shared" si="15"/>
        <v>4199</v>
      </c>
      <c r="T36" s="129">
        <v>1985</v>
      </c>
      <c r="U36" s="129">
        <v>2214</v>
      </c>
      <c r="V36" s="63"/>
      <c r="W36" s="63"/>
    </row>
    <row r="37" spans="1:23" ht="12" customHeight="1">
      <c r="A37" s="53" t="s">
        <v>78</v>
      </c>
      <c r="B37" s="128">
        <v>1920</v>
      </c>
      <c r="C37" s="128">
        <v>897</v>
      </c>
      <c r="D37" s="128">
        <v>1023</v>
      </c>
      <c r="E37" s="129">
        <v>2098</v>
      </c>
      <c r="F37" s="129">
        <v>993</v>
      </c>
      <c r="G37" s="129">
        <v>1105</v>
      </c>
      <c r="H37" s="129">
        <f t="shared" si="16"/>
        <v>2124</v>
      </c>
      <c r="I37" s="129">
        <v>1014</v>
      </c>
      <c r="J37" s="129">
        <v>1109.9999999999998</v>
      </c>
      <c r="K37" s="129">
        <f t="shared" si="14"/>
        <v>2152</v>
      </c>
      <c r="L37" s="129">
        <v>1019</v>
      </c>
      <c r="M37" s="129">
        <v>1133</v>
      </c>
      <c r="N37" s="129"/>
      <c r="O37" s="129">
        <f t="shared" si="17"/>
        <v>2146</v>
      </c>
      <c r="P37" s="129">
        <v>1015</v>
      </c>
      <c r="Q37" s="129">
        <v>1131</v>
      </c>
      <c r="R37" s="129"/>
      <c r="S37" s="129">
        <f t="shared" si="15"/>
        <v>2225</v>
      </c>
      <c r="T37" s="129">
        <v>1048</v>
      </c>
      <c r="U37" s="129">
        <v>1177</v>
      </c>
      <c r="V37" s="63"/>
      <c r="W37" s="63"/>
    </row>
    <row r="38" spans="1:23" ht="5.0999999999999996" customHeight="1">
      <c r="A38" s="36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63"/>
      <c r="W38" s="63"/>
    </row>
    <row r="39" spans="1:23" ht="9.9499999999999993" customHeight="1">
      <c r="A39" s="63"/>
      <c r="B39" s="63"/>
      <c r="C39" s="58"/>
      <c r="D39" s="58"/>
      <c r="E39" s="75"/>
      <c r="F39" s="75"/>
      <c r="G39" s="75"/>
      <c r="H39" s="75"/>
      <c r="I39" s="180" t="s">
        <v>188</v>
      </c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2" t="s">
        <v>337</v>
      </c>
      <c r="V39" s="63"/>
      <c r="W39" s="63"/>
    </row>
    <row r="40" spans="1:23" ht="13.15" customHeight="1">
      <c r="A40" s="63"/>
      <c r="B40" s="63"/>
      <c r="C40" s="58"/>
      <c r="D40" s="58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47"/>
      <c r="T40" s="63"/>
      <c r="U40" s="63"/>
      <c r="V40" s="63"/>
      <c r="W40" s="63"/>
    </row>
    <row r="41" spans="1:23" ht="13.15" customHeight="1">
      <c r="A41" s="464" t="str">
        <f>A1</f>
        <v>10.3  PUNO: POBLACIÓN ELECTORAL POR  SEXO, SEGÚN PROVINCIA Y DISTRITO, 2016 - 2018</v>
      </c>
      <c r="B41" s="464"/>
      <c r="C41" s="464"/>
      <c r="D41" s="464"/>
      <c r="E41" s="464"/>
      <c r="F41" s="464"/>
      <c r="G41" s="464"/>
      <c r="H41" s="464"/>
      <c r="I41" s="464"/>
      <c r="J41" s="464"/>
      <c r="K41" s="464"/>
      <c r="L41" s="464"/>
      <c r="M41" s="464"/>
      <c r="N41" s="464"/>
      <c r="O41" s="464"/>
      <c r="P41" s="464"/>
      <c r="Q41" s="464"/>
      <c r="R41" s="464"/>
      <c r="S41" s="464"/>
      <c r="T41" s="464"/>
      <c r="U41" s="464"/>
      <c r="V41" s="63"/>
      <c r="W41" s="63"/>
    </row>
    <row r="42" spans="1:23" ht="8.1" customHeight="1">
      <c r="A42" s="63"/>
      <c r="B42" s="63"/>
      <c r="C42" s="58"/>
      <c r="D42" s="58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47"/>
      <c r="T42" s="63"/>
      <c r="U42" s="63"/>
      <c r="V42" s="63"/>
      <c r="W42" s="63"/>
    </row>
    <row r="43" spans="1:23" ht="26.25" customHeight="1">
      <c r="A43" s="484" t="s">
        <v>189</v>
      </c>
      <c r="B43" s="474" t="s">
        <v>308</v>
      </c>
      <c r="C43" s="474"/>
      <c r="D43" s="474"/>
      <c r="E43" s="481" t="s">
        <v>190</v>
      </c>
      <c r="F43" s="481"/>
      <c r="G43" s="481"/>
      <c r="H43" s="481" t="s">
        <v>213</v>
      </c>
      <c r="I43" s="481"/>
      <c r="J43" s="481"/>
      <c r="K43" s="474" t="s">
        <v>315</v>
      </c>
      <c r="L43" s="474"/>
      <c r="M43" s="474"/>
      <c r="N43" s="174"/>
      <c r="O43" s="474" t="s">
        <v>317</v>
      </c>
      <c r="P43" s="474"/>
      <c r="Q43" s="474"/>
      <c r="R43" s="174"/>
      <c r="S43" s="474" t="s">
        <v>321</v>
      </c>
      <c r="T43" s="474"/>
      <c r="U43" s="474"/>
      <c r="V43" s="63"/>
      <c r="W43" s="63"/>
    </row>
    <row r="44" spans="1:23" ht="15.75" customHeight="1">
      <c r="A44" s="485"/>
      <c r="B44" s="51" t="s">
        <v>17</v>
      </c>
      <c r="C44" s="51" t="s">
        <v>51</v>
      </c>
      <c r="D44" s="51" t="s">
        <v>52</v>
      </c>
      <c r="E44" s="51" t="s">
        <v>17</v>
      </c>
      <c r="F44" s="51" t="s">
        <v>51</v>
      </c>
      <c r="G44" s="51" t="s">
        <v>52</v>
      </c>
      <c r="H44" s="51" t="s">
        <v>17</v>
      </c>
      <c r="I44" s="51" t="s">
        <v>51</v>
      </c>
      <c r="J44" s="51" t="s">
        <v>52</v>
      </c>
      <c r="K44" s="51" t="s">
        <v>17</v>
      </c>
      <c r="L44" s="51" t="s">
        <v>51</v>
      </c>
      <c r="M44" s="51" t="s">
        <v>52</v>
      </c>
      <c r="N44" s="51"/>
      <c r="O44" s="51" t="s">
        <v>17</v>
      </c>
      <c r="P44" s="51" t="s">
        <v>51</v>
      </c>
      <c r="Q44" s="51" t="s">
        <v>52</v>
      </c>
      <c r="R44" s="51"/>
      <c r="S44" s="51" t="s">
        <v>17</v>
      </c>
      <c r="T44" s="51" t="s">
        <v>51</v>
      </c>
      <c r="U44" s="51" t="s">
        <v>52</v>
      </c>
      <c r="V44" s="63"/>
      <c r="W44" s="63"/>
    </row>
    <row r="45" spans="1:23" ht="5.0999999999999996" customHeight="1">
      <c r="A45" s="53"/>
      <c r="B45" s="58"/>
      <c r="C45" s="58"/>
      <c r="D45" s="58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47"/>
      <c r="T45" s="63"/>
      <c r="U45" s="63"/>
      <c r="V45" s="63"/>
      <c r="W45" s="63"/>
    </row>
    <row r="46" spans="1:23" s="43" customFormat="1" ht="12" customHeight="1">
      <c r="A46" s="52" t="s">
        <v>79</v>
      </c>
      <c r="B46" s="132">
        <f>SUM(B47:B56)</f>
        <v>35727</v>
      </c>
      <c r="C46" s="132">
        <f t="shared" ref="C46" si="18">SUM(C47:C56)</f>
        <v>18254</v>
      </c>
      <c r="D46" s="132">
        <f t="shared" ref="D46:G46" si="19">SUM(D47:D56)</f>
        <v>17473</v>
      </c>
      <c r="E46" s="132">
        <f t="shared" si="19"/>
        <v>37461</v>
      </c>
      <c r="F46" s="132">
        <f t="shared" si="19"/>
        <v>19085</v>
      </c>
      <c r="G46" s="132">
        <f t="shared" si="19"/>
        <v>18376</v>
      </c>
      <c r="H46" s="132">
        <f t="shared" ref="H46:I46" si="20">SUM(H47:H56)</f>
        <v>39465</v>
      </c>
      <c r="I46" s="132">
        <f t="shared" si="20"/>
        <v>20139</v>
      </c>
      <c r="J46" s="132">
        <f t="shared" ref="J46:Q46" si="21">SUM(J47:J56)</f>
        <v>19325.999999999996</v>
      </c>
      <c r="K46" s="132">
        <f t="shared" ref="K46:M46" si="22">SUM(K47:K56)</f>
        <v>40301</v>
      </c>
      <c r="L46" s="132">
        <f t="shared" si="22"/>
        <v>20574</v>
      </c>
      <c r="M46" s="132">
        <f t="shared" si="22"/>
        <v>19727</v>
      </c>
      <c r="N46" s="132"/>
      <c r="O46" s="132">
        <f t="shared" si="21"/>
        <v>40829</v>
      </c>
      <c r="P46" s="132">
        <f t="shared" si="21"/>
        <v>20857</v>
      </c>
      <c r="Q46" s="132">
        <f t="shared" si="21"/>
        <v>19972</v>
      </c>
      <c r="R46" s="132"/>
      <c r="S46" s="132">
        <f>SUM(S48:S56)</f>
        <v>33441</v>
      </c>
      <c r="T46" s="132">
        <v>21798</v>
      </c>
      <c r="U46" s="132">
        <v>20731</v>
      </c>
      <c r="V46" s="63"/>
      <c r="W46" s="63"/>
    </row>
    <row r="47" spans="1:23" ht="11.1" customHeight="1">
      <c r="A47" s="53" t="s">
        <v>80</v>
      </c>
      <c r="B47" s="136">
        <v>7930</v>
      </c>
      <c r="C47" s="136">
        <v>3925</v>
      </c>
      <c r="D47" s="136">
        <v>4005</v>
      </c>
      <c r="E47" s="133">
        <v>8154</v>
      </c>
      <c r="F47" s="133">
        <v>4046</v>
      </c>
      <c r="G47" s="133">
        <v>4108</v>
      </c>
      <c r="H47" s="133">
        <f>SUM(I47:J47)</f>
        <v>8506.9999999999982</v>
      </c>
      <c r="I47" s="133">
        <v>4205</v>
      </c>
      <c r="J47" s="133">
        <v>4301.9999999999982</v>
      </c>
      <c r="K47" s="133">
        <f>SUM(L47:M47)</f>
        <v>8679</v>
      </c>
      <c r="L47" s="133">
        <v>4300</v>
      </c>
      <c r="M47" s="133">
        <v>4379</v>
      </c>
      <c r="N47" s="133"/>
      <c r="O47" s="133">
        <f>P47+Q47</f>
        <v>8742</v>
      </c>
      <c r="P47" s="133">
        <v>4326</v>
      </c>
      <c r="Q47" s="133">
        <v>4416</v>
      </c>
      <c r="R47" s="133"/>
      <c r="S47" s="133">
        <f t="shared" ref="S47:S56" si="23">T47+U47</f>
        <v>9088</v>
      </c>
      <c r="T47" s="133">
        <v>4513</v>
      </c>
      <c r="U47" s="133">
        <v>4575</v>
      </c>
      <c r="V47" s="63"/>
      <c r="W47" s="63"/>
    </row>
    <row r="48" spans="1:23" ht="11.1" customHeight="1">
      <c r="A48" s="53" t="s">
        <v>81</v>
      </c>
      <c r="B48" s="136">
        <v>1450</v>
      </c>
      <c r="C48" s="136">
        <v>715</v>
      </c>
      <c r="D48" s="136">
        <v>735</v>
      </c>
      <c r="E48" s="133">
        <v>1480</v>
      </c>
      <c r="F48" s="133">
        <v>723</v>
      </c>
      <c r="G48" s="133">
        <v>757</v>
      </c>
      <c r="H48" s="133">
        <f t="shared" ref="H48:H56" si="24">SUM(I48:J48)</f>
        <v>1563</v>
      </c>
      <c r="I48" s="133">
        <v>769.00000000000011</v>
      </c>
      <c r="J48" s="133">
        <v>794</v>
      </c>
      <c r="K48" s="133">
        <f t="shared" ref="K48:K56" si="25">SUM(L48:M48)</f>
        <v>1590</v>
      </c>
      <c r="L48" s="133">
        <v>787</v>
      </c>
      <c r="M48" s="133">
        <v>803</v>
      </c>
      <c r="N48" s="133"/>
      <c r="O48" s="133">
        <f t="shared" ref="O48:O56" si="26">P48+Q48</f>
        <v>1609</v>
      </c>
      <c r="P48" s="133">
        <v>802</v>
      </c>
      <c r="Q48" s="133">
        <v>807</v>
      </c>
      <c r="R48" s="133"/>
      <c r="S48" s="133">
        <f t="shared" si="23"/>
        <v>1674</v>
      </c>
      <c r="T48" s="133">
        <v>839</v>
      </c>
      <c r="U48" s="133">
        <v>835</v>
      </c>
      <c r="V48" s="63"/>
      <c r="W48" s="63"/>
    </row>
    <row r="49" spans="1:23" ht="11.1" customHeight="1">
      <c r="A49" s="53" t="s">
        <v>82</v>
      </c>
      <c r="B49" s="136">
        <v>3634</v>
      </c>
      <c r="C49" s="136">
        <v>1808</v>
      </c>
      <c r="D49" s="136">
        <v>1826</v>
      </c>
      <c r="E49" s="133">
        <v>3856</v>
      </c>
      <c r="F49" s="133">
        <v>1927</v>
      </c>
      <c r="G49" s="133">
        <v>1929</v>
      </c>
      <c r="H49" s="133">
        <f t="shared" si="24"/>
        <v>4017</v>
      </c>
      <c r="I49" s="133">
        <v>2000.0000000000005</v>
      </c>
      <c r="J49" s="133">
        <v>2016.9999999999998</v>
      </c>
      <c r="K49" s="133">
        <f t="shared" si="25"/>
        <v>4091</v>
      </c>
      <c r="L49" s="133">
        <v>2046</v>
      </c>
      <c r="M49" s="133">
        <v>2045</v>
      </c>
      <c r="N49" s="133"/>
      <c r="O49" s="133">
        <f t="shared" si="26"/>
        <v>4112</v>
      </c>
      <c r="P49" s="133">
        <v>2059</v>
      </c>
      <c r="Q49" s="133">
        <v>2053</v>
      </c>
      <c r="R49" s="133"/>
      <c r="S49" s="133">
        <f t="shared" si="23"/>
        <v>4217</v>
      </c>
      <c r="T49" s="133">
        <v>2101</v>
      </c>
      <c r="U49" s="133">
        <v>2116</v>
      </c>
      <c r="V49" s="63"/>
      <c r="W49" s="63"/>
    </row>
    <row r="50" spans="1:23" ht="11.1" customHeight="1">
      <c r="A50" s="53" t="s">
        <v>83</v>
      </c>
      <c r="B50" s="136">
        <v>4030</v>
      </c>
      <c r="C50" s="136">
        <v>2037</v>
      </c>
      <c r="D50" s="136">
        <v>1993</v>
      </c>
      <c r="E50" s="133">
        <v>4256</v>
      </c>
      <c r="F50" s="133">
        <v>2161</v>
      </c>
      <c r="G50" s="133">
        <v>2095</v>
      </c>
      <c r="H50" s="133">
        <f t="shared" si="24"/>
        <v>4396.9999999999991</v>
      </c>
      <c r="I50" s="133">
        <v>2238</v>
      </c>
      <c r="J50" s="133">
        <v>2158.9999999999991</v>
      </c>
      <c r="K50" s="133">
        <f t="shared" si="25"/>
        <v>4490</v>
      </c>
      <c r="L50" s="133">
        <v>2273</v>
      </c>
      <c r="M50" s="133">
        <v>2217</v>
      </c>
      <c r="N50" s="133"/>
      <c r="O50" s="133">
        <f t="shared" si="26"/>
        <v>4513</v>
      </c>
      <c r="P50" s="133">
        <v>2275</v>
      </c>
      <c r="Q50" s="133">
        <v>2238</v>
      </c>
      <c r="R50" s="133"/>
      <c r="S50" s="133">
        <f t="shared" si="23"/>
        <v>4649</v>
      </c>
      <c r="T50" s="133">
        <v>2359</v>
      </c>
      <c r="U50" s="133">
        <v>2290</v>
      </c>
      <c r="V50" s="63"/>
      <c r="W50" s="63"/>
    </row>
    <row r="51" spans="1:23" ht="11.1" customHeight="1">
      <c r="A51" s="53" t="s">
        <v>84</v>
      </c>
      <c r="B51" s="136">
        <v>2305</v>
      </c>
      <c r="C51" s="136">
        <v>1164</v>
      </c>
      <c r="D51" s="136">
        <v>1141</v>
      </c>
      <c r="E51" s="133">
        <v>2472</v>
      </c>
      <c r="F51" s="133">
        <v>1245</v>
      </c>
      <c r="G51" s="133">
        <v>1227</v>
      </c>
      <c r="H51" s="133">
        <f t="shared" si="24"/>
        <v>2680.0000000000005</v>
      </c>
      <c r="I51" s="133">
        <v>1368</v>
      </c>
      <c r="J51" s="133">
        <v>1312.0000000000005</v>
      </c>
      <c r="K51" s="133">
        <f t="shared" si="25"/>
        <v>2730</v>
      </c>
      <c r="L51" s="133">
        <v>1400</v>
      </c>
      <c r="M51" s="133">
        <v>1330</v>
      </c>
      <c r="N51" s="133"/>
      <c r="O51" s="133">
        <f t="shared" si="26"/>
        <v>2746</v>
      </c>
      <c r="P51" s="133">
        <v>1401</v>
      </c>
      <c r="Q51" s="133">
        <v>1345</v>
      </c>
      <c r="R51" s="133"/>
      <c r="S51" s="133">
        <f t="shared" si="23"/>
        <v>2858</v>
      </c>
      <c r="T51" s="133">
        <v>1456</v>
      </c>
      <c r="U51" s="133">
        <v>1402</v>
      </c>
      <c r="V51" s="63"/>
      <c r="W51" s="63"/>
    </row>
    <row r="52" spans="1:23" ht="11.1" customHeight="1">
      <c r="A52" s="53" t="s">
        <v>85</v>
      </c>
      <c r="B52" s="136">
        <v>5179</v>
      </c>
      <c r="C52" s="136">
        <v>2488</v>
      </c>
      <c r="D52" s="136">
        <v>2691</v>
      </c>
      <c r="E52" s="133">
        <v>5370</v>
      </c>
      <c r="F52" s="133">
        <v>2575</v>
      </c>
      <c r="G52" s="133">
        <v>2795</v>
      </c>
      <c r="H52" s="133">
        <f t="shared" si="24"/>
        <v>5568</v>
      </c>
      <c r="I52" s="133">
        <v>2656.9999999999991</v>
      </c>
      <c r="J52" s="133">
        <v>2911.0000000000009</v>
      </c>
      <c r="K52" s="133">
        <f t="shared" si="25"/>
        <v>5641</v>
      </c>
      <c r="L52" s="133">
        <v>2691</v>
      </c>
      <c r="M52" s="133">
        <v>2950</v>
      </c>
      <c r="N52" s="133"/>
      <c r="O52" s="133">
        <f t="shared" si="26"/>
        <v>5674</v>
      </c>
      <c r="P52" s="133">
        <v>2696</v>
      </c>
      <c r="Q52" s="133">
        <v>2978</v>
      </c>
      <c r="R52" s="133"/>
      <c r="S52" s="133">
        <f t="shared" si="23"/>
        <v>5893</v>
      </c>
      <c r="T52" s="133">
        <v>2818</v>
      </c>
      <c r="U52" s="133">
        <v>3075</v>
      </c>
      <c r="V52" s="63"/>
      <c r="W52" s="63"/>
    </row>
    <row r="53" spans="1:23" ht="11.1" customHeight="1">
      <c r="A53" s="53" t="s">
        <v>86</v>
      </c>
      <c r="B53" s="136">
        <v>3148</v>
      </c>
      <c r="C53" s="136">
        <v>1610</v>
      </c>
      <c r="D53" s="136">
        <v>1538</v>
      </c>
      <c r="E53" s="133">
        <v>3340</v>
      </c>
      <c r="F53" s="133">
        <v>1726</v>
      </c>
      <c r="G53" s="133">
        <v>1614</v>
      </c>
      <c r="H53" s="133">
        <f t="shared" si="24"/>
        <v>3480.0000000000009</v>
      </c>
      <c r="I53" s="133">
        <v>1808.0000000000007</v>
      </c>
      <c r="J53" s="133">
        <v>1672.0000000000005</v>
      </c>
      <c r="K53" s="133">
        <f t="shared" si="25"/>
        <v>3579</v>
      </c>
      <c r="L53" s="133">
        <v>1858</v>
      </c>
      <c r="M53" s="133">
        <v>1721</v>
      </c>
      <c r="N53" s="133"/>
      <c r="O53" s="133">
        <f t="shared" si="26"/>
        <v>3646</v>
      </c>
      <c r="P53" s="133">
        <v>1893</v>
      </c>
      <c r="Q53" s="133">
        <v>1753</v>
      </c>
      <c r="R53" s="133"/>
      <c r="S53" s="133">
        <f t="shared" si="23"/>
        <v>3853</v>
      </c>
      <c r="T53" s="133">
        <v>2016</v>
      </c>
      <c r="U53" s="133">
        <v>1837</v>
      </c>
      <c r="V53" s="63"/>
      <c r="W53" s="63"/>
    </row>
    <row r="54" spans="1:23" ht="11.1" customHeight="1">
      <c r="A54" s="53" t="s">
        <v>87</v>
      </c>
      <c r="B54" s="136">
        <v>3079</v>
      </c>
      <c r="C54" s="136">
        <v>1633</v>
      </c>
      <c r="D54" s="136">
        <v>1446</v>
      </c>
      <c r="E54" s="133">
        <v>3362</v>
      </c>
      <c r="F54" s="133">
        <v>1743</v>
      </c>
      <c r="G54" s="133">
        <v>1619</v>
      </c>
      <c r="H54" s="133">
        <f t="shared" si="24"/>
        <v>3587.0000000000018</v>
      </c>
      <c r="I54" s="133">
        <v>1862.0000000000005</v>
      </c>
      <c r="J54" s="133">
        <v>1725.0000000000011</v>
      </c>
      <c r="K54" s="133">
        <f t="shared" si="25"/>
        <v>3692</v>
      </c>
      <c r="L54" s="133">
        <v>1911</v>
      </c>
      <c r="M54" s="133">
        <v>1781</v>
      </c>
      <c r="N54" s="133"/>
      <c r="O54" s="133">
        <f t="shared" si="26"/>
        <v>3742</v>
      </c>
      <c r="P54" s="133">
        <v>1935</v>
      </c>
      <c r="Q54" s="133">
        <v>1807</v>
      </c>
      <c r="R54" s="133"/>
      <c r="S54" s="133">
        <f t="shared" si="23"/>
        <v>3904</v>
      </c>
      <c r="T54" s="133">
        <v>2017</v>
      </c>
      <c r="U54" s="133">
        <v>1887</v>
      </c>
      <c r="V54" s="63"/>
      <c r="W54" s="63"/>
    </row>
    <row r="55" spans="1:23" ht="11.1" customHeight="1">
      <c r="A55" s="53" t="s">
        <v>88</v>
      </c>
      <c r="B55" s="136">
        <v>2904</v>
      </c>
      <c r="C55" s="136">
        <v>1865</v>
      </c>
      <c r="D55" s="136">
        <v>1039</v>
      </c>
      <c r="E55" s="133">
        <v>3017</v>
      </c>
      <c r="F55" s="133">
        <v>1881</v>
      </c>
      <c r="G55" s="133">
        <v>1136</v>
      </c>
      <c r="H55" s="133">
        <f t="shared" si="24"/>
        <v>3450</v>
      </c>
      <c r="I55" s="133">
        <v>2147.0000000000005</v>
      </c>
      <c r="J55" s="133">
        <v>1302.9999999999998</v>
      </c>
      <c r="K55" s="133">
        <f t="shared" si="25"/>
        <v>3559</v>
      </c>
      <c r="L55" s="133">
        <v>2208</v>
      </c>
      <c r="M55" s="133">
        <v>1351</v>
      </c>
      <c r="N55" s="133"/>
      <c r="O55" s="133">
        <f t="shared" si="26"/>
        <v>3768</v>
      </c>
      <c r="P55" s="133">
        <v>2351</v>
      </c>
      <c r="Q55" s="133">
        <v>1417</v>
      </c>
      <c r="R55" s="133"/>
      <c r="S55" s="133">
        <f t="shared" si="23"/>
        <v>4016</v>
      </c>
      <c r="T55" s="133">
        <v>2506</v>
      </c>
      <c r="U55" s="133">
        <v>1510</v>
      </c>
      <c r="V55" s="63"/>
      <c r="W55" s="63"/>
    </row>
    <row r="56" spans="1:23" ht="11.1" customHeight="1">
      <c r="A56" s="53" t="s">
        <v>89</v>
      </c>
      <c r="B56" s="136">
        <v>2068</v>
      </c>
      <c r="C56" s="136">
        <v>1009</v>
      </c>
      <c r="D56" s="136">
        <v>1059</v>
      </c>
      <c r="E56" s="133">
        <v>2154</v>
      </c>
      <c r="F56" s="133">
        <v>1058</v>
      </c>
      <c r="G56" s="133">
        <v>1096</v>
      </c>
      <c r="H56" s="133">
        <f t="shared" si="24"/>
        <v>2216</v>
      </c>
      <c r="I56" s="133">
        <v>1084.9999999999995</v>
      </c>
      <c r="J56" s="133">
        <v>1131.0000000000005</v>
      </c>
      <c r="K56" s="133">
        <f t="shared" si="25"/>
        <v>2250</v>
      </c>
      <c r="L56" s="133">
        <v>1100</v>
      </c>
      <c r="M56" s="133">
        <v>1150</v>
      </c>
      <c r="N56" s="133"/>
      <c r="O56" s="133">
        <f t="shared" si="26"/>
        <v>2277</v>
      </c>
      <c r="P56" s="133">
        <v>1119</v>
      </c>
      <c r="Q56" s="133">
        <v>1158</v>
      </c>
      <c r="R56" s="133"/>
      <c r="S56" s="133">
        <f t="shared" si="23"/>
        <v>2377</v>
      </c>
      <c r="T56" s="133">
        <v>1173</v>
      </c>
      <c r="U56" s="133">
        <v>1204</v>
      </c>
      <c r="V56" s="63"/>
      <c r="W56" s="69"/>
    </row>
    <row r="57" spans="1:23" s="43" customFormat="1" ht="11.1" customHeight="1">
      <c r="A57" s="52" t="s">
        <v>56</v>
      </c>
      <c r="B57" s="132">
        <f t="shared" ref="B57:G57" si="27">SUM(B58:B64)</f>
        <v>57412</v>
      </c>
      <c r="C57" s="132">
        <f t="shared" si="27"/>
        <v>28364</v>
      </c>
      <c r="D57" s="132">
        <f t="shared" si="27"/>
        <v>29048</v>
      </c>
      <c r="E57" s="132">
        <f t="shared" si="27"/>
        <v>57613</v>
      </c>
      <c r="F57" s="132">
        <f>SUM(F58:F64)</f>
        <v>28426</v>
      </c>
      <c r="G57" s="132">
        <f t="shared" si="27"/>
        <v>29187</v>
      </c>
      <c r="H57" s="132">
        <f>SUM(H58:H64)</f>
        <v>58430</v>
      </c>
      <c r="I57" s="132">
        <f t="shared" ref="I57" si="28">SUM(I58:I64)</f>
        <v>28828</v>
      </c>
      <c r="J57" s="132">
        <f t="shared" ref="J57:Q57" si="29">SUM(J58:J64)</f>
        <v>29602</v>
      </c>
      <c r="K57" s="132">
        <f t="shared" ref="K57:M57" si="30">SUM(K58:K64)</f>
        <v>58585</v>
      </c>
      <c r="L57" s="132">
        <f t="shared" si="30"/>
        <v>28875</v>
      </c>
      <c r="M57" s="132">
        <f t="shared" si="30"/>
        <v>29710</v>
      </c>
      <c r="N57" s="132"/>
      <c r="O57" s="132">
        <f t="shared" si="29"/>
        <v>59475</v>
      </c>
      <c r="P57" s="132">
        <f t="shared" si="29"/>
        <v>28790</v>
      </c>
      <c r="Q57" s="132">
        <f t="shared" si="29"/>
        <v>30685</v>
      </c>
      <c r="R57" s="132"/>
      <c r="S57" s="132">
        <f>SUM(S58:S64)</f>
        <v>59974</v>
      </c>
      <c r="T57" s="132">
        <v>29568</v>
      </c>
      <c r="U57" s="132">
        <v>30406</v>
      </c>
      <c r="V57" s="68"/>
      <c r="W57" s="48"/>
    </row>
    <row r="58" spans="1:23" ht="11.1" customHeight="1">
      <c r="A58" s="53" t="s">
        <v>90</v>
      </c>
      <c r="B58" s="134">
        <v>17143</v>
      </c>
      <c r="C58" s="134">
        <v>8318</v>
      </c>
      <c r="D58" s="134">
        <v>8825</v>
      </c>
      <c r="E58" s="133">
        <v>16980</v>
      </c>
      <c r="F58" s="133">
        <v>8227</v>
      </c>
      <c r="G58" s="133">
        <v>8753</v>
      </c>
      <c r="H58" s="133">
        <f>SUM(I58:J58)</f>
        <v>17188</v>
      </c>
      <c r="I58" s="133">
        <v>8336</v>
      </c>
      <c r="J58" s="133">
        <v>8852.0000000000018</v>
      </c>
      <c r="K58" s="133">
        <f t="shared" ref="K58:K64" si="31">SUM(L58:M58)</f>
        <v>17173</v>
      </c>
      <c r="L58" s="133">
        <v>8322</v>
      </c>
      <c r="M58" s="133">
        <v>8851</v>
      </c>
      <c r="N58" s="133"/>
      <c r="O58" s="133">
        <f>P58+Q58</f>
        <v>18036</v>
      </c>
      <c r="P58" s="133">
        <v>8239</v>
      </c>
      <c r="Q58" s="133">
        <v>9797</v>
      </c>
      <c r="R58" s="133"/>
      <c r="S58" s="133">
        <f t="shared" ref="S58:S64" si="32">T58+U58</f>
        <v>17455</v>
      </c>
      <c r="T58" s="133">
        <v>8460</v>
      </c>
      <c r="U58" s="133">
        <v>8995</v>
      </c>
      <c r="V58" s="67"/>
      <c r="W58" s="47"/>
    </row>
    <row r="59" spans="1:23" ht="11.1" customHeight="1">
      <c r="A59" s="53" t="s">
        <v>91</v>
      </c>
      <c r="B59" s="134">
        <v>7689</v>
      </c>
      <c r="C59" s="134">
        <v>3859</v>
      </c>
      <c r="D59" s="134">
        <v>3830</v>
      </c>
      <c r="E59" s="133">
        <v>7826</v>
      </c>
      <c r="F59" s="133">
        <v>3896</v>
      </c>
      <c r="G59" s="133">
        <v>3930</v>
      </c>
      <c r="H59" s="133">
        <f t="shared" ref="H59:H64" si="33">SUM(I59:J59)</f>
        <v>8022</v>
      </c>
      <c r="I59" s="133">
        <v>3967.0000000000005</v>
      </c>
      <c r="J59" s="133">
        <v>4054.9999999999991</v>
      </c>
      <c r="K59" s="133">
        <f t="shared" si="31"/>
        <v>8100</v>
      </c>
      <c r="L59" s="133">
        <v>4006</v>
      </c>
      <c r="M59" s="133">
        <v>4094</v>
      </c>
      <c r="N59" s="133"/>
      <c r="O59" s="133">
        <f t="shared" ref="O59:O64" si="34">P59+Q59</f>
        <v>8137</v>
      </c>
      <c r="P59" s="133">
        <v>4020</v>
      </c>
      <c r="Q59" s="133">
        <v>4117</v>
      </c>
      <c r="R59" s="133"/>
      <c r="S59" s="133">
        <f t="shared" si="32"/>
        <v>8389</v>
      </c>
      <c r="T59" s="133">
        <v>4138</v>
      </c>
      <c r="U59" s="133">
        <v>4251</v>
      </c>
      <c r="V59" s="67"/>
      <c r="W59" s="47"/>
    </row>
    <row r="60" spans="1:23" ht="11.1" customHeight="1">
      <c r="A60" s="53" t="s">
        <v>92</v>
      </c>
      <c r="B60" s="134">
        <v>3451</v>
      </c>
      <c r="C60" s="134">
        <v>1732</v>
      </c>
      <c r="D60" s="134">
        <v>1719</v>
      </c>
      <c r="E60" s="133">
        <v>3438</v>
      </c>
      <c r="F60" s="133">
        <v>1722</v>
      </c>
      <c r="G60" s="133">
        <v>1716</v>
      </c>
      <c r="H60" s="133">
        <f t="shared" si="33"/>
        <v>3502.0000000000005</v>
      </c>
      <c r="I60" s="133">
        <v>1753.0000000000007</v>
      </c>
      <c r="J60" s="133">
        <v>1748.9999999999998</v>
      </c>
      <c r="K60" s="133">
        <f t="shared" si="31"/>
        <v>3493</v>
      </c>
      <c r="L60" s="133">
        <v>1747</v>
      </c>
      <c r="M60" s="133">
        <v>1746</v>
      </c>
      <c r="N60" s="133"/>
      <c r="O60" s="133">
        <f t="shared" si="34"/>
        <v>3509</v>
      </c>
      <c r="P60" s="133">
        <v>1737</v>
      </c>
      <c r="Q60" s="133">
        <v>1772</v>
      </c>
      <c r="R60" s="133"/>
      <c r="S60" s="133">
        <f t="shared" si="32"/>
        <v>3587</v>
      </c>
      <c r="T60" s="133">
        <v>1793</v>
      </c>
      <c r="U60" s="133">
        <v>1794</v>
      </c>
      <c r="V60" s="67"/>
      <c r="W60" s="47"/>
    </row>
    <row r="61" spans="1:23" ht="11.1" customHeight="1">
      <c r="A61" s="53" t="s">
        <v>93</v>
      </c>
      <c r="B61" s="134">
        <v>3461</v>
      </c>
      <c r="C61" s="134">
        <v>1767</v>
      </c>
      <c r="D61" s="134">
        <v>1694</v>
      </c>
      <c r="E61" s="133">
        <v>3840</v>
      </c>
      <c r="F61" s="133">
        <v>1968</v>
      </c>
      <c r="G61" s="133">
        <v>1872</v>
      </c>
      <c r="H61" s="133">
        <f t="shared" si="33"/>
        <v>3866</v>
      </c>
      <c r="I61" s="133">
        <v>1979.9999999999995</v>
      </c>
      <c r="J61" s="133">
        <v>1886.0000000000002</v>
      </c>
      <c r="K61" s="133">
        <f t="shared" si="31"/>
        <v>3846</v>
      </c>
      <c r="L61" s="133">
        <v>1960</v>
      </c>
      <c r="M61" s="133">
        <v>1886</v>
      </c>
      <c r="N61" s="133"/>
      <c r="O61" s="133">
        <f t="shared" si="34"/>
        <v>3855</v>
      </c>
      <c r="P61" s="133">
        <v>1967</v>
      </c>
      <c r="Q61" s="133">
        <v>1888</v>
      </c>
      <c r="R61" s="133"/>
      <c r="S61" s="133">
        <f t="shared" si="32"/>
        <v>3922</v>
      </c>
      <c r="T61" s="133">
        <v>2000</v>
      </c>
      <c r="U61" s="133">
        <v>1922</v>
      </c>
      <c r="V61" s="70"/>
      <c r="W61" s="70"/>
    </row>
    <row r="62" spans="1:23" ht="11.1" customHeight="1">
      <c r="A62" s="53" t="s">
        <v>94</v>
      </c>
      <c r="B62" s="134">
        <v>1863</v>
      </c>
      <c r="C62" s="134">
        <v>879</v>
      </c>
      <c r="D62" s="134">
        <v>984</v>
      </c>
      <c r="E62" s="133">
        <v>1877</v>
      </c>
      <c r="F62" s="133">
        <v>898</v>
      </c>
      <c r="G62" s="133">
        <v>979</v>
      </c>
      <c r="H62" s="133">
        <f t="shared" si="33"/>
        <v>1933</v>
      </c>
      <c r="I62" s="133">
        <v>929.99999999999966</v>
      </c>
      <c r="J62" s="133">
        <v>1003.0000000000003</v>
      </c>
      <c r="K62" s="133">
        <f t="shared" si="31"/>
        <v>1959</v>
      </c>
      <c r="L62" s="133">
        <v>926</v>
      </c>
      <c r="M62" s="133">
        <v>1033</v>
      </c>
      <c r="N62" s="133"/>
      <c r="O62" s="133">
        <f t="shared" si="34"/>
        <v>1978</v>
      </c>
      <c r="P62" s="133">
        <v>926</v>
      </c>
      <c r="Q62" s="133">
        <v>1052</v>
      </c>
      <c r="R62" s="133"/>
      <c r="S62" s="133">
        <f t="shared" si="32"/>
        <v>2043</v>
      </c>
      <c r="T62" s="133">
        <v>961</v>
      </c>
      <c r="U62" s="133">
        <v>1082</v>
      </c>
      <c r="V62" s="70"/>
      <c r="W62" s="70"/>
    </row>
    <row r="63" spans="1:23" ht="11.1" customHeight="1">
      <c r="A63" s="53" t="s">
        <v>95</v>
      </c>
      <c r="B63" s="134">
        <v>11804</v>
      </c>
      <c r="C63" s="134">
        <v>5825</v>
      </c>
      <c r="D63" s="134">
        <v>5979</v>
      </c>
      <c r="E63" s="133">
        <v>11663</v>
      </c>
      <c r="F63" s="133">
        <v>5743</v>
      </c>
      <c r="G63" s="133">
        <v>5920</v>
      </c>
      <c r="H63" s="133">
        <f t="shared" si="33"/>
        <v>11731</v>
      </c>
      <c r="I63" s="133">
        <v>5776.9999999999991</v>
      </c>
      <c r="J63" s="133">
        <v>5954.0000000000018</v>
      </c>
      <c r="K63" s="133">
        <f t="shared" si="31"/>
        <v>11745</v>
      </c>
      <c r="L63" s="133">
        <v>5783</v>
      </c>
      <c r="M63" s="133">
        <v>5962</v>
      </c>
      <c r="N63" s="133"/>
      <c r="O63" s="133">
        <f t="shared" si="34"/>
        <v>11694</v>
      </c>
      <c r="P63" s="133">
        <v>5766</v>
      </c>
      <c r="Q63" s="133">
        <v>5928</v>
      </c>
      <c r="R63" s="133"/>
      <c r="S63" s="133">
        <f t="shared" si="32"/>
        <v>11944</v>
      </c>
      <c r="T63" s="133">
        <v>5888</v>
      </c>
      <c r="U63" s="133">
        <v>6056</v>
      </c>
      <c r="V63" s="70"/>
      <c r="W63" s="70"/>
    </row>
    <row r="64" spans="1:23" ht="11.1" customHeight="1">
      <c r="A64" s="53" t="s">
        <v>96</v>
      </c>
      <c r="B64" s="134">
        <v>12001</v>
      </c>
      <c r="C64" s="134">
        <v>5984</v>
      </c>
      <c r="D64" s="134">
        <v>6017</v>
      </c>
      <c r="E64" s="133">
        <v>11989</v>
      </c>
      <c r="F64" s="133">
        <v>5972</v>
      </c>
      <c r="G64" s="133">
        <v>6017</v>
      </c>
      <c r="H64" s="133">
        <f t="shared" si="33"/>
        <v>12187.999999999996</v>
      </c>
      <c r="I64" s="133">
        <v>6084.9999999999982</v>
      </c>
      <c r="J64" s="133">
        <v>6102.9999999999991</v>
      </c>
      <c r="K64" s="133">
        <f t="shared" si="31"/>
        <v>12269</v>
      </c>
      <c r="L64" s="133">
        <v>6131</v>
      </c>
      <c r="M64" s="133">
        <v>6138</v>
      </c>
      <c r="N64" s="133"/>
      <c r="O64" s="133">
        <f t="shared" si="34"/>
        <v>12266</v>
      </c>
      <c r="P64" s="133">
        <v>6135</v>
      </c>
      <c r="Q64" s="133">
        <v>6131</v>
      </c>
      <c r="R64" s="133"/>
      <c r="S64" s="133">
        <f t="shared" si="32"/>
        <v>12634</v>
      </c>
      <c r="T64" s="133">
        <v>6328</v>
      </c>
      <c r="U64" s="133">
        <v>6306</v>
      </c>
      <c r="V64" s="70"/>
      <c r="W64" s="70"/>
    </row>
    <row r="65" spans="1:23" s="43" customFormat="1" ht="11.1" customHeight="1">
      <c r="A65" s="52" t="s">
        <v>97</v>
      </c>
      <c r="B65" s="132">
        <f>SUM(B66:B70)</f>
        <v>51733</v>
      </c>
      <c r="C65" s="132">
        <f t="shared" ref="C65:D65" si="35">SUM(C66:C70)</f>
        <v>25415</v>
      </c>
      <c r="D65" s="132">
        <f t="shared" si="35"/>
        <v>26318</v>
      </c>
      <c r="E65" s="132">
        <f>SUM(E66:E70)</f>
        <v>51338</v>
      </c>
      <c r="F65" s="132">
        <f>SUM(F66:F70)</f>
        <v>25226</v>
      </c>
      <c r="G65" s="132">
        <f t="shared" ref="G65" si="36">SUM(G66:G70)</f>
        <v>26112</v>
      </c>
      <c r="H65" s="132">
        <f>SUM(H66:H70)</f>
        <v>51981</v>
      </c>
      <c r="I65" s="132">
        <f>SUM(I66:I70)</f>
        <v>25556</v>
      </c>
      <c r="J65" s="132">
        <f t="shared" ref="J65:Q65" si="37">SUM(J66:J70)</f>
        <v>26425</v>
      </c>
      <c r="K65" s="132">
        <f t="shared" ref="K65:M65" si="38">SUM(K66:K70)</f>
        <v>52216</v>
      </c>
      <c r="L65" s="132">
        <f t="shared" si="38"/>
        <v>25567</v>
      </c>
      <c r="M65" s="132">
        <f t="shared" si="38"/>
        <v>26649</v>
      </c>
      <c r="N65" s="132"/>
      <c r="O65" s="132">
        <f t="shared" si="37"/>
        <v>52073</v>
      </c>
      <c r="P65" s="132">
        <f t="shared" si="37"/>
        <v>25433</v>
      </c>
      <c r="Q65" s="132">
        <f t="shared" si="37"/>
        <v>26640</v>
      </c>
      <c r="R65" s="132"/>
      <c r="S65" s="132">
        <f>SUM(S66:S70)</f>
        <v>53302</v>
      </c>
      <c r="T65" s="132">
        <v>26020</v>
      </c>
      <c r="U65" s="132">
        <v>27282</v>
      </c>
      <c r="V65" s="70"/>
      <c r="W65" s="70"/>
    </row>
    <row r="66" spans="1:23" ht="11.1" customHeight="1">
      <c r="A66" s="53" t="s">
        <v>98</v>
      </c>
      <c r="B66" s="134">
        <v>36270</v>
      </c>
      <c r="C66" s="134">
        <v>17927</v>
      </c>
      <c r="D66" s="134">
        <v>18343</v>
      </c>
      <c r="E66" s="133">
        <v>36020</v>
      </c>
      <c r="F66" s="133">
        <v>17803</v>
      </c>
      <c r="G66" s="133">
        <v>18217</v>
      </c>
      <c r="H66" s="133">
        <f>SUM(I66:J66)</f>
        <v>36639.999999999993</v>
      </c>
      <c r="I66" s="133">
        <v>18126.999999999996</v>
      </c>
      <c r="J66" s="133">
        <v>18512.999999999996</v>
      </c>
      <c r="K66" s="133">
        <f t="shared" ref="K66:K70" si="39">SUM(L66:M66)</f>
        <v>36972</v>
      </c>
      <c r="L66" s="133">
        <v>18238</v>
      </c>
      <c r="M66" s="133">
        <v>18734</v>
      </c>
      <c r="N66" s="133"/>
      <c r="O66" s="133">
        <f>P66+Q66</f>
        <v>36986</v>
      </c>
      <c r="P66" s="133">
        <v>18206</v>
      </c>
      <c r="Q66" s="133">
        <v>18780</v>
      </c>
      <c r="R66" s="133"/>
      <c r="S66" s="133">
        <f>T66+U66</f>
        <v>37973</v>
      </c>
      <c r="T66" s="133">
        <v>18677</v>
      </c>
      <c r="U66" s="133">
        <v>19296</v>
      </c>
      <c r="V66" s="70"/>
      <c r="W66" s="70"/>
    </row>
    <row r="67" spans="1:23" ht="11.1" customHeight="1">
      <c r="A67" s="53" t="s">
        <v>343</v>
      </c>
      <c r="B67" s="134">
        <v>574</v>
      </c>
      <c r="C67" s="134">
        <v>262</v>
      </c>
      <c r="D67" s="134">
        <v>312</v>
      </c>
      <c r="E67" s="133">
        <v>578</v>
      </c>
      <c r="F67" s="133">
        <v>272</v>
      </c>
      <c r="G67" s="133">
        <v>306</v>
      </c>
      <c r="H67" s="133">
        <f t="shared" ref="H67:H70" si="40">SUM(I67:J67)</f>
        <v>613</v>
      </c>
      <c r="I67" s="133">
        <v>289</v>
      </c>
      <c r="J67" s="133">
        <v>324.00000000000006</v>
      </c>
      <c r="K67" s="133">
        <f t="shared" si="39"/>
        <v>621</v>
      </c>
      <c r="L67" s="133">
        <v>289</v>
      </c>
      <c r="M67" s="133">
        <v>332</v>
      </c>
      <c r="N67" s="133"/>
      <c r="O67" s="133">
        <f t="shared" ref="O67:O70" si="41">P67+Q67</f>
        <v>607</v>
      </c>
      <c r="P67" s="133">
        <v>280</v>
      </c>
      <c r="Q67" s="133">
        <v>327</v>
      </c>
      <c r="R67" s="133"/>
      <c r="S67" s="133">
        <f>T67+U67</f>
        <v>619</v>
      </c>
      <c r="T67" s="133">
        <v>288</v>
      </c>
      <c r="U67" s="133">
        <v>331</v>
      </c>
      <c r="V67" s="70"/>
      <c r="W67" s="70"/>
    </row>
    <row r="68" spans="1:23" ht="11.1" customHeight="1">
      <c r="A68" s="53" t="s">
        <v>99</v>
      </c>
      <c r="B68" s="134">
        <v>10089</v>
      </c>
      <c r="C68" s="134">
        <v>4887</v>
      </c>
      <c r="D68" s="134">
        <v>5202</v>
      </c>
      <c r="E68" s="133">
        <v>9896</v>
      </c>
      <c r="F68" s="133">
        <v>4772</v>
      </c>
      <c r="G68" s="133">
        <v>5124</v>
      </c>
      <c r="H68" s="133">
        <f t="shared" si="40"/>
        <v>2111.0000000000005</v>
      </c>
      <c r="I68" s="133">
        <v>1053.0000000000007</v>
      </c>
      <c r="J68" s="133">
        <v>1057.9999999999998</v>
      </c>
      <c r="K68" s="133">
        <f t="shared" si="39"/>
        <v>9674</v>
      </c>
      <c r="L68" s="133">
        <v>4617</v>
      </c>
      <c r="M68" s="133">
        <v>5057</v>
      </c>
      <c r="N68" s="133"/>
      <c r="O68" s="133">
        <f t="shared" si="41"/>
        <v>9545</v>
      </c>
      <c r="P68" s="133">
        <v>4533</v>
      </c>
      <c r="Q68" s="133">
        <v>5012</v>
      </c>
      <c r="R68" s="133"/>
      <c r="S68" s="133">
        <f>T68+U68</f>
        <v>9657</v>
      </c>
      <c r="T68" s="133">
        <v>4586</v>
      </c>
      <c r="U68" s="133">
        <v>5071</v>
      </c>
      <c r="V68" s="70"/>
      <c r="W68" s="70"/>
    </row>
    <row r="69" spans="1:23" ht="11.1" customHeight="1">
      <c r="A69" s="53" t="s">
        <v>100</v>
      </c>
      <c r="B69" s="134">
        <v>2782</v>
      </c>
      <c r="C69" s="134">
        <v>1341</v>
      </c>
      <c r="D69" s="134">
        <v>1441</v>
      </c>
      <c r="E69" s="133">
        <v>2783</v>
      </c>
      <c r="F69" s="133">
        <v>1345</v>
      </c>
      <c r="G69" s="133">
        <v>1438</v>
      </c>
      <c r="H69" s="133">
        <f t="shared" si="40"/>
        <v>9798.0000000000055</v>
      </c>
      <c r="I69" s="133">
        <v>4723.0000000000027</v>
      </c>
      <c r="J69" s="133">
        <v>5075.0000000000027</v>
      </c>
      <c r="K69" s="133">
        <f t="shared" si="39"/>
        <v>2819</v>
      </c>
      <c r="L69" s="133">
        <v>1363</v>
      </c>
      <c r="M69" s="133">
        <v>1456</v>
      </c>
      <c r="N69" s="133"/>
      <c r="O69" s="133">
        <f t="shared" si="41"/>
        <v>2809</v>
      </c>
      <c r="P69" s="133">
        <v>1354</v>
      </c>
      <c r="Q69" s="133">
        <v>1455</v>
      </c>
      <c r="R69" s="133"/>
      <c r="S69" s="133">
        <f>T69+U69</f>
        <v>2862</v>
      </c>
      <c r="T69" s="133">
        <v>1380</v>
      </c>
      <c r="U69" s="133">
        <v>1482</v>
      </c>
      <c r="V69" s="70"/>
      <c r="W69" s="70"/>
    </row>
    <row r="70" spans="1:23" ht="11.1" customHeight="1">
      <c r="A70" s="53" t="s">
        <v>101</v>
      </c>
      <c r="B70" s="134">
        <v>2018</v>
      </c>
      <c r="C70" s="134">
        <v>998</v>
      </c>
      <c r="D70" s="134">
        <v>1020</v>
      </c>
      <c r="E70" s="133">
        <v>2061</v>
      </c>
      <c r="F70" s="133">
        <v>1034</v>
      </c>
      <c r="G70" s="133">
        <v>1027</v>
      </c>
      <c r="H70" s="133">
        <f t="shared" si="40"/>
        <v>2819.0000000000009</v>
      </c>
      <c r="I70" s="133">
        <v>1364.0000000000002</v>
      </c>
      <c r="J70" s="133">
        <v>1455.0000000000005</v>
      </c>
      <c r="K70" s="133">
        <f t="shared" si="39"/>
        <v>2130</v>
      </c>
      <c r="L70" s="133">
        <v>1060</v>
      </c>
      <c r="M70" s="133">
        <v>1070</v>
      </c>
      <c r="N70" s="133"/>
      <c r="O70" s="133">
        <f t="shared" si="41"/>
        <v>2126</v>
      </c>
      <c r="P70" s="133">
        <v>1060</v>
      </c>
      <c r="Q70" s="133">
        <v>1066</v>
      </c>
      <c r="R70" s="133"/>
      <c r="S70" s="133">
        <f>T70+U70</f>
        <v>2191</v>
      </c>
      <c r="T70" s="133">
        <v>1089</v>
      </c>
      <c r="U70" s="133">
        <v>1102</v>
      </c>
      <c r="V70" s="70"/>
      <c r="W70" s="70"/>
    </row>
    <row r="71" spans="1:23" s="43" customFormat="1" ht="11.1" customHeight="1">
      <c r="A71" s="52" t="s">
        <v>102</v>
      </c>
      <c r="B71" s="132">
        <f>SUM(B72:B79)</f>
        <v>52932</v>
      </c>
      <c r="C71" s="132">
        <f t="shared" ref="C71:D71" si="42">SUM(C72:C79)</f>
        <v>25642</v>
      </c>
      <c r="D71" s="132">
        <f t="shared" si="42"/>
        <v>27290</v>
      </c>
      <c r="E71" s="132">
        <f>SUM(E72:E79)</f>
        <v>54178</v>
      </c>
      <c r="F71" s="132">
        <f t="shared" ref="F71:G71" si="43">SUM(F72:F79)</f>
        <v>26349</v>
      </c>
      <c r="G71" s="132">
        <f t="shared" si="43"/>
        <v>27829</v>
      </c>
      <c r="H71" s="132">
        <f>SUM(H72:H79)</f>
        <v>54765.999999999993</v>
      </c>
      <c r="I71" s="132">
        <f t="shared" ref="I71" si="44">SUM(I72:I79)</f>
        <v>26687.000000000004</v>
      </c>
      <c r="J71" s="132">
        <f t="shared" ref="J71:Q71" si="45">SUM(J72:J79)</f>
        <v>28078.999999999996</v>
      </c>
      <c r="K71" s="132">
        <f t="shared" ref="K71:M71" si="46">SUM(K72:K79)</f>
        <v>44742</v>
      </c>
      <c r="L71" s="132">
        <f t="shared" si="46"/>
        <v>27482</v>
      </c>
      <c r="M71" s="132">
        <f t="shared" si="46"/>
        <v>21509</v>
      </c>
      <c r="N71" s="132"/>
      <c r="O71" s="132">
        <f t="shared" si="45"/>
        <v>54713</v>
      </c>
      <c r="P71" s="132">
        <f t="shared" si="45"/>
        <v>26697</v>
      </c>
      <c r="Q71" s="132">
        <f t="shared" si="45"/>
        <v>28016</v>
      </c>
      <c r="R71" s="132"/>
      <c r="S71" s="132">
        <f>SUM(S72:S79)</f>
        <v>55668</v>
      </c>
      <c r="T71" s="132">
        <v>27228</v>
      </c>
      <c r="U71" s="132">
        <v>28440</v>
      </c>
      <c r="V71" s="70"/>
      <c r="W71" s="70"/>
    </row>
    <row r="72" spans="1:23" ht="11.1" customHeight="1">
      <c r="A72" s="53" t="s">
        <v>102</v>
      </c>
      <c r="B72" s="134">
        <v>17372</v>
      </c>
      <c r="C72" s="134">
        <v>8440</v>
      </c>
      <c r="D72" s="134">
        <v>8932</v>
      </c>
      <c r="E72" s="133">
        <v>17167</v>
      </c>
      <c r="F72" s="133">
        <v>8341</v>
      </c>
      <c r="G72" s="133">
        <v>8826</v>
      </c>
      <c r="H72" s="133">
        <f>SUM(I72:J72)</f>
        <v>17351</v>
      </c>
      <c r="I72" s="133">
        <v>8460.0000000000036</v>
      </c>
      <c r="J72" s="133">
        <v>8890.9999999999982</v>
      </c>
      <c r="K72" s="133">
        <f t="shared" ref="K72:K77" si="47">SUM(L72:M72)</f>
        <v>17357</v>
      </c>
      <c r="L72" s="133">
        <v>8467</v>
      </c>
      <c r="M72" s="133">
        <v>8890</v>
      </c>
      <c r="N72" s="133"/>
      <c r="O72" s="133">
        <f>P72+Q72</f>
        <v>17286</v>
      </c>
      <c r="P72" s="133">
        <v>8436</v>
      </c>
      <c r="Q72" s="133">
        <v>8850</v>
      </c>
      <c r="R72" s="133"/>
      <c r="S72" s="133">
        <f t="shared" ref="S72:S79" si="48">T72+U72</f>
        <v>17575</v>
      </c>
      <c r="T72" s="133">
        <v>8587</v>
      </c>
      <c r="U72" s="133">
        <v>8988</v>
      </c>
      <c r="V72" s="70"/>
      <c r="W72" s="70"/>
    </row>
    <row r="73" spans="1:23" ht="11.1" customHeight="1">
      <c r="A73" s="53" t="s">
        <v>103</v>
      </c>
      <c r="B73" s="134">
        <v>3165</v>
      </c>
      <c r="C73" s="134">
        <v>1565</v>
      </c>
      <c r="D73" s="134">
        <v>1600</v>
      </c>
      <c r="E73" s="133">
        <v>3578</v>
      </c>
      <c r="F73" s="133">
        <v>1809</v>
      </c>
      <c r="G73" s="133">
        <v>1769</v>
      </c>
      <c r="H73" s="133">
        <f t="shared" ref="H73:H79" si="49">SUM(I73:J73)</f>
        <v>3547.9999999999991</v>
      </c>
      <c r="I73" s="133">
        <v>1802.9999999999991</v>
      </c>
      <c r="J73" s="133">
        <v>1744.9999999999998</v>
      </c>
      <c r="K73" s="133">
        <f t="shared" si="47"/>
        <v>3561</v>
      </c>
      <c r="L73" s="133">
        <v>1818</v>
      </c>
      <c r="M73" s="133">
        <v>1743</v>
      </c>
      <c r="N73" s="133"/>
      <c r="O73" s="133">
        <f t="shared" ref="O73:O79" si="50">P73+Q73</f>
        <v>3555</v>
      </c>
      <c r="P73" s="133">
        <v>1811</v>
      </c>
      <c r="Q73" s="133">
        <v>1744</v>
      </c>
      <c r="R73" s="133"/>
      <c r="S73" s="133">
        <f t="shared" si="48"/>
        <v>3721</v>
      </c>
      <c r="T73" s="133">
        <v>1902</v>
      </c>
      <c r="U73" s="133">
        <v>1819</v>
      </c>
      <c r="V73" s="70"/>
      <c r="W73" s="70"/>
    </row>
    <row r="74" spans="1:23" ht="11.1" customHeight="1">
      <c r="A74" s="53" t="s">
        <v>104</v>
      </c>
      <c r="B74" s="134">
        <v>2099</v>
      </c>
      <c r="C74" s="134">
        <v>997</v>
      </c>
      <c r="D74" s="134">
        <v>1102</v>
      </c>
      <c r="E74" s="133">
        <v>2187</v>
      </c>
      <c r="F74" s="133">
        <v>1055</v>
      </c>
      <c r="G74" s="133">
        <v>1132</v>
      </c>
      <c r="H74" s="133">
        <f t="shared" si="49"/>
        <v>2215.9999999999986</v>
      </c>
      <c r="I74" s="133">
        <v>1068.9999999999995</v>
      </c>
      <c r="J74" s="133">
        <v>1146.9999999999991</v>
      </c>
      <c r="K74" s="133">
        <f t="shared" si="47"/>
        <v>2236</v>
      </c>
      <c r="L74" s="133">
        <v>1083</v>
      </c>
      <c r="M74" s="133">
        <v>1153</v>
      </c>
      <c r="N74" s="133"/>
      <c r="O74" s="133">
        <f t="shared" si="50"/>
        <v>2226</v>
      </c>
      <c r="P74" s="133">
        <v>1078</v>
      </c>
      <c r="Q74" s="133">
        <v>1148</v>
      </c>
      <c r="R74" s="133"/>
      <c r="S74" s="133">
        <f t="shared" si="48"/>
        <v>2281</v>
      </c>
      <c r="T74" s="133">
        <v>1110</v>
      </c>
      <c r="U74" s="133">
        <v>1171</v>
      </c>
      <c r="V74" s="70"/>
      <c r="W74" s="70"/>
    </row>
    <row r="75" spans="1:23" ht="11.1" customHeight="1">
      <c r="A75" s="53" t="s">
        <v>105</v>
      </c>
      <c r="B75" s="134">
        <v>2625</v>
      </c>
      <c r="C75" s="134">
        <v>1313</v>
      </c>
      <c r="D75" s="134">
        <v>1312</v>
      </c>
      <c r="E75" s="133">
        <v>2982</v>
      </c>
      <c r="F75" s="133">
        <v>1486</v>
      </c>
      <c r="G75" s="133">
        <v>1496</v>
      </c>
      <c r="H75" s="133">
        <f t="shared" si="49"/>
        <v>2967.9999999999991</v>
      </c>
      <c r="I75" s="133">
        <v>1483.9999999999995</v>
      </c>
      <c r="J75" s="133">
        <v>1483.9999999999995</v>
      </c>
      <c r="K75" s="133">
        <f t="shared" si="47"/>
        <v>2962</v>
      </c>
      <c r="L75" s="133">
        <v>1475</v>
      </c>
      <c r="M75" s="133">
        <v>1487</v>
      </c>
      <c r="N75" s="133"/>
      <c r="O75" s="133">
        <f t="shared" si="50"/>
        <v>2918</v>
      </c>
      <c r="P75" s="133">
        <v>1455</v>
      </c>
      <c r="Q75" s="133">
        <v>1463</v>
      </c>
      <c r="R75" s="133"/>
      <c r="S75" s="133">
        <f t="shared" si="48"/>
        <v>2940</v>
      </c>
      <c r="T75" s="133">
        <v>1477</v>
      </c>
      <c r="U75" s="133">
        <v>1463</v>
      </c>
      <c r="V75" s="70"/>
      <c r="W75" s="70"/>
    </row>
    <row r="76" spans="1:23" ht="11.1" customHeight="1">
      <c r="A76" s="53" t="s">
        <v>106</v>
      </c>
      <c r="B76" s="134">
        <v>4117</v>
      </c>
      <c r="C76" s="134">
        <v>1973</v>
      </c>
      <c r="D76" s="134">
        <v>2144</v>
      </c>
      <c r="E76" s="133">
        <v>4159</v>
      </c>
      <c r="F76" s="133">
        <v>1989</v>
      </c>
      <c r="G76" s="133">
        <v>2170</v>
      </c>
      <c r="H76" s="133">
        <f t="shared" si="49"/>
        <v>4230.9999999999991</v>
      </c>
      <c r="I76" s="133">
        <v>2008.9999999999998</v>
      </c>
      <c r="J76" s="133">
        <v>2221.9999999999991</v>
      </c>
      <c r="K76" s="133">
        <f t="shared" si="47"/>
        <v>4289</v>
      </c>
      <c r="L76" s="133">
        <v>2031</v>
      </c>
      <c r="M76" s="133">
        <v>2258</v>
      </c>
      <c r="N76" s="133"/>
      <c r="O76" s="133">
        <f t="shared" si="50"/>
        <v>4267</v>
      </c>
      <c r="P76" s="133">
        <v>2018</v>
      </c>
      <c r="Q76" s="133">
        <v>2249</v>
      </c>
      <c r="R76" s="133"/>
      <c r="S76" s="133">
        <f t="shared" si="48"/>
        <v>4307</v>
      </c>
      <c r="T76" s="133">
        <v>2048</v>
      </c>
      <c r="U76" s="133">
        <v>2259</v>
      </c>
      <c r="V76" s="70"/>
      <c r="W76" s="70"/>
    </row>
    <row r="77" spans="1:23" ht="11.1" customHeight="1">
      <c r="A77" s="53" t="s">
        <v>107</v>
      </c>
      <c r="B77" s="134">
        <v>4523</v>
      </c>
      <c r="C77" s="134">
        <v>2210</v>
      </c>
      <c r="D77" s="134">
        <v>2313</v>
      </c>
      <c r="E77" s="133">
        <v>4788</v>
      </c>
      <c r="F77" s="133">
        <v>2356</v>
      </c>
      <c r="G77" s="133">
        <v>2432</v>
      </c>
      <c r="H77" s="133">
        <f t="shared" si="49"/>
        <v>4796.9999999999991</v>
      </c>
      <c r="I77" s="133">
        <v>2371.9999999999995</v>
      </c>
      <c r="J77" s="133">
        <v>2424.9999999999995</v>
      </c>
      <c r="K77" s="133">
        <f t="shared" si="47"/>
        <v>4787</v>
      </c>
      <c r="L77" s="133">
        <v>2371</v>
      </c>
      <c r="M77" s="133">
        <v>2416</v>
      </c>
      <c r="N77" s="133"/>
      <c r="O77" s="133">
        <f t="shared" si="50"/>
        <v>4750</v>
      </c>
      <c r="P77" s="133">
        <v>2362</v>
      </c>
      <c r="Q77" s="133">
        <v>2388</v>
      </c>
      <c r="R77" s="133"/>
      <c r="S77" s="133">
        <f t="shared" si="48"/>
        <v>4827</v>
      </c>
      <c r="T77" s="133">
        <v>2400</v>
      </c>
      <c r="U77" s="133">
        <v>2427</v>
      </c>
      <c r="V77" s="70"/>
      <c r="W77" s="70"/>
    </row>
    <row r="78" spans="1:23" ht="11.1" customHeight="1">
      <c r="A78" s="53" t="s">
        <v>108</v>
      </c>
      <c r="B78" s="134">
        <v>10939</v>
      </c>
      <c r="C78" s="134">
        <v>5241</v>
      </c>
      <c r="D78" s="134">
        <v>5698</v>
      </c>
      <c r="E78" s="133">
        <v>10977</v>
      </c>
      <c r="F78" s="133">
        <v>5273</v>
      </c>
      <c r="G78" s="133">
        <v>5704</v>
      </c>
      <c r="H78" s="133">
        <f t="shared" si="49"/>
        <v>11210.000000000004</v>
      </c>
      <c r="I78" s="133">
        <v>5395.0000000000018</v>
      </c>
      <c r="J78" s="133">
        <v>5815.0000000000018</v>
      </c>
      <c r="K78" s="133">
        <v>5429</v>
      </c>
      <c r="L78" s="133">
        <v>5870</v>
      </c>
      <c r="M78" s="133">
        <v>2416</v>
      </c>
      <c r="N78" s="133"/>
      <c r="O78" s="133">
        <f t="shared" si="50"/>
        <v>11271</v>
      </c>
      <c r="P78" s="133">
        <v>5434</v>
      </c>
      <c r="Q78" s="133">
        <v>5837</v>
      </c>
      <c r="R78" s="133"/>
      <c r="S78" s="133">
        <f t="shared" si="48"/>
        <v>11466</v>
      </c>
      <c r="T78" s="133">
        <v>5538</v>
      </c>
      <c r="U78" s="133">
        <v>5928</v>
      </c>
      <c r="V78" s="70"/>
      <c r="W78" s="70"/>
    </row>
    <row r="79" spans="1:23" ht="11.1" customHeight="1">
      <c r="A79" s="53" t="s">
        <v>109</v>
      </c>
      <c r="B79" s="134">
        <v>8092</v>
      </c>
      <c r="C79" s="134">
        <v>3903</v>
      </c>
      <c r="D79" s="134">
        <v>4189</v>
      </c>
      <c r="E79" s="133">
        <v>8340</v>
      </c>
      <c r="F79" s="133">
        <v>4040</v>
      </c>
      <c r="G79" s="133">
        <v>4300</v>
      </c>
      <c r="H79" s="133">
        <f t="shared" si="49"/>
        <v>8444.9999999999945</v>
      </c>
      <c r="I79" s="133">
        <v>4094.9999999999973</v>
      </c>
      <c r="J79" s="133">
        <v>4349.9999999999973</v>
      </c>
      <c r="K79" s="133">
        <v>4121</v>
      </c>
      <c r="L79" s="133">
        <v>4367</v>
      </c>
      <c r="M79" s="133">
        <v>1146</v>
      </c>
      <c r="N79" s="133"/>
      <c r="O79" s="133">
        <f t="shared" si="50"/>
        <v>8440</v>
      </c>
      <c r="P79" s="133">
        <v>4103</v>
      </c>
      <c r="Q79" s="133">
        <v>4337</v>
      </c>
      <c r="R79" s="133"/>
      <c r="S79" s="133">
        <f t="shared" si="48"/>
        <v>8551</v>
      </c>
      <c r="T79" s="133">
        <v>4166</v>
      </c>
      <c r="U79" s="133">
        <v>4385</v>
      </c>
      <c r="V79" s="70"/>
      <c r="W79" s="70"/>
    </row>
    <row r="80" spans="1:23" ht="7.5" customHeight="1">
      <c r="A80" s="36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70"/>
      <c r="W80" s="70"/>
    </row>
    <row r="81" spans="1:23" ht="9.9499999999999993" customHeight="1">
      <c r="A81" s="70"/>
      <c r="B81" s="54"/>
      <c r="C81" s="54"/>
      <c r="D81" s="54"/>
      <c r="E81" s="75"/>
      <c r="F81" s="75"/>
      <c r="G81" s="75"/>
      <c r="H81" s="75"/>
      <c r="I81" s="488" t="s">
        <v>188</v>
      </c>
      <c r="J81" s="488"/>
      <c r="K81" s="488"/>
      <c r="L81" s="488"/>
      <c r="M81" s="488"/>
      <c r="N81" s="488"/>
      <c r="O81" s="488"/>
      <c r="P81" s="488"/>
      <c r="Q81" s="488"/>
      <c r="R81" s="488"/>
      <c r="S81" s="488"/>
      <c r="T81" s="488"/>
      <c r="U81" s="488"/>
      <c r="V81" s="70"/>
      <c r="W81" s="70"/>
    </row>
    <row r="82" spans="1:23" ht="18.75" customHeight="1">
      <c r="A82" s="70"/>
      <c r="B82" s="54"/>
      <c r="C82" s="54"/>
      <c r="D82" s="54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0"/>
      <c r="T82" s="70"/>
      <c r="U82" s="70"/>
      <c r="V82" s="70"/>
      <c r="W82" s="70"/>
    </row>
    <row r="83" spans="1:23" ht="11.25" customHeight="1">
      <c r="A83" s="39" t="str">
        <f>A1</f>
        <v>10.3  PUNO: POBLACIÓN ELECTORAL POR  SEXO, SEGÚN PROVINCIA Y DISTRITO, 2016 - 2018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70"/>
      <c r="W83" s="70"/>
    </row>
    <row r="84" spans="1:23" ht="6" customHeight="1">
      <c r="A84" s="84"/>
      <c r="B84" s="54"/>
      <c r="C84" s="54"/>
      <c r="D84" s="54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0"/>
      <c r="T84" s="70"/>
      <c r="U84" s="70"/>
      <c r="V84" s="70"/>
      <c r="W84" s="70"/>
    </row>
    <row r="85" spans="1:23" ht="27.75" customHeight="1">
      <c r="A85" s="484" t="s">
        <v>189</v>
      </c>
      <c r="B85" s="486" t="s">
        <v>308</v>
      </c>
      <c r="C85" s="474"/>
      <c r="D85" s="474"/>
      <c r="E85" s="481" t="s">
        <v>190</v>
      </c>
      <c r="F85" s="481"/>
      <c r="G85" s="481"/>
      <c r="H85" s="481" t="s">
        <v>213</v>
      </c>
      <c r="I85" s="481"/>
      <c r="J85" s="481"/>
      <c r="K85" s="474" t="s">
        <v>315</v>
      </c>
      <c r="L85" s="474"/>
      <c r="M85" s="474"/>
      <c r="N85" s="174"/>
      <c r="O85" s="474" t="s">
        <v>317</v>
      </c>
      <c r="P85" s="474"/>
      <c r="Q85" s="474"/>
      <c r="R85" s="174"/>
      <c r="S85" s="474" t="s">
        <v>321</v>
      </c>
      <c r="T85" s="474"/>
      <c r="U85" s="474"/>
      <c r="V85" s="70"/>
      <c r="W85" s="70"/>
    </row>
    <row r="86" spans="1:23" ht="15" customHeight="1">
      <c r="A86" s="485"/>
      <c r="B86" s="51" t="s">
        <v>17</v>
      </c>
      <c r="C86" s="51" t="s">
        <v>51</v>
      </c>
      <c r="D86" s="51" t="s">
        <v>52</v>
      </c>
      <c r="E86" s="51" t="s">
        <v>17</v>
      </c>
      <c r="F86" s="51" t="s">
        <v>51</v>
      </c>
      <c r="G86" s="51" t="s">
        <v>52</v>
      </c>
      <c r="H86" s="51" t="s">
        <v>17</v>
      </c>
      <c r="I86" s="51" t="s">
        <v>51</v>
      </c>
      <c r="J86" s="51" t="s">
        <v>52</v>
      </c>
      <c r="K86" s="51" t="s">
        <v>17</v>
      </c>
      <c r="L86" s="51" t="s">
        <v>51</v>
      </c>
      <c r="M86" s="51" t="s">
        <v>52</v>
      </c>
      <c r="N86" s="51"/>
      <c r="O86" s="51" t="s">
        <v>17</v>
      </c>
      <c r="P86" s="51" t="s">
        <v>51</v>
      </c>
      <c r="Q86" s="51" t="s">
        <v>52</v>
      </c>
      <c r="R86" s="51"/>
      <c r="S86" s="51" t="s">
        <v>17</v>
      </c>
      <c r="T86" s="51" t="s">
        <v>51</v>
      </c>
      <c r="U86" s="51" t="s">
        <v>52</v>
      </c>
      <c r="V86" s="70"/>
      <c r="W86" s="70"/>
    </row>
    <row r="87" spans="1:23" ht="5.0999999999999996" customHeight="1">
      <c r="A87" s="53"/>
      <c r="B87" s="54"/>
      <c r="C87" s="54"/>
      <c r="D87" s="54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0"/>
      <c r="T87" s="70"/>
      <c r="U87" s="70"/>
      <c r="V87" s="70"/>
      <c r="W87" s="70"/>
    </row>
    <row r="88" spans="1:23" s="43" customFormat="1" ht="12" customHeight="1">
      <c r="A88" s="52" t="s">
        <v>110</v>
      </c>
      <c r="B88" s="132">
        <f>SUM(B89:B98)</f>
        <v>33195</v>
      </c>
      <c r="C88" s="132">
        <f t="shared" ref="C88:D88" si="51">SUM(C89:C98)</f>
        <v>16130</v>
      </c>
      <c r="D88" s="132">
        <f t="shared" si="51"/>
        <v>17065</v>
      </c>
      <c r="E88" s="132">
        <f>SUM(E89:E98)</f>
        <v>34092</v>
      </c>
      <c r="F88" s="132">
        <f t="shared" ref="F88:G88" si="52">SUM(F89:F98)</f>
        <v>16535</v>
      </c>
      <c r="G88" s="132">
        <f t="shared" si="52"/>
        <v>17557</v>
      </c>
      <c r="H88" s="132">
        <f>SUM(H89:H98)</f>
        <v>34691</v>
      </c>
      <c r="I88" s="132">
        <f t="shared" ref="I88" si="53">SUM(I89:I98)</f>
        <v>16841</v>
      </c>
      <c r="J88" s="132">
        <f t="shared" ref="J88:Q88" si="54">SUM(J89:J98)</f>
        <v>17849.999999999996</v>
      </c>
      <c r="K88" s="132">
        <f t="shared" ref="K88:M88" si="55">SUM(K89:K98)</f>
        <v>34940</v>
      </c>
      <c r="L88" s="132">
        <f t="shared" si="55"/>
        <v>16919</v>
      </c>
      <c r="M88" s="132">
        <f t="shared" si="55"/>
        <v>18021</v>
      </c>
      <c r="N88" s="132"/>
      <c r="O88" s="132">
        <f t="shared" si="54"/>
        <v>34959</v>
      </c>
      <c r="P88" s="132">
        <f t="shared" si="54"/>
        <v>16937</v>
      </c>
      <c r="Q88" s="132">
        <f t="shared" si="54"/>
        <v>18022</v>
      </c>
      <c r="R88" s="132"/>
      <c r="S88" s="132">
        <f>SUM(S89:S98)</f>
        <v>35906</v>
      </c>
      <c r="T88" s="132">
        <v>17439</v>
      </c>
      <c r="U88" s="132">
        <v>18467</v>
      </c>
      <c r="V88" s="70"/>
      <c r="W88" s="70"/>
    </row>
    <row r="89" spans="1:23" ht="12" customHeight="1">
      <c r="A89" s="53" t="s">
        <v>110</v>
      </c>
      <c r="B89" s="134">
        <v>9509</v>
      </c>
      <c r="C89" s="134">
        <v>4623</v>
      </c>
      <c r="D89" s="134">
        <v>4886</v>
      </c>
      <c r="E89" s="133">
        <v>9391</v>
      </c>
      <c r="F89" s="133">
        <v>4539</v>
      </c>
      <c r="G89" s="133">
        <v>4852</v>
      </c>
      <c r="H89" s="133">
        <f>SUM(I89:J89)</f>
        <v>9599</v>
      </c>
      <c r="I89" s="133">
        <v>4643</v>
      </c>
      <c r="J89" s="133">
        <v>4956</v>
      </c>
      <c r="K89" s="133">
        <f>SUM(L89:M89)</f>
        <v>9664</v>
      </c>
      <c r="L89" s="133">
        <v>4671</v>
      </c>
      <c r="M89" s="133">
        <v>4993</v>
      </c>
      <c r="N89" s="133"/>
      <c r="O89" s="133">
        <f>P89+Q89</f>
        <v>9725</v>
      </c>
      <c r="P89" s="133">
        <v>4691</v>
      </c>
      <c r="Q89" s="133">
        <v>5034</v>
      </c>
      <c r="R89" s="133"/>
      <c r="S89" s="133">
        <f t="shared" ref="S89:S97" si="56">T89+U89</f>
        <v>9946</v>
      </c>
      <c r="T89" s="133">
        <v>4828</v>
      </c>
      <c r="U89" s="133">
        <v>5118</v>
      </c>
      <c r="V89" s="70"/>
      <c r="W89" s="70"/>
    </row>
    <row r="90" spans="1:23" ht="12" customHeight="1">
      <c r="A90" s="53" t="s">
        <v>111</v>
      </c>
      <c r="B90" s="134">
        <v>4254</v>
      </c>
      <c r="C90" s="134">
        <v>2039</v>
      </c>
      <c r="D90" s="134">
        <v>2215</v>
      </c>
      <c r="E90" s="133">
        <v>4359</v>
      </c>
      <c r="F90" s="133">
        <v>2080</v>
      </c>
      <c r="G90" s="133">
        <v>2279</v>
      </c>
      <c r="H90" s="133">
        <f t="shared" ref="H90:H98" si="57">SUM(I90:J90)</f>
        <v>4551.9999999999982</v>
      </c>
      <c r="I90" s="133">
        <v>2155</v>
      </c>
      <c r="J90" s="133">
        <v>2396.9999999999982</v>
      </c>
      <c r="K90" s="133">
        <f t="shared" ref="K90:K98" si="58">SUM(L90:M90)</f>
        <v>4597</v>
      </c>
      <c r="L90" s="133">
        <v>2176</v>
      </c>
      <c r="M90" s="133">
        <v>2421</v>
      </c>
      <c r="N90" s="133"/>
      <c r="O90" s="133">
        <f t="shared" ref="O90:O98" si="59">P90+Q90</f>
        <v>4612</v>
      </c>
      <c r="P90" s="133">
        <v>2173</v>
      </c>
      <c r="Q90" s="133">
        <v>2439</v>
      </c>
      <c r="R90" s="133"/>
      <c r="S90" s="133">
        <f t="shared" si="56"/>
        <v>4748</v>
      </c>
      <c r="T90" s="133">
        <v>2248</v>
      </c>
      <c r="U90" s="133">
        <v>2500</v>
      </c>
      <c r="V90" s="70"/>
      <c r="W90" s="70"/>
    </row>
    <row r="91" spans="1:23" ht="12" customHeight="1">
      <c r="A91" s="53" t="s">
        <v>112</v>
      </c>
      <c r="B91" s="134">
        <v>1604</v>
      </c>
      <c r="C91" s="134">
        <v>732</v>
      </c>
      <c r="D91" s="134">
        <v>872</v>
      </c>
      <c r="E91" s="133">
        <v>1739</v>
      </c>
      <c r="F91" s="133">
        <v>799</v>
      </c>
      <c r="G91" s="133">
        <v>940</v>
      </c>
      <c r="H91" s="133">
        <f t="shared" si="57"/>
        <v>1704.0000000000005</v>
      </c>
      <c r="I91" s="133">
        <v>783.00000000000011</v>
      </c>
      <c r="J91" s="133">
        <v>921.00000000000023</v>
      </c>
      <c r="K91" s="133">
        <f t="shared" si="58"/>
        <v>1708</v>
      </c>
      <c r="L91" s="133">
        <v>788</v>
      </c>
      <c r="M91" s="133">
        <v>920</v>
      </c>
      <c r="N91" s="133"/>
      <c r="O91" s="133">
        <f t="shared" si="59"/>
        <v>1681</v>
      </c>
      <c r="P91" s="133">
        <v>775</v>
      </c>
      <c r="Q91" s="133">
        <v>906</v>
      </c>
      <c r="R91" s="133"/>
      <c r="S91" s="133">
        <f t="shared" si="56"/>
        <v>1814</v>
      </c>
      <c r="T91" s="133">
        <v>849</v>
      </c>
      <c r="U91" s="133">
        <v>965</v>
      </c>
      <c r="V91" s="70"/>
      <c r="W91" s="70"/>
    </row>
    <row r="92" spans="1:23" ht="12" customHeight="1">
      <c r="A92" s="53" t="s">
        <v>113</v>
      </c>
      <c r="B92" s="134">
        <v>2350</v>
      </c>
      <c r="C92" s="134">
        <v>1108</v>
      </c>
      <c r="D92" s="134">
        <v>1242</v>
      </c>
      <c r="E92" s="133">
        <v>2692</v>
      </c>
      <c r="F92" s="133">
        <v>1299</v>
      </c>
      <c r="G92" s="133">
        <v>1393</v>
      </c>
      <c r="H92" s="133">
        <f t="shared" si="57"/>
        <v>2645</v>
      </c>
      <c r="I92" s="133">
        <v>1281</v>
      </c>
      <c r="J92" s="133">
        <v>1364.0000000000002</v>
      </c>
      <c r="K92" s="133">
        <f t="shared" si="58"/>
        <v>2642</v>
      </c>
      <c r="L92" s="133">
        <v>1274</v>
      </c>
      <c r="M92" s="133">
        <v>1368</v>
      </c>
      <c r="N92" s="133"/>
      <c r="O92" s="133">
        <f t="shared" si="59"/>
        <v>2624</v>
      </c>
      <c r="P92" s="133">
        <v>1267</v>
      </c>
      <c r="Q92" s="133">
        <v>1357</v>
      </c>
      <c r="R92" s="133"/>
      <c r="S92" s="133">
        <f t="shared" si="56"/>
        <v>2660</v>
      </c>
      <c r="T92" s="133">
        <v>1278</v>
      </c>
      <c r="U92" s="133">
        <v>1382</v>
      </c>
      <c r="V92" s="70"/>
      <c r="W92" s="70"/>
    </row>
    <row r="93" spans="1:23" ht="12" customHeight="1">
      <c r="A93" s="53" t="s">
        <v>114</v>
      </c>
      <c r="B93" s="134">
        <v>1771</v>
      </c>
      <c r="C93" s="134">
        <v>949</v>
      </c>
      <c r="D93" s="134">
        <v>822</v>
      </c>
      <c r="E93" s="133">
        <v>1873</v>
      </c>
      <c r="F93" s="133">
        <v>995</v>
      </c>
      <c r="G93" s="133">
        <v>878</v>
      </c>
      <c r="H93" s="133">
        <f t="shared" si="57"/>
        <v>1906.9999999999995</v>
      </c>
      <c r="I93" s="133">
        <v>1012.9999999999998</v>
      </c>
      <c r="J93" s="133">
        <v>893.99999999999977</v>
      </c>
      <c r="K93" s="133">
        <f t="shared" si="58"/>
        <v>1912</v>
      </c>
      <c r="L93" s="133">
        <v>1006</v>
      </c>
      <c r="M93" s="133">
        <v>906</v>
      </c>
      <c r="N93" s="133"/>
      <c r="O93" s="133">
        <f t="shared" si="59"/>
        <v>1906</v>
      </c>
      <c r="P93" s="133">
        <v>1012</v>
      </c>
      <c r="Q93" s="133">
        <v>894</v>
      </c>
      <c r="R93" s="133"/>
      <c r="S93" s="133">
        <f t="shared" si="56"/>
        <v>1948</v>
      </c>
      <c r="T93" s="133">
        <v>1029</v>
      </c>
      <c r="U93" s="133">
        <v>919</v>
      </c>
      <c r="V93" s="70"/>
      <c r="W93" s="70"/>
    </row>
    <row r="94" spans="1:23" ht="12" customHeight="1">
      <c r="A94" s="53" t="s">
        <v>115</v>
      </c>
      <c r="B94" s="134">
        <v>1445</v>
      </c>
      <c r="C94" s="134">
        <v>688</v>
      </c>
      <c r="D94" s="134">
        <v>757</v>
      </c>
      <c r="E94" s="133">
        <v>1474</v>
      </c>
      <c r="F94" s="133">
        <v>698</v>
      </c>
      <c r="G94" s="133">
        <v>776</v>
      </c>
      <c r="H94" s="133">
        <f t="shared" si="57"/>
        <v>1500</v>
      </c>
      <c r="I94" s="133">
        <v>712.99999999999977</v>
      </c>
      <c r="J94" s="133">
        <v>787.00000000000023</v>
      </c>
      <c r="K94" s="133">
        <f t="shared" si="58"/>
        <v>1515</v>
      </c>
      <c r="L94" s="133">
        <v>731</v>
      </c>
      <c r="M94" s="133">
        <v>784</v>
      </c>
      <c r="N94" s="133"/>
      <c r="O94" s="133">
        <f t="shared" si="59"/>
        <v>1518</v>
      </c>
      <c r="P94" s="133">
        <v>733</v>
      </c>
      <c r="Q94" s="133">
        <v>785</v>
      </c>
      <c r="R94" s="133"/>
      <c r="S94" s="133">
        <f t="shared" si="56"/>
        <v>1548</v>
      </c>
      <c r="T94" s="133">
        <v>746</v>
      </c>
      <c r="U94" s="133">
        <v>802</v>
      </c>
      <c r="V94" s="70"/>
      <c r="W94" s="70"/>
    </row>
    <row r="95" spans="1:23" ht="12" customHeight="1">
      <c r="A95" s="53" t="s">
        <v>116</v>
      </c>
      <c r="B95" s="134">
        <v>1594</v>
      </c>
      <c r="C95" s="134">
        <v>776</v>
      </c>
      <c r="D95" s="134">
        <v>818</v>
      </c>
      <c r="E95" s="133">
        <v>1944</v>
      </c>
      <c r="F95" s="133">
        <v>951</v>
      </c>
      <c r="G95" s="133">
        <v>993</v>
      </c>
      <c r="H95" s="133">
        <f t="shared" si="57"/>
        <v>1868.0000000000005</v>
      </c>
      <c r="I95" s="133">
        <v>924.00000000000045</v>
      </c>
      <c r="J95" s="133">
        <v>944</v>
      </c>
      <c r="K95" s="133">
        <f t="shared" si="58"/>
        <v>1866</v>
      </c>
      <c r="L95" s="133">
        <v>911</v>
      </c>
      <c r="M95" s="133">
        <v>955</v>
      </c>
      <c r="N95" s="133"/>
      <c r="O95" s="133">
        <f t="shared" si="59"/>
        <v>1870</v>
      </c>
      <c r="P95" s="133">
        <v>907</v>
      </c>
      <c r="Q95" s="133">
        <v>963</v>
      </c>
      <c r="R95" s="133"/>
      <c r="S95" s="133">
        <f t="shared" si="56"/>
        <v>1922</v>
      </c>
      <c r="T95" s="133">
        <v>937</v>
      </c>
      <c r="U95" s="133">
        <v>985</v>
      </c>
      <c r="V95" s="70"/>
      <c r="W95" s="70"/>
    </row>
    <row r="96" spans="1:23" ht="12" customHeight="1">
      <c r="A96" s="53" t="s">
        <v>117</v>
      </c>
      <c r="B96" s="134">
        <v>4554</v>
      </c>
      <c r="C96" s="134">
        <v>2164</v>
      </c>
      <c r="D96" s="134">
        <v>2390</v>
      </c>
      <c r="E96" s="133">
        <v>4560</v>
      </c>
      <c r="F96" s="133">
        <v>2162</v>
      </c>
      <c r="G96" s="133">
        <v>2398</v>
      </c>
      <c r="H96" s="133">
        <f t="shared" si="57"/>
        <v>4657.9999999999982</v>
      </c>
      <c r="I96" s="133">
        <v>2212.9999999999995</v>
      </c>
      <c r="J96" s="133">
        <v>2444.9999999999991</v>
      </c>
      <c r="K96" s="133">
        <f t="shared" si="58"/>
        <v>4695</v>
      </c>
      <c r="L96" s="133">
        <v>2218</v>
      </c>
      <c r="M96" s="133">
        <v>2477</v>
      </c>
      <c r="N96" s="133"/>
      <c r="O96" s="133">
        <f t="shared" si="59"/>
        <v>4691</v>
      </c>
      <c r="P96" s="133">
        <v>2230</v>
      </c>
      <c r="Q96" s="133">
        <v>2461</v>
      </c>
      <c r="R96" s="133"/>
      <c r="S96" s="133">
        <f t="shared" si="56"/>
        <v>4809</v>
      </c>
      <c r="T96" s="133">
        <v>2287</v>
      </c>
      <c r="U96" s="133">
        <v>2522</v>
      </c>
      <c r="V96" s="70"/>
      <c r="W96" s="70"/>
    </row>
    <row r="97" spans="1:23" ht="12" customHeight="1">
      <c r="A97" s="53" t="s">
        <v>118</v>
      </c>
      <c r="B97" s="134">
        <v>5317</v>
      </c>
      <c r="C97" s="134">
        <v>2631</v>
      </c>
      <c r="D97" s="134">
        <v>2686</v>
      </c>
      <c r="E97" s="133">
        <v>5232</v>
      </c>
      <c r="F97" s="133">
        <v>2579</v>
      </c>
      <c r="G97" s="133">
        <v>2653</v>
      </c>
      <c r="H97" s="133">
        <f t="shared" si="57"/>
        <v>5394</v>
      </c>
      <c r="I97" s="133">
        <v>2660.9999999999991</v>
      </c>
      <c r="J97" s="133">
        <v>2733.0000000000009</v>
      </c>
      <c r="K97" s="133">
        <f t="shared" si="58"/>
        <v>5474</v>
      </c>
      <c r="L97" s="133">
        <v>2692</v>
      </c>
      <c r="M97" s="133">
        <v>2782</v>
      </c>
      <c r="N97" s="133"/>
      <c r="O97" s="133">
        <f t="shared" si="59"/>
        <v>5460</v>
      </c>
      <c r="P97" s="133">
        <v>2697</v>
      </c>
      <c r="Q97" s="133">
        <v>2763</v>
      </c>
      <c r="R97" s="133"/>
      <c r="S97" s="133">
        <f t="shared" si="56"/>
        <v>5615</v>
      </c>
      <c r="T97" s="133">
        <v>2771</v>
      </c>
      <c r="U97" s="133">
        <v>2844</v>
      </c>
      <c r="V97" s="70"/>
      <c r="W97" s="70"/>
    </row>
    <row r="98" spans="1:23" ht="12" customHeight="1">
      <c r="A98" s="53" t="s">
        <v>119</v>
      </c>
      <c r="B98" s="134">
        <v>797</v>
      </c>
      <c r="C98" s="134">
        <v>420</v>
      </c>
      <c r="D98" s="134">
        <v>377</v>
      </c>
      <c r="E98" s="133">
        <v>828</v>
      </c>
      <c r="F98" s="133">
        <v>433</v>
      </c>
      <c r="G98" s="133">
        <v>395</v>
      </c>
      <c r="H98" s="133">
        <f t="shared" si="57"/>
        <v>863.99999999999989</v>
      </c>
      <c r="I98" s="133">
        <v>454.99999999999972</v>
      </c>
      <c r="J98" s="133">
        <v>409.00000000000017</v>
      </c>
      <c r="K98" s="133">
        <f t="shared" si="58"/>
        <v>867</v>
      </c>
      <c r="L98" s="133">
        <v>452</v>
      </c>
      <c r="M98" s="133">
        <v>415</v>
      </c>
      <c r="N98" s="133"/>
      <c r="O98" s="133">
        <f t="shared" si="59"/>
        <v>872</v>
      </c>
      <c r="P98" s="133">
        <v>452</v>
      </c>
      <c r="Q98" s="133">
        <v>420</v>
      </c>
      <c r="R98" s="133"/>
      <c r="S98" s="133">
        <f>U98+T98</f>
        <v>896</v>
      </c>
      <c r="T98" s="133">
        <v>466</v>
      </c>
      <c r="U98" s="133">
        <v>430</v>
      </c>
      <c r="V98" s="70"/>
      <c r="W98" s="70"/>
    </row>
    <row r="99" spans="1:23" s="43" customFormat="1" ht="12" customHeight="1">
      <c r="A99" s="52" t="s">
        <v>120</v>
      </c>
      <c r="B99" s="132">
        <f t="shared" ref="B99:D99" si="60">SUM(B100:B108)</f>
        <v>51273</v>
      </c>
      <c r="C99" s="132">
        <f t="shared" si="60"/>
        <v>24551</v>
      </c>
      <c r="D99" s="132">
        <f t="shared" si="60"/>
        <v>26722</v>
      </c>
      <c r="E99" s="132">
        <f t="shared" ref="E99:G99" si="61">SUM(E100:E108)</f>
        <v>51323</v>
      </c>
      <c r="F99" s="132">
        <f t="shared" si="61"/>
        <v>24617</v>
      </c>
      <c r="G99" s="132">
        <f t="shared" si="61"/>
        <v>26706</v>
      </c>
      <c r="H99" s="132">
        <f t="shared" ref="H99:I99" si="62">SUM(H100:H108)</f>
        <v>52245.000000000007</v>
      </c>
      <c r="I99" s="132">
        <f t="shared" si="62"/>
        <v>25044.000000000011</v>
      </c>
      <c r="J99" s="132">
        <f t="shared" ref="J99:Q99" si="63">SUM(J100:J108)</f>
        <v>27201</v>
      </c>
      <c r="K99" s="132">
        <f t="shared" ref="K99:M99" si="64">SUM(K100:K108)</f>
        <v>52754</v>
      </c>
      <c r="L99" s="132">
        <f t="shared" si="64"/>
        <v>25264</v>
      </c>
      <c r="M99" s="132">
        <f t="shared" si="64"/>
        <v>27490</v>
      </c>
      <c r="N99" s="132"/>
      <c r="O99" s="132">
        <f t="shared" si="63"/>
        <v>52822</v>
      </c>
      <c r="P99" s="132">
        <f t="shared" si="63"/>
        <v>25301</v>
      </c>
      <c r="Q99" s="132">
        <f t="shared" si="63"/>
        <v>27521</v>
      </c>
      <c r="R99" s="132"/>
      <c r="S99" s="132">
        <f>SUM(S100:S108)</f>
        <v>54340</v>
      </c>
      <c r="T99" s="132">
        <v>26072</v>
      </c>
      <c r="U99" s="132">
        <v>28268</v>
      </c>
      <c r="V99" s="70"/>
      <c r="W99" s="70"/>
    </row>
    <row r="100" spans="1:23" ht="12" customHeight="1">
      <c r="A100" s="53" t="s">
        <v>121</v>
      </c>
      <c r="B100" s="134">
        <v>19096</v>
      </c>
      <c r="C100" s="134">
        <v>9284</v>
      </c>
      <c r="D100" s="134">
        <v>9812</v>
      </c>
      <c r="E100" s="133">
        <v>18723</v>
      </c>
      <c r="F100" s="133">
        <v>9100</v>
      </c>
      <c r="G100" s="133">
        <v>9623</v>
      </c>
      <c r="H100" s="133">
        <f>SUM(I100:J100)</f>
        <v>19035.000000000004</v>
      </c>
      <c r="I100" s="133">
        <v>9218.0000000000055</v>
      </c>
      <c r="J100" s="133">
        <v>9816.9999999999982</v>
      </c>
      <c r="K100" s="133">
        <f t="shared" ref="K100:K108" si="65">SUM(L100:M100)</f>
        <v>19220</v>
      </c>
      <c r="L100" s="133">
        <v>9303</v>
      </c>
      <c r="M100" s="133">
        <v>9917</v>
      </c>
      <c r="N100" s="133"/>
      <c r="O100" s="133">
        <f>P100+Q100</f>
        <v>19271</v>
      </c>
      <c r="P100" s="133">
        <v>9323</v>
      </c>
      <c r="Q100" s="133">
        <v>9948</v>
      </c>
      <c r="R100" s="133"/>
      <c r="S100" s="133">
        <f t="shared" ref="S100:S108" si="66">T100+U100</f>
        <v>19735</v>
      </c>
      <c r="T100" s="133">
        <v>9567</v>
      </c>
      <c r="U100" s="133">
        <v>10168</v>
      </c>
      <c r="V100" s="70"/>
      <c r="W100" s="70"/>
    </row>
    <row r="101" spans="1:23" ht="12" customHeight="1">
      <c r="A101" s="53" t="s">
        <v>122</v>
      </c>
      <c r="B101" s="134">
        <v>3725</v>
      </c>
      <c r="C101" s="134">
        <v>1855</v>
      </c>
      <c r="D101" s="134">
        <v>1870</v>
      </c>
      <c r="E101" s="133">
        <v>3865</v>
      </c>
      <c r="F101" s="133">
        <v>1946</v>
      </c>
      <c r="G101" s="133">
        <v>1919</v>
      </c>
      <c r="H101" s="133">
        <f t="shared" ref="H101:H108" si="67">SUM(I101:J101)</f>
        <v>4003.9999999999991</v>
      </c>
      <c r="I101" s="133">
        <v>2013</v>
      </c>
      <c r="J101" s="133">
        <v>1990.9999999999993</v>
      </c>
      <c r="K101" s="133">
        <f t="shared" si="65"/>
        <v>4078</v>
      </c>
      <c r="L101" s="133">
        <v>2044</v>
      </c>
      <c r="M101" s="133">
        <v>2034</v>
      </c>
      <c r="N101" s="133"/>
      <c r="O101" s="133">
        <f t="shared" ref="O101:O108" si="68">P101+Q101</f>
        <v>4093</v>
      </c>
      <c r="P101" s="133">
        <v>2060</v>
      </c>
      <c r="Q101" s="133">
        <v>2033</v>
      </c>
      <c r="R101" s="133"/>
      <c r="S101" s="133">
        <f t="shared" si="66"/>
        <v>4228</v>
      </c>
      <c r="T101" s="133">
        <v>2122</v>
      </c>
      <c r="U101" s="133">
        <v>2106</v>
      </c>
      <c r="V101" s="70"/>
      <c r="W101" s="70"/>
    </row>
    <row r="102" spans="1:23" ht="12" customHeight="1">
      <c r="A102" s="53" t="s">
        <v>123</v>
      </c>
      <c r="B102" s="134">
        <v>1424</v>
      </c>
      <c r="C102" s="134">
        <v>650</v>
      </c>
      <c r="D102" s="134">
        <v>774</v>
      </c>
      <c r="E102" s="133">
        <v>1476</v>
      </c>
      <c r="F102" s="133">
        <v>669</v>
      </c>
      <c r="G102" s="133">
        <v>807</v>
      </c>
      <c r="H102" s="133">
        <f t="shared" si="67"/>
        <v>1498</v>
      </c>
      <c r="I102" s="133">
        <v>681.99999999999989</v>
      </c>
      <c r="J102" s="133">
        <v>816</v>
      </c>
      <c r="K102" s="133">
        <f t="shared" si="65"/>
        <v>1497</v>
      </c>
      <c r="L102" s="133">
        <v>681</v>
      </c>
      <c r="M102" s="133">
        <v>816</v>
      </c>
      <c r="N102" s="133"/>
      <c r="O102" s="133">
        <f t="shared" si="68"/>
        <v>1483</v>
      </c>
      <c r="P102" s="133">
        <v>678</v>
      </c>
      <c r="Q102" s="133">
        <v>805</v>
      </c>
      <c r="R102" s="133"/>
      <c r="S102" s="133">
        <f t="shared" si="66"/>
        <v>1530</v>
      </c>
      <c r="T102" s="133">
        <v>694</v>
      </c>
      <c r="U102" s="133">
        <v>836</v>
      </c>
      <c r="V102" s="70"/>
      <c r="W102" s="70"/>
    </row>
    <row r="103" spans="1:23" ht="12" customHeight="1">
      <c r="A103" s="53" t="s">
        <v>124</v>
      </c>
      <c r="B103" s="134">
        <v>2071</v>
      </c>
      <c r="C103" s="134">
        <v>938</v>
      </c>
      <c r="D103" s="134">
        <v>1133</v>
      </c>
      <c r="E103" s="133">
        <v>2115</v>
      </c>
      <c r="F103" s="133">
        <v>973</v>
      </c>
      <c r="G103" s="133">
        <v>1142</v>
      </c>
      <c r="H103" s="133">
        <f t="shared" si="67"/>
        <v>2131.0000000000009</v>
      </c>
      <c r="I103" s="133">
        <v>980.00000000000023</v>
      </c>
      <c r="J103" s="133">
        <v>1151.0000000000005</v>
      </c>
      <c r="K103" s="133">
        <f t="shared" si="65"/>
        <v>2156</v>
      </c>
      <c r="L103" s="133">
        <v>985</v>
      </c>
      <c r="M103" s="133">
        <v>1171</v>
      </c>
      <c r="N103" s="133"/>
      <c r="O103" s="133">
        <f t="shared" si="68"/>
        <v>2164</v>
      </c>
      <c r="P103" s="133">
        <v>979</v>
      </c>
      <c r="Q103" s="133">
        <v>1185</v>
      </c>
      <c r="R103" s="133"/>
      <c r="S103" s="133">
        <f t="shared" si="66"/>
        <v>2263</v>
      </c>
      <c r="T103" s="133">
        <v>1013</v>
      </c>
      <c r="U103" s="133">
        <v>1250</v>
      </c>
      <c r="V103" s="70"/>
      <c r="W103" s="70"/>
    </row>
    <row r="104" spans="1:23" ht="12" customHeight="1">
      <c r="A104" s="53" t="s">
        <v>125</v>
      </c>
      <c r="B104" s="134">
        <v>4853</v>
      </c>
      <c r="C104" s="134">
        <v>2370</v>
      </c>
      <c r="D104" s="134">
        <v>2483</v>
      </c>
      <c r="E104" s="133">
        <v>4925</v>
      </c>
      <c r="F104" s="133">
        <v>2405</v>
      </c>
      <c r="G104" s="133">
        <v>2520</v>
      </c>
      <c r="H104" s="133">
        <f t="shared" si="67"/>
        <v>5067</v>
      </c>
      <c r="I104" s="133">
        <v>2459.0000000000014</v>
      </c>
      <c r="J104" s="133">
        <v>2607.9999999999991</v>
      </c>
      <c r="K104" s="133">
        <f t="shared" si="65"/>
        <v>5149</v>
      </c>
      <c r="L104" s="133">
        <v>2497</v>
      </c>
      <c r="M104" s="133">
        <v>2652</v>
      </c>
      <c r="N104" s="133"/>
      <c r="O104" s="133">
        <f t="shared" si="68"/>
        <v>5196</v>
      </c>
      <c r="P104" s="133">
        <v>2518</v>
      </c>
      <c r="Q104" s="133">
        <v>2678</v>
      </c>
      <c r="R104" s="133"/>
      <c r="S104" s="133">
        <f t="shared" si="66"/>
        <v>5382</v>
      </c>
      <c r="T104" s="133">
        <v>2604</v>
      </c>
      <c r="U104" s="133">
        <v>2778</v>
      </c>
      <c r="V104" s="70"/>
      <c r="W104" s="70"/>
    </row>
    <row r="105" spans="1:23" ht="12" customHeight="1">
      <c r="A105" s="53" t="s">
        <v>126</v>
      </c>
      <c r="B105" s="134">
        <v>6710</v>
      </c>
      <c r="C105" s="134">
        <v>3225</v>
      </c>
      <c r="D105" s="134">
        <v>3485</v>
      </c>
      <c r="E105" s="133">
        <v>6660</v>
      </c>
      <c r="F105" s="133">
        <v>3197</v>
      </c>
      <c r="G105" s="133">
        <v>3463</v>
      </c>
      <c r="H105" s="133">
        <f t="shared" si="67"/>
        <v>6783.0000000000036</v>
      </c>
      <c r="I105" s="133">
        <v>3270.0000000000023</v>
      </c>
      <c r="J105" s="133">
        <v>3513.0000000000018</v>
      </c>
      <c r="K105" s="133">
        <f t="shared" si="65"/>
        <v>6845</v>
      </c>
      <c r="L105" s="133">
        <v>3305</v>
      </c>
      <c r="M105" s="133">
        <v>3540</v>
      </c>
      <c r="N105" s="133"/>
      <c r="O105" s="133">
        <f t="shared" si="68"/>
        <v>6844</v>
      </c>
      <c r="P105" s="133">
        <v>3297</v>
      </c>
      <c r="Q105" s="133">
        <v>3547</v>
      </c>
      <c r="R105" s="133"/>
      <c r="S105" s="133">
        <f t="shared" si="66"/>
        <v>7062</v>
      </c>
      <c r="T105" s="133">
        <v>3412</v>
      </c>
      <c r="U105" s="133">
        <v>3650</v>
      </c>
      <c r="V105" s="70"/>
      <c r="W105" s="70"/>
    </row>
    <row r="106" spans="1:23" ht="12" customHeight="1">
      <c r="A106" s="53" t="s">
        <v>127</v>
      </c>
      <c r="B106" s="134">
        <v>6181</v>
      </c>
      <c r="C106" s="134">
        <v>2830</v>
      </c>
      <c r="D106" s="134">
        <v>3351</v>
      </c>
      <c r="E106" s="133">
        <v>6123</v>
      </c>
      <c r="F106" s="133">
        <v>2804</v>
      </c>
      <c r="G106" s="133">
        <v>3319</v>
      </c>
      <c r="H106" s="133">
        <f t="shared" si="67"/>
        <v>6258</v>
      </c>
      <c r="I106" s="133">
        <v>2882.0000000000005</v>
      </c>
      <c r="J106" s="133">
        <v>3375.9999999999991</v>
      </c>
      <c r="K106" s="133">
        <f t="shared" si="65"/>
        <v>6294</v>
      </c>
      <c r="L106" s="133">
        <v>2903</v>
      </c>
      <c r="M106" s="133">
        <v>3391</v>
      </c>
      <c r="N106" s="133"/>
      <c r="O106" s="133">
        <f t="shared" si="68"/>
        <v>6268</v>
      </c>
      <c r="P106" s="133">
        <v>2907</v>
      </c>
      <c r="Q106" s="133">
        <v>3361</v>
      </c>
      <c r="R106" s="133"/>
      <c r="S106" s="133">
        <f t="shared" si="66"/>
        <v>6449</v>
      </c>
      <c r="T106" s="133">
        <v>2995</v>
      </c>
      <c r="U106" s="133">
        <v>3454</v>
      </c>
      <c r="V106" s="70"/>
      <c r="W106" s="70"/>
    </row>
    <row r="107" spans="1:23" ht="12" customHeight="1">
      <c r="A107" s="53" t="s">
        <v>100</v>
      </c>
      <c r="B107" s="134">
        <v>4623</v>
      </c>
      <c r="C107" s="134">
        <v>2179</v>
      </c>
      <c r="D107" s="134">
        <v>2444</v>
      </c>
      <c r="E107" s="133">
        <v>4628</v>
      </c>
      <c r="F107" s="133">
        <v>2192</v>
      </c>
      <c r="G107" s="133">
        <v>2436</v>
      </c>
      <c r="H107" s="133">
        <f t="shared" si="67"/>
        <v>4651.0000000000018</v>
      </c>
      <c r="I107" s="133">
        <v>2201.0000000000014</v>
      </c>
      <c r="J107" s="133">
        <v>2450.0000000000009</v>
      </c>
      <c r="K107" s="133">
        <f t="shared" si="65"/>
        <v>4696</v>
      </c>
      <c r="L107" s="133">
        <v>2215</v>
      </c>
      <c r="M107" s="133">
        <v>2481</v>
      </c>
      <c r="N107" s="133"/>
      <c r="O107" s="133">
        <f t="shared" si="68"/>
        <v>4680</v>
      </c>
      <c r="P107" s="133">
        <v>2207</v>
      </c>
      <c r="Q107" s="133">
        <v>2473</v>
      </c>
      <c r="R107" s="133"/>
      <c r="S107" s="133">
        <f t="shared" si="66"/>
        <v>4796</v>
      </c>
      <c r="T107" s="133">
        <v>2296</v>
      </c>
      <c r="U107" s="133">
        <v>2500</v>
      </c>
      <c r="V107" s="70"/>
      <c r="W107" s="70"/>
    </row>
    <row r="108" spans="1:23" ht="12" customHeight="1">
      <c r="A108" s="53" t="s">
        <v>128</v>
      </c>
      <c r="B108" s="134">
        <v>2590</v>
      </c>
      <c r="C108" s="134">
        <v>1220</v>
      </c>
      <c r="D108" s="134">
        <v>1370</v>
      </c>
      <c r="E108" s="133">
        <v>2808</v>
      </c>
      <c r="F108" s="133">
        <v>1331</v>
      </c>
      <c r="G108" s="133">
        <v>1477</v>
      </c>
      <c r="H108" s="133">
        <f t="shared" si="67"/>
        <v>2818</v>
      </c>
      <c r="I108" s="133">
        <v>1339.0000000000002</v>
      </c>
      <c r="J108" s="133">
        <v>1478.9999999999995</v>
      </c>
      <c r="K108" s="133">
        <f t="shared" si="65"/>
        <v>2819</v>
      </c>
      <c r="L108" s="133">
        <v>1331</v>
      </c>
      <c r="M108" s="133">
        <v>1488</v>
      </c>
      <c r="N108" s="133"/>
      <c r="O108" s="133">
        <f t="shared" si="68"/>
        <v>2823</v>
      </c>
      <c r="P108" s="133">
        <v>1332</v>
      </c>
      <c r="Q108" s="133">
        <v>1491</v>
      </c>
      <c r="R108" s="133"/>
      <c r="S108" s="133">
        <f t="shared" si="66"/>
        <v>2895</v>
      </c>
      <c r="T108" s="133">
        <v>1369</v>
      </c>
      <c r="U108" s="133">
        <v>1526</v>
      </c>
      <c r="V108" s="70"/>
      <c r="W108" s="70"/>
    </row>
    <row r="109" spans="1:23" s="43" customFormat="1" ht="12" customHeight="1">
      <c r="A109" s="52" t="s">
        <v>129</v>
      </c>
      <c r="B109" s="132">
        <f>SUM(B110:B113)</f>
        <v>20253</v>
      </c>
      <c r="C109" s="132">
        <f t="shared" ref="C109:D109" si="69">SUM(C110:C113)</f>
        <v>9764</v>
      </c>
      <c r="D109" s="132">
        <f t="shared" si="69"/>
        <v>10489</v>
      </c>
      <c r="E109" s="132">
        <f>SUM(E110:E113)</f>
        <v>21180</v>
      </c>
      <c r="F109" s="132">
        <f t="shared" ref="F109:G109" si="70">SUM(F110:F113)</f>
        <v>10235</v>
      </c>
      <c r="G109" s="132">
        <f t="shared" si="70"/>
        <v>10945</v>
      </c>
      <c r="H109" s="132">
        <f>SUM(H110:H113)</f>
        <v>21542.999999999996</v>
      </c>
      <c r="I109" s="132">
        <f t="shared" ref="I109" si="71">SUM(I110:I113)</f>
        <v>10422</v>
      </c>
      <c r="J109" s="132">
        <f t="shared" ref="J109:Q109" si="72">SUM(J110:J113)</f>
        <v>11120.999999999998</v>
      </c>
      <c r="K109" s="132">
        <f t="shared" ref="K109:M109" si="73">SUM(K110:K113)</f>
        <v>21524</v>
      </c>
      <c r="L109" s="132">
        <f t="shared" si="73"/>
        <v>10388</v>
      </c>
      <c r="M109" s="132">
        <f t="shared" si="73"/>
        <v>11136</v>
      </c>
      <c r="N109" s="132"/>
      <c r="O109" s="132">
        <f t="shared" si="72"/>
        <v>15836</v>
      </c>
      <c r="P109" s="132">
        <f t="shared" si="72"/>
        <v>7642</v>
      </c>
      <c r="Q109" s="132">
        <f t="shared" si="72"/>
        <v>8194</v>
      </c>
      <c r="R109" s="132"/>
      <c r="S109" s="132">
        <f>SUM(S110:S113)</f>
        <v>21919</v>
      </c>
      <c r="T109" s="132">
        <v>10617</v>
      </c>
      <c r="U109" s="132">
        <v>11302</v>
      </c>
      <c r="V109" s="70"/>
      <c r="W109" s="70"/>
    </row>
    <row r="110" spans="1:23" ht="12" customHeight="1">
      <c r="A110" s="53" t="s">
        <v>129</v>
      </c>
      <c r="B110" s="134">
        <v>12273</v>
      </c>
      <c r="C110" s="134">
        <v>5959</v>
      </c>
      <c r="D110" s="134">
        <v>6314</v>
      </c>
      <c r="E110" s="133">
        <v>12334</v>
      </c>
      <c r="F110" s="133">
        <v>5997</v>
      </c>
      <c r="G110" s="133">
        <v>6337</v>
      </c>
      <c r="H110" s="133">
        <f>SUM(I110:J110)</f>
        <v>12702.999999999996</v>
      </c>
      <c r="I110" s="133">
        <v>6164.9999999999991</v>
      </c>
      <c r="J110" s="133">
        <v>6537.9999999999982</v>
      </c>
      <c r="K110" s="133">
        <f t="shared" ref="K110:K113" si="74">SUM(L110:M110)</f>
        <v>12695</v>
      </c>
      <c r="L110" s="133">
        <v>6143</v>
      </c>
      <c r="M110" s="133">
        <v>6552</v>
      </c>
      <c r="N110" s="133"/>
      <c r="O110" s="133">
        <f>P110+Q110</f>
        <v>12694</v>
      </c>
      <c r="P110" s="133">
        <v>6149</v>
      </c>
      <c r="Q110" s="133">
        <v>6545</v>
      </c>
      <c r="R110" s="133"/>
      <c r="S110" s="133">
        <f>T110+U110</f>
        <v>13001</v>
      </c>
      <c r="T110" s="133">
        <v>6299</v>
      </c>
      <c r="U110" s="133">
        <v>6702</v>
      </c>
      <c r="V110" s="70"/>
      <c r="W110" s="70"/>
    </row>
    <row r="111" spans="1:23" ht="12" customHeight="1">
      <c r="A111" s="53" t="s">
        <v>130</v>
      </c>
      <c r="B111" s="134">
        <v>3067</v>
      </c>
      <c r="C111" s="134">
        <v>1461</v>
      </c>
      <c r="D111" s="134">
        <v>1606</v>
      </c>
      <c r="E111" s="133">
        <v>3120</v>
      </c>
      <c r="F111" s="133">
        <v>1479</v>
      </c>
      <c r="G111" s="133">
        <v>1641</v>
      </c>
      <c r="H111" s="133">
        <f t="shared" ref="H111:H113" si="75">SUM(I111:J111)</f>
        <v>3118</v>
      </c>
      <c r="I111" s="133">
        <v>1479</v>
      </c>
      <c r="J111" s="133">
        <v>1638.9999999999998</v>
      </c>
      <c r="K111" s="133">
        <f t="shared" si="74"/>
        <v>3133</v>
      </c>
      <c r="L111" s="133">
        <v>1482</v>
      </c>
      <c r="M111" s="133">
        <v>1651</v>
      </c>
      <c r="N111" s="133"/>
      <c r="O111" s="133">
        <f>P111+Q111</f>
        <v>3142</v>
      </c>
      <c r="P111" s="133">
        <v>1493</v>
      </c>
      <c r="Q111" s="133">
        <v>1649</v>
      </c>
      <c r="R111" s="133"/>
      <c r="S111" s="133">
        <f>T111+U111</f>
        <v>3179</v>
      </c>
      <c r="T111" s="133">
        <v>1518</v>
      </c>
      <c r="U111" s="133">
        <v>1661</v>
      </c>
      <c r="V111" s="70"/>
      <c r="W111" s="70"/>
    </row>
    <row r="112" spans="1:23" ht="12" customHeight="1">
      <c r="A112" s="53" t="s">
        <v>131</v>
      </c>
      <c r="B112" s="134">
        <v>2471</v>
      </c>
      <c r="C112" s="134">
        <v>1195</v>
      </c>
      <c r="D112" s="134">
        <v>1276</v>
      </c>
      <c r="E112" s="133">
        <v>2904</v>
      </c>
      <c r="F112" s="133">
        <v>1424</v>
      </c>
      <c r="G112" s="133">
        <v>1480</v>
      </c>
      <c r="H112" s="133">
        <f t="shared" si="75"/>
        <v>2913</v>
      </c>
      <c r="I112" s="133">
        <v>1448.0000000000002</v>
      </c>
      <c r="J112" s="133">
        <v>1464.9999999999995</v>
      </c>
      <c r="K112" s="133">
        <f t="shared" si="74"/>
        <v>2786</v>
      </c>
      <c r="L112" s="133">
        <v>1313</v>
      </c>
      <c r="M112" s="133">
        <v>1473</v>
      </c>
      <c r="N112" s="133"/>
      <c r="O112" s="133" t="s">
        <v>186</v>
      </c>
      <c r="P112" s="133" t="s">
        <v>186</v>
      </c>
      <c r="Q112" s="133" t="s">
        <v>186</v>
      </c>
      <c r="R112" s="133"/>
      <c r="S112" s="133">
        <f>T112+U112</f>
        <v>2970</v>
      </c>
      <c r="T112" s="133">
        <v>1484</v>
      </c>
      <c r="U112" s="133">
        <v>1486</v>
      </c>
      <c r="V112" s="70"/>
      <c r="W112" s="70"/>
    </row>
    <row r="113" spans="1:23" ht="12" customHeight="1">
      <c r="A113" s="53" t="s">
        <v>132</v>
      </c>
      <c r="B113" s="134">
        <v>2442</v>
      </c>
      <c r="C113" s="134">
        <v>1149</v>
      </c>
      <c r="D113" s="134">
        <v>1293</v>
      </c>
      <c r="E113" s="133">
        <v>2822</v>
      </c>
      <c r="F113" s="133">
        <v>1335</v>
      </c>
      <c r="G113" s="133">
        <v>1487</v>
      </c>
      <c r="H113" s="133">
        <f t="shared" si="75"/>
        <v>2809.0000000000009</v>
      </c>
      <c r="I113" s="133">
        <v>1330.0000000000002</v>
      </c>
      <c r="J113" s="133">
        <v>1479.0000000000005</v>
      </c>
      <c r="K113" s="133">
        <f t="shared" si="74"/>
        <v>2910</v>
      </c>
      <c r="L113" s="133">
        <v>1450</v>
      </c>
      <c r="M113" s="133">
        <v>1460</v>
      </c>
      <c r="N113" s="133"/>
      <c r="O113" s="133" t="s">
        <v>186</v>
      </c>
      <c r="P113" s="133" t="s">
        <v>186</v>
      </c>
      <c r="Q113" s="133" t="s">
        <v>186</v>
      </c>
      <c r="R113" s="133"/>
      <c r="S113" s="133">
        <f>T113+U113</f>
        <v>2769</v>
      </c>
      <c r="T113" s="133">
        <v>1316</v>
      </c>
      <c r="U113" s="133">
        <v>1453</v>
      </c>
      <c r="V113" s="70"/>
      <c r="W113" s="70"/>
    </row>
    <row r="114" spans="1:23" ht="12" customHeight="1">
      <c r="A114" s="52" t="s">
        <v>160</v>
      </c>
      <c r="B114" s="137">
        <f>SUM(B115:B119)</f>
        <v>20316</v>
      </c>
      <c r="C114" s="137">
        <f t="shared" ref="C114:D114" si="76">SUM(C115:C119)</f>
        <v>10069</v>
      </c>
      <c r="D114" s="137">
        <f t="shared" si="76"/>
        <v>10247</v>
      </c>
      <c r="E114" s="137">
        <f>SUM(E115:E119)</f>
        <v>20666</v>
      </c>
      <c r="F114" s="137">
        <f t="shared" ref="F114:G114" si="77">SUM(F115:F119)</f>
        <v>10202</v>
      </c>
      <c r="G114" s="137">
        <f t="shared" si="77"/>
        <v>10464</v>
      </c>
      <c r="H114" s="137">
        <f>SUM(H115:H119)</f>
        <v>21402</v>
      </c>
      <c r="I114" s="137">
        <f t="shared" ref="I114" si="78">SUM(I115:I119)</f>
        <v>10538.999999999998</v>
      </c>
      <c r="J114" s="137">
        <f t="shared" ref="J114:Q114" si="79">SUM(J115:J119)</f>
        <v>10863</v>
      </c>
      <c r="K114" s="137">
        <f t="shared" ref="K114:M114" si="80">SUM(K115:K119)</f>
        <v>21701</v>
      </c>
      <c r="L114" s="137">
        <f t="shared" si="80"/>
        <v>10661</v>
      </c>
      <c r="M114" s="137">
        <f t="shared" si="80"/>
        <v>11040</v>
      </c>
      <c r="N114" s="137"/>
      <c r="O114" s="137">
        <f t="shared" si="79"/>
        <v>21769</v>
      </c>
      <c r="P114" s="137">
        <f t="shared" si="79"/>
        <v>10721</v>
      </c>
      <c r="Q114" s="137">
        <f t="shared" si="79"/>
        <v>11048</v>
      </c>
      <c r="R114" s="137"/>
      <c r="S114" s="137">
        <f>SUM(S115:S119)</f>
        <v>22479</v>
      </c>
      <c r="T114" s="137">
        <v>11024</v>
      </c>
      <c r="U114" s="137">
        <v>11455</v>
      </c>
      <c r="V114" s="137"/>
      <c r="W114" s="70"/>
    </row>
    <row r="115" spans="1:23" ht="12" customHeight="1">
      <c r="A115" s="53" t="s">
        <v>133</v>
      </c>
      <c r="B115" s="134">
        <v>11167</v>
      </c>
      <c r="C115" s="134">
        <v>5431</v>
      </c>
      <c r="D115" s="134">
        <v>5736</v>
      </c>
      <c r="E115" s="133">
        <v>11074</v>
      </c>
      <c r="F115" s="133">
        <v>5373</v>
      </c>
      <c r="G115" s="133">
        <v>5701</v>
      </c>
      <c r="H115" s="133">
        <f>SUM(I115:J115)</f>
        <v>11481</v>
      </c>
      <c r="I115" s="133">
        <v>5553</v>
      </c>
      <c r="J115" s="133">
        <v>5927.9999999999991</v>
      </c>
      <c r="K115" s="133">
        <f t="shared" ref="K115:K119" si="81">SUM(L115:M115)</f>
        <v>11617</v>
      </c>
      <c r="L115" s="133">
        <v>5587</v>
      </c>
      <c r="M115" s="133">
        <v>6030</v>
      </c>
      <c r="N115" s="133"/>
      <c r="O115" s="133">
        <f>P115+Q115</f>
        <v>11626</v>
      </c>
      <c r="P115" s="133">
        <v>5612</v>
      </c>
      <c r="Q115" s="133">
        <v>6014</v>
      </c>
      <c r="R115" s="133"/>
      <c r="S115" s="133">
        <f>T115+U115</f>
        <v>11939</v>
      </c>
      <c r="T115" s="133">
        <v>5746</v>
      </c>
      <c r="U115" s="133">
        <v>6193</v>
      </c>
      <c r="V115" s="70"/>
      <c r="W115" s="70"/>
    </row>
    <row r="116" spans="1:23" ht="12" customHeight="1">
      <c r="A116" s="53" t="s">
        <v>318</v>
      </c>
      <c r="B116" s="134">
        <v>3156</v>
      </c>
      <c r="C116" s="134">
        <v>1637</v>
      </c>
      <c r="D116" s="134">
        <v>1519</v>
      </c>
      <c r="E116" s="133">
        <v>3427</v>
      </c>
      <c r="F116" s="133">
        <v>1741</v>
      </c>
      <c r="G116" s="133">
        <v>1686</v>
      </c>
      <c r="H116" s="133">
        <f t="shared" ref="H116:H119" si="82">SUM(I116:J116)</f>
        <v>3474</v>
      </c>
      <c r="I116" s="133">
        <v>1755.9999999999991</v>
      </c>
      <c r="J116" s="133">
        <v>1718.0000000000009</v>
      </c>
      <c r="K116" s="133">
        <f t="shared" si="81"/>
        <v>1649</v>
      </c>
      <c r="L116" s="133">
        <v>816</v>
      </c>
      <c r="M116" s="133">
        <v>833</v>
      </c>
      <c r="N116" s="133"/>
      <c r="O116" s="133">
        <f t="shared" ref="O116:O119" si="83">P116+Q116</f>
        <v>3504</v>
      </c>
      <c r="P116" s="133">
        <v>1778</v>
      </c>
      <c r="Q116" s="133">
        <v>1726</v>
      </c>
      <c r="R116" s="133"/>
      <c r="S116" s="133">
        <f>T116+U116</f>
        <v>3671</v>
      </c>
      <c r="T116" s="133">
        <v>1817</v>
      </c>
      <c r="U116" s="133">
        <v>1854</v>
      </c>
      <c r="V116" s="70"/>
      <c r="W116" s="70"/>
    </row>
    <row r="117" spans="1:23" ht="12" customHeight="1">
      <c r="A117" s="53" t="s">
        <v>135</v>
      </c>
      <c r="B117" s="134">
        <v>1506</v>
      </c>
      <c r="C117" s="134">
        <v>722</v>
      </c>
      <c r="D117" s="134">
        <v>784</v>
      </c>
      <c r="E117" s="133">
        <v>1586</v>
      </c>
      <c r="F117" s="133">
        <v>769</v>
      </c>
      <c r="G117" s="133">
        <v>817</v>
      </c>
      <c r="H117" s="133">
        <f t="shared" si="82"/>
        <v>1625</v>
      </c>
      <c r="I117" s="133">
        <v>797.99999999999989</v>
      </c>
      <c r="J117" s="133">
        <v>827</v>
      </c>
      <c r="K117" s="133">
        <f t="shared" si="81"/>
        <v>3749</v>
      </c>
      <c r="L117" s="133">
        <v>1872</v>
      </c>
      <c r="M117" s="133">
        <v>1877</v>
      </c>
      <c r="N117" s="133"/>
      <c r="O117" s="133">
        <f t="shared" si="83"/>
        <v>1657</v>
      </c>
      <c r="P117" s="133">
        <v>824</v>
      </c>
      <c r="Q117" s="133">
        <v>833</v>
      </c>
      <c r="R117" s="133"/>
      <c r="S117" s="133">
        <f>T117+U117</f>
        <v>1708</v>
      </c>
      <c r="T117" s="133">
        <v>848</v>
      </c>
      <c r="U117" s="133">
        <v>860</v>
      </c>
      <c r="V117" s="70"/>
      <c r="W117" s="70"/>
    </row>
    <row r="118" spans="1:23" ht="12" customHeight="1">
      <c r="A118" s="53" t="s">
        <v>136</v>
      </c>
      <c r="B118" s="134">
        <v>3431</v>
      </c>
      <c r="C118" s="134">
        <v>1718</v>
      </c>
      <c r="D118" s="134">
        <v>1713</v>
      </c>
      <c r="E118" s="133">
        <v>3467</v>
      </c>
      <c r="F118" s="133">
        <v>1738</v>
      </c>
      <c r="G118" s="133">
        <v>1729</v>
      </c>
      <c r="H118" s="133">
        <f t="shared" si="82"/>
        <v>3659</v>
      </c>
      <c r="I118" s="133">
        <v>1823.9999999999998</v>
      </c>
      <c r="J118" s="133">
        <v>1835.0000000000002</v>
      </c>
      <c r="K118" s="133">
        <f t="shared" si="81"/>
        <v>3494</v>
      </c>
      <c r="L118" s="133">
        <v>1771</v>
      </c>
      <c r="M118" s="133">
        <v>1723</v>
      </c>
      <c r="N118" s="133"/>
      <c r="O118" s="133">
        <f t="shared" si="83"/>
        <v>3780</v>
      </c>
      <c r="P118" s="133">
        <v>1885</v>
      </c>
      <c r="Q118" s="133">
        <v>1895</v>
      </c>
      <c r="R118" s="133"/>
      <c r="S118" s="133">
        <f>T118+U118</f>
        <v>3912</v>
      </c>
      <c r="T118" s="133">
        <v>1964</v>
      </c>
      <c r="U118" s="133">
        <v>1948</v>
      </c>
      <c r="V118" s="70"/>
      <c r="W118" s="70"/>
    </row>
    <row r="119" spans="1:23" ht="12" customHeight="1">
      <c r="A119" s="53" t="s">
        <v>137</v>
      </c>
      <c r="B119" s="134">
        <v>1056</v>
      </c>
      <c r="C119" s="134">
        <v>561</v>
      </c>
      <c r="D119" s="134">
        <v>495</v>
      </c>
      <c r="E119" s="133">
        <v>1112</v>
      </c>
      <c r="F119" s="133">
        <v>581</v>
      </c>
      <c r="G119" s="133">
        <v>531</v>
      </c>
      <c r="H119" s="133">
        <f t="shared" si="82"/>
        <v>1163</v>
      </c>
      <c r="I119" s="133">
        <v>608.00000000000011</v>
      </c>
      <c r="J119" s="133">
        <v>555</v>
      </c>
      <c r="K119" s="133">
        <f t="shared" si="81"/>
        <v>1192</v>
      </c>
      <c r="L119" s="133">
        <v>615</v>
      </c>
      <c r="M119" s="133">
        <v>577</v>
      </c>
      <c r="N119" s="133"/>
      <c r="O119" s="133">
        <f t="shared" si="83"/>
        <v>1202</v>
      </c>
      <c r="P119" s="133">
        <v>622</v>
      </c>
      <c r="Q119" s="133">
        <v>580</v>
      </c>
      <c r="R119" s="133"/>
      <c r="S119" s="133">
        <f>T119+U119</f>
        <v>1249</v>
      </c>
      <c r="T119" s="133">
        <v>649</v>
      </c>
      <c r="U119" s="133">
        <v>600</v>
      </c>
      <c r="V119" s="70"/>
      <c r="W119" s="70"/>
    </row>
    <row r="120" spans="1:23" ht="6.75" customHeight="1">
      <c r="A120" s="17"/>
      <c r="B120" s="138"/>
      <c r="C120" s="138"/>
      <c r="D120" s="138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70"/>
      <c r="W120" s="70"/>
    </row>
    <row r="121" spans="1:23" ht="9.9499999999999993" customHeight="1">
      <c r="A121" s="70"/>
      <c r="B121" s="70"/>
      <c r="C121" s="54"/>
      <c r="D121" s="54"/>
      <c r="E121" s="74"/>
      <c r="F121" s="74"/>
      <c r="G121" s="74"/>
      <c r="H121" s="74"/>
      <c r="J121" s="171"/>
      <c r="K121" s="171"/>
      <c r="L121" s="171"/>
      <c r="M121" s="171"/>
      <c r="N121" s="171"/>
      <c r="O121" s="171"/>
      <c r="P121" s="171"/>
      <c r="Q121" s="171"/>
      <c r="R121" s="19"/>
      <c r="S121" s="70"/>
      <c r="T121" s="70"/>
      <c r="U121" s="181" t="s">
        <v>188</v>
      </c>
      <c r="V121" s="70"/>
      <c r="W121" s="70"/>
    </row>
    <row r="122" spans="1:23" ht="15" customHeight="1">
      <c r="A122" s="70"/>
      <c r="B122" s="70"/>
      <c r="C122" s="54"/>
      <c r="D122" s="5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T122" s="70"/>
      <c r="U122" s="70"/>
      <c r="V122" s="70"/>
      <c r="W122" s="70"/>
    </row>
    <row r="123" spans="1:23" ht="15" customHeight="1">
      <c r="A123" s="39" t="str">
        <f>A1</f>
        <v>10.3  PUNO: POBLACIÓN ELECTORAL POR  SEXO, SEGÚN PROVINCIA Y DISTRITO, 2016 - 2018</v>
      </c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70"/>
      <c r="W123" s="70"/>
    </row>
    <row r="124" spans="1:23" ht="15" customHeight="1">
      <c r="B124" s="120"/>
      <c r="C124" s="487"/>
      <c r="D124" s="487"/>
      <c r="E124" s="49"/>
      <c r="F124" s="483"/>
      <c r="G124" s="483"/>
      <c r="I124" s="483" t="s">
        <v>346</v>
      </c>
      <c r="J124" s="483"/>
      <c r="K124" s="483"/>
      <c r="L124" s="483"/>
      <c r="M124" s="483"/>
      <c r="N124" s="483"/>
      <c r="O124" s="483"/>
      <c r="P124" s="483"/>
      <c r="Q124" s="483"/>
      <c r="R124" s="483"/>
      <c r="S124" s="483"/>
      <c r="T124" s="483"/>
      <c r="U124" s="483"/>
      <c r="V124" s="70"/>
      <c r="W124" s="70"/>
    </row>
    <row r="125" spans="1:23" ht="15" customHeight="1">
      <c r="A125" s="484" t="s">
        <v>189</v>
      </c>
      <c r="B125" s="474" t="s">
        <v>187</v>
      </c>
      <c r="C125" s="474"/>
      <c r="D125" s="474"/>
      <c r="E125" s="474" t="s">
        <v>190</v>
      </c>
      <c r="F125" s="474"/>
      <c r="G125" s="474"/>
      <c r="H125" s="474" t="s">
        <v>213</v>
      </c>
      <c r="I125" s="474"/>
      <c r="J125" s="474"/>
      <c r="K125" s="474" t="s">
        <v>315</v>
      </c>
      <c r="L125" s="474"/>
      <c r="M125" s="474"/>
      <c r="N125" s="174"/>
      <c r="O125" s="474" t="s">
        <v>317</v>
      </c>
      <c r="P125" s="474"/>
      <c r="Q125" s="474"/>
      <c r="R125" s="174"/>
      <c r="S125" s="474" t="s">
        <v>321</v>
      </c>
      <c r="T125" s="474"/>
      <c r="U125" s="474"/>
      <c r="V125" s="70"/>
      <c r="W125" s="70"/>
    </row>
    <row r="126" spans="1:23" ht="15" customHeight="1">
      <c r="A126" s="485"/>
      <c r="B126" s="51" t="s">
        <v>17</v>
      </c>
      <c r="C126" s="51" t="s">
        <v>51</v>
      </c>
      <c r="D126" s="51" t="s">
        <v>52</v>
      </c>
      <c r="E126" s="51" t="s">
        <v>17</v>
      </c>
      <c r="F126" s="51" t="s">
        <v>51</v>
      </c>
      <c r="G126" s="51" t="s">
        <v>52</v>
      </c>
      <c r="H126" s="51" t="s">
        <v>17</v>
      </c>
      <c r="I126" s="51" t="s">
        <v>51</v>
      </c>
      <c r="J126" s="51" t="s">
        <v>52</v>
      </c>
      <c r="K126" s="51" t="s">
        <v>17</v>
      </c>
      <c r="L126" s="51" t="s">
        <v>51</v>
      </c>
      <c r="M126" s="51" t="s">
        <v>52</v>
      </c>
      <c r="N126" s="51"/>
      <c r="O126" s="51" t="s">
        <v>17</v>
      </c>
      <c r="P126" s="51" t="s">
        <v>51</v>
      </c>
      <c r="Q126" s="51" t="s">
        <v>52</v>
      </c>
      <c r="R126" s="51"/>
      <c r="S126" s="51" t="s">
        <v>17</v>
      </c>
      <c r="T126" s="51" t="s">
        <v>51</v>
      </c>
      <c r="U126" s="51" t="s">
        <v>52</v>
      </c>
      <c r="V126" s="70"/>
      <c r="W126" s="70"/>
    </row>
    <row r="127" spans="1:23" ht="5.0999999999999996" customHeight="1">
      <c r="A127" s="53"/>
      <c r="B127" s="41"/>
      <c r="C127" s="41"/>
      <c r="D127" s="22"/>
      <c r="E127" s="76"/>
      <c r="F127" s="76"/>
      <c r="G127" s="77"/>
      <c r="H127" s="76"/>
      <c r="I127" s="76"/>
      <c r="J127" s="76"/>
      <c r="K127" s="76"/>
      <c r="L127" s="76"/>
      <c r="M127" s="76"/>
      <c r="N127" s="76"/>
      <c r="O127" s="76"/>
      <c r="P127" s="76"/>
      <c r="Q127" s="77"/>
      <c r="R127" s="77"/>
      <c r="S127" s="70"/>
      <c r="T127" s="70"/>
      <c r="U127" s="70"/>
      <c r="V127" s="70"/>
      <c r="W127" s="70"/>
    </row>
    <row r="128" spans="1:23" ht="12" customHeight="1">
      <c r="A128" s="52" t="s">
        <v>138</v>
      </c>
      <c r="B128" s="132">
        <f>SUM(C128:D128)</f>
        <v>189138</v>
      </c>
      <c r="C128" s="132">
        <f t="shared" ref="C128:D128" si="84">SUM(C129:C132)</f>
        <v>95221</v>
      </c>
      <c r="D128" s="132">
        <f t="shared" si="84"/>
        <v>93917</v>
      </c>
      <c r="E128" s="132">
        <f>SUM(F128:G128)</f>
        <v>185075</v>
      </c>
      <c r="F128" s="132">
        <f t="shared" ref="F128:G128" si="85">SUM(F129:F132)</f>
        <v>92763</v>
      </c>
      <c r="G128" s="132">
        <f t="shared" si="85"/>
        <v>92312</v>
      </c>
      <c r="H128" s="132">
        <f>SUM(I128:Q128)</f>
        <v>966514</v>
      </c>
      <c r="I128" s="132">
        <f t="shared" ref="I128" si="86">SUM(I129:I132)</f>
        <v>96718</v>
      </c>
      <c r="J128" s="132">
        <f t="shared" ref="J128:Q128" si="87">SUM(J129:J132)</f>
        <v>96340.000000000029</v>
      </c>
      <c r="K128" s="132">
        <f t="shared" ref="K128:M128" si="88">SUM(K129:K132)</f>
        <v>196523</v>
      </c>
      <c r="L128" s="132">
        <f t="shared" si="88"/>
        <v>98103</v>
      </c>
      <c r="M128" s="132">
        <f t="shared" si="88"/>
        <v>98420</v>
      </c>
      <c r="N128" s="132"/>
      <c r="O128" s="132">
        <f t="shared" si="87"/>
        <v>190205</v>
      </c>
      <c r="P128" s="132">
        <f t="shared" si="87"/>
        <v>95415</v>
      </c>
      <c r="Q128" s="132">
        <f t="shared" si="87"/>
        <v>94790</v>
      </c>
      <c r="R128" s="132"/>
      <c r="S128" s="132">
        <f>SUM(S129:S133)</f>
        <v>207208</v>
      </c>
      <c r="T128" s="132">
        <v>103316</v>
      </c>
      <c r="U128" s="132">
        <v>103892</v>
      </c>
      <c r="V128" s="70"/>
      <c r="W128" s="70"/>
    </row>
    <row r="129" spans="1:23" ht="12" customHeight="1">
      <c r="A129" s="53" t="s">
        <v>139</v>
      </c>
      <c r="B129" s="136">
        <f t="shared" ref="B129:B132" si="89">SUM(C129:D129)</f>
        <v>175717</v>
      </c>
      <c r="C129" s="134">
        <v>88964</v>
      </c>
      <c r="D129" s="134">
        <v>86753</v>
      </c>
      <c r="E129" s="135">
        <v>170711</v>
      </c>
      <c r="F129" s="135">
        <v>86086</v>
      </c>
      <c r="G129" s="135">
        <v>84625</v>
      </c>
      <c r="H129" s="133">
        <f>SUM(I129:J129)</f>
        <v>178237.00000000003</v>
      </c>
      <c r="I129" s="135">
        <v>89838</v>
      </c>
      <c r="J129" s="135">
        <v>88399.000000000029</v>
      </c>
      <c r="K129" s="133">
        <f>SUM(L129:M129)</f>
        <v>181473</v>
      </c>
      <c r="L129" s="135">
        <v>91115</v>
      </c>
      <c r="M129" s="135">
        <v>90358</v>
      </c>
      <c r="N129" s="135"/>
      <c r="O129" s="133">
        <f>P129+Q129</f>
        <v>175018</v>
      </c>
      <c r="P129" s="135">
        <v>88368</v>
      </c>
      <c r="Q129" s="135">
        <v>86650</v>
      </c>
      <c r="R129" s="135"/>
      <c r="S129" s="133">
        <f>T129+U129</f>
        <v>180430</v>
      </c>
      <c r="T129" s="133">
        <v>91080</v>
      </c>
      <c r="U129" s="133">
        <v>89350</v>
      </c>
      <c r="V129" s="70"/>
      <c r="W129" s="70"/>
    </row>
    <row r="130" spans="1:23" ht="12" customHeight="1">
      <c r="A130" s="53" t="s">
        <v>140</v>
      </c>
      <c r="B130" s="136">
        <f t="shared" si="89"/>
        <v>3581</v>
      </c>
      <c r="C130" s="134">
        <v>1637</v>
      </c>
      <c r="D130" s="134">
        <v>1944</v>
      </c>
      <c r="E130" s="135">
        <v>3716</v>
      </c>
      <c r="F130" s="135">
        <v>1679</v>
      </c>
      <c r="G130" s="135">
        <v>2037</v>
      </c>
      <c r="H130" s="133">
        <f t="shared" ref="H130:H132" si="90">SUM(I130:J130)</f>
        <v>3827</v>
      </c>
      <c r="I130" s="135">
        <v>1731.9999999999998</v>
      </c>
      <c r="J130" s="135">
        <v>2095</v>
      </c>
      <c r="K130" s="133">
        <f t="shared" ref="K130:K134" si="91">SUM(L130:M130)</f>
        <v>3881</v>
      </c>
      <c r="L130" s="135">
        <v>1759</v>
      </c>
      <c r="M130" s="135">
        <v>2122</v>
      </c>
      <c r="N130" s="135"/>
      <c r="O130" s="133">
        <f t="shared" ref="O130:O133" si="92">P130+Q130</f>
        <v>3895</v>
      </c>
      <c r="P130" s="135">
        <v>1766</v>
      </c>
      <c r="Q130" s="135">
        <v>2129</v>
      </c>
      <c r="R130" s="135"/>
      <c r="S130" s="133">
        <f>U130+T130</f>
        <v>3965</v>
      </c>
      <c r="T130" s="133">
        <v>1798</v>
      </c>
      <c r="U130" s="133">
        <v>2167</v>
      </c>
      <c r="V130" s="70"/>
      <c r="W130" s="70"/>
    </row>
    <row r="131" spans="1:23" ht="12" customHeight="1">
      <c r="A131" s="53" t="s">
        <v>141</v>
      </c>
      <c r="B131" s="136">
        <f t="shared" si="89"/>
        <v>3730</v>
      </c>
      <c r="C131" s="134">
        <v>1772</v>
      </c>
      <c r="D131" s="134">
        <v>1958</v>
      </c>
      <c r="E131" s="135">
        <v>3799</v>
      </c>
      <c r="F131" s="135">
        <v>1807</v>
      </c>
      <c r="G131" s="135">
        <v>1992</v>
      </c>
      <c r="H131" s="133">
        <f t="shared" si="90"/>
        <v>3820</v>
      </c>
      <c r="I131" s="135">
        <v>1801.0000000000007</v>
      </c>
      <c r="J131" s="135">
        <v>2018.9999999999995</v>
      </c>
      <c r="K131" s="133">
        <f t="shared" si="91"/>
        <v>3840</v>
      </c>
      <c r="L131" s="135">
        <v>1807</v>
      </c>
      <c r="M131" s="135">
        <v>2033</v>
      </c>
      <c r="N131" s="135"/>
      <c r="O131" s="133">
        <f t="shared" si="92"/>
        <v>3845</v>
      </c>
      <c r="P131" s="135">
        <v>1801</v>
      </c>
      <c r="Q131" s="135">
        <v>2044</v>
      </c>
      <c r="R131" s="135"/>
      <c r="S131" s="133">
        <f>T131+U131</f>
        <v>3919</v>
      </c>
      <c r="T131" s="133">
        <v>1857</v>
      </c>
      <c r="U131" s="133">
        <v>2062</v>
      </c>
      <c r="V131" s="70"/>
      <c r="W131" s="70"/>
    </row>
    <row r="132" spans="1:23" ht="12" customHeight="1">
      <c r="A132" s="53" t="s">
        <v>142</v>
      </c>
      <c r="B132" s="136">
        <f t="shared" si="89"/>
        <v>6110</v>
      </c>
      <c r="C132" s="134">
        <v>2848</v>
      </c>
      <c r="D132" s="134">
        <v>3262</v>
      </c>
      <c r="E132" s="135">
        <v>6849</v>
      </c>
      <c r="F132" s="135">
        <v>3191</v>
      </c>
      <c r="G132" s="135">
        <v>3658</v>
      </c>
      <c r="H132" s="133">
        <f t="shared" si="90"/>
        <v>7173.9999999999973</v>
      </c>
      <c r="I132" s="135">
        <v>3346.9999999999991</v>
      </c>
      <c r="J132" s="135">
        <v>3826.9999999999982</v>
      </c>
      <c r="K132" s="133">
        <f t="shared" si="91"/>
        <v>7329</v>
      </c>
      <c r="L132" s="135">
        <v>3422</v>
      </c>
      <c r="M132" s="135">
        <v>3907</v>
      </c>
      <c r="N132" s="135"/>
      <c r="O132" s="133">
        <f t="shared" si="92"/>
        <v>7447</v>
      </c>
      <c r="P132" s="135">
        <v>3480</v>
      </c>
      <c r="Q132" s="135">
        <v>3967</v>
      </c>
      <c r="R132" s="135"/>
      <c r="S132" s="133">
        <f>T132+U132</f>
        <v>7832</v>
      </c>
      <c r="T132" s="133">
        <v>3671</v>
      </c>
      <c r="U132" s="133">
        <v>4161</v>
      </c>
      <c r="V132" s="70"/>
      <c r="W132" s="70"/>
    </row>
    <row r="133" spans="1:23" ht="12" customHeight="1">
      <c r="A133" s="53" t="s">
        <v>316</v>
      </c>
      <c r="B133" s="136"/>
      <c r="C133" s="134"/>
      <c r="D133" s="134"/>
      <c r="E133" s="133" t="s">
        <v>186</v>
      </c>
      <c r="F133" s="133" t="s">
        <v>186</v>
      </c>
      <c r="G133" s="133" t="s">
        <v>186</v>
      </c>
      <c r="H133" s="133" t="s">
        <v>186</v>
      </c>
      <c r="I133" s="133" t="s">
        <v>186</v>
      </c>
      <c r="J133" s="133" t="s">
        <v>186</v>
      </c>
      <c r="K133" s="133" t="s">
        <v>186</v>
      </c>
      <c r="L133" s="133">
        <v>255</v>
      </c>
      <c r="M133" s="133">
        <v>240</v>
      </c>
      <c r="N133" s="133"/>
      <c r="O133" s="133">
        <f t="shared" si="92"/>
        <v>9920</v>
      </c>
      <c r="P133" s="135">
        <v>4351</v>
      </c>
      <c r="Q133" s="135">
        <v>5569</v>
      </c>
      <c r="R133" s="135"/>
      <c r="S133" s="133">
        <f>T133+U133</f>
        <v>11062</v>
      </c>
      <c r="T133" s="133">
        <v>4910</v>
      </c>
      <c r="U133" s="133">
        <v>6152</v>
      </c>
      <c r="V133" s="70"/>
      <c r="W133" s="70"/>
    </row>
    <row r="134" spans="1:23" ht="12" customHeight="1">
      <c r="A134" s="53"/>
      <c r="B134" s="55"/>
      <c r="C134" s="55"/>
      <c r="D134" s="140"/>
      <c r="E134" s="55"/>
      <c r="F134" s="55"/>
      <c r="G134" s="140"/>
      <c r="H134" s="55"/>
      <c r="I134" s="55"/>
      <c r="J134" s="140"/>
      <c r="K134" s="133">
        <f t="shared" si="91"/>
        <v>0</v>
      </c>
      <c r="L134" s="140"/>
      <c r="M134" s="140"/>
      <c r="N134" s="140"/>
      <c r="O134" s="133">
        <f t="shared" ref="O134:O146" si="93">SUM(P134:Q134)</f>
        <v>0</v>
      </c>
      <c r="P134" s="140"/>
      <c r="Q134" s="140"/>
      <c r="R134" s="140"/>
      <c r="S134" s="70"/>
      <c r="T134" s="70"/>
      <c r="U134" s="70"/>
      <c r="V134" s="70"/>
      <c r="W134" s="70"/>
    </row>
    <row r="135" spans="1:23" ht="12" customHeight="1">
      <c r="A135" s="52" t="s">
        <v>143</v>
      </c>
      <c r="B135" s="132">
        <f>SUM(B136:B145)</f>
        <v>37106</v>
      </c>
      <c r="C135" s="132">
        <f t="shared" ref="C135:D135" si="94">SUM(C136:C145)</f>
        <v>20126</v>
      </c>
      <c r="D135" s="132">
        <f t="shared" si="94"/>
        <v>16980</v>
      </c>
      <c r="E135" s="132">
        <f>SUM(E136:E145)</f>
        <v>37422</v>
      </c>
      <c r="F135" s="132">
        <f t="shared" ref="F135:G135" si="95">SUM(F136:F145)</f>
        <v>20303</v>
      </c>
      <c r="G135" s="132">
        <f t="shared" si="95"/>
        <v>17119</v>
      </c>
      <c r="H135" s="132">
        <f>SUM(H136:H145)</f>
        <v>38530</v>
      </c>
      <c r="I135" s="132">
        <f t="shared" ref="I135" si="96">SUM(I136:I145)</f>
        <v>20894</v>
      </c>
      <c r="J135" s="132">
        <f t="shared" ref="J135:Q135" si="97">SUM(J136:J145)</f>
        <v>17636</v>
      </c>
      <c r="K135" s="132">
        <f t="shared" ref="K135:M135" si="98">SUM(K136:K145)</f>
        <v>39111</v>
      </c>
      <c r="L135" s="132">
        <f t="shared" si="98"/>
        <v>21129</v>
      </c>
      <c r="M135" s="132">
        <f t="shared" si="98"/>
        <v>17982</v>
      </c>
      <c r="N135" s="132"/>
      <c r="O135" s="132">
        <f t="shared" si="97"/>
        <v>42636</v>
      </c>
      <c r="P135" s="132">
        <f t="shared" si="97"/>
        <v>21193</v>
      </c>
      <c r="Q135" s="132">
        <f t="shared" si="97"/>
        <v>21443</v>
      </c>
      <c r="R135" s="132"/>
      <c r="S135" s="132">
        <f>SUM(S136:S145)</f>
        <v>40632</v>
      </c>
      <c r="T135" s="132">
        <v>21975</v>
      </c>
      <c r="U135" s="132">
        <v>18657</v>
      </c>
      <c r="V135" s="70"/>
      <c r="W135" s="70"/>
    </row>
    <row r="136" spans="1:23" ht="12" customHeight="1">
      <c r="A136" s="53" t="s">
        <v>143</v>
      </c>
      <c r="B136" s="134">
        <v>9232</v>
      </c>
      <c r="C136" s="134">
        <v>4911</v>
      </c>
      <c r="D136" s="134">
        <v>4321</v>
      </c>
      <c r="E136" s="133">
        <v>9134</v>
      </c>
      <c r="F136" s="133">
        <v>4856</v>
      </c>
      <c r="G136" s="133">
        <v>4278</v>
      </c>
      <c r="H136" s="133">
        <f>SUM(I136:J136)</f>
        <v>9306</v>
      </c>
      <c r="I136" s="133">
        <v>4982.9999999999982</v>
      </c>
      <c r="J136" s="133">
        <v>4323.0000000000009</v>
      </c>
      <c r="K136" s="133">
        <f t="shared" ref="K136:K146" si="99">SUM(L136:M136)</f>
        <v>9359</v>
      </c>
      <c r="L136" s="133">
        <v>5004</v>
      </c>
      <c r="M136" s="133">
        <v>4355</v>
      </c>
      <c r="N136" s="133"/>
      <c r="O136" s="133">
        <f>P136+Q136</f>
        <v>9320</v>
      </c>
      <c r="P136" s="133">
        <v>4974</v>
      </c>
      <c r="Q136" s="133">
        <v>4346</v>
      </c>
      <c r="R136" s="133"/>
      <c r="S136" s="133">
        <f t="shared" ref="S136:S145" si="100">T136+U136</f>
        <v>9595</v>
      </c>
      <c r="T136" s="133">
        <v>5121</v>
      </c>
      <c r="U136" s="133">
        <v>4474</v>
      </c>
      <c r="V136" s="70"/>
      <c r="W136" s="70"/>
    </row>
    <row r="137" spans="1:23" ht="12" customHeight="1">
      <c r="A137" s="53" t="s">
        <v>144</v>
      </c>
      <c r="B137" s="134">
        <v>4938</v>
      </c>
      <c r="C137" s="134">
        <v>2563</v>
      </c>
      <c r="D137" s="134">
        <v>2375</v>
      </c>
      <c r="E137" s="133">
        <v>5061</v>
      </c>
      <c r="F137" s="133">
        <v>2633</v>
      </c>
      <c r="G137" s="133">
        <v>2428</v>
      </c>
      <c r="H137" s="133">
        <f t="shared" ref="H137:H145" si="101">SUM(I137:J137)</f>
        <v>3671</v>
      </c>
      <c r="I137" s="133">
        <v>2014.9999999999998</v>
      </c>
      <c r="J137" s="133">
        <v>1656</v>
      </c>
      <c r="K137" s="133">
        <f t="shared" si="99"/>
        <v>5078</v>
      </c>
      <c r="L137" s="133">
        <v>2635</v>
      </c>
      <c r="M137" s="133">
        <v>2443</v>
      </c>
      <c r="N137" s="133"/>
      <c r="O137" s="133">
        <f t="shared" ref="O137:O145" si="102">P137+Q137</f>
        <v>5024</v>
      </c>
      <c r="P137" s="133">
        <v>2612</v>
      </c>
      <c r="Q137" s="133">
        <v>2412</v>
      </c>
      <c r="R137" s="133"/>
      <c r="S137" s="133">
        <f t="shared" si="100"/>
        <v>5126</v>
      </c>
      <c r="T137" s="133">
        <v>2670</v>
      </c>
      <c r="U137" s="133">
        <v>2456</v>
      </c>
      <c r="V137" s="70"/>
      <c r="W137" s="70"/>
    </row>
    <row r="138" spans="1:23" ht="12" customHeight="1">
      <c r="A138" s="53" t="s">
        <v>145</v>
      </c>
      <c r="B138" s="134">
        <v>2171</v>
      </c>
      <c r="C138" s="134">
        <v>1167</v>
      </c>
      <c r="D138" s="134">
        <v>1004</v>
      </c>
      <c r="E138" s="133">
        <v>2178</v>
      </c>
      <c r="F138" s="133">
        <v>1170</v>
      </c>
      <c r="G138" s="133">
        <v>1008</v>
      </c>
      <c r="H138" s="133">
        <f t="shared" si="101"/>
        <v>5082</v>
      </c>
      <c r="I138" s="133">
        <v>2635.0000000000009</v>
      </c>
      <c r="J138" s="133">
        <v>2446.9999999999986</v>
      </c>
      <c r="K138" s="133">
        <f t="shared" si="99"/>
        <v>2237</v>
      </c>
      <c r="L138" s="133">
        <v>1189</v>
      </c>
      <c r="M138" s="133">
        <v>1048</v>
      </c>
      <c r="N138" s="133"/>
      <c r="O138" s="133">
        <f t="shared" si="102"/>
        <v>2242</v>
      </c>
      <c r="P138" s="133">
        <v>1197</v>
      </c>
      <c r="Q138" s="133">
        <v>1045</v>
      </c>
      <c r="R138" s="133"/>
      <c r="S138" s="133">
        <f t="shared" si="100"/>
        <v>2293</v>
      </c>
      <c r="T138" s="133">
        <v>1221</v>
      </c>
      <c r="U138" s="133">
        <v>1072</v>
      </c>
      <c r="V138" s="70"/>
      <c r="W138" s="70"/>
    </row>
    <row r="139" spans="1:23" ht="12" customHeight="1">
      <c r="A139" s="53" t="s">
        <v>146</v>
      </c>
      <c r="B139" s="134">
        <v>3126</v>
      </c>
      <c r="C139" s="134">
        <v>1614</v>
      </c>
      <c r="D139" s="134">
        <v>1512</v>
      </c>
      <c r="E139" s="133">
        <v>3131</v>
      </c>
      <c r="F139" s="133">
        <v>1629</v>
      </c>
      <c r="G139" s="133">
        <v>1502</v>
      </c>
      <c r="H139" s="133">
        <f t="shared" si="101"/>
        <v>2215</v>
      </c>
      <c r="I139" s="133">
        <v>1186.0000000000002</v>
      </c>
      <c r="J139" s="133">
        <v>1029</v>
      </c>
      <c r="K139" s="133">
        <f t="shared" si="99"/>
        <v>3411</v>
      </c>
      <c r="L139" s="133">
        <v>1752</v>
      </c>
      <c r="M139" s="133">
        <v>1659</v>
      </c>
      <c r="N139" s="133"/>
      <c r="O139" s="133">
        <f t="shared" si="102"/>
        <v>3485</v>
      </c>
      <c r="P139" s="28">
        <v>1799</v>
      </c>
      <c r="Q139" s="28">
        <v>1686</v>
      </c>
      <c r="S139" s="133">
        <f t="shared" si="100"/>
        <v>3633</v>
      </c>
      <c r="T139" s="133">
        <v>1863</v>
      </c>
      <c r="U139" s="133">
        <v>1770</v>
      </c>
      <c r="V139" s="70"/>
      <c r="W139" s="70"/>
    </row>
    <row r="140" spans="1:23" ht="12" customHeight="1">
      <c r="A140" s="53" t="s">
        <v>147</v>
      </c>
      <c r="B140" s="134">
        <v>3159</v>
      </c>
      <c r="C140" s="134">
        <v>1679</v>
      </c>
      <c r="D140" s="134">
        <v>1480</v>
      </c>
      <c r="E140" s="133">
        <v>3217</v>
      </c>
      <c r="F140" s="133">
        <v>1696</v>
      </c>
      <c r="G140" s="133">
        <v>1521</v>
      </c>
      <c r="H140" s="133">
        <f t="shared" si="101"/>
        <v>3314.0000000000005</v>
      </c>
      <c r="I140" s="133">
        <v>1716.9999999999998</v>
      </c>
      <c r="J140" s="133">
        <v>1597.0000000000007</v>
      </c>
      <c r="K140" s="133">
        <f t="shared" si="99"/>
        <v>3454</v>
      </c>
      <c r="L140" s="133">
        <v>1795</v>
      </c>
      <c r="M140" s="133">
        <v>1659</v>
      </c>
      <c r="N140" s="133"/>
      <c r="O140" s="133">
        <f t="shared" si="102"/>
        <v>3461</v>
      </c>
      <c r="P140" s="133">
        <v>1812</v>
      </c>
      <c r="Q140" s="133">
        <v>1649</v>
      </c>
      <c r="R140" s="133"/>
      <c r="S140" s="133">
        <f t="shared" si="100"/>
        <v>3560</v>
      </c>
      <c r="T140" s="133">
        <v>1859</v>
      </c>
      <c r="U140" s="133">
        <v>1701</v>
      </c>
      <c r="V140" s="70"/>
      <c r="W140" s="70"/>
    </row>
    <row r="141" spans="1:23" ht="12" customHeight="1">
      <c r="A141" s="53" t="s">
        <v>148</v>
      </c>
      <c r="B141" s="134">
        <v>1379</v>
      </c>
      <c r="C141" s="134">
        <v>741</v>
      </c>
      <c r="D141" s="134">
        <v>638</v>
      </c>
      <c r="E141" s="133">
        <v>1424</v>
      </c>
      <c r="F141" s="133">
        <v>768</v>
      </c>
      <c r="G141" s="133">
        <v>656</v>
      </c>
      <c r="H141" s="133">
        <f t="shared" si="101"/>
        <v>3369.0000000000005</v>
      </c>
      <c r="I141" s="133">
        <v>1765.0000000000005</v>
      </c>
      <c r="J141" s="133">
        <v>1604</v>
      </c>
      <c r="K141" s="133">
        <f t="shared" si="99"/>
        <v>1584</v>
      </c>
      <c r="L141" s="133">
        <v>852</v>
      </c>
      <c r="M141" s="133">
        <v>732</v>
      </c>
      <c r="N141" s="133"/>
      <c r="O141" s="133">
        <f t="shared" si="102"/>
        <v>1567</v>
      </c>
      <c r="P141" s="28">
        <v>826</v>
      </c>
      <c r="Q141" s="28">
        <v>741</v>
      </c>
      <c r="S141" s="133">
        <f t="shared" si="100"/>
        <v>1688</v>
      </c>
      <c r="T141" s="133">
        <v>906</v>
      </c>
      <c r="U141" s="133">
        <v>782</v>
      </c>
      <c r="V141" s="70"/>
      <c r="W141" s="70"/>
    </row>
    <row r="142" spans="1:23" ht="12" customHeight="1">
      <c r="A142" s="53" t="s">
        <v>149</v>
      </c>
      <c r="B142" s="134">
        <v>3302</v>
      </c>
      <c r="C142" s="134">
        <v>1845</v>
      </c>
      <c r="D142" s="134">
        <v>1457</v>
      </c>
      <c r="E142" s="133">
        <v>3351</v>
      </c>
      <c r="F142" s="133">
        <v>1869</v>
      </c>
      <c r="G142" s="133">
        <v>1482</v>
      </c>
      <c r="H142" s="133">
        <f t="shared" si="101"/>
        <v>1526</v>
      </c>
      <c r="I142" s="133">
        <v>822.00000000000045</v>
      </c>
      <c r="J142" s="133">
        <v>703.99999999999966</v>
      </c>
      <c r="K142" s="133">
        <f t="shared" si="99"/>
        <v>3354</v>
      </c>
      <c r="L142" s="133">
        <v>1836</v>
      </c>
      <c r="M142" s="133">
        <v>1518</v>
      </c>
      <c r="N142" s="133"/>
      <c r="O142" s="133">
        <f t="shared" si="102"/>
        <v>3332</v>
      </c>
      <c r="P142" s="133">
        <v>1826</v>
      </c>
      <c r="Q142" s="133">
        <v>1506</v>
      </c>
      <c r="R142" s="133"/>
      <c r="S142" s="133">
        <f t="shared" si="100"/>
        <v>3404</v>
      </c>
      <c r="T142" s="133">
        <v>1856</v>
      </c>
      <c r="U142" s="133">
        <v>1548</v>
      </c>
      <c r="V142" s="70"/>
      <c r="W142" s="70"/>
    </row>
    <row r="143" spans="1:23" ht="12" customHeight="1">
      <c r="A143" s="53" t="s">
        <v>150</v>
      </c>
      <c r="B143" s="134">
        <v>1652</v>
      </c>
      <c r="C143" s="134">
        <v>938</v>
      </c>
      <c r="D143" s="134">
        <v>714</v>
      </c>
      <c r="E143" s="133">
        <v>1789</v>
      </c>
      <c r="F143" s="133">
        <v>1010</v>
      </c>
      <c r="G143" s="133">
        <v>779</v>
      </c>
      <c r="H143" s="133">
        <f t="shared" si="101"/>
        <v>3367.9999999999991</v>
      </c>
      <c r="I143" s="133">
        <v>1853.9999999999993</v>
      </c>
      <c r="J143" s="133">
        <v>1513.9999999999995</v>
      </c>
      <c r="K143" s="133">
        <f t="shared" si="99"/>
        <v>1749</v>
      </c>
      <c r="L143" s="133">
        <v>986</v>
      </c>
      <c r="M143" s="133">
        <v>763</v>
      </c>
      <c r="N143" s="133"/>
      <c r="O143" s="133">
        <f t="shared" si="102"/>
        <v>1712</v>
      </c>
      <c r="P143" s="133">
        <v>965</v>
      </c>
      <c r="Q143" s="133">
        <v>747</v>
      </c>
      <c r="R143" s="133"/>
      <c r="S143" s="133">
        <f t="shared" si="100"/>
        <v>1744</v>
      </c>
      <c r="T143" s="133">
        <v>982</v>
      </c>
      <c r="U143" s="133">
        <v>762</v>
      </c>
      <c r="V143" s="70"/>
      <c r="W143" s="70"/>
    </row>
    <row r="144" spans="1:23" ht="12" customHeight="1">
      <c r="A144" s="53" t="s">
        <v>151</v>
      </c>
      <c r="B144" s="134">
        <v>3406</v>
      </c>
      <c r="C144" s="134">
        <v>1864</v>
      </c>
      <c r="D144" s="134">
        <v>1542</v>
      </c>
      <c r="E144" s="133">
        <v>3392</v>
      </c>
      <c r="F144" s="133">
        <v>1861</v>
      </c>
      <c r="G144" s="133">
        <v>1531</v>
      </c>
      <c r="H144" s="133">
        <f t="shared" si="101"/>
        <v>4915</v>
      </c>
      <c r="I144" s="133">
        <v>2914</v>
      </c>
      <c r="J144" s="133">
        <v>2001.0000000000002</v>
      </c>
      <c r="K144" s="133">
        <f t="shared" si="99"/>
        <v>3787</v>
      </c>
      <c r="L144" s="133">
        <v>2075</v>
      </c>
      <c r="M144" s="133">
        <v>1712</v>
      </c>
      <c r="N144" s="133"/>
      <c r="O144" s="133">
        <f t="shared" si="102"/>
        <v>3865</v>
      </c>
      <c r="P144" s="133">
        <v>2123</v>
      </c>
      <c r="Q144" s="133">
        <v>1742</v>
      </c>
      <c r="R144" s="133"/>
      <c r="S144" s="133">
        <f t="shared" si="100"/>
        <v>4118</v>
      </c>
      <c r="T144" s="133">
        <v>2298</v>
      </c>
      <c r="U144" s="133">
        <v>1820</v>
      </c>
      <c r="V144" s="70"/>
      <c r="W144" s="70"/>
    </row>
    <row r="145" spans="1:23" ht="12" customHeight="1">
      <c r="A145" s="53" t="s">
        <v>159</v>
      </c>
      <c r="B145" s="134">
        <v>4741</v>
      </c>
      <c r="C145" s="134">
        <v>2804</v>
      </c>
      <c r="D145" s="134">
        <v>1937</v>
      </c>
      <c r="E145" s="133">
        <v>4745</v>
      </c>
      <c r="F145" s="133">
        <v>2811</v>
      </c>
      <c r="G145" s="133">
        <v>1934</v>
      </c>
      <c r="H145" s="133">
        <f t="shared" si="101"/>
        <v>1764</v>
      </c>
      <c r="I145" s="133">
        <v>1003</v>
      </c>
      <c r="J145" s="133">
        <v>760.99999999999989</v>
      </c>
      <c r="K145" s="133">
        <f t="shared" si="99"/>
        <v>5098</v>
      </c>
      <c r="L145" s="133">
        <v>3005</v>
      </c>
      <c r="M145" s="133">
        <v>2093</v>
      </c>
      <c r="N145" s="133"/>
      <c r="O145" s="133">
        <f t="shared" si="102"/>
        <v>8628</v>
      </c>
      <c r="P145" s="133">
        <v>3059</v>
      </c>
      <c r="Q145" s="133">
        <v>5569</v>
      </c>
      <c r="R145" s="133"/>
      <c r="S145" s="133">
        <f t="shared" si="100"/>
        <v>5471</v>
      </c>
      <c r="T145" s="133">
        <v>3199</v>
      </c>
      <c r="U145" s="133">
        <v>2272</v>
      </c>
      <c r="V145" s="70"/>
      <c r="W145" s="70"/>
    </row>
    <row r="146" spans="1:23" ht="12" customHeight="1">
      <c r="A146" s="53"/>
      <c r="B146" s="55"/>
      <c r="C146" s="55"/>
      <c r="D146" s="140"/>
      <c r="E146" s="55"/>
      <c r="F146" s="55"/>
      <c r="G146" s="140"/>
      <c r="H146" s="55"/>
      <c r="I146" s="55"/>
      <c r="J146" s="140"/>
      <c r="K146" s="133">
        <f t="shared" si="99"/>
        <v>0</v>
      </c>
      <c r="L146" s="140"/>
      <c r="M146" s="140"/>
      <c r="N146" s="140"/>
      <c r="O146" s="133">
        <f t="shared" si="93"/>
        <v>0</v>
      </c>
      <c r="P146" s="140"/>
      <c r="Q146" s="140"/>
      <c r="R146" s="140"/>
      <c r="S146" s="70"/>
      <c r="T146" s="70"/>
      <c r="U146" s="70"/>
      <c r="V146" s="70"/>
      <c r="W146" s="70"/>
    </row>
    <row r="147" spans="1:23" ht="12" customHeight="1">
      <c r="A147" s="52" t="s">
        <v>152</v>
      </c>
      <c r="B147" s="132">
        <f>SUM(B148:B154)</f>
        <v>29359</v>
      </c>
      <c r="C147" s="132">
        <f t="shared" ref="C147:D147" si="103">SUM(C148:C154)</f>
        <v>14294</v>
      </c>
      <c r="D147" s="132">
        <f t="shared" si="103"/>
        <v>15065</v>
      </c>
      <c r="E147" s="132">
        <f>SUM(E148:E154)</f>
        <v>29311</v>
      </c>
      <c r="F147" s="132">
        <f t="shared" ref="F147:G147" si="104">SUM(F148:F154)</f>
        <v>14291</v>
      </c>
      <c r="G147" s="132">
        <f t="shared" si="104"/>
        <v>15020</v>
      </c>
      <c r="H147" s="132">
        <f>SUM(H148:H154)</f>
        <v>29681</v>
      </c>
      <c r="I147" s="132">
        <f t="shared" ref="I147" si="105">SUM(I148:I154)</f>
        <v>14483</v>
      </c>
      <c r="J147" s="132">
        <f t="shared" ref="J147:Q147" si="106">SUM(J148:J154)</f>
        <v>15198.000000000002</v>
      </c>
      <c r="K147" s="132">
        <f t="shared" ref="K147:M147" si="107">SUM(K148:K154)</f>
        <v>29787</v>
      </c>
      <c r="L147" s="132">
        <f t="shared" si="107"/>
        <v>14517</v>
      </c>
      <c r="M147" s="132">
        <f t="shared" si="107"/>
        <v>15270</v>
      </c>
      <c r="N147" s="132"/>
      <c r="O147" s="132">
        <f t="shared" si="106"/>
        <v>29815</v>
      </c>
      <c r="P147" s="132">
        <f t="shared" si="106"/>
        <v>14533</v>
      </c>
      <c r="Q147" s="132">
        <f t="shared" si="106"/>
        <v>15282</v>
      </c>
      <c r="R147" s="132"/>
      <c r="S147" s="132">
        <f>SUM(S148:S154)</f>
        <v>30651</v>
      </c>
      <c r="T147" s="132">
        <v>14914</v>
      </c>
      <c r="U147" s="132">
        <v>15737</v>
      </c>
      <c r="V147" s="70"/>
      <c r="W147" s="70"/>
    </row>
    <row r="148" spans="1:23" ht="12" customHeight="1">
      <c r="A148" s="53" t="s">
        <v>152</v>
      </c>
      <c r="B148" s="134">
        <v>20125</v>
      </c>
      <c r="C148" s="134">
        <v>9719</v>
      </c>
      <c r="D148" s="134">
        <v>10406</v>
      </c>
      <c r="E148" s="133">
        <v>19903</v>
      </c>
      <c r="F148" s="133">
        <v>9633</v>
      </c>
      <c r="G148" s="133">
        <v>10270</v>
      </c>
      <c r="H148" s="133">
        <f>SUM(I148:J148)</f>
        <v>20233</v>
      </c>
      <c r="I148" s="133">
        <v>9814.9999999999982</v>
      </c>
      <c r="J148" s="133">
        <v>10418.000000000002</v>
      </c>
      <c r="K148" s="133">
        <f t="shared" ref="K148:K154" si="108">SUM(L148:M148)</f>
        <v>20291</v>
      </c>
      <c r="L148" s="133">
        <v>9857</v>
      </c>
      <c r="M148" s="133">
        <v>10434</v>
      </c>
      <c r="N148" s="133"/>
      <c r="O148" s="133">
        <f>P148+Q148</f>
        <v>20327</v>
      </c>
      <c r="P148" s="133">
        <v>9881</v>
      </c>
      <c r="Q148" s="133">
        <v>10446</v>
      </c>
      <c r="R148" s="133"/>
      <c r="S148" s="133">
        <f t="shared" ref="S148:S154" si="109">T148+U148</f>
        <v>20901</v>
      </c>
      <c r="T148" s="133">
        <v>10146</v>
      </c>
      <c r="U148" s="133">
        <v>10755</v>
      </c>
      <c r="V148" s="70"/>
      <c r="W148" s="70"/>
    </row>
    <row r="149" spans="1:23" ht="12" customHeight="1">
      <c r="A149" s="53" t="s">
        <v>153</v>
      </c>
      <c r="B149" s="134">
        <v>796</v>
      </c>
      <c r="C149" s="134">
        <v>405</v>
      </c>
      <c r="D149" s="134">
        <v>391</v>
      </c>
      <c r="E149" s="133">
        <v>804</v>
      </c>
      <c r="F149" s="133">
        <v>409</v>
      </c>
      <c r="G149" s="133">
        <v>395</v>
      </c>
      <c r="H149" s="133">
        <f t="shared" ref="H149:H154" si="110">SUM(I149:J149)</f>
        <v>847</v>
      </c>
      <c r="I149" s="133">
        <v>426</v>
      </c>
      <c r="J149" s="133">
        <v>420.99999999999994</v>
      </c>
      <c r="K149" s="133">
        <f t="shared" si="108"/>
        <v>859</v>
      </c>
      <c r="L149" s="133">
        <v>431</v>
      </c>
      <c r="M149" s="133">
        <v>428</v>
      </c>
      <c r="N149" s="133"/>
      <c r="O149" s="133">
        <f t="shared" ref="O149:O154" si="111">P149+Q149</f>
        <v>874</v>
      </c>
      <c r="P149" s="133">
        <v>436</v>
      </c>
      <c r="Q149" s="133">
        <v>438</v>
      </c>
      <c r="R149" s="133"/>
      <c r="S149" s="133">
        <f t="shared" si="109"/>
        <v>923</v>
      </c>
      <c r="T149" s="133">
        <v>463</v>
      </c>
      <c r="U149" s="133">
        <v>460</v>
      </c>
      <c r="V149" s="70"/>
      <c r="W149" s="70"/>
    </row>
    <row r="150" spans="1:23" ht="12" customHeight="1">
      <c r="A150" s="53" t="s">
        <v>154</v>
      </c>
      <c r="B150" s="134">
        <v>3902</v>
      </c>
      <c r="C150" s="134">
        <v>2006</v>
      </c>
      <c r="D150" s="134">
        <v>1896</v>
      </c>
      <c r="E150" s="133">
        <v>3873</v>
      </c>
      <c r="F150" s="133">
        <v>1979</v>
      </c>
      <c r="G150" s="133">
        <v>1894</v>
      </c>
      <c r="H150" s="133">
        <f t="shared" si="110"/>
        <v>3924.0000000000009</v>
      </c>
      <c r="I150" s="133">
        <v>1993.0000000000009</v>
      </c>
      <c r="J150" s="133">
        <v>1930.9999999999998</v>
      </c>
      <c r="K150" s="133">
        <f t="shared" si="108"/>
        <v>3974</v>
      </c>
      <c r="L150" s="133">
        <v>2005</v>
      </c>
      <c r="M150" s="133">
        <v>1969</v>
      </c>
      <c r="N150" s="133"/>
      <c r="O150" s="133">
        <f t="shared" si="111"/>
        <v>3965</v>
      </c>
      <c r="P150" s="133">
        <v>2000</v>
      </c>
      <c r="Q150" s="133">
        <v>1965</v>
      </c>
      <c r="R150" s="133"/>
      <c r="S150" s="133">
        <f t="shared" si="109"/>
        <v>4107</v>
      </c>
      <c r="T150" s="133">
        <v>2062</v>
      </c>
      <c r="U150" s="133">
        <v>2045</v>
      </c>
      <c r="V150" s="70"/>
      <c r="W150" s="70"/>
    </row>
    <row r="151" spans="1:23" ht="12" customHeight="1">
      <c r="A151" s="53" t="s">
        <v>155</v>
      </c>
      <c r="B151" s="134">
        <v>1036</v>
      </c>
      <c r="C151" s="134">
        <v>514</v>
      </c>
      <c r="D151" s="134">
        <v>522</v>
      </c>
      <c r="E151" s="133">
        <v>1101</v>
      </c>
      <c r="F151" s="133">
        <v>542</v>
      </c>
      <c r="G151" s="133">
        <v>559</v>
      </c>
      <c r="H151" s="133">
        <f t="shared" si="110"/>
        <v>1049.9999999999998</v>
      </c>
      <c r="I151" s="133">
        <v>519.99999999999977</v>
      </c>
      <c r="J151" s="133">
        <v>530</v>
      </c>
      <c r="K151" s="133">
        <f t="shared" si="108"/>
        <v>1044</v>
      </c>
      <c r="L151" s="133">
        <v>513</v>
      </c>
      <c r="M151" s="133">
        <v>531</v>
      </c>
      <c r="N151" s="133"/>
      <c r="O151" s="133">
        <f t="shared" si="111"/>
        <v>1031</v>
      </c>
      <c r="P151" s="133">
        <v>505</v>
      </c>
      <c r="Q151" s="133">
        <v>526</v>
      </c>
      <c r="R151" s="133"/>
      <c r="S151" s="133">
        <f t="shared" si="109"/>
        <v>1047</v>
      </c>
      <c r="T151" s="133">
        <v>513</v>
      </c>
      <c r="U151" s="133">
        <v>534</v>
      </c>
      <c r="V151" s="70"/>
      <c r="W151" s="70"/>
    </row>
    <row r="152" spans="1:23" ht="12" customHeight="1">
      <c r="A152" s="53" t="s">
        <v>156</v>
      </c>
      <c r="B152" s="134">
        <v>1890</v>
      </c>
      <c r="C152" s="134">
        <v>884</v>
      </c>
      <c r="D152" s="134">
        <v>1006</v>
      </c>
      <c r="E152" s="133">
        <v>1951</v>
      </c>
      <c r="F152" s="133">
        <v>924</v>
      </c>
      <c r="G152" s="133">
        <v>1027</v>
      </c>
      <c r="H152" s="133">
        <f t="shared" si="110"/>
        <v>1978</v>
      </c>
      <c r="I152" s="133">
        <v>939</v>
      </c>
      <c r="J152" s="133">
        <v>1039</v>
      </c>
      <c r="K152" s="133">
        <f t="shared" si="108"/>
        <v>1983</v>
      </c>
      <c r="L152" s="133">
        <v>931</v>
      </c>
      <c r="M152" s="133">
        <v>1052</v>
      </c>
      <c r="N152" s="133"/>
      <c r="O152" s="133">
        <f t="shared" si="111"/>
        <v>1988</v>
      </c>
      <c r="P152" s="133">
        <v>933</v>
      </c>
      <c r="Q152" s="133">
        <v>1055</v>
      </c>
      <c r="R152" s="133"/>
      <c r="S152" s="133">
        <f t="shared" si="109"/>
        <v>2020</v>
      </c>
      <c r="T152" s="133">
        <v>943</v>
      </c>
      <c r="U152" s="133">
        <v>1077</v>
      </c>
      <c r="V152" s="70"/>
      <c r="W152" s="70"/>
    </row>
    <row r="153" spans="1:23" ht="12" customHeight="1">
      <c r="A153" s="53" t="s">
        <v>157</v>
      </c>
      <c r="B153" s="134">
        <v>557</v>
      </c>
      <c r="C153" s="134">
        <v>259</v>
      </c>
      <c r="D153" s="134">
        <v>298</v>
      </c>
      <c r="E153" s="133">
        <v>624</v>
      </c>
      <c r="F153" s="133">
        <v>297</v>
      </c>
      <c r="G153" s="133">
        <v>327</v>
      </c>
      <c r="H153" s="133">
        <f t="shared" si="110"/>
        <v>612</v>
      </c>
      <c r="I153" s="133">
        <v>291</v>
      </c>
      <c r="J153" s="133">
        <v>321.00000000000006</v>
      </c>
      <c r="K153" s="133">
        <f t="shared" si="108"/>
        <v>598</v>
      </c>
      <c r="L153" s="133">
        <v>282</v>
      </c>
      <c r="M153" s="133">
        <v>316</v>
      </c>
      <c r="N153" s="133"/>
      <c r="O153" s="133">
        <f t="shared" si="111"/>
        <v>591</v>
      </c>
      <c r="P153" s="133">
        <v>280</v>
      </c>
      <c r="Q153" s="133">
        <v>311</v>
      </c>
      <c r="R153" s="133"/>
      <c r="S153" s="133">
        <f t="shared" si="109"/>
        <v>613</v>
      </c>
      <c r="T153" s="133">
        <v>287</v>
      </c>
      <c r="U153" s="133">
        <v>326</v>
      </c>
      <c r="V153" s="70"/>
      <c r="W153" s="70"/>
    </row>
    <row r="154" spans="1:23" ht="12" customHeight="1">
      <c r="A154" s="53" t="s">
        <v>158</v>
      </c>
      <c r="B154" s="134">
        <v>1053</v>
      </c>
      <c r="C154" s="134">
        <v>507</v>
      </c>
      <c r="D154" s="134">
        <v>546</v>
      </c>
      <c r="E154" s="133">
        <v>1055</v>
      </c>
      <c r="F154" s="133">
        <v>507</v>
      </c>
      <c r="G154" s="133">
        <v>548</v>
      </c>
      <c r="H154" s="133">
        <f t="shared" si="110"/>
        <v>1037</v>
      </c>
      <c r="I154" s="133">
        <v>498.99999999999994</v>
      </c>
      <c r="J154" s="133">
        <v>538.00000000000011</v>
      </c>
      <c r="K154" s="133">
        <f t="shared" si="108"/>
        <v>1038</v>
      </c>
      <c r="L154" s="133">
        <v>498</v>
      </c>
      <c r="M154" s="133">
        <v>540</v>
      </c>
      <c r="N154" s="133"/>
      <c r="O154" s="133">
        <f t="shared" si="111"/>
        <v>1039</v>
      </c>
      <c r="P154" s="133">
        <v>498</v>
      </c>
      <c r="Q154" s="133">
        <v>541</v>
      </c>
      <c r="R154" s="133"/>
      <c r="S154" s="133">
        <f t="shared" si="109"/>
        <v>1040</v>
      </c>
      <c r="T154" s="133">
        <v>500</v>
      </c>
      <c r="U154" s="133">
        <v>540</v>
      </c>
      <c r="V154" s="70"/>
      <c r="W154" s="70"/>
    </row>
    <row r="155" spans="1:23" ht="5.0999999999999996" customHeight="1">
      <c r="A155" s="17"/>
      <c r="B155" s="15"/>
      <c r="C155" s="15"/>
      <c r="D155" s="15"/>
      <c r="E155" s="34"/>
      <c r="F155" s="34"/>
      <c r="G155" s="50"/>
      <c r="H155" s="34"/>
      <c r="I155" s="34"/>
      <c r="J155" s="34"/>
      <c r="K155" s="34"/>
      <c r="L155" s="34"/>
      <c r="M155" s="34"/>
      <c r="N155" s="34"/>
      <c r="O155" s="34"/>
      <c r="P155" s="34"/>
      <c r="Q155" s="50"/>
      <c r="R155" s="50"/>
      <c r="S155" s="50"/>
      <c r="T155" s="50"/>
      <c r="U155" s="50"/>
      <c r="V155" s="70"/>
      <c r="W155" s="70"/>
    </row>
    <row r="156" spans="1:23" ht="12" customHeight="1">
      <c r="A156" s="480" t="s">
        <v>299</v>
      </c>
      <c r="B156" s="480"/>
      <c r="C156" s="480"/>
      <c r="D156" s="480"/>
      <c r="E156" s="480"/>
      <c r="F156" s="480"/>
      <c r="G156" s="480"/>
      <c r="H156" s="480"/>
      <c r="I156" s="480"/>
      <c r="J156" s="480"/>
      <c r="K156" s="480"/>
      <c r="L156" s="480"/>
      <c r="M156" s="480"/>
      <c r="N156" s="480"/>
      <c r="O156" s="480"/>
      <c r="P156" s="480"/>
      <c r="Q156" s="480"/>
      <c r="R156" s="176"/>
      <c r="S156" s="70"/>
      <c r="T156" s="70"/>
      <c r="U156" s="70"/>
      <c r="V156" s="70"/>
      <c r="W156" s="70"/>
    </row>
    <row r="157" spans="1:23" ht="12" customHeight="1">
      <c r="A157" s="480" t="s">
        <v>311</v>
      </c>
      <c r="B157" s="480"/>
      <c r="C157" s="480"/>
      <c r="D157" s="480"/>
      <c r="E157" s="480"/>
      <c r="F157" s="480"/>
      <c r="G157" s="480"/>
      <c r="H157" s="480"/>
      <c r="I157" s="480"/>
      <c r="J157" s="480"/>
      <c r="K157" s="480"/>
      <c r="L157" s="480"/>
      <c r="M157" s="480"/>
      <c r="N157" s="480"/>
      <c r="O157" s="480"/>
      <c r="P157" s="480"/>
      <c r="Q157" s="480"/>
      <c r="R157" s="176"/>
      <c r="T157" s="70"/>
      <c r="U157" s="70"/>
      <c r="V157" s="70"/>
      <c r="W157" s="70"/>
    </row>
    <row r="158" spans="1:23" ht="9.9499999999999993" customHeight="1">
      <c r="A158" s="14"/>
      <c r="B158" s="14"/>
      <c r="C158" s="14"/>
      <c r="D158" s="14"/>
      <c r="E158" s="14"/>
      <c r="F158" s="14"/>
      <c r="Q158" s="70"/>
      <c r="R158" s="70"/>
      <c r="S158" s="70"/>
      <c r="T158" s="70"/>
      <c r="U158" s="70"/>
      <c r="V158" s="70"/>
      <c r="W158" s="70"/>
    </row>
    <row r="159" spans="1:23" ht="13.5">
      <c r="A159" s="14"/>
      <c r="B159" s="14"/>
      <c r="C159" s="14"/>
      <c r="D159" s="14"/>
      <c r="E159" s="14"/>
      <c r="F159" s="14"/>
      <c r="Q159" s="70"/>
      <c r="R159" s="70"/>
      <c r="S159" s="70"/>
      <c r="U159" s="70"/>
      <c r="V159" s="70"/>
      <c r="W159" s="70"/>
    </row>
    <row r="160" spans="1:23" ht="13.5">
      <c r="A160" s="14"/>
      <c r="B160" s="14"/>
      <c r="C160" s="14"/>
      <c r="D160" s="14"/>
      <c r="E160" s="14"/>
      <c r="F160" s="14"/>
      <c r="Q160" s="70"/>
      <c r="R160" s="70"/>
      <c r="S160" s="70"/>
      <c r="T160" s="70"/>
      <c r="U160" s="70"/>
      <c r="V160" s="70"/>
      <c r="W160" s="70"/>
    </row>
    <row r="161" spans="1:23" ht="13.5">
      <c r="A161" s="18"/>
      <c r="B161" s="14"/>
      <c r="C161" s="14"/>
      <c r="D161" s="14"/>
      <c r="E161" s="14"/>
      <c r="F161" s="14"/>
      <c r="Q161" s="70"/>
      <c r="R161" s="70"/>
      <c r="S161" s="70"/>
      <c r="T161" s="70"/>
      <c r="U161" s="70"/>
      <c r="V161" s="70"/>
      <c r="W161" s="70"/>
    </row>
    <row r="162" spans="1:23" ht="13.5">
      <c r="B162" s="14"/>
      <c r="C162" s="14"/>
      <c r="D162" s="14"/>
      <c r="E162" s="14"/>
      <c r="F162" s="14"/>
      <c r="V162" s="70"/>
      <c r="W162" s="70"/>
    </row>
    <row r="163" spans="1:23" ht="13.5">
      <c r="A163" s="14"/>
      <c r="B163" s="14"/>
      <c r="C163" s="14"/>
      <c r="D163" s="14"/>
      <c r="E163" s="14"/>
      <c r="F163" s="14"/>
      <c r="Q163" s="70"/>
      <c r="R163" s="70"/>
      <c r="S163" s="70"/>
      <c r="T163" s="70"/>
      <c r="U163" s="70"/>
      <c r="V163" s="70"/>
      <c r="W163" s="70"/>
    </row>
    <row r="164" spans="1:23" ht="3" customHeight="1">
      <c r="A164" s="14"/>
      <c r="B164" s="14"/>
      <c r="C164" s="14"/>
      <c r="D164" s="14"/>
      <c r="E164" s="14"/>
      <c r="F164" s="14"/>
      <c r="Q164" s="70"/>
      <c r="R164" s="70"/>
      <c r="S164" s="70"/>
      <c r="T164" s="70"/>
      <c r="U164" s="70"/>
      <c r="V164" s="70"/>
      <c r="W164" s="70"/>
    </row>
    <row r="165" spans="1:23" ht="13.5">
      <c r="A165" s="14"/>
      <c r="B165" s="14"/>
      <c r="C165" s="14"/>
      <c r="D165" s="14"/>
      <c r="E165" s="14"/>
      <c r="F165" s="14"/>
      <c r="Q165" s="70"/>
      <c r="R165" s="70"/>
      <c r="S165" s="70"/>
      <c r="T165" s="70"/>
      <c r="U165" s="70"/>
      <c r="V165" s="70"/>
      <c r="W165" s="70"/>
    </row>
    <row r="166" spans="1:23" ht="13.5">
      <c r="A166" s="14"/>
      <c r="B166" s="14"/>
      <c r="C166" s="14"/>
      <c r="D166" s="14"/>
      <c r="E166" s="14"/>
      <c r="F166" s="14"/>
      <c r="Q166" s="70"/>
      <c r="R166" s="70"/>
      <c r="S166" s="70"/>
      <c r="T166" s="70"/>
      <c r="U166" s="70"/>
      <c r="V166" s="70"/>
      <c r="W166" s="70"/>
    </row>
    <row r="167" spans="1:23" ht="13.5">
      <c r="A167" s="18"/>
      <c r="B167" s="14"/>
      <c r="C167" s="14"/>
      <c r="D167" s="14"/>
      <c r="E167" s="14"/>
      <c r="F167" s="14"/>
      <c r="Q167" s="70"/>
      <c r="R167" s="70"/>
      <c r="S167" s="70"/>
      <c r="T167" s="70"/>
      <c r="U167" s="70"/>
      <c r="V167" s="70"/>
      <c r="W167" s="70"/>
    </row>
    <row r="168" spans="1:23" ht="13.5">
      <c r="A168" s="14"/>
      <c r="B168" s="14"/>
      <c r="C168" s="14"/>
      <c r="D168" s="14"/>
      <c r="E168" s="14"/>
      <c r="F168" s="14"/>
      <c r="Q168" s="70"/>
      <c r="R168" s="70"/>
      <c r="S168" s="70"/>
      <c r="T168" s="70"/>
      <c r="U168" s="70"/>
      <c r="V168" s="70"/>
      <c r="W168" s="70"/>
    </row>
    <row r="169" spans="1:23" ht="13.5">
      <c r="A169" s="14"/>
      <c r="B169" s="14"/>
      <c r="C169" s="14"/>
      <c r="D169" s="14"/>
      <c r="E169" s="14"/>
      <c r="F169" s="14"/>
      <c r="Q169" s="70"/>
      <c r="R169" s="70"/>
      <c r="S169" s="70"/>
      <c r="T169" s="70"/>
      <c r="U169" s="70"/>
      <c r="V169" s="70"/>
      <c r="W169" s="70"/>
    </row>
    <row r="170" spans="1:23" ht="13.5">
      <c r="A170" s="14"/>
      <c r="B170" s="14"/>
      <c r="C170" s="14"/>
      <c r="D170" s="14"/>
      <c r="E170" s="14"/>
      <c r="F170" s="14"/>
      <c r="Q170" s="70"/>
      <c r="R170" s="70"/>
      <c r="S170" s="70"/>
      <c r="T170" s="70"/>
      <c r="U170" s="70"/>
      <c r="V170" s="70"/>
      <c r="W170" s="70"/>
    </row>
    <row r="171" spans="1:23" ht="13.5">
      <c r="A171" s="14"/>
      <c r="B171" s="14"/>
      <c r="C171" s="14"/>
      <c r="D171" s="14"/>
      <c r="E171" s="14"/>
      <c r="F171" s="14"/>
      <c r="Q171" s="70"/>
      <c r="R171" s="70"/>
      <c r="S171" s="70"/>
      <c r="T171" s="70"/>
      <c r="U171" s="70"/>
      <c r="V171" s="70"/>
      <c r="W171" s="70"/>
    </row>
    <row r="172" spans="1:23" ht="13.5">
      <c r="A172" s="14"/>
      <c r="B172" s="14"/>
      <c r="C172" s="14"/>
      <c r="D172" s="14"/>
      <c r="E172" s="14"/>
      <c r="F172" s="14"/>
      <c r="Q172" s="70"/>
      <c r="R172" s="70"/>
      <c r="S172" s="70"/>
      <c r="T172" s="70"/>
      <c r="U172" s="70"/>
      <c r="V172" s="70"/>
      <c r="W172" s="70"/>
    </row>
    <row r="173" spans="1:23" ht="13.5">
      <c r="A173" s="14"/>
      <c r="B173" s="14"/>
      <c r="C173" s="14"/>
      <c r="D173" s="14"/>
      <c r="E173" s="14"/>
      <c r="F173" s="14"/>
      <c r="Q173" s="70"/>
      <c r="R173" s="70"/>
      <c r="S173" s="70"/>
      <c r="T173" s="70"/>
      <c r="U173" s="70"/>
      <c r="V173" s="70"/>
      <c r="W173" s="70"/>
    </row>
    <row r="174" spans="1:23" ht="13.5">
      <c r="A174" s="14"/>
      <c r="B174" s="14"/>
      <c r="C174" s="14"/>
      <c r="D174" s="14"/>
      <c r="E174" s="14"/>
      <c r="F174" s="14"/>
      <c r="Q174" s="70"/>
      <c r="R174" s="70"/>
      <c r="S174" s="70"/>
      <c r="T174" s="70"/>
      <c r="U174" s="70"/>
      <c r="V174" s="70"/>
      <c r="W174" s="70"/>
    </row>
    <row r="175" spans="1:23" ht="13.5">
      <c r="A175" s="14"/>
      <c r="B175" s="14"/>
      <c r="C175" s="14"/>
      <c r="D175" s="14"/>
      <c r="E175" s="14"/>
      <c r="F175" s="14"/>
      <c r="Q175" s="70"/>
      <c r="R175" s="70"/>
      <c r="S175" s="70"/>
      <c r="T175" s="70"/>
      <c r="U175" s="70"/>
      <c r="V175" s="70"/>
      <c r="W175" s="70"/>
    </row>
    <row r="176" spans="1:23" ht="12" customHeight="1">
      <c r="A176" s="14"/>
      <c r="B176" s="14"/>
      <c r="C176" s="14"/>
      <c r="D176" s="14"/>
      <c r="E176" s="14"/>
      <c r="F176" s="14"/>
      <c r="Q176" s="70"/>
      <c r="R176" s="70"/>
      <c r="S176" s="70"/>
      <c r="T176" s="70"/>
      <c r="U176" s="70"/>
      <c r="V176" s="70"/>
      <c r="W176" s="70"/>
    </row>
    <row r="177" spans="1:23" ht="13.5">
      <c r="A177" s="14"/>
      <c r="B177" s="14"/>
      <c r="C177" s="14"/>
      <c r="D177" s="14"/>
      <c r="E177" s="14"/>
      <c r="F177" s="14"/>
      <c r="Q177" s="70"/>
      <c r="R177" s="70"/>
      <c r="S177" s="70"/>
      <c r="T177" s="70"/>
      <c r="U177" s="70"/>
      <c r="V177" s="70"/>
      <c r="W177" s="70"/>
    </row>
    <row r="178" spans="1:23" ht="13.5">
      <c r="A178" s="14"/>
      <c r="B178" s="14"/>
      <c r="C178" s="14"/>
      <c r="D178" s="14"/>
      <c r="E178" s="14"/>
      <c r="F178" s="14"/>
      <c r="Q178" s="70"/>
      <c r="R178" s="70"/>
      <c r="S178" s="70"/>
      <c r="T178" s="70"/>
      <c r="U178" s="70"/>
      <c r="V178" s="70"/>
      <c r="W178" s="70"/>
    </row>
    <row r="179" spans="1:23" ht="13.5">
      <c r="A179" s="14"/>
      <c r="B179" s="14"/>
      <c r="C179" s="14"/>
      <c r="D179" s="14"/>
      <c r="E179" s="14"/>
      <c r="F179" s="14"/>
      <c r="Q179" s="70"/>
      <c r="R179" s="70"/>
      <c r="S179" s="70"/>
      <c r="T179" s="70"/>
      <c r="U179" s="70"/>
      <c r="V179" s="70"/>
      <c r="W179" s="70"/>
    </row>
    <row r="180" spans="1:23" ht="13.5">
      <c r="A180" s="14"/>
      <c r="B180" s="14"/>
      <c r="C180" s="14"/>
      <c r="D180" s="14"/>
      <c r="E180" s="14"/>
      <c r="F180" s="14"/>
      <c r="Q180" s="70"/>
      <c r="R180" s="70"/>
      <c r="S180" s="70"/>
      <c r="T180" s="70"/>
      <c r="U180" s="70"/>
      <c r="V180" s="70"/>
      <c r="W180" s="70"/>
    </row>
    <row r="181" spans="1:23" ht="13.5">
      <c r="A181" s="14"/>
      <c r="B181" s="14"/>
      <c r="C181" s="14"/>
      <c r="D181" s="14"/>
      <c r="E181" s="14"/>
      <c r="F181" s="14"/>
      <c r="Q181" s="70"/>
      <c r="R181" s="70"/>
      <c r="S181" s="70"/>
      <c r="T181" s="70"/>
      <c r="U181" s="70"/>
      <c r="V181" s="70"/>
      <c r="W181" s="70"/>
    </row>
    <row r="182" spans="1:23" ht="13.5">
      <c r="A182" s="14"/>
      <c r="B182" s="14"/>
      <c r="C182" s="14"/>
      <c r="D182" s="14"/>
      <c r="E182" s="14"/>
      <c r="F182" s="14"/>
      <c r="Q182" s="70"/>
      <c r="R182" s="70"/>
      <c r="S182" s="70"/>
      <c r="T182" s="70"/>
      <c r="U182" s="70"/>
      <c r="V182" s="70"/>
      <c r="W182" s="70"/>
    </row>
    <row r="183" spans="1:23" ht="13.5">
      <c r="A183" s="14"/>
      <c r="B183" s="14"/>
      <c r="C183" s="14"/>
      <c r="D183" s="14"/>
      <c r="E183" s="14"/>
      <c r="F183" s="14"/>
      <c r="Q183" s="70"/>
      <c r="R183" s="70"/>
      <c r="S183" s="70"/>
      <c r="T183" s="70"/>
      <c r="U183" s="70"/>
      <c r="V183" s="70"/>
      <c r="W183" s="70"/>
    </row>
    <row r="184" spans="1:23" ht="13.5">
      <c r="A184" s="14"/>
      <c r="B184" s="14"/>
      <c r="C184" s="14"/>
      <c r="D184" s="14"/>
      <c r="E184" s="14"/>
      <c r="F184" s="14"/>
      <c r="Q184" s="70"/>
      <c r="R184" s="70"/>
      <c r="S184" s="70"/>
      <c r="T184" s="70"/>
      <c r="U184" s="70"/>
      <c r="V184" s="70"/>
      <c r="W184" s="70"/>
    </row>
    <row r="185" spans="1:23" ht="13.5">
      <c r="A185" s="14"/>
    </row>
    <row r="186" spans="1:23" ht="13.5">
      <c r="A186" s="14"/>
    </row>
    <row r="187" spans="1:23" ht="13.5">
      <c r="A187" s="14"/>
    </row>
    <row r="188" spans="1:23" ht="13.5">
      <c r="A188" s="14"/>
    </row>
  </sheetData>
  <customSheetViews>
    <customSheetView guid="{7C1DC42C-6D36-4C11-AFDF-EE78FC5BC99D}" showGridLines="0" topLeftCell="A127">
      <selection activeCell="B96" sqref="B96"/>
      <pageMargins left="0.23622047244094491" right="0.23622047244094491" top="0.74803149606299213" bottom="0.74803149606299213" header="0.31496062992125984" footer="0.31496062992125984"/>
      <pageSetup paperSize="9" orientation="portrait" r:id="rId1"/>
      <headerFooter alignWithMargins="0"/>
    </customSheetView>
  </customSheetViews>
  <mergeCells count="35">
    <mergeCell ref="S43:U43"/>
    <mergeCell ref="I81:U81"/>
    <mergeCell ref="S85:U85"/>
    <mergeCell ref="S3:U3"/>
    <mergeCell ref="A43:A44"/>
    <mergeCell ref="S125:U125"/>
    <mergeCell ref="I124:U124"/>
    <mergeCell ref="A41:U41"/>
    <mergeCell ref="A85:A86"/>
    <mergeCell ref="B85:D85"/>
    <mergeCell ref="E85:G85"/>
    <mergeCell ref="K43:M43"/>
    <mergeCell ref="B43:D43"/>
    <mergeCell ref="E43:G43"/>
    <mergeCell ref="K125:M125"/>
    <mergeCell ref="A125:A126"/>
    <mergeCell ref="B125:D125"/>
    <mergeCell ref="E125:G125"/>
    <mergeCell ref="C124:D124"/>
    <mergeCell ref="F124:G124"/>
    <mergeCell ref="H125:J125"/>
    <mergeCell ref="O125:Q125"/>
    <mergeCell ref="A2:Q2"/>
    <mergeCell ref="A157:Q157"/>
    <mergeCell ref="A156:Q156"/>
    <mergeCell ref="O3:Q3"/>
    <mergeCell ref="H43:J43"/>
    <mergeCell ref="O43:Q43"/>
    <mergeCell ref="H85:J85"/>
    <mergeCell ref="O85:Q85"/>
    <mergeCell ref="K3:M3"/>
    <mergeCell ref="K85:M85"/>
    <mergeCell ref="H3:J3"/>
    <mergeCell ref="B3:D3"/>
    <mergeCell ref="E3:G3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portrait" r:id="rId2"/>
  <headerFooter alignWithMargins="0"/>
  <ignoredErrors>
    <ignoredError sqref="B129:B132 J6 H78:H79" formulaRange="1"/>
    <ignoredError sqref="E128 H99 H109 H114 H57 H65 H71 H128 O99 H22 O57 O65 O71 O109 O114 O146:O147 O135 O129:Q134 O136:Q145 K135:M135 P135:Q135 K146:M147 P146:Q147 K128 K99:K114 K57:K71 O22 E22 S22 S109 S114 S57 S65 S71 K136:M145 K129:M134" formula="1"/>
    <ignoredError sqref="O128:Q128 L128:M128" formula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0"/>
  <sheetViews>
    <sheetView showGridLines="0" zoomScaleNormal="100" zoomScaleSheetLayoutView="70" workbookViewId="0">
      <selection activeCell="AD34" sqref="AD34"/>
    </sheetView>
  </sheetViews>
  <sheetFormatPr baseColWidth="10" defaultColWidth="11.42578125" defaultRowHeight="12.75"/>
  <cols>
    <col min="1" max="1" width="18.140625" style="28" customWidth="1"/>
    <col min="2" max="2" width="18.7109375" style="28" hidden="1" customWidth="1"/>
    <col min="3" max="4" width="11.7109375" style="28" hidden="1" customWidth="1"/>
    <col min="5" max="5" width="6.5703125" style="28" hidden="1" customWidth="1"/>
    <col min="6" max="6" width="7" style="28" hidden="1" customWidth="1"/>
    <col min="7" max="7" width="6.5703125" style="28" hidden="1" customWidth="1"/>
    <col min="8" max="8" width="7.28515625" style="28" hidden="1" customWidth="1"/>
    <col min="9" max="9" width="9.5703125" style="28" hidden="1" customWidth="1"/>
    <col min="10" max="10" width="6.5703125" style="28" hidden="1" customWidth="1"/>
    <col min="11" max="13" width="11.7109375" style="28" hidden="1" customWidth="1"/>
    <col min="14" max="14" width="3.7109375" style="28" hidden="1" customWidth="1"/>
    <col min="15" max="17" width="8.28515625" style="28" hidden="1" customWidth="1"/>
    <col min="18" max="18" width="4.42578125" style="28" hidden="1" customWidth="1"/>
    <col min="19" max="21" width="7.28515625" style="28" customWidth="1"/>
    <col min="22" max="22" width="1.28515625" style="28" customWidth="1"/>
    <col min="23" max="25" width="7.28515625" style="28" customWidth="1"/>
    <col min="26" max="26" width="1.140625" style="28" customWidth="1"/>
    <col min="27" max="29" width="7.28515625" style="28" customWidth="1"/>
    <col min="30" max="30" width="10" style="28" customWidth="1"/>
    <col min="31" max="31" width="7.85546875" style="28" customWidth="1"/>
    <col min="32" max="16384" width="11.42578125" style="28"/>
  </cols>
  <sheetData>
    <row r="1" spans="1:31" ht="18" customHeight="1">
      <c r="A1" s="39" t="s">
        <v>384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</row>
    <row r="2" spans="1:31" ht="7.5" customHeight="1">
      <c r="A2" s="479"/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  <c r="R2" s="175"/>
      <c r="S2" s="175"/>
      <c r="T2" s="175"/>
      <c r="U2" s="175"/>
      <c r="V2" s="175"/>
      <c r="W2" s="175"/>
      <c r="X2" s="175"/>
      <c r="Y2" s="175"/>
      <c r="Z2" s="175"/>
    </row>
    <row r="3" spans="1:31" ht="24.95" customHeight="1">
      <c r="A3" s="126" t="s">
        <v>200</v>
      </c>
      <c r="B3" s="482" t="s">
        <v>307</v>
      </c>
      <c r="C3" s="482"/>
      <c r="D3" s="482"/>
      <c r="E3" s="482" t="s">
        <v>301</v>
      </c>
      <c r="F3" s="482"/>
      <c r="G3" s="482"/>
      <c r="H3" s="474" t="s">
        <v>300</v>
      </c>
      <c r="I3" s="474"/>
      <c r="J3" s="474"/>
      <c r="K3" s="474" t="s">
        <v>300</v>
      </c>
      <c r="L3" s="474"/>
      <c r="M3" s="474"/>
      <c r="N3" s="179"/>
      <c r="O3" s="474" t="s">
        <v>357</v>
      </c>
      <c r="P3" s="474"/>
      <c r="Q3" s="474"/>
      <c r="R3" s="190"/>
      <c r="S3" s="474" t="s">
        <v>385</v>
      </c>
      <c r="T3" s="474"/>
      <c r="U3" s="474"/>
      <c r="V3" s="190"/>
      <c r="W3" s="474" t="s">
        <v>386</v>
      </c>
      <c r="X3" s="474"/>
      <c r="Y3" s="474"/>
      <c r="Z3" s="190"/>
      <c r="AA3" s="474" t="s">
        <v>387</v>
      </c>
      <c r="AB3" s="474"/>
      <c r="AC3" s="474"/>
      <c r="AD3" s="78"/>
      <c r="AE3" s="45"/>
    </row>
    <row r="4" spans="1:31" ht="13.5">
      <c r="A4" s="16"/>
      <c r="B4" s="81" t="s">
        <v>17</v>
      </c>
      <c r="C4" s="82" t="s">
        <v>51</v>
      </c>
      <c r="D4" s="82" t="s">
        <v>52</v>
      </c>
      <c r="E4" s="82" t="s">
        <v>17</v>
      </c>
      <c r="F4" s="82" t="s">
        <v>51</v>
      </c>
      <c r="G4" s="82" t="s">
        <v>52</v>
      </c>
      <c r="H4" s="82" t="s">
        <v>17</v>
      </c>
      <c r="I4" s="82" t="s">
        <v>51</v>
      </c>
      <c r="J4" s="82" t="s">
        <v>52</v>
      </c>
      <c r="K4" s="82" t="s">
        <v>17</v>
      </c>
      <c r="L4" s="82" t="s">
        <v>51</v>
      </c>
      <c r="M4" s="82" t="s">
        <v>52</v>
      </c>
      <c r="N4"/>
      <c r="O4" s="82" t="s">
        <v>17</v>
      </c>
      <c r="P4" s="82" t="s">
        <v>51</v>
      </c>
      <c r="Q4" s="82" t="s">
        <v>52</v>
      </c>
      <c r="R4"/>
      <c r="S4" s="82" t="s">
        <v>17</v>
      </c>
      <c r="T4" s="82" t="s">
        <v>51</v>
      </c>
      <c r="U4" s="82" t="s">
        <v>52</v>
      </c>
      <c r="V4"/>
      <c r="W4" s="82" t="s">
        <v>17</v>
      </c>
      <c r="X4" s="82" t="s">
        <v>51</v>
      </c>
      <c r="Y4" s="82" t="s">
        <v>52</v>
      </c>
      <c r="Z4"/>
      <c r="AA4" s="82" t="s">
        <v>17</v>
      </c>
      <c r="AB4" s="82" t="s">
        <v>51</v>
      </c>
      <c r="AC4" s="82" t="s">
        <v>52</v>
      </c>
      <c r="AD4" s="44"/>
      <c r="AE4" s="46"/>
    </row>
    <row r="5" spans="1:31" ht="11.25" customHeight="1">
      <c r="A5" s="52" t="s">
        <v>161</v>
      </c>
      <c r="B5" s="131">
        <f t="shared" ref="B5:J5" si="0">SUM(B6,B22,B38,B49,B57,B63,B80,B91,B101,B106,B112,B118,B129)</f>
        <v>835750</v>
      </c>
      <c r="C5" s="131">
        <f t="shared" si="0"/>
        <v>415189</v>
      </c>
      <c r="D5" s="131">
        <f t="shared" si="0"/>
        <v>420261</v>
      </c>
      <c r="E5" s="127">
        <f t="shared" si="0"/>
        <v>841046</v>
      </c>
      <c r="F5" s="127">
        <f t="shared" si="0"/>
        <v>416655</v>
      </c>
      <c r="G5" s="127">
        <f t="shared" si="0"/>
        <v>424391</v>
      </c>
      <c r="H5" s="127">
        <f t="shared" si="0"/>
        <v>1641204</v>
      </c>
      <c r="I5" s="127">
        <f t="shared" si="0"/>
        <v>427516</v>
      </c>
      <c r="J5" s="127">
        <f t="shared" si="0"/>
        <v>435128</v>
      </c>
      <c r="K5" s="127">
        <v>859421</v>
      </c>
      <c r="L5" s="127">
        <v>425580</v>
      </c>
      <c r="M5" s="127">
        <v>433841</v>
      </c>
      <c r="N5" s="127"/>
      <c r="O5" s="127">
        <v>872277</v>
      </c>
      <c r="P5" s="127">
        <v>431349</v>
      </c>
      <c r="Q5" s="127">
        <v>440928</v>
      </c>
      <c r="R5" s="127"/>
      <c r="S5" s="127">
        <v>880002</v>
      </c>
      <c r="T5" s="127">
        <v>434814</v>
      </c>
      <c r="U5" s="127">
        <v>445188</v>
      </c>
      <c r="V5" s="127"/>
      <c r="W5" s="127">
        <v>905569</v>
      </c>
      <c r="X5" s="127">
        <v>447667</v>
      </c>
      <c r="Y5" s="127">
        <v>457902</v>
      </c>
      <c r="Z5" s="127"/>
      <c r="AA5" s="131">
        <v>909173</v>
      </c>
      <c r="AB5" s="131">
        <v>449635</v>
      </c>
      <c r="AC5" s="131">
        <v>459538</v>
      </c>
      <c r="AD5" s="65"/>
      <c r="AE5" s="47"/>
    </row>
    <row r="6" spans="1:31" s="43" customFormat="1" ht="11.25" customHeight="1">
      <c r="A6" s="52" t="s">
        <v>13</v>
      </c>
      <c r="B6" s="131">
        <f>SUM(B7:B21)</f>
        <v>169143</v>
      </c>
      <c r="C6" s="131">
        <f t="shared" ref="C6:D6" si="1">SUM(C7:C21)</f>
        <v>84973</v>
      </c>
      <c r="D6" s="131">
        <f t="shared" si="1"/>
        <v>84170</v>
      </c>
      <c r="E6" s="131">
        <f>SUM(E7:E21)</f>
        <v>169318</v>
      </c>
      <c r="F6" s="131">
        <f t="shared" ref="F6" si="2">SUM(F7:F21)</f>
        <v>84320</v>
      </c>
      <c r="G6" s="131">
        <f>SUM(G7:G21)</f>
        <v>84998</v>
      </c>
      <c r="H6" s="131">
        <f>SUM(H7:H21)</f>
        <v>172599</v>
      </c>
      <c r="I6" s="131">
        <f t="shared" ref="I6:J6" si="3">SUM(I7:I21)</f>
        <v>85938.999999999971</v>
      </c>
      <c r="J6" s="131">
        <f t="shared" si="3"/>
        <v>86660.000000000015</v>
      </c>
      <c r="K6" s="131">
        <v>172111</v>
      </c>
      <c r="L6" s="131">
        <v>85650</v>
      </c>
      <c r="M6" s="131">
        <v>86461</v>
      </c>
      <c r="N6" s="131"/>
      <c r="O6" s="131">
        <v>174160</v>
      </c>
      <c r="P6" s="131">
        <v>86477</v>
      </c>
      <c r="Q6" s="131">
        <v>87683</v>
      </c>
      <c r="R6" s="131"/>
      <c r="S6" s="131">
        <v>175122</v>
      </c>
      <c r="T6" s="131">
        <v>86707</v>
      </c>
      <c r="U6" s="131">
        <v>88415</v>
      </c>
      <c r="V6" s="131"/>
      <c r="W6" s="131">
        <v>179291</v>
      </c>
      <c r="X6" s="131">
        <v>88722</v>
      </c>
      <c r="Y6" s="131">
        <v>90569</v>
      </c>
      <c r="Z6" s="131"/>
      <c r="AA6" s="131">
        <v>179893</v>
      </c>
      <c r="AB6" s="131">
        <v>89031</v>
      </c>
      <c r="AC6" s="131">
        <v>90862</v>
      </c>
      <c r="AD6" s="79"/>
      <c r="AE6" s="28"/>
    </row>
    <row r="7" spans="1:31" ht="11.25" customHeight="1">
      <c r="A7" s="53" t="s">
        <v>13</v>
      </c>
      <c r="B7" s="128">
        <v>98676</v>
      </c>
      <c r="C7" s="128">
        <v>50513</v>
      </c>
      <c r="D7" s="128">
        <v>48163</v>
      </c>
      <c r="E7" s="129">
        <v>96751</v>
      </c>
      <c r="F7" s="129">
        <v>48893</v>
      </c>
      <c r="G7" s="129">
        <v>47858</v>
      </c>
      <c r="H7" s="129">
        <f>SUM(I7:J7)</f>
        <v>98829.999999999985</v>
      </c>
      <c r="I7" s="129">
        <v>49951.999999999978</v>
      </c>
      <c r="J7" s="129">
        <v>48878.000000000007</v>
      </c>
      <c r="K7" s="129">
        <v>98527</v>
      </c>
      <c r="L7" s="129">
        <v>49767</v>
      </c>
      <c r="M7" s="129">
        <v>48760</v>
      </c>
      <c r="N7" s="129"/>
      <c r="O7" s="129">
        <v>99946</v>
      </c>
      <c r="P7" s="129">
        <v>50316</v>
      </c>
      <c r="Q7" s="129">
        <v>49630</v>
      </c>
      <c r="R7" s="129"/>
      <c r="S7" s="129">
        <v>100720</v>
      </c>
      <c r="T7" s="129">
        <v>50486</v>
      </c>
      <c r="U7" s="129">
        <v>50234</v>
      </c>
      <c r="V7" s="129"/>
      <c r="W7" s="129">
        <v>103401</v>
      </c>
      <c r="X7" s="129">
        <v>51732</v>
      </c>
      <c r="Y7" s="129">
        <v>51669</v>
      </c>
      <c r="Z7" s="129"/>
      <c r="AA7" s="129">
        <v>103933</v>
      </c>
      <c r="AB7" s="129">
        <v>51984</v>
      </c>
      <c r="AC7" s="129">
        <v>51949</v>
      </c>
      <c r="AD7" s="65"/>
    </row>
    <row r="8" spans="1:31" ht="11.25" customHeight="1">
      <c r="A8" s="53" t="s">
        <v>53</v>
      </c>
      <c r="B8" s="128">
        <v>18653</v>
      </c>
      <c r="C8" s="128">
        <v>9515</v>
      </c>
      <c r="D8" s="128">
        <v>9138</v>
      </c>
      <c r="E8" s="129">
        <v>18679</v>
      </c>
      <c r="F8" s="129">
        <v>9484</v>
      </c>
      <c r="G8" s="129">
        <v>9195</v>
      </c>
      <c r="H8" s="129">
        <f t="shared" ref="H8:H21" si="4">SUM(I8:J8)</f>
        <v>18791.999999999996</v>
      </c>
      <c r="I8" s="129">
        <v>9525.9999999999945</v>
      </c>
      <c r="J8" s="129">
        <v>9266.0000000000018</v>
      </c>
      <c r="K8" s="129">
        <v>18763</v>
      </c>
      <c r="L8" s="129">
        <v>9510</v>
      </c>
      <c r="M8" s="129">
        <v>9253</v>
      </c>
      <c r="N8" s="129"/>
      <c r="O8" s="129">
        <v>18823</v>
      </c>
      <c r="P8" s="129">
        <v>9545</v>
      </c>
      <c r="Q8" s="129">
        <v>9278</v>
      </c>
      <c r="R8" s="129"/>
      <c r="S8" s="129">
        <v>18741</v>
      </c>
      <c r="T8" s="129">
        <v>9491</v>
      </c>
      <c r="U8" s="129">
        <v>9250</v>
      </c>
      <c r="V8" s="129"/>
      <c r="W8" s="129">
        <v>18963</v>
      </c>
      <c r="X8" s="129">
        <v>9589</v>
      </c>
      <c r="Y8" s="129">
        <v>9374</v>
      </c>
      <c r="Z8" s="129"/>
      <c r="AA8" s="129">
        <v>18937</v>
      </c>
      <c r="AB8" s="129">
        <v>9565</v>
      </c>
      <c r="AC8" s="129">
        <v>9372</v>
      </c>
      <c r="AD8" s="65"/>
    </row>
    <row r="9" spans="1:31" ht="11.25" customHeight="1">
      <c r="A9" s="53" t="s">
        <v>163</v>
      </c>
      <c r="B9" s="128">
        <v>3683</v>
      </c>
      <c r="C9" s="128">
        <v>1744</v>
      </c>
      <c r="D9" s="128">
        <v>1939</v>
      </c>
      <c r="E9" s="129">
        <v>3837</v>
      </c>
      <c r="F9" s="129">
        <v>1833</v>
      </c>
      <c r="G9" s="129">
        <v>2004</v>
      </c>
      <c r="H9" s="129">
        <f t="shared" si="4"/>
        <v>3893.9999999999991</v>
      </c>
      <c r="I9" s="129">
        <v>1869</v>
      </c>
      <c r="J9" s="129">
        <v>2024.9999999999989</v>
      </c>
      <c r="K9" s="129">
        <v>3800</v>
      </c>
      <c r="L9" s="129">
        <v>1885</v>
      </c>
      <c r="M9" s="129">
        <v>1915</v>
      </c>
      <c r="N9" s="129"/>
      <c r="O9" s="129">
        <v>3849</v>
      </c>
      <c r="P9" s="129">
        <v>1908</v>
      </c>
      <c r="Q9" s="129">
        <v>1941</v>
      </c>
      <c r="R9" s="129"/>
      <c r="S9" s="129">
        <v>3836</v>
      </c>
      <c r="T9" s="129">
        <v>1886</v>
      </c>
      <c r="U9" s="129">
        <v>1950</v>
      </c>
      <c r="V9" s="129"/>
      <c r="W9" s="129">
        <v>3972</v>
      </c>
      <c r="X9" s="129">
        <v>1960</v>
      </c>
      <c r="Y9" s="129">
        <v>2012</v>
      </c>
      <c r="Z9" s="129"/>
      <c r="AA9" s="129">
        <v>3998</v>
      </c>
      <c r="AB9" s="129">
        <v>1971</v>
      </c>
      <c r="AC9" s="129">
        <v>2027</v>
      </c>
      <c r="AD9" s="65"/>
    </row>
    <row r="10" spans="1:31" ht="11.25" customHeight="1">
      <c r="A10" s="53" t="s">
        <v>54</v>
      </c>
      <c r="B10" s="128">
        <v>3603</v>
      </c>
      <c r="C10" s="128">
        <v>1793</v>
      </c>
      <c r="D10" s="128">
        <v>1810</v>
      </c>
      <c r="E10" s="129">
        <v>3715</v>
      </c>
      <c r="F10" s="129">
        <v>1842</v>
      </c>
      <c r="G10" s="129">
        <v>1873</v>
      </c>
      <c r="H10" s="129">
        <f t="shared" si="4"/>
        <v>3810</v>
      </c>
      <c r="I10" s="129">
        <v>1890.0000000000002</v>
      </c>
      <c r="J10" s="129">
        <v>1919.9999999999995</v>
      </c>
      <c r="K10" s="129">
        <v>8066</v>
      </c>
      <c r="L10" s="129">
        <v>3906</v>
      </c>
      <c r="M10" s="129">
        <v>4160</v>
      </c>
      <c r="N10" s="129"/>
      <c r="O10" s="129">
        <v>8143</v>
      </c>
      <c r="P10" s="129">
        <v>3939</v>
      </c>
      <c r="Q10" s="129">
        <v>4204</v>
      </c>
      <c r="R10" s="129"/>
      <c r="S10" s="129">
        <v>8080</v>
      </c>
      <c r="T10" s="129">
        <v>3901</v>
      </c>
      <c r="U10" s="129">
        <v>4179</v>
      </c>
      <c r="V10" s="129"/>
      <c r="W10" s="129">
        <v>8187</v>
      </c>
      <c r="X10" s="129">
        <v>3954</v>
      </c>
      <c r="Y10" s="129">
        <v>4233</v>
      </c>
      <c r="Z10" s="129"/>
      <c r="AA10" s="129">
        <v>8193</v>
      </c>
      <c r="AB10" s="129">
        <v>3955</v>
      </c>
      <c r="AC10" s="129">
        <v>4238</v>
      </c>
      <c r="AD10" s="65"/>
    </row>
    <row r="11" spans="1:31" ht="11.25" customHeight="1">
      <c r="A11" s="53" t="s">
        <v>55</v>
      </c>
      <c r="B11" s="128">
        <v>7401</v>
      </c>
      <c r="C11" s="128">
        <v>3590</v>
      </c>
      <c r="D11" s="128">
        <v>3811</v>
      </c>
      <c r="E11" s="129">
        <v>7882</v>
      </c>
      <c r="F11" s="129">
        <v>3813</v>
      </c>
      <c r="G11" s="129">
        <v>4069</v>
      </c>
      <c r="H11" s="129">
        <f t="shared" si="4"/>
        <v>8081</v>
      </c>
      <c r="I11" s="129">
        <v>3910.9999999999991</v>
      </c>
      <c r="J11" s="129">
        <v>4170.0000000000009</v>
      </c>
      <c r="K11" s="129">
        <v>5178</v>
      </c>
      <c r="L11" s="129">
        <v>2364</v>
      </c>
      <c r="M11" s="129">
        <v>2814</v>
      </c>
      <c r="N11" s="129"/>
      <c r="O11" s="129">
        <v>5306</v>
      </c>
      <c r="P11" s="129">
        <v>2426</v>
      </c>
      <c r="Q11" s="129">
        <v>2880</v>
      </c>
      <c r="R11" s="129"/>
      <c r="S11" s="129">
        <v>5430</v>
      </c>
      <c r="T11" s="129">
        <v>2491</v>
      </c>
      <c r="U11" s="129">
        <v>2939</v>
      </c>
      <c r="V11" s="129"/>
      <c r="W11" s="129">
        <v>5636</v>
      </c>
      <c r="X11" s="129">
        <v>2605</v>
      </c>
      <c r="Y11" s="129">
        <v>3031</v>
      </c>
      <c r="Z11" s="129"/>
      <c r="AA11" s="129">
        <v>5674</v>
      </c>
      <c r="AB11" s="129">
        <v>2638</v>
      </c>
      <c r="AC11" s="129">
        <v>3036</v>
      </c>
      <c r="AD11" s="65"/>
    </row>
    <row r="12" spans="1:31" ht="11.25" customHeight="1">
      <c r="A12" s="53" t="s">
        <v>56</v>
      </c>
      <c r="B12" s="128">
        <v>6585</v>
      </c>
      <c r="C12" s="128">
        <v>3112</v>
      </c>
      <c r="D12" s="128">
        <v>3473</v>
      </c>
      <c r="E12" s="129">
        <v>6673</v>
      </c>
      <c r="F12" s="129">
        <v>3147</v>
      </c>
      <c r="G12" s="129">
        <v>3526</v>
      </c>
      <c r="H12" s="129">
        <f t="shared" si="4"/>
        <v>6830.9999999999991</v>
      </c>
      <c r="I12" s="129">
        <v>3210.0000000000009</v>
      </c>
      <c r="J12" s="129">
        <v>3620.9999999999982</v>
      </c>
      <c r="K12" s="129">
        <v>6811</v>
      </c>
      <c r="L12" s="129">
        <v>3197</v>
      </c>
      <c r="M12" s="129">
        <v>3614</v>
      </c>
      <c r="N12" s="129"/>
      <c r="O12" s="129">
        <v>6849</v>
      </c>
      <c r="P12" s="129">
        <v>3207</v>
      </c>
      <c r="Q12" s="129">
        <v>3642</v>
      </c>
      <c r="R12" s="129"/>
      <c r="S12" s="129">
        <v>6832</v>
      </c>
      <c r="T12" s="129">
        <v>3190</v>
      </c>
      <c r="U12" s="129">
        <v>3642</v>
      </c>
      <c r="V12" s="129"/>
      <c r="W12" s="129">
        <v>6900</v>
      </c>
      <c r="X12" s="129">
        <v>3240</v>
      </c>
      <c r="Y12" s="129">
        <v>3660</v>
      </c>
      <c r="Z12" s="129"/>
      <c r="AA12" s="129">
        <v>6905</v>
      </c>
      <c r="AB12" s="129">
        <v>3253</v>
      </c>
      <c r="AC12" s="129">
        <v>3652</v>
      </c>
      <c r="AD12" s="65"/>
    </row>
    <row r="13" spans="1:31" ht="11.25" customHeight="1">
      <c r="A13" s="53" t="s">
        <v>57</v>
      </c>
      <c r="B13" s="128">
        <v>4942</v>
      </c>
      <c r="C13" s="128">
        <v>2255</v>
      </c>
      <c r="D13" s="128">
        <v>2687</v>
      </c>
      <c r="E13" s="129">
        <v>5015</v>
      </c>
      <c r="F13" s="129">
        <v>2286</v>
      </c>
      <c r="G13" s="129">
        <v>2729</v>
      </c>
      <c r="H13" s="129">
        <f t="shared" si="4"/>
        <v>5189</v>
      </c>
      <c r="I13" s="129">
        <v>2369</v>
      </c>
      <c r="J13" s="129">
        <v>2820</v>
      </c>
      <c r="K13" s="129">
        <v>2604</v>
      </c>
      <c r="L13" s="129">
        <v>1255</v>
      </c>
      <c r="M13" s="129">
        <v>1349</v>
      </c>
      <c r="N13" s="129"/>
      <c r="O13" s="129">
        <v>2645</v>
      </c>
      <c r="P13" s="129">
        <v>1270</v>
      </c>
      <c r="Q13" s="129">
        <v>1375</v>
      </c>
      <c r="R13" s="129"/>
      <c r="S13" s="129">
        <v>2660</v>
      </c>
      <c r="T13" s="129">
        <v>1279</v>
      </c>
      <c r="U13" s="129">
        <v>1381</v>
      </c>
      <c r="V13" s="129"/>
      <c r="W13" s="129">
        <v>2729</v>
      </c>
      <c r="X13" s="129">
        <v>1311</v>
      </c>
      <c r="Y13" s="129">
        <v>1418</v>
      </c>
      <c r="Z13" s="129"/>
      <c r="AA13" s="129">
        <v>2738</v>
      </c>
      <c r="AB13" s="129">
        <v>1326</v>
      </c>
      <c r="AC13" s="129">
        <v>1412</v>
      </c>
      <c r="AD13" s="65"/>
    </row>
    <row r="14" spans="1:31" ht="11.25" customHeight="1">
      <c r="A14" s="53" t="s">
        <v>58</v>
      </c>
      <c r="B14" s="128">
        <v>2449</v>
      </c>
      <c r="C14" s="128">
        <v>1183</v>
      </c>
      <c r="D14" s="128">
        <v>1266</v>
      </c>
      <c r="E14" s="129">
        <v>2575</v>
      </c>
      <c r="F14" s="129">
        <v>1254</v>
      </c>
      <c r="G14" s="129">
        <v>1321</v>
      </c>
      <c r="H14" s="129">
        <f t="shared" si="4"/>
        <v>2617.9999999999991</v>
      </c>
      <c r="I14" s="129">
        <v>1266</v>
      </c>
      <c r="J14" s="129">
        <v>1351.9999999999993</v>
      </c>
      <c r="K14" s="129">
        <v>3960</v>
      </c>
      <c r="L14" s="129">
        <v>1887</v>
      </c>
      <c r="M14" s="129">
        <v>2073</v>
      </c>
      <c r="N14" s="129"/>
      <c r="O14" s="129">
        <v>4050</v>
      </c>
      <c r="P14" s="129">
        <v>1933</v>
      </c>
      <c r="Q14" s="129">
        <v>2117</v>
      </c>
      <c r="R14" s="129"/>
      <c r="S14" s="129">
        <v>4066</v>
      </c>
      <c r="T14" s="129">
        <v>1939</v>
      </c>
      <c r="U14" s="129">
        <v>2127</v>
      </c>
      <c r="V14" s="129"/>
      <c r="W14" s="129">
        <v>4210</v>
      </c>
      <c r="X14" s="129">
        <v>2008</v>
      </c>
      <c r="Y14" s="129">
        <v>2202</v>
      </c>
      <c r="Z14" s="129"/>
      <c r="AA14" s="129">
        <v>4216</v>
      </c>
      <c r="AB14" s="129">
        <v>2010</v>
      </c>
      <c r="AC14" s="129">
        <v>2206</v>
      </c>
      <c r="AD14" s="65"/>
    </row>
    <row r="15" spans="1:31" ht="11.25" customHeight="1">
      <c r="A15" s="53" t="s">
        <v>59</v>
      </c>
      <c r="B15" s="128">
        <v>3799</v>
      </c>
      <c r="C15" s="128">
        <v>1806</v>
      </c>
      <c r="D15" s="128">
        <v>1993</v>
      </c>
      <c r="E15" s="129">
        <v>3892</v>
      </c>
      <c r="F15" s="129">
        <v>1851</v>
      </c>
      <c r="G15" s="129">
        <v>2041</v>
      </c>
      <c r="H15" s="129">
        <f t="shared" si="4"/>
        <v>3970.9999999999991</v>
      </c>
      <c r="I15" s="129">
        <v>1893.0000000000002</v>
      </c>
      <c r="J15" s="129">
        <v>2077.9999999999991</v>
      </c>
      <c r="K15" s="129">
        <v>3803</v>
      </c>
      <c r="L15" s="129">
        <v>1883</v>
      </c>
      <c r="M15" s="129">
        <v>1920</v>
      </c>
      <c r="N15" s="129"/>
      <c r="O15" s="129">
        <v>3848</v>
      </c>
      <c r="P15" s="129">
        <v>1900</v>
      </c>
      <c r="Q15" s="129">
        <v>1948</v>
      </c>
      <c r="R15" s="129"/>
      <c r="S15" s="129">
        <v>3926</v>
      </c>
      <c r="T15" s="129">
        <v>1933</v>
      </c>
      <c r="U15" s="129">
        <v>1993</v>
      </c>
      <c r="V15" s="129"/>
      <c r="W15" s="129">
        <v>4019</v>
      </c>
      <c r="X15" s="129">
        <v>1982</v>
      </c>
      <c r="Y15" s="129">
        <v>2037</v>
      </c>
      <c r="Z15" s="129"/>
      <c r="AA15" s="129">
        <v>4040</v>
      </c>
      <c r="AB15" s="129">
        <v>1989</v>
      </c>
      <c r="AC15" s="129">
        <v>2051</v>
      </c>
      <c r="AD15" s="66"/>
    </row>
    <row r="16" spans="1:31" ht="11.25" customHeight="1">
      <c r="A16" s="53" t="s">
        <v>61</v>
      </c>
      <c r="B16" s="128">
        <v>3515</v>
      </c>
      <c r="C16" s="128">
        <v>1720</v>
      </c>
      <c r="D16" s="128">
        <v>1795</v>
      </c>
      <c r="E16" s="129">
        <v>3742</v>
      </c>
      <c r="F16" s="129">
        <v>1836</v>
      </c>
      <c r="G16" s="129">
        <v>1906</v>
      </c>
      <c r="H16" s="129">
        <f t="shared" si="4"/>
        <v>3818.0000000000018</v>
      </c>
      <c r="I16" s="129">
        <v>1889.0000000000007</v>
      </c>
      <c r="J16" s="129">
        <v>1929.0000000000009</v>
      </c>
      <c r="K16" s="129">
        <v>5080</v>
      </c>
      <c r="L16" s="129">
        <v>2453</v>
      </c>
      <c r="M16" s="129">
        <v>2627</v>
      </c>
      <c r="N16" s="129"/>
      <c r="O16" s="129">
        <v>5130</v>
      </c>
      <c r="P16" s="129">
        <v>2466</v>
      </c>
      <c r="Q16" s="129">
        <v>2664</v>
      </c>
      <c r="R16" s="129"/>
      <c r="S16" s="129">
        <v>5157</v>
      </c>
      <c r="T16" s="129">
        <v>2470</v>
      </c>
      <c r="U16" s="129">
        <v>2687</v>
      </c>
      <c r="V16" s="129"/>
      <c r="W16" s="129">
        <v>5231</v>
      </c>
      <c r="X16" s="129">
        <v>2495</v>
      </c>
      <c r="Y16" s="129">
        <v>2736</v>
      </c>
      <c r="Z16" s="129"/>
      <c r="AA16" s="129">
        <v>5208</v>
      </c>
      <c r="AB16" s="129">
        <v>2478</v>
      </c>
      <c r="AC16" s="129">
        <v>2730</v>
      </c>
      <c r="AD16" s="63"/>
      <c r="AE16" s="63"/>
    </row>
    <row r="17" spans="1:31" ht="11.25" customHeight="1">
      <c r="A17" s="53" t="s">
        <v>60</v>
      </c>
      <c r="B17" s="128">
        <v>4726</v>
      </c>
      <c r="C17" s="128">
        <v>2304</v>
      </c>
      <c r="D17" s="128">
        <v>2422</v>
      </c>
      <c r="E17" s="129">
        <v>4977</v>
      </c>
      <c r="F17" s="129">
        <v>2413</v>
      </c>
      <c r="G17" s="129">
        <v>2564</v>
      </c>
      <c r="H17" s="129">
        <f t="shared" si="4"/>
        <v>5089</v>
      </c>
      <c r="I17" s="129">
        <v>2459.0000000000005</v>
      </c>
      <c r="J17" s="129">
        <v>2629.9999999999995</v>
      </c>
      <c r="K17" s="129">
        <v>1059</v>
      </c>
      <c r="L17" s="129">
        <v>518</v>
      </c>
      <c r="M17" s="129">
        <v>541</v>
      </c>
      <c r="N17" s="129"/>
      <c r="O17" s="129">
        <v>1080</v>
      </c>
      <c r="P17" s="129">
        <v>527</v>
      </c>
      <c r="Q17" s="129">
        <v>553</v>
      </c>
      <c r="R17" s="129"/>
      <c r="S17" s="129">
        <v>1079</v>
      </c>
      <c r="T17" s="129">
        <v>528</v>
      </c>
      <c r="U17" s="129">
        <v>551</v>
      </c>
      <c r="V17" s="129"/>
      <c r="W17" s="129">
        <v>1113</v>
      </c>
      <c r="X17" s="129">
        <v>546</v>
      </c>
      <c r="Y17" s="129">
        <v>567</v>
      </c>
      <c r="Z17" s="129"/>
      <c r="AA17" s="129">
        <v>1119</v>
      </c>
      <c r="AB17" s="129">
        <v>551</v>
      </c>
      <c r="AC17" s="129">
        <v>568</v>
      </c>
      <c r="AD17" s="63"/>
      <c r="AE17" s="63"/>
    </row>
    <row r="18" spans="1:31" ht="11.25" customHeight="1">
      <c r="A18" s="53" t="s">
        <v>62</v>
      </c>
      <c r="B18" s="128">
        <v>6101</v>
      </c>
      <c r="C18" s="128">
        <v>3004</v>
      </c>
      <c r="D18" s="128">
        <v>3097</v>
      </c>
      <c r="E18" s="129">
        <v>6029</v>
      </c>
      <c r="F18" s="129">
        <v>2982</v>
      </c>
      <c r="G18" s="129">
        <v>3047</v>
      </c>
      <c r="H18" s="129">
        <f t="shared" si="4"/>
        <v>6084.0000000000018</v>
      </c>
      <c r="I18" s="129">
        <v>3022.0000000000005</v>
      </c>
      <c r="J18" s="129">
        <v>3062.0000000000018</v>
      </c>
      <c r="K18" s="129">
        <v>2232</v>
      </c>
      <c r="L18" s="129">
        <v>1043</v>
      </c>
      <c r="M18" s="129">
        <v>1189</v>
      </c>
      <c r="N18" s="129"/>
      <c r="O18" s="129">
        <v>2218</v>
      </c>
      <c r="P18" s="129">
        <v>1041</v>
      </c>
      <c r="Q18" s="129">
        <v>1177</v>
      </c>
      <c r="R18" s="129"/>
      <c r="S18" s="129">
        <v>2241</v>
      </c>
      <c r="T18" s="129">
        <v>1050</v>
      </c>
      <c r="U18" s="129">
        <v>1191</v>
      </c>
      <c r="V18" s="129"/>
      <c r="W18" s="129">
        <v>2295</v>
      </c>
      <c r="X18" s="129">
        <v>1085</v>
      </c>
      <c r="Y18" s="129">
        <v>1210</v>
      </c>
      <c r="Z18" s="129"/>
      <c r="AA18" s="129">
        <v>2297</v>
      </c>
      <c r="AB18" s="129">
        <v>1095</v>
      </c>
      <c r="AC18" s="129">
        <v>1202</v>
      </c>
      <c r="AD18" s="63"/>
      <c r="AE18" s="63"/>
    </row>
    <row r="19" spans="1:31" ht="11.25" customHeight="1">
      <c r="A19" s="53" t="s">
        <v>63</v>
      </c>
      <c r="B19" s="128">
        <v>1027</v>
      </c>
      <c r="C19" s="128">
        <v>503</v>
      </c>
      <c r="D19" s="128">
        <v>524</v>
      </c>
      <c r="E19" s="129">
        <v>1059</v>
      </c>
      <c r="F19" s="129">
        <v>524</v>
      </c>
      <c r="G19" s="129">
        <v>535</v>
      </c>
      <c r="H19" s="129">
        <f t="shared" si="4"/>
        <v>1065.9999999999995</v>
      </c>
      <c r="I19" s="129">
        <v>521.99999999999977</v>
      </c>
      <c r="J19" s="129">
        <v>543.99999999999989</v>
      </c>
      <c r="K19" s="129">
        <v>2284</v>
      </c>
      <c r="L19" s="129">
        <v>1114</v>
      </c>
      <c r="M19" s="129">
        <v>1170</v>
      </c>
      <c r="N19" s="129"/>
      <c r="O19" s="129">
        <v>2299</v>
      </c>
      <c r="P19" s="129">
        <v>1120</v>
      </c>
      <c r="Q19" s="129">
        <v>1179</v>
      </c>
      <c r="R19" s="129"/>
      <c r="S19" s="129">
        <v>2316</v>
      </c>
      <c r="T19" s="129">
        <v>1131</v>
      </c>
      <c r="U19" s="129">
        <v>1185</v>
      </c>
      <c r="V19" s="129"/>
      <c r="W19" s="129">
        <v>2375</v>
      </c>
      <c r="X19" s="129">
        <v>1168</v>
      </c>
      <c r="Y19" s="129">
        <v>1207</v>
      </c>
      <c r="Z19" s="129"/>
      <c r="AA19" s="129">
        <v>2383</v>
      </c>
      <c r="AB19" s="129">
        <v>1172</v>
      </c>
      <c r="AC19" s="129">
        <v>1211</v>
      </c>
      <c r="AD19" s="63"/>
      <c r="AE19" s="63"/>
    </row>
    <row r="20" spans="1:31" ht="11.25" customHeight="1">
      <c r="A20" s="53" t="s">
        <v>64</v>
      </c>
      <c r="B20" s="128">
        <v>1986</v>
      </c>
      <c r="C20" s="128">
        <v>947</v>
      </c>
      <c r="D20" s="128">
        <v>1039</v>
      </c>
      <c r="E20" s="129">
        <v>2265</v>
      </c>
      <c r="F20" s="129">
        <v>1068</v>
      </c>
      <c r="G20" s="129">
        <v>1197</v>
      </c>
      <c r="H20" s="129">
        <f t="shared" si="4"/>
        <v>2238</v>
      </c>
      <c r="I20" s="129">
        <v>1044.9999999999995</v>
      </c>
      <c r="J20" s="129">
        <v>1193.0000000000002</v>
      </c>
      <c r="K20" s="129">
        <v>6061</v>
      </c>
      <c r="L20" s="129">
        <v>3005</v>
      </c>
      <c r="M20" s="129">
        <v>3056</v>
      </c>
      <c r="N20" s="129"/>
      <c r="O20" s="129">
        <v>6069</v>
      </c>
      <c r="P20" s="129">
        <v>3007</v>
      </c>
      <c r="Q20" s="129">
        <v>3062</v>
      </c>
      <c r="R20" s="129"/>
      <c r="S20" s="129">
        <v>6091</v>
      </c>
      <c r="T20" s="129">
        <v>3029</v>
      </c>
      <c r="U20" s="129">
        <v>3062</v>
      </c>
      <c r="V20" s="129"/>
      <c r="W20" s="129">
        <v>6201</v>
      </c>
      <c r="X20" s="129">
        <v>3091</v>
      </c>
      <c r="Y20" s="129">
        <v>3110</v>
      </c>
      <c r="Z20" s="129"/>
      <c r="AA20" s="129">
        <v>6193</v>
      </c>
      <c r="AB20" s="129">
        <v>3088</v>
      </c>
      <c r="AC20" s="129">
        <v>3105</v>
      </c>
      <c r="AD20" s="63"/>
      <c r="AE20" s="63"/>
    </row>
    <row r="21" spans="1:31" ht="11.25" customHeight="1">
      <c r="A21" s="53" t="s">
        <v>65</v>
      </c>
      <c r="B21" s="128">
        <v>1997</v>
      </c>
      <c r="C21" s="128">
        <v>984</v>
      </c>
      <c r="D21" s="128">
        <v>1013</v>
      </c>
      <c r="E21" s="129">
        <v>2227</v>
      </c>
      <c r="F21" s="129">
        <v>1094</v>
      </c>
      <c r="G21" s="129">
        <v>1133</v>
      </c>
      <c r="H21" s="129">
        <f t="shared" si="4"/>
        <v>2288</v>
      </c>
      <c r="I21" s="129">
        <v>1115.9999999999998</v>
      </c>
      <c r="J21" s="129">
        <v>1172</v>
      </c>
      <c r="K21" s="129">
        <v>3883</v>
      </c>
      <c r="L21" s="129">
        <v>1863</v>
      </c>
      <c r="M21" s="129">
        <v>2020</v>
      </c>
      <c r="N21" s="129"/>
      <c r="O21" s="129">
        <v>3905</v>
      </c>
      <c r="P21" s="129">
        <v>1872</v>
      </c>
      <c r="Q21" s="129">
        <v>2033</v>
      </c>
      <c r="R21" s="129"/>
      <c r="S21" s="129">
        <v>3947</v>
      </c>
      <c r="T21" s="129">
        <v>1903</v>
      </c>
      <c r="U21" s="129">
        <v>2044</v>
      </c>
      <c r="V21" s="129"/>
      <c r="W21" s="129">
        <v>4059</v>
      </c>
      <c r="X21" s="129">
        <v>1956</v>
      </c>
      <c r="Y21" s="129">
        <v>2103</v>
      </c>
      <c r="Z21" s="129"/>
      <c r="AA21" s="129">
        <v>4059</v>
      </c>
      <c r="AB21" s="129">
        <v>1956</v>
      </c>
      <c r="AC21" s="129">
        <v>2103</v>
      </c>
      <c r="AD21" s="63"/>
      <c r="AE21" s="63"/>
    </row>
    <row r="22" spans="1:31" s="43" customFormat="1" ht="11.25" customHeight="1">
      <c r="A22" s="52" t="s">
        <v>66</v>
      </c>
      <c r="B22" s="131">
        <f>SUM(B23:B37)</f>
        <v>88163</v>
      </c>
      <c r="C22" s="131">
        <f t="shared" ref="C22" si="5">SUM(C23:C37)</f>
        <v>42386</v>
      </c>
      <c r="D22" s="131">
        <f>SUM(D23:D37)</f>
        <v>45477</v>
      </c>
      <c r="E22" s="130">
        <f>SUM(F22:G22)</f>
        <v>92069</v>
      </c>
      <c r="F22" s="130">
        <f>SUM(F23:F37)</f>
        <v>44303</v>
      </c>
      <c r="G22" s="130">
        <f>SUM(G23:G37)</f>
        <v>47766</v>
      </c>
      <c r="H22" s="130">
        <f>SUM(I22:J22)</f>
        <v>94253</v>
      </c>
      <c r="I22" s="130">
        <f>SUM(I23:I37)</f>
        <v>45425.999999999993</v>
      </c>
      <c r="J22" s="130">
        <v>48827.000000000007</v>
      </c>
      <c r="K22" s="130">
        <v>93859</v>
      </c>
      <c r="L22" s="131">
        <v>45207</v>
      </c>
      <c r="M22" s="131">
        <v>48652</v>
      </c>
      <c r="N22" s="131"/>
      <c r="O22" s="130">
        <v>95209</v>
      </c>
      <c r="P22" s="131">
        <v>45825</v>
      </c>
      <c r="Q22" s="131">
        <v>49384</v>
      </c>
      <c r="R22" s="131"/>
      <c r="S22" s="130">
        <v>95569</v>
      </c>
      <c r="T22" s="131">
        <v>46089</v>
      </c>
      <c r="U22" s="131">
        <v>49480</v>
      </c>
      <c r="V22" s="131"/>
      <c r="W22" s="130">
        <v>98289</v>
      </c>
      <c r="X22" s="131">
        <v>47471</v>
      </c>
      <c r="Y22" s="131">
        <v>50818</v>
      </c>
      <c r="Z22" s="131"/>
      <c r="AA22" s="131">
        <v>98521</v>
      </c>
      <c r="AB22" s="131">
        <v>47639</v>
      </c>
      <c r="AC22" s="131">
        <v>50882</v>
      </c>
      <c r="AD22" s="63"/>
      <c r="AE22" s="63"/>
    </row>
    <row r="23" spans="1:31" ht="11.25" customHeight="1">
      <c r="A23" s="53" t="s">
        <v>66</v>
      </c>
      <c r="B23" s="128">
        <v>22273</v>
      </c>
      <c r="C23" s="128">
        <v>11078</v>
      </c>
      <c r="D23" s="128">
        <v>11195</v>
      </c>
      <c r="E23" s="129">
        <f>SUM(F23:G23)</f>
        <v>22603</v>
      </c>
      <c r="F23" s="129">
        <v>11219</v>
      </c>
      <c r="G23" s="129">
        <v>11384</v>
      </c>
      <c r="H23" s="129">
        <f>SUM(I23:J23)</f>
        <v>23231.999999999989</v>
      </c>
      <c r="I23" s="129">
        <v>11494.999999999989</v>
      </c>
      <c r="J23" s="129">
        <v>11737</v>
      </c>
      <c r="K23" s="129">
        <v>23143</v>
      </c>
      <c r="L23" s="129">
        <v>11445</v>
      </c>
      <c r="M23" s="129">
        <v>11698</v>
      </c>
      <c r="N23" s="129"/>
      <c r="O23" s="129">
        <v>23533</v>
      </c>
      <c r="P23" s="129">
        <v>11649</v>
      </c>
      <c r="Q23" s="129">
        <v>11884</v>
      </c>
      <c r="R23" s="129"/>
      <c r="S23" s="129">
        <v>23690</v>
      </c>
      <c r="T23" s="129">
        <v>11734</v>
      </c>
      <c r="U23" s="129">
        <v>11956</v>
      </c>
      <c r="V23" s="129"/>
      <c r="W23" s="129">
        <v>24520</v>
      </c>
      <c r="X23" s="129">
        <v>12179</v>
      </c>
      <c r="Y23" s="129">
        <v>12341</v>
      </c>
      <c r="Z23" s="129"/>
      <c r="AA23" s="129">
        <v>24634</v>
      </c>
      <c r="AB23" s="129">
        <v>12242</v>
      </c>
      <c r="AC23" s="129">
        <v>12392</v>
      </c>
      <c r="AD23" s="63"/>
      <c r="AE23" s="63"/>
    </row>
    <row r="24" spans="1:31" ht="11.25" customHeight="1">
      <c r="A24" s="53" t="s">
        <v>67</v>
      </c>
      <c r="B24" s="128">
        <v>2546</v>
      </c>
      <c r="C24" s="128">
        <v>1262</v>
      </c>
      <c r="D24" s="128">
        <v>1284</v>
      </c>
      <c r="E24" s="129">
        <v>11456</v>
      </c>
      <c r="F24" s="129">
        <v>5265</v>
      </c>
      <c r="G24" s="129">
        <v>6191</v>
      </c>
      <c r="H24" s="129">
        <f t="shared" ref="H24:H37" si="6">SUM(I24:J24)</f>
        <v>3308.0000000000018</v>
      </c>
      <c r="I24" s="129">
        <v>1694.0000000000014</v>
      </c>
      <c r="J24" s="129">
        <v>1614.0000000000002</v>
      </c>
      <c r="K24" s="129">
        <v>3298</v>
      </c>
      <c r="L24" s="129">
        <v>1688</v>
      </c>
      <c r="M24" s="129">
        <v>1610</v>
      </c>
      <c r="N24" s="129"/>
      <c r="O24" s="129">
        <v>3325</v>
      </c>
      <c r="P24" s="129">
        <v>1705</v>
      </c>
      <c r="Q24" s="129">
        <v>1620</v>
      </c>
      <c r="R24" s="129"/>
      <c r="S24" s="129">
        <v>3347</v>
      </c>
      <c r="T24" s="129">
        <v>1712</v>
      </c>
      <c r="U24" s="129">
        <v>1635</v>
      </c>
      <c r="V24" s="129"/>
      <c r="W24" s="129">
        <v>3400</v>
      </c>
      <c r="X24" s="129">
        <v>1745</v>
      </c>
      <c r="Y24" s="129">
        <v>1655</v>
      </c>
      <c r="Z24" s="129"/>
      <c r="AA24" s="129">
        <v>3423</v>
      </c>
      <c r="AB24" s="129">
        <v>1750</v>
      </c>
      <c r="AC24" s="129">
        <v>1673</v>
      </c>
      <c r="AD24" s="63"/>
      <c r="AE24" s="63"/>
    </row>
    <row r="25" spans="1:31" ht="11.25" customHeight="1">
      <c r="A25" s="53" t="s">
        <v>68</v>
      </c>
      <c r="B25" s="128">
        <v>5796</v>
      </c>
      <c r="C25" s="128">
        <v>2810</v>
      </c>
      <c r="D25" s="128">
        <v>2986</v>
      </c>
      <c r="E25" s="129">
        <v>9818</v>
      </c>
      <c r="F25" s="129">
        <v>4838</v>
      </c>
      <c r="G25" s="129">
        <v>4980</v>
      </c>
      <c r="H25" s="129">
        <f t="shared" si="6"/>
        <v>6230.0000000000009</v>
      </c>
      <c r="I25" s="129">
        <v>3038.0000000000009</v>
      </c>
      <c r="J25" s="129">
        <v>3192</v>
      </c>
      <c r="K25" s="129">
        <v>6210</v>
      </c>
      <c r="L25" s="129">
        <v>3024</v>
      </c>
      <c r="M25" s="129">
        <v>3186</v>
      </c>
      <c r="N25" s="129"/>
      <c r="O25" s="129">
        <v>6363</v>
      </c>
      <c r="P25" s="129">
        <v>3097</v>
      </c>
      <c r="Q25" s="129">
        <v>3266</v>
      </c>
      <c r="R25" s="129"/>
      <c r="S25" s="129">
        <v>6423</v>
      </c>
      <c r="T25" s="129">
        <v>3135</v>
      </c>
      <c r="U25" s="129">
        <v>3288</v>
      </c>
      <c r="V25" s="129"/>
      <c r="W25" s="129">
        <v>6576</v>
      </c>
      <c r="X25" s="129">
        <v>3216</v>
      </c>
      <c r="Y25" s="129">
        <v>3360</v>
      </c>
      <c r="Z25" s="129"/>
      <c r="AA25" s="129">
        <v>6578</v>
      </c>
      <c r="AB25" s="129">
        <v>3225</v>
      </c>
      <c r="AC25" s="129">
        <v>3353</v>
      </c>
      <c r="AD25" s="63"/>
      <c r="AE25" s="63"/>
    </row>
    <row r="26" spans="1:31" ht="11.25" customHeight="1">
      <c r="A26" s="53" t="s">
        <v>69</v>
      </c>
      <c r="B26" s="128">
        <v>11341</v>
      </c>
      <c r="C26" s="128">
        <v>5224</v>
      </c>
      <c r="D26" s="128">
        <v>6117</v>
      </c>
      <c r="E26" s="129">
        <v>6159</v>
      </c>
      <c r="F26" s="129">
        <v>2985</v>
      </c>
      <c r="G26" s="129">
        <v>3174</v>
      </c>
      <c r="H26" s="129">
        <f t="shared" si="6"/>
        <v>11790.000000000004</v>
      </c>
      <c r="I26" s="129">
        <v>5437</v>
      </c>
      <c r="J26" s="129">
        <v>6353.0000000000036</v>
      </c>
      <c r="K26" s="129">
        <v>11747</v>
      </c>
      <c r="L26" s="129">
        <v>5416</v>
      </c>
      <c r="M26" s="129">
        <v>6331</v>
      </c>
      <c r="N26" s="129"/>
      <c r="O26" s="129">
        <v>11939</v>
      </c>
      <c r="P26" s="129">
        <v>5501</v>
      </c>
      <c r="Q26" s="129">
        <v>6438</v>
      </c>
      <c r="R26" s="129"/>
      <c r="S26" s="129">
        <v>12010</v>
      </c>
      <c r="T26" s="129">
        <v>5545</v>
      </c>
      <c r="U26" s="129">
        <v>6465</v>
      </c>
      <c r="V26" s="129"/>
      <c r="W26" s="129">
        <v>12384</v>
      </c>
      <c r="X26" s="129">
        <v>5725</v>
      </c>
      <c r="Y26" s="129">
        <v>6659</v>
      </c>
      <c r="Z26" s="129"/>
      <c r="AA26" s="129">
        <v>12426</v>
      </c>
      <c r="AB26" s="129">
        <v>5761</v>
      </c>
      <c r="AC26" s="129">
        <v>6665</v>
      </c>
      <c r="AD26" s="63"/>
      <c r="AE26" s="63"/>
    </row>
    <row r="27" spans="1:31" ht="11.25" customHeight="1">
      <c r="A27" s="53" t="s">
        <v>70</v>
      </c>
      <c r="B27" s="128">
        <v>3616</v>
      </c>
      <c r="C27" s="128">
        <v>1752</v>
      </c>
      <c r="D27" s="128">
        <v>1864</v>
      </c>
      <c r="E27" s="129">
        <v>6040</v>
      </c>
      <c r="F27" s="129">
        <v>2933</v>
      </c>
      <c r="G27" s="129">
        <v>3107</v>
      </c>
      <c r="H27" s="129">
        <f t="shared" si="6"/>
        <v>4191.0000000000009</v>
      </c>
      <c r="I27" s="129">
        <v>2020.0000000000002</v>
      </c>
      <c r="J27" s="129">
        <v>2171.0000000000009</v>
      </c>
      <c r="K27" s="129">
        <v>4178</v>
      </c>
      <c r="L27" s="129">
        <v>2013</v>
      </c>
      <c r="M27" s="129">
        <v>2165</v>
      </c>
      <c r="N27" s="129"/>
      <c r="O27" s="129">
        <v>4164</v>
      </c>
      <c r="P27" s="129">
        <v>2005</v>
      </c>
      <c r="Q27" s="129">
        <v>2159</v>
      </c>
      <c r="R27" s="129"/>
      <c r="S27" s="129">
        <v>4026</v>
      </c>
      <c r="T27" s="129">
        <v>1942</v>
      </c>
      <c r="U27" s="129">
        <v>2084</v>
      </c>
      <c r="V27" s="129"/>
      <c r="W27" s="129">
        <v>4076</v>
      </c>
      <c r="X27" s="129">
        <v>1974</v>
      </c>
      <c r="Y27" s="129">
        <v>2102</v>
      </c>
      <c r="Z27" s="129"/>
      <c r="AA27" s="129">
        <v>4063</v>
      </c>
      <c r="AB27" s="129">
        <v>1970</v>
      </c>
      <c r="AC27" s="129">
        <v>2093</v>
      </c>
      <c r="AD27" s="63"/>
      <c r="AE27" s="63"/>
    </row>
    <row r="28" spans="1:31" ht="11.25" customHeight="1">
      <c r="A28" s="53" t="s">
        <v>71</v>
      </c>
      <c r="B28" s="128">
        <v>5801</v>
      </c>
      <c r="C28" s="128">
        <v>2836</v>
      </c>
      <c r="D28" s="128">
        <v>2965</v>
      </c>
      <c r="E28" s="129">
        <v>5419</v>
      </c>
      <c r="F28" s="129">
        <v>2484</v>
      </c>
      <c r="G28" s="129">
        <v>2935</v>
      </c>
      <c r="H28" s="129">
        <f t="shared" si="6"/>
        <v>6272.9999999999991</v>
      </c>
      <c r="I28" s="129">
        <v>3025</v>
      </c>
      <c r="J28" s="129">
        <v>3247.9999999999991</v>
      </c>
      <c r="K28" s="129">
        <v>6252</v>
      </c>
      <c r="L28" s="129">
        <v>3016</v>
      </c>
      <c r="M28" s="129">
        <v>3236</v>
      </c>
      <c r="N28" s="129"/>
      <c r="O28" s="129">
        <v>6266</v>
      </c>
      <c r="P28" s="129">
        <v>3022</v>
      </c>
      <c r="Q28" s="129">
        <v>3244</v>
      </c>
      <c r="R28" s="129"/>
      <c r="S28" s="129">
        <v>6220</v>
      </c>
      <c r="T28" s="129">
        <v>2994</v>
      </c>
      <c r="U28" s="129">
        <v>3226</v>
      </c>
      <c r="V28" s="129"/>
      <c r="W28" s="129">
        <v>6346</v>
      </c>
      <c r="X28" s="129">
        <v>3059</v>
      </c>
      <c r="Y28" s="129">
        <v>3287</v>
      </c>
      <c r="Z28" s="129"/>
      <c r="AA28" s="129">
        <v>6329</v>
      </c>
      <c r="AB28" s="129">
        <v>3068</v>
      </c>
      <c r="AC28" s="129">
        <v>3261</v>
      </c>
      <c r="AD28" s="63"/>
      <c r="AE28" s="63"/>
    </row>
    <row r="29" spans="1:31" ht="11.25" customHeight="1">
      <c r="A29" s="53" t="s">
        <v>73</v>
      </c>
      <c r="B29" s="128">
        <v>3373</v>
      </c>
      <c r="C29" s="128">
        <v>1599</v>
      </c>
      <c r="D29" s="128">
        <v>1774</v>
      </c>
      <c r="E29" s="129">
        <v>4570</v>
      </c>
      <c r="F29" s="129">
        <v>2176</v>
      </c>
      <c r="G29" s="129">
        <v>2394</v>
      </c>
      <c r="H29" s="129">
        <f t="shared" si="6"/>
        <v>3488.9999999999991</v>
      </c>
      <c r="I29" s="129">
        <v>1675.9999999999998</v>
      </c>
      <c r="J29" s="129">
        <v>1812.9999999999995</v>
      </c>
      <c r="K29" s="129">
        <v>3472</v>
      </c>
      <c r="L29" s="129">
        <v>1667</v>
      </c>
      <c r="M29" s="129">
        <v>1805</v>
      </c>
      <c r="N29" s="129"/>
      <c r="O29" s="129">
        <v>3519</v>
      </c>
      <c r="P29" s="129">
        <v>1684</v>
      </c>
      <c r="Q29" s="129">
        <v>1835</v>
      </c>
      <c r="R29" s="129"/>
      <c r="S29" s="129">
        <v>3510</v>
      </c>
      <c r="T29" s="129">
        <v>1688</v>
      </c>
      <c r="U29" s="129">
        <v>1822</v>
      </c>
      <c r="V29" s="129"/>
      <c r="W29" s="129">
        <v>3592</v>
      </c>
      <c r="X29" s="129">
        <v>1742</v>
      </c>
      <c r="Y29" s="129">
        <v>1850</v>
      </c>
      <c r="Z29" s="129"/>
      <c r="AA29" s="129">
        <v>3594</v>
      </c>
      <c r="AB29" s="129">
        <v>1741</v>
      </c>
      <c r="AC29" s="129">
        <v>1853</v>
      </c>
      <c r="AD29" s="63"/>
      <c r="AE29" s="63"/>
    </row>
    <row r="30" spans="1:31" ht="11.25" customHeight="1">
      <c r="A30" s="53" t="s">
        <v>72</v>
      </c>
      <c r="B30" s="128">
        <v>4385</v>
      </c>
      <c r="C30" s="128">
        <v>2088</v>
      </c>
      <c r="D30" s="128">
        <v>2297</v>
      </c>
      <c r="E30" s="129">
        <v>4222</v>
      </c>
      <c r="F30" s="129">
        <v>2037</v>
      </c>
      <c r="G30" s="129">
        <v>2185</v>
      </c>
      <c r="H30" s="129">
        <f t="shared" si="6"/>
        <v>4693</v>
      </c>
      <c r="I30" s="129">
        <v>2246.9999999999995</v>
      </c>
      <c r="J30" s="129">
        <v>2446.0000000000009</v>
      </c>
      <c r="K30" s="129">
        <v>4668</v>
      </c>
      <c r="L30" s="129">
        <v>2235</v>
      </c>
      <c r="M30" s="129">
        <v>2433</v>
      </c>
      <c r="N30" s="129"/>
      <c r="O30" s="129">
        <v>4802</v>
      </c>
      <c r="P30" s="129">
        <v>2296</v>
      </c>
      <c r="Q30" s="129">
        <v>2506</v>
      </c>
      <c r="R30" s="129"/>
      <c r="S30" s="129">
        <v>4861</v>
      </c>
      <c r="T30" s="129">
        <v>2342</v>
      </c>
      <c r="U30" s="129">
        <v>2519</v>
      </c>
      <c r="V30" s="129"/>
      <c r="W30" s="129">
        <v>5009</v>
      </c>
      <c r="X30" s="129">
        <v>2416</v>
      </c>
      <c r="Y30" s="129">
        <v>2593</v>
      </c>
      <c r="Z30" s="129"/>
      <c r="AA30" s="129">
        <v>5030</v>
      </c>
      <c r="AB30" s="129">
        <v>2424</v>
      </c>
      <c r="AC30" s="129">
        <v>2606</v>
      </c>
      <c r="AD30" s="63"/>
      <c r="AE30" s="63"/>
    </row>
    <row r="31" spans="1:31" ht="11.25" customHeight="1">
      <c r="A31" s="53" t="s">
        <v>74</v>
      </c>
      <c r="B31" s="128">
        <v>2180</v>
      </c>
      <c r="C31" s="128">
        <v>981</v>
      </c>
      <c r="D31" s="128">
        <v>1199</v>
      </c>
      <c r="E31" s="129">
        <v>4088</v>
      </c>
      <c r="F31" s="129">
        <v>1936</v>
      </c>
      <c r="G31" s="129">
        <v>2152</v>
      </c>
      <c r="H31" s="129">
        <f t="shared" si="6"/>
        <v>2564</v>
      </c>
      <c r="I31" s="129">
        <v>1186.9999999999995</v>
      </c>
      <c r="J31" s="129">
        <v>1377.0000000000005</v>
      </c>
      <c r="K31" s="129">
        <v>2551</v>
      </c>
      <c r="L31" s="129">
        <v>1182</v>
      </c>
      <c r="M31" s="129">
        <v>1369</v>
      </c>
      <c r="N31" s="129"/>
      <c r="O31" s="129">
        <v>2653</v>
      </c>
      <c r="P31" s="129">
        <v>1233</v>
      </c>
      <c r="Q31" s="129">
        <v>1420</v>
      </c>
      <c r="R31" s="129"/>
      <c r="S31" s="129">
        <v>2695</v>
      </c>
      <c r="T31" s="129">
        <v>1244</v>
      </c>
      <c r="U31" s="129">
        <v>1451</v>
      </c>
      <c r="V31" s="129"/>
      <c r="W31" s="129">
        <v>2820</v>
      </c>
      <c r="X31" s="129">
        <v>1307</v>
      </c>
      <c r="Y31" s="129">
        <v>1513</v>
      </c>
      <c r="Z31" s="129"/>
      <c r="AA31" s="129">
        <v>2826</v>
      </c>
      <c r="AB31" s="129">
        <v>1314</v>
      </c>
      <c r="AC31" s="129">
        <v>1512</v>
      </c>
      <c r="AD31" s="63"/>
      <c r="AE31" s="63"/>
    </row>
    <row r="32" spans="1:31" ht="11.25" customHeight="1">
      <c r="A32" s="53" t="s">
        <v>185</v>
      </c>
      <c r="B32" s="128">
        <v>9415</v>
      </c>
      <c r="C32" s="128">
        <v>4647</v>
      </c>
      <c r="D32" s="128">
        <v>4768</v>
      </c>
      <c r="E32" s="129">
        <v>3627</v>
      </c>
      <c r="F32" s="129">
        <v>1708</v>
      </c>
      <c r="G32" s="129">
        <v>1919</v>
      </c>
      <c r="H32" s="129">
        <f t="shared" si="6"/>
        <v>10008</v>
      </c>
      <c r="I32" s="129">
        <v>4948</v>
      </c>
      <c r="J32" s="129">
        <v>5060</v>
      </c>
      <c r="K32" s="129">
        <v>9948</v>
      </c>
      <c r="L32" s="129">
        <v>4911</v>
      </c>
      <c r="M32" s="129">
        <v>5037</v>
      </c>
      <c r="N32" s="129"/>
      <c r="O32" s="129">
        <v>10036</v>
      </c>
      <c r="P32" s="129">
        <v>4958</v>
      </c>
      <c r="Q32" s="129">
        <v>5078</v>
      </c>
      <c r="R32" s="129"/>
      <c r="S32" s="129">
        <v>10034</v>
      </c>
      <c r="T32" s="129">
        <v>4979</v>
      </c>
      <c r="U32" s="129">
        <v>5055</v>
      </c>
      <c r="V32" s="129"/>
      <c r="W32" s="129">
        <v>10208</v>
      </c>
      <c r="X32" s="129">
        <v>5050</v>
      </c>
      <c r="Y32" s="129">
        <v>5158</v>
      </c>
      <c r="Z32" s="129"/>
      <c r="AA32" s="129">
        <v>10222</v>
      </c>
      <c r="AB32" s="129">
        <v>5065</v>
      </c>
      <c r="AC32" s="129">
        <v>5157</v>
      </c>
      <c r="AD32" s="63"/>
      <c r="AE32" s="63"/>
    </row>
    <row r="33" spans="1:31" ht="11.25" customHeight="1">
      <c r="A33" s="53" t="s">
        <v>164</v>
      </c>
      <c r="B33" s="128">
        <v>5310</v>
      </c>
      <c r="C33" s="128">
        <v>2441</v>
      </c>
      <c r="D33" s="128">
        <v>2869</v>
      </c>
      <c r="E33" s="129">
        <v>3433</v>
      </c>
      <c r="F33" s="129">
        <v>1644</v>
      </c>
      <c r="G33" s="129">
        <v>1789</v>
      </c>
      <c r="H33" s="129">
        <f t="shared" si="6"/>
        <v>5610.0000000000018</v>
      </c>
      <c r="I33" s="129">
        <v>2610.0000000000009</v>
      </c>
      <c r="J33" s="129">
        <v>3000.0000000000009</v>
      </c>
      <c r="K33" s="129">
        <v>5586</v>
      </c>
      <c r="L33" s="129">
        <v>2595</v>
      </c>
      <c r="M33" s="129">
        <v>2991</v>
      </c>
      <c r="N33" s="129"/>
      <c r="O33" s="129">
        <v>5670</v>
      </c>
      <c r="P33" s="129">
        <v>2619</v>
      </c>
      <c r="Q33" s="129">
        <v>3051</v>
      </c>
      <c r="R33" s="129"/>
      <c r="S33" s="129">
        <v>5687</v>
      </c>
      <c r="T33" s="129">
        <v>2640</v>
      </c>
      <c r="U33" s="129">
        <v>3047</v>
      </c>
      <c r="V33" s="129"/>
      <c r="W33" s="129">
        <v>5877</v>
      </c>
      <c r="X33" s="129">
        <v>2737</v>
      </c>
      <c r="Y33" s="129">
        <v>3140</v>
      </c>
      <c r="Z33" s="129"/>
      <c r="AA33" s="129">
        <v>5893</v>
      </c>
      <c r="AB33" s="129">
        <v>2737</v>
      </c>
      <c r="AC33" s="129">
        <v>3156</v>
      </c>
      <c r="AD33" s="63"/>
      <c r="AE33" s="63"/>
    </row>
    <row r="34" spans="1:31" ht="11.25" customHeight="1">
      <c r="A34" s="53" t="s">
        <v>75</v>
      </c>
      <c r="B34" s="128">
        <v>3581</v>
      </c>
      <c r="C34" s="128">
        <v>1683</v>
      </c>
      <c r="D34" s="128">
        <v>1598</v>
      </c>
      <c r="E34" s="129">
        <v>3258</v>
      </c>
      <c r="F34" s="129">
        <v>1658</v>
      </c>
      <c r="G34" s="129">
        <v>1600</v>
      </c>
      <c r="H34" s="129">
        <f t="shared" si="6"/>
        <v>3743.0000000000005</v>
      </c>
      <c r="I34" s="129">
        <v>1768.9999999999998</v>
      </c>
      <c r="J34" s="129">
        <v>1974.0000000000007</v>
      </c>
      <c r="K34" s="129">
        <v>3722</v>
      </c>
      <c r="L34" s="129">
        <v>1757</v>
      </c>
      <c r="M34" s="129">
        <v>1965</v>
      </c>
      <c r="N34" s="129"/>
      <c r="O34" s="129">
        <v>3785</v>
      </c>
      <c r="P34" s="129">
        <v>1784</v>
      </c>
      <c r="Q34" s="129">
        <v>2001</v>
      </c>
      <c r="R34" s="129"/>
      <c r="S34" s="129">
        <v>3865</v>
      </c>
      <c r="T34" s="129">
        <v>1834</v>
      </c>
      <c r="U34" s="129">
        <v>2031</v>
      </c>
      <c r="V34" s="129"/>
      <c r="W34" s="129">
        <v>4043</v>
      </c>
      <c r="X34" s="129">
        <v>1916</v>
      </c>
      <c r="Y34" s="129">
        <v>2127</v>
      </c>
      <c r="Z34" s="129"/>
      <c r="AA34" s="129">
        <v>4061</v>
      </c>
      <c r="AB34" s="129">
        <v>1925</v>
      </c>
      <c r="AC34" s="129">
        <v>2136</v>
      </c>
      <c r="AD34" s="63"/>
      <c r="AE34" s="63"/>
    </row>
    <row r="35" spans="1:31" ht="11.25" customHeight="1">
      <c r="A35" s="53" t="s">
        <v>76</v>
      </c>
      <c r="B35" s="128">
        <v>2613</v>
      </c>
      <c r="C35" s="128">
        <v>1185</v>
      </c>
      <c r="D35" s="128">
        <v>1428</v>
      </c>
      <c r="E35" s="129">
        <v>2849</v>
      </c>
      <c r="F35" s="129">
        <v>1310</v>
      </c>
      <c r="G35" s="129">
        <v>1539</v>
      </c>
      <c r="H35" s="129">
        <f t="shared" si="6"/>
        <v>2874</v>
      </c>
      <c r="I35" s="129">
        <v>1315.9999999999995</v>
      </c>
      <c r="J35" s="129">
        <v>1558.0000000000002</v>
      </c>
      <c r="K35" s="129">
        <v>2856</v>
      </c>
      <c r="L35" s="129">
        <v>1306</v>
      </c>
      <c r="M35" s="129">
        <v>1550</v>
      </c>
      <c r="N35" s="129"/>
      <c r="O35" s="129">
        <v>2855</v>
      </c>
      <c r="P35" s="129">
        <v>1303</v>
      </c>
      <c r="Q35" s="129">
        <v>1552</v>
      </c>
      <c r="R35" s="129"/>
      <c r="S35" s="129">
        <v>2921</v>
      </c>
      <c r="T35" s="129">
        <v>1345</v>
      </c>
      <c r="U35" s="129">
        <v>1576</v>
      </c>
      <c r="V35" s="129"/>
      <c r="W35" s="129">
        <v>3010</v>
      </c>
      <c r="X35" s="129">
        <v>1378</v>
      </c>
      <c r="Y35" s="129">
        <v>1632</v>
      </c>
      <c r="Z35" s="129"/>
      <c r="AA35" s="129">
        <v>3028</v>
      </c>
      <c r="AB35" s="129">
        <v>1385</v>
      </c>
      <c r="AC35" s="129">
        <v>1643</v>
      </c>
      <c r="AD35" s="63"/>
      <c r="AE35" s="63"/>
    </row>
    <row r="36" spans="1:31" ht="11.25" customHeight="1">
      <c r="A36" s="53" t="s">
        <v>77</v>
      </c>
      <c r="B36" s="128">
        <v>4013</v>
      </c>
      <c r="C36" s="128">
        <v>1903</v>
      </c>
      <c r="D36" s="128">
        <v>2110</v>
      </c>
      <c r="E36" s="129">
        <v>2429</v>
      </c>
      <c r="F36" s="129">
        <v>1117</v>
      </c>
      <c r="G36" s="129">
        <v>1312</v>
      </c>
      <c r="H36" s="129">
        <f t="shared" si="6"/>
        <v>4123.9999999999991</v>
      </c>
      <c r="I36" s="129">
        <v>1949.9999999999993</v>
      </c>
      <c r="J36" s="129">
        <v>2174</v>
      </c>
      <c r="K36" s="129">
        <v>4114</v>
      </c>
      <c r="L36" s="129">
        <v>1944</v>
      </c>
      <c r="M36" s="129">
        <v>2170</v>
      </c>
      <c r="N36" s="129"/>
      <c r="O36" s="129">
        <v>4147</v>
      </c>
      <c r="P36" s="129">
        <v>1950</v>
      </c>
      <c r="Q36" s="129">
        <v>2197</v>
      </c>
      <c r="R36" s="129"/>
      <c r="S36" s="129">
        <v>4119</v>
      </c>
      <c r="T36" s="129">
        <v>1941</v>
      </c>
      <c r="U36" s="129">
        <v>2178</v>
      </c>
      <c r="V36" s="129"/>
      <c r="W36" s="129">
        <v>4191</v>
      </c>
      <c r="X36" s="129">
        <v>1970</v>
      </c>
      <c r="Y36" s="129">
        <v>2221</v>
      </c>
      <c r="Z36" s="129"/>
      <c r="AA36" s="129">
        <v>4178</v>
      </c>
      <c r="AB36" s="129">
        <v>1969</v>
      </c>
      <c r="AC36" s="129">
        <v>2209</v>
      </c>
      <c r="AD36" s="63"/>
      <c r="AE36" s="63"/>
    </row>
    <row r="37" spans="1:31" ht="11.25" customHeight="1">
      <c r="A37" s="53" t="s">
        <v>78</v>
      </c>
      <c r="B37" s="128">
        <v>1920</v>
      </c>
      <c r="C37" s="128">
        <v>897</v>
      </c>
      <c r="D37" s="128">
        <v>1023</v>
      </c>
      <c r="E37" s="129">
        <v>2098</v>
      </c>
      <c r="F37" s="129">
        <v>993</v>
      </c>
      <c r="G37" s="129">
        <v>1105</v>
      </c>
      <c r="H37" s="129">
        <f t="shared" si="6"/>
        <v>2124</v>
      </c>
      <c r="I37" s="129">
        <v>1014</v>
      </c>
      <c r="J37" s="129">
        <v>1109.9999999999998</v>
      </c>
      <c r="K37" s="129">
        <v>2114</v>
      </c>
      <c r="L37" s="129">
        <v>1008</v>
      </c>
      <c r="M37" s="129">
        <v>1106</v>
      </c>
      <c r="N37" s="129"/>
      <c r="O37" s="129">
        <v>2152</v>
      </c>
      <c r="P37" s="129">
        <v>1019</v>
      </c>
      <c r="Q37" s="129">
        <v>1133</v>
      </c>
      <c r="R37" s="129"/>
      <c r="S37" s="129">
        <v>2161</v>
      </c>
      <c r="T37" s="129">
        <v>1014</v>
      </c>
      <c r="U37" s="129">
        <v>1147</v>
      </c>
      <c r="V37" s="129"/>
      <c r="W37" s="129">
        <v>2237</v>
      </c>
      <c r="X37" s="129">
        <v>1057</v>
      </c>
      <c r="Y37" s="129">
        <v>1180</v>
      </c>
      <c r="Z37" s="129"/>
      <c r="AA37" s="129">
        <v>2236</v>
      </c>
      <c r="AB37" s="129">
        <v>1063</v>
      </c>
      <c r="AC37" s="129">
        <v>1173</v>
      </c>
      <c r="AD37" s="63"/>
      <c r="AE37" s="63"/>
    </row>
    <row r="38" spans="1:31" s="43" customFormat="1" ht="11.25" customHeight="1">
      <c r="A38" s="52" t="s">
        <v>79</v>
      </c>
      <c r="B38" s="132">
        <f>SUM(B39:B48)</f>
        <v>35727</v>
      </c>
      <c r="C38" s="132">
        <f t="shared" ref="C38:J38" si="7">SUM(C39:C48)</f>
        <v>18254</v>
      </c>
      <c r="D38" s="132">
        <f t="shared" si="7"/>
        <v>17473</v>
      </c>
      <c r="E38" s="132">
        <f t="shared" si="7"/>
        <v>37461</v>
      </c>
      <c r="F38" s="132">
        <f t="shared" si="7"/>
        <v>19085</v>
      </c>
      <c r="G38" s="132">
        <f t="shared" si="7"/>
        <v>18376</v>
      </c>
      <c r="H38" s="132">
        <f t="shared" si="7"/>
        <v>39465</v>
      </c>
      <c r="I38" s="132">
        <f t="shared" si="7"/>
        <v>20139</v>
      </c>
      <c r="J38" s="132">
        <f t="shared" si="7"/>
        <v>19325.999999999996</v>
      </c>
      <c r="K38" s="132">
        <v>39299</v>
      </c>
      <c r="L38" s="132">
        <v>20031</v>
      </c>
      <c r="M38" s="132">
        <v>19268</v>
      </c>
      <c r="N38" s="132"/>
      <c r="O38" s="132">
        <v>40301</v>
      </c>
      <c r="P38" s="132">
        <v>20574</v>
      </c>
      <c r="Q38" s="132">
        <v>19727</v>
      </c>
      <c r="R38" s="132"/>
      <c r="S38" s="132">
        <v>41409</v>
      </c>
      <c r="T38" s="132">
        <v>21218</v>
      </c>
      <c r="U38" s="132">
        <v>20191</v>
      </c>
      <c r="V38" s="132"/>
      <c r="W38" s="132">
        <v>43494</v>
      </c>
      <c r="X38" s="132">
        <v>22320</v>
      </c>
      <c r="Y38" s="132">
        <v>21174</v>
      </c>
      <c r="Z38" s="132"/>
      <c r="AA38" s="132">
        <v>43853</v>
      </c>
      <c r="AB38" s="132">
        <v>22503</v>
      </c>
      <c r="AC38" s="132">
        <v>21350</v>
      </c>
      <c r="AD38" s="63"/>
      <c r="AE38" s="63"/>
    </row>
    <row r="39" spans="1:31" ht="11.25" customHeight="1">
      <c r="A39" s="53" t="s">
        <v>80</v>
      </c>
      <c r="B39" s="136">
        <v>7930</v>
      </c>
      <c r="C39" s="136">
        <v>3925</v>
      </c>
      <c r="D39" s="136">
        <v>4005</v>
      </c>
      <c r="E39" s="133">
        <v>8154</v>
      </c>
      <c r="F39" s="133">
        <v>4046</v>
      </c>
      <c r="G39" s="133">
        <v>4108</v>
      </c>
      <c r="H39" s="133">
        <f>SUM(I39:J39)</f>
        <v>8506.9999999999982</v>
      </c>
      <c r="I39" s="133">
        <v>4205</v>
      </c>
      <c r="J39" s="133">
        <v>4301.9999999999982</v>
      </c>
      <c r="K39" s="133">
        <v>8472</v>
      </c>
      <c r="L39" s="133">
        <v>4190</v>
      </c>
      <c r="M39" s="133">
        <v>4282</v>
      </c>
      <c r="N39" s="133"/>
      <c r="O39" s="133">
        <v>8679</v>
      </c>
      <c r="P39" s="133">
        <v>4300</v>
      </c>
      <c r="Q39" s="133">
        <v>4379</v>
      </c>
      <c r="R39" s="133"/>
      <c r="S39" s="133">
        <v>8787</v>
      </c>
      <c r="T39" s="133">
        <v>4344</v>
      </c>
      <c r="U39" s="133">
        <v>4443</v>
      </c>
      <c r="V39" s="133"/>
      <c r="W39" s="133">
        <v>9189</v>
      </c>
      <c r="X39" s="133">
        <v>4550</v>
      </c>
      <c r="Y39" s="133">
        <v>4639</v>
      </c>
      <c r="Z39" s="133"/>
      <c r="AA39" s="133">
        <v>9213</v>
      </c>
      <c r="AB39" s="133">
        <v>4558</v>
      </c>
      <c r="AC39" s="133">
        <v>4655</v>
      </c>
      <c r="AD39" s="63"/>
      <c r="AE39" s="63"/>
    </row>
    <row r="40" spans="1:31" ht="11.25" customHeight="1">
      <c r="A40" s="53" t="s">
        <v>81</v>
      </c>
      <c r="B40" s="136">
        <v>1450</v>
      </c>
      <c r="C40" s="136">
        <v>715</v>
      </c>
      <c r="D40" s="136">
        <v>735</v>
      </c>
      <c r="E40" s="133">
        <v>1480</v>
      </c>
      <c r="F40" s="133">
        <v>723</v>
      </c>
      <c r="G40" s="133">
        <v>757</v>
      </c>
      <c r="H40" s="133">
        <f t="shared" ref="H40:H48" si="8">SUM(I40:J40)</f>
        <v>1563</v>
      </c>
      <c r="I40" s="133">
        <v>769.00000000000011</v>
      </c>
      <c r="J40" s="133">
        <v>794</v>
      </c>
      <c r="K40" s="133">
        <v>1559</v>
      </c>
      <c r="L40" s="133">
        <v>766</v>
      </c>
      <c r="M40" s="133">
        <v>793</v>
      </c>
      <c r="N40" s="133"/>
      <c r="O40" s="133">
        <v>1590</v>
      </c>
      <c r="P40" s="133">
        <v>787</v>
      </c>
      <c r="Q40" s="133">
        <v>803</v>
      </c>
      <c r="R40" s="133"/>
      <c r="S40" s="133">
        <v>1628</v>
      </c>
      <c r="T40" s="133">
        <v>813</v>
      </c>
      <c r="U40" s="133">
        <v>815</v>
      </c>
      <c r="V40" s="133"/>
      <c r="W40" s="133">
        <v>1708</v>
      </c>
      <c r="X40" s="133">
        <v>865</v>
      </c>
      <c r="Y40" s="133">
        <v>843</v>
      </c>
      <c r="Z40" s="133"/>
      <c r="AA40" s="133">
        <v>1726</v>
      </c>
      <c r="AB40" s="133">
        <v>875</v>
      </c>
      <c r="AC40" s="133">
        <v>851</v>
      </c>
      <c r="AD40" s="63"/>
      <c r="AE40" s="63"/>
    </row>
    <row r="41" spans="1:31" ht="11.25" customHeight="1">
      <c r="A41" s="53" t="s">
        <v>82</v>
      </c>
      <c r="B41" s="136">
        <v>3634</v>
      </c>
      <c r="C41" s="136">
        <v>1808</v>
      </c>
      <c r="D41" s="136">
        <v>1826</v>
      </c>
      <c r="E41" s="133">
        <v>3856</v>
      </c>
      <c r="F41" s="133">
        <v>1927</v>
      </c>
      <c r="G41" s="133">
        <v>1929</v>
      </c>
      <c r="H41" s="133">
        <f t="shared" si="8"/>
        <v>4017</v>
      </c>
      <c r="I41" s="133">
        <v>2000.0000000000005</v>
      </c>
      <c r="J41" s="133">
        <v>2016.9999999999998</v>
      </c>
      <c r="K41" s="133">
        <v>4001</v>
      </c>
      <c r="L41" s="133">
        <v>1995</v>
      </c>
      <c r="M41" s="133">
        <v>2006</v>
      </c>
      <c r="N41" s="133"/>
      <c r="O41" s="133">
        <v>4091</v>
      </c>
      <c r="P41" s="133">
        <v>2046</v>
      </c>
      <c r="Q41" s="133">
        <v>2045</v>
      </c>
      <c r="R41" s="133"/>
      <c r="S41" s="133">
        <v>4088</v>
      </c>
      <c r="T41" s="133">
        <v>2032</v>
      </c>
      <c r="U41" s="133">
        <v>2056</v>
      </c>
      <c r="V41" s="133"/>
      <c r="W41" s="133">
        <v>4232</v>
      </c>
      <c r="X41" s="133">
        <v>2099</v>
      </c>
      <c r="Y41" s="133">
        <v>2133</v>
      </c>
      <c r="Z41" s="133"/>
      <c r="AA41" s="133">
        <v>4275</v>
      </c>
      <c r="AB41" s="133">
        <v>2122</v>
      </c>
      <c r="AC41" s="133">
        <v>2153</v>
      </c>
      <c r="AD41" s="63"/>
      <c r="AE41" s="63"/>
    </row>
    <row r="42" spans="1:31" ht="11.25" customHeight="1">
      <c r="A42" s="53" t="s">
        <v>83</v>
      </c>
      <c r="B42" s="136">
        <v>4030</v>
      </c>
      <c r="C42" s="136">
        <v>2037</v>
      </c>
      <c r="D42" s="136">
        <v>1993</v>
      </c>
      <c r="E42" s="133">
        <v>4256</v>
      </c>
      <c r="F42" s="133">
        <v>2161</v>
      </c>
      <c r="G42" s="133">
        <v>2095</v>
      </c>
      <c r="H42" s="133">
        <f t="shared" si="8"/>
        <v>4396.9999999999991</v>
      </c>
      <c r="I42" s="133">
        <v>2238</v>
      </c>
      <c r="J42" s="133">
        <v>2158.9999999999991</v>
      </c>
      <c r="K42" s="133">
        <v>4383</v>
      </c>
      <c r="L42" s="133">
        <v>2226</v>
      </c>
      <c r="M42" s="133">
        <v>2157</v>
      </c>
      <c r="N42" s="133"/>
      <c r="O42" s="133">
        <v>4490</v>
      </c>
      <c r="P42" s="133">
        <v>2273</v>
      </c>
      <c r="Q42" s="133">
        <v>2217</v>
      </c>
      <c r="R42" s="133"/>
      <c r="S42" s="133">
        <v>4499</v>
      </c>
      <c r="T42" s="133">
        <v>2273</v>
      </c>
      <c r="U42" s="133">
        <v>2226</v>
      </c>
      <c r="V42" s="133"/>
      <c r="W42" s="133">
        <v>4685</v>
      </c>
      <c r="X42" s="133">
        <v>2381</v>
      </c>
      <c r="Y42" s="133">
        <v>2304</v>
      </c>
      <c r="Z42" s="133"/>
      <c r="AA42" s="133">
        <v>4701</v>
      </c>
      <c r="AB42" s="133">
        <v>2379</v>
      </c>
      <c r="AC42" s="133">
        <v>2322</v>
      </c>
      <c r="AD42" s="63"/>
      <c r="AE42" s="63"/>
    </row>
    <row r="43" spans="1:31" ht="11.25" customHeight="1">
      <c r="A43" s="53" t="s">
        <v>84</v>
      </c>
      <c r="B43" s="136">
        <v>2305</v>
      </c>
      <c r="C43" s="136">
        <v>1164</v>
      </c>
      <c r="D43" s="136">
        <v>1141</v>
      </c>
      <c r="E43" s="133">
        <v>2472</v>
      </c>
      <c r="F43" s="133">
        <v>1245</v>
      </c>
      <c r="G43" s="133">
        <v>1227</v>
      </c>
      <c r="H43" s="133">
        <f t="shared" si="8"/>
        <v>2680.0000000000005</v>
      </c>
      <c r="I43" s="133">
        <v>1368</v>
      </c>
      <c r="J43" s="133">
        <v>1312.0000000000005</v>
      </c>
      <c r="K43" s="133">
        <v>2673</v>
      </c>
      <c r="L43" s="133">
        <v>1364</v>
      </c>
      <c r="M43" s="133">
        <v>1309</v>
      </c>
      <c r="N43" s="133"/>
      <c r="O43" s="133">
        <v>2730</v>
      </c>
      <c r="P43" s="133">
        <v>1400</v>
      </c>
      <c r="Q43" s="133">
        <v>1330</v>
      </c>
      <c r="R43" s="133"/>
      <c r="S43" s="133">
        <v>2773</v>
      </c>
      <c r="T43" s="133">
        <v>1411</v>
      </c>
      <c r="U43" s="133">
        <v>1362</v>
      </c>
      <c r="V43" s="133"/>
      <c r="W43" s="133">
        <v>2958</v>
      </c>
      <c r="X43" s="133">
        <v>1503</v>
      </c>
      <c r="Y43" s="133">
        <v>1455</v>
      </c>
      <c r="Z43" s="133"/>
      <c r="AA43" s="133">
        <v>2985</v>
      </c>
      <c r="AB43" s="133">
        <v>1510</v>
      </c>
      <c r="AC43" s="133">
        <v>1475</v>
      </c>
      <c r="AD43" s="63"/>
      <c r="AE43" s="63"/>
    </row>
    <row r="44" spans="1:31" ht="11.25" customHeight="1">
      <c r="A44" s="53" t="s">
        <v>85</v>
      </c>
      <c r="B44" s="136">
        <v>5179</v>
      </c>
      <c r="C44" s="136">
        <v>2488</v>
      </c>
      <c r="D44" s="136">
        <v>2691</v>
      </c>
      <c r="E44" s="133">
        <v>5370</v>
      </c>
      <c r="F44" s="133">
        <v>2575</v>
      </c>
      <c r="G44" s="133">
        <v>2795</v>
      </c>
      <c r="H44" s="133">
        <f t="shared" si="8"/>
        <v>5568</v>
      </c>
      <c r="I44" s="133">
        <v>2656.9999999999991</v>
      </c>
      <c r="J44" s="133">
        <v>2911.0000000000009</v>
      </c>
      <c r="K44" s="133">
        <v>5537</v>
      </c>
      <c r="L44" s="133">
        <v>2633</v>
      </c>
      <c r="M44" s="133">
        <v>2904</v>
      </c>
      <c r="N44" s="133"/>
      <c r="O44" s="133">
        <v>5641</v>
      </c>
      <c r="P44" s="133">
        <v>2691</v>
      </c>
      <c r="Q44" s="133">
        <v>2950</v>
      </c>
      <c r="R44" s="133"/>
      <c r="S44" s="133">
        <v>5722</v>
      </c>
      <c r="T44" s="133">
        <v>2719</v>
      </c>
      <c r="U44" s="133">
        <v>3003</v>
      </c>
      <c r="V44" s="133"/>
      <c r="W44" s="133">
        <v>5963</v>
      </c>
      <c r="X44" s="133">
        <v>2859</v>
      </c>
      <c r="Y44" s="133">
        <v>3104</v>
      </c>
      <c r="Z44" s="133"/>
      <c r="AA44" s="133">
        <v>5991</v>
      </c>
      <c r="AB44" s="133">
        <v>2870</v>
      </c>
      <c r="AC44" s="133">
        <v>3121</v>
      </c>
      <c r="AD44" s="63"/>
      <c r="AE44" s="63"/>
    </row>
    <row r="45" spans="1:31" ht="11.25" customHeight="1">
      <c r="A45" s="53" t="s">
        <v>86</v>
      </c>
      <c r="B45" s="136">
        <v>3148</v>
      </c>
      <c r="C45" s="136">
        <v>1610</v>
      </c>
      <c r="D45" s="136">
        <v>1538</v>
      </c>
      <c r="E45" s="133">
        <v>3340</v>
      </c>
      <c r="F45" s="133">
        <v>1726</v>
      </c>
      <c r="G45" s="133">
        <v>1614</v>
      </c>
      <c r="H45" s="133">
        <f t="shared" si="8"/>
        <v>3480.0000000000009</v>
      </c>
      <c r="I45" s="133">
        <v>1808.0000000000007</v>
      </c>
      <c r="J45" s="133">
        <v>1672.0000000000005</v>
      </c>
      <c r="K45" s="133">
        <v>3457</v>
      </c>
      <c r="L45" s="133">
        <v>1791</v>
      </c>
      <c r="M45" s="133">
        <v>1666</v>
      </c>
      <c r="N45" s="133"/>
      <c r="O45" s="133">
        <v>3579</v>
      </c>
      <c r="P45" s="133">
        <v>1858</v>
      </c>
      <c r="Q45" s="133">
        <v>1721</v>
      </c>
      <c r="R45" s="133"/>
      <c r="S45" s="133">
        <v>3728</v>
      </c>
      <c r="T45" s="133">
        <v>1953</v>
      </c>
      <c r="U45" s="133">
        <v>1775</v>
      </c>
      <c r="V45" s="133"/>
      <c r="W45" s="133">
        <v>3935</v>
      </c>
      <c r="X45" s="133">
        <v>2031</v>
      </c>
      <c r="Y45" s="133">
        <v>1904</v>
      </c>
      <c r="Z45" s="133"/>
      <c r="AA45" s="133">
        <v>3969</v>
      </c>
      <c r="AB45" s="133">
        <v>2049</v>
      </c>
      <c r="AC45" s="133">
        <v>1920</v>
      </c>
      <c r="AD45" s="63"/>
      <c r="AE45" s="226">
        <f>500*3.65</f>
        <v>1825</v>
      </c>
    </row>
    <row r="46" spans="1:31" ht="11.25" customHeight="1">
      <c r="A46" s="53" t="s">
        <v>87</v>
      </c>
      <c r="B46" s="136">
        <v>3079</v>
      </c>
      <c r="C46" s="136">
        <v>1633</v>
      </c>
      <c r="D46" s="136">
        <v>1446</v>
      </c>
      <c r="E46" s="133">
        <v>3362</v>
      </c>
      <c r="F46" s="133">
        <v>1743</v>
      </c>
      <c r="G46" s="133">
        <v>1619</v>
      </c>
      <c r="H46" s="133">
        <f t="shared" si="8"/>
        <v>3587.0000000000018</v>
      </c>
      <c r="I46" s="133">
        <v>1862.0000000000005</v>
      </c>
      <c r="J46" s="133">
        <v>1725.0000000000011</v>
      </c>
      <c r="K46" s="133">
        <v>3573</v>
      </c>
      <c r="L46" s="133">
        <v>1853</v>
      </c>
      <c r="M46" s="133">
        <v>1720</v>
      </c>
      <c r="N46" s="133"/>
      <c r="O46" s="133">
        <v>3692</v>
      </c>
      <c r="P46" s="133">
        <v>1911</v>
      </c>
      <c r="Q46" s="133">
        <v>1781</v>
      </c>
      <c r="R46" s="133"/>
      <c r="S46" s="133">
        <v>3783</v>
      </c>
      <c r="T46" s="133">
        <v>1955</v>
      </c>
      <c r="U46" s="133">
        <v>1828</v>
      </c>
      <c r="V46" s="133"/>
      <c r="W46" s="133">
        <v>3942</v>
      </c>
      <c r="X46" s="133">
        <v>2020</v>
      </c>
      <c r="Y46" s="133">
        <v>1922</v>
      </c>
      <c r="Z46" s="133"/>
      <c r="AA46" s="133">
        <v>3956</v>
      </c>
      <c r="AB46" s="133">
        <v>2023</v>
      </c>
      <c r="AC46" s="133">
        <v>1933</v>
      </c>
      <c r="AD46" s="63"/>
      <c r="AE46" s="226">
        <v>3</v>
      </c>
    </row>
    <row r="47" spans="1:31" ht="11.25" customHeight="1">
      <c r="A47" s="53" t="s">
        <v>88</v>
      </c>
      <c r="B47" s="136">
        <v>2904</v>
      </c>
      <c r="C47" s="136">
        <v>1865</v>
      </c>
      <c r="D47" s="136">
        <v>1039</v>
      </c>
      <c r="E47" s="133">
        <v>3017</v>
      </c>
      <c r="F47" s="133">
        <v>1881</v>
      </c>
      <c r="G47" s="133">
        <v>1136</v>
      </c>
      <c r="H47" s="133">
        <f t="shared" si="8"/>
        <v>3450</v>
      </c>
      <c r="I47" s="133">
        <v>2147.0000000000005</v>
      </c>
      <c r="J47" s="133">
        <v>1302.9999999999998</v>
      </c>
      <c r="K47" s="133">
        <v>3439</v>
      </c>
      <c r="L47" s="133">
        <v>2138</v>
      </c>
      <c r="M47" s="133">
        <v>1301</v>
      </c>
      <c r="N47" s="133"/>
      <c r="O47" s="133">
        <v>3559</v>
      </c>
      <c r="P47" s="133">
        <v>2208</v>
      </c>
      <c r="Q47" s="133">
        <v>1351</v>
      </c>
      <c r="R47" s="133"/>
      <c r="S47" s="133">
        <v>4107</v>
      </c>
      <c r="T47" s="133">
        <v>2592</v>
      </c>
      <c r="U47" s="133">
        <v>1515</v>
      </c>
      <c r="V47" s="133"/>
      <c r="W47" s="133">
        <v>4477</v>
      </c>
      <c r="X47" s="133">
        <v>2829</v>
      </c>
      <c r="Y47" s="133">
        <v>1648</v>
      </c>
      <c r="Z47" s="133"/>
      <c r="AA47" s="133">
        <v>4619</v>
      </c>
      <c r="AB47" s="133">
        <v>2931</v>
      </c>
      <c r="AC47" s="133">
        <v>1688</v>
      </c>
      <c r="AD47" s="63"/>
      <c r="AE47" s="63"/>
    </row>
    <row r="48" spans="1:31" ht="11.25" customHeight="1">
      <c r="A48" s="53" t="s">
        <v>89</v>
      </c>
      <c r="B48" s="136">
        <v>2068</v>
      </c>
      <c r="C48" s="136">
        <v>1009</v>
      </c>
      <c r="D48" s="136">
        <v>1059</v>
      </c>
      <c r="E48" s="133">
        <v>2154</v>
      </c>
      <c r="F48" s="133">
        <v>1058</v>
      </c>
      <c r="G48" s="133">
        <v>1096</v>
      </c>
      <c r="H48" s="133">
        <f t="shared" si="8"/>
        <v>2216</v>
      </c>
      <c r="I48" s="133">
        <v>1084.9999999999995</v>
      </c>
      <c r="J48" s="133">
        <v>1131.0000000000005</v>
      </c>
      <c r="K48" s="133">
        <v>2205</v>
      </c>
      <c r="L48" s="133">
        <v>1075</v>
      </c>
      <c r="M48" s="133">
        <v>1130</v>
      </c>
      <c r="N48" s="133"/>
      <c r="O48" s="133">
        <v>2250</v>
      </c>
      <c r="P48" s="133">
        <v>1100</v>
      </c>
      <c r="Q48" s="133">
        <v>1150</v>
      </c>
      <c r="R48" s="133"/>
      <c r="S48" s="133">
        <v>2294</v>
      </c>
      <c r="T48" s="133">
        <v>1126</v>
      </c>
      <c r="U48" s="133">
        <v>1168</v>
      </c>
      <c r="V48" s="133"/>
      <c r="W48" s="133">
        <v>2405</v>
      </c>
      <c r="X48" s="133">
        <v>1183</v>
      </c>
      <c r="Y48" s="133">
        <v>1222</v>
      </c>
      <c r="Z48" s="133"/>
      <c r="AA48" s="133">
        <v>2418</v>
      </c>
      <c r="AB48" s="133">
        <v>1186</v>
      </c>
      <c r="AC48" s="133">
        <v>1232</v>
      </c>
      <c r="AD48" s="63"/>
      <c r="AE48" s="69"/>
    </row>
    <row r="49" spans="1:31" s="43" customFormat="1" ht="11.25" customHeight="1">
      <c r="A49" s="52" t="s">
        <v>56</v>
      </c>
      <c r="B49" s="132">
        <f t="shared" ref="B49:G49" si="9">SUM(B50:B56)</f>
        <v>57412</v>
      </c>
      <c r="C49" s="132">
        <f t="shared" si="9"/>
        <v>28364</v>
      </c>
      <c r="D49" s="132">
        <f t="shared" si="9"/>
        <v>29048</v>
      </c>
      <c r="E49" s="132">
        <f t="shared" si="9"/>
        <v>57613</v>
      </c>
      <c r="F49" s="132">
        <f>SUM(F50:F56)</f>
        <v>28426</v>
      </c>
      <c r="G49" s="132">
        <f t="shared" si="9"/>
        <v>29187</v>
      </c>
      <c r="H49" s="132">
        <f>SUM(H50:H56)</f>
        <v>58430</v>
      </c>
      <c r="I49" s="132">
        <f t="shared" ref="I49:J49" si="10">SUM(I50:I56)</f>
        <v>28828</v>
      </c>
      <c r="J49" s="132">
        <f t="shared" si="10"/>
        <v>29602</v>
      </c>
      <c r="K49" s="132">
        <v>58205</v>
      </c>
      <c r="L49" s="132">
        <v>28704</v>
      </c>
      <c r="M49" s="132">
        <v>29501</v>
      </c>
      <c r="N49" s="132"/>
      <c r="O49" s="132">
        <v>58603</v>
      </c>
      <c r="P49" s="132">
        <v>28875</v>
      </c>
      <c r="Q49" s="132">
        <v>29728</v>
      </c>
      <c r="R49" s="132"/>
      <c r="S49" s="132">
        <v>58413</v>
      </c>
      <c r="T49" s="132">
        <v>28762</v>
      </c>
      <c r="U49" s="132">
        <v>29651</v>
      </c>
      <c r="V49" s="132"/>
      <c r="W49" s="132">
        <v>59652</v>
      </c>
      <c r="X49" s="132">
        <v>29361</v>
      </c>
      <c r="Y49" s="132">
        <v>30291</v>
      </c>
      <c r="Z49" s="132"/>
      <c r="AA49" s="132">
        <v>59779</v>
      </c>
      <c r="AB49" s="132">
        <v>29468</v>
      </c>
      <c r="AC49" s="132">
        <v>30311</v>
      </c>
      <c r="AD49" s="68"/>
      <c r="AE49" s="48"/>
    </row>
    <row r="50" spans="1:31" ht="11.25" customHeight="1">
      <c r="A50" s="53" t="s">
        <v>90</v>
      </c>
      <c r="B50" s="134">
        <v>17143</v>
      </c>
      <c r="C50" s="134">
        <v>8318</v>
      </c>
      <c r="D50" s="134">
        <v>8825</v>
      </c>
      <c r="E50" s="133">
        <v>16980</v>
      </c>
      <c r="F50" s="133">
        <v>8227</v>
      </c>
      <c r="G50" s="133">
        <v>8753</v>
      </c>
      <c r="H50" s="133">
        <f>SUM(I50:J50)</f>
        <v>17188</v>
      </c>
      <c r="I50" s="133">
        <v>8336</v>
      </c>
      <c r="J50" s="133">
        <v>8852.0000000000018</v>
      </c>
      <c r="K50" s="133">
        <v>17103</v>
      </c>
      <c r="L50" s="133">
        <v>8295</v>
      </c>
      <c r="M50" s="133">
        <v>8808</v>
      </c>
      <c r="N50" s="133"/>
      <c r="O50" s="133">
        <v>17173</v>
      </c>
      <c r="P50" s="133">
        <v>8322</v>
      </c>
      <c r="Q50" s="133">
        <v>8851</v>
      </c>
      <c r="R50" s="133"/>
      <c r="S50" s="133">
        <v>17013</v>
      </c>
      <c r="T50" s="133">
        <v>8233</v>
      </c>
      <c r="U50" s="133">
        <v>8780</v>
      </c>
      <c r="V50" s="133"/>
      <c r="W50" s="133">
        <v>17385</v>
      </c>
      <c r="X50" s="133">
        <v>8428</v>
      </c>
      <c r="Y50" s="133">
        <v>8957</v>
      </c>
      <c r="Z50" s="133"/>
      <c r="AA50" s="133">
        <v>17388</v>
      </c>
      <c r="AB50" s="133">
        <v>8432</v>
      </c>
      <c r="AC50" s="133">
        <v>8956</v>
      </c>
      <c r="AD50" s="67"/>
      <c r="AE50" s="47"/>
    </row>
    <row r="51" spans="1:31" ht="11.25" customHeight="1">
      <c r="A51" s="53" t="s">
        <v>91</v>
      </c>
      <c r="B51" s="134">
        <v>7689</v>
      </c>
      <c r="C51" s="134">
        <v>3859</v>
      </c>
      <c r="D51" s="134">
        <v>3830</v>
      </c>
      <c r="E51" s="133">
        <v>7826</v>
      </c>
      <c r="F51" s="133">
        <v>3896</v>
      </c>
      <c r="G51" s="133">
        <v>3930</v>
      </c>
      <c r="H51" s="133">
        <f t="shared" ref="H51:H56" si="11">SUM(I51:J51)</f>
        <v>8022</v>
      </c>
      <c r="I51" s="133">
        <v>3967.0000000000005</v>
      </c>
      <c r="J51" s="133">
        <v>4054.9999999999991</v>
      </c>
      <c r="K51" s="133">
        <v>7999</v>
      </c>
      <c r="L51" s="133">
        <v>3954</v>
      </c>
      <c r="M51" s="133">
        <v>4045</v>
      </c>
      <c r="N51" s="133"/>
      <c r="O51" s="133">
        <v>8100</v>
      </c>
      <c r="P51" s="133">
        <v>4006</v>
      </c>
      <c r="Q51" s="133">
        <v>4094</v>
      </c>
      <c r="R51" s="133"/>
      <c r="S51" s="133">
        <v>8166</v>
      </c>
      <c r="T51" s="133">
        <v>4027</v>
      </c>
      <c r="U51" s="133">
        <v>4139</v>
      </c>
      <c r="V51" s="133"/>
      <c r="W51" s="133">
        <v>8338</v>
      </c>
      <c r="X51" s="133">
        <v>4111</v>
      </c>
      <c r="Y51" s="133">
        <v>4227</v>
      </c>
      <c r="Z51" s="133"/>
      <c r="AA51" s="133">
        <v>8380</v>
      </c>
      <c r="AB51" s="133">
        <v>4138</v>
      </c>
      <c r="AC51" s="133">
        <v>4242</v>
      </c>
      <c r="AD51" s="67"/>
      <c r="AE51" s="47"/>
    </row>
    <row r="52" spans="1:31" ht="11.25" customHeight="1">
      <c r="A52" s="53" t="s">
        <v>92</v>
      </c>
      <c r="B52" s="134">
        <v>3451</v>
      </c>
      <c r="C52" s="134">
        <v>1732</v>
      </c>
      <c r="D52" s="134">
        <v>1719</v>
      </c>
      <c r="E52" s="133">
        <v>3438</v>
      </c>
      <c r="F52" s="133">
        <v>1722</v>
      </c>
      <c r="G52" s="133">
        <v>1716</v>
      </c>
      <c r="H52" s="133">
        <f t="shared" si="11"/>
        <v>3502.0000000000005</v>
      </c>
      <c r="I52" s="133">
        <v>1753.0000000000007</v>
      </c>
      <c r="J52" s="133">
        <v>1748.9999999999998</v>
      </c>
      <c r="K52" s="133">
        <v>3483</v>
      </c>
      <c r="L52" s="133">
        <v>1743</v>
      </c>
      <c r="M52" s="133">
        <v>1740</v>
      </c>
      <c r="N52" s="133"/>
      <c r="O52" s="133">
        <v>3511</v>
      </c>
      <c r="P52" s="133">
        <v>1747</v>
      </c>
      <c r="Q52" s="133">
        <v>1764</v>
      </c>
      <c r="R52" s="133"/>
      <c r="S52" s="133">
        <v>3508</v>
      </c>
      <c r="T52" s="133">
        <v>1747</v>
      </c>
      <c r="U52" s="133">
        <v>1761</v>
      </c>
      <c r="V52" s="133"/>
      <c r="W52" s="133">
        <v>3582</v>
      </c>
      <c r="X52" s="133">
        <v>1792</v>
      </c>
      <c r="Y52" s="133">
        <v>1790</v>
      </c>
      <c r="Z52" s="133"/>
      <c r="AA52" s="133">
        <v>3590</v>
      </c>
      <c r="AB52" s="133">
        <v>1809</v>
      </c>
      <c r="AC52" s="133">
        <v>1781</v>
      </c>
      <c r="AD52" s="67"/>
      <c r="AE52" s="47"/>
    </row>
    <row r="53" spans="1:31" ht="11.25" customHeight="1">
      <c r="A53" s="53" t="s">
        <v>93</v>
      </c>
      <c r="B53" s="134">
        <v>3461</v>
      </c>
      <c r="C53" s="134">
        <v>1767</v>
      </c>
      <c r="D53" s="134">
        <v>1694</v>
      </c>
      <c r="E53" s="133">
        <v>3840</v>
      </c>
      <c r="F53" s="133">
        <v>1968</v>
      </c>
      <c r="G53" s="133">
        <v>1872</v>
      </c>
      <c r="H53" s="133">
        <f t="shared" si="11"/>
        <v>3866</v>
      </c>
      <c r="I53" s="133">
        <v>1979.9999999999995</v>
      </c>
      <c r="J53" s="133">
        <v>1886.0000000000002</v>
      </c>
      <c r="K53" s="133">
        <v>1931</v>
      </c>
      <c r="L53" s="133">
        <v>928</v>
      </c>
      <c r="M53" s="133">
        <v>1003</v>
      </c>
      <c r="N53" s="133"/>
      <c r="O53" s="133">
        <v>1959</v>
      </c>
      <c r="P53" s="133">
        <v>926</v>
      </c>
      <c r="Q53" s="133">
        <v>1033</v>
      </c>
      <c r="R53" s="133"/>
      <c r="S53" s="133">
        <v>2018</v>
      </c>
      <c r="T53" s="133">
        <v>952</v>
      </c>
      <c r="U53" s="133">
        <v>1066</v>
      </c>
      <c r="V53" s="133"/>
      <c r="W53" s="133">
        <v>2036</v>
      </c>
      <c r="X53" s="133">
        <v>961</v>
      </c>
      <c r="Y53" s="133">
        <v>1075</v>
      </c>
      <c r="Z53" s="133"/>
      <c r="AA53" s="133">
        <v>2034</v>
      </c>
      <c r="AB53" s="133">
        <v>963</v>
      </c>
      <c r="AC53" s="133">
        <v>1071</v>
      </c>
      <c r="AD53" s="70"/>
      <c r="AE53" s="70"/>
    </row>
    <row r="54" spans="1:31" ht="11.25" customHeight="1">
      <c r="A54" s="53" t="s">
        <v>94</v>
      </c>
      <c r="B54" s="134">
        <v>1863</v>
      </c>
      <c r="C54" s="134">
        <v>879</v>
      </c>
      <c r="D54" s="134">
        <v>984</v>
      </c>
      <c r="E54" s="133">
        <v>1877</v>
      </c>
      <c r="F54" s="133">
        <v>898</v>
      </c>
      <c r="G54" s="133">
        <v>979</v>
      </c>
      <c r="H54" s="133">
        <f t="shared" si="11"/>
        <v>1933</v>
      </c>
      <c r="I54" s="133">
        <v>929.99999999999966</v>
      </c>
      <c r="J54" s="133">
        <v>1003.0000000000003</v>
      </c>
      <c r="K54" s="133">
        <v>11691</v>
      </c>
      <c r="L54" s="133">
        <v>5753</v>
      </c>
      <c r="M54" s="133">
        <v>5938</v>
      </c>
      <c r="N54" s="133"/>
      <c r="O54" s="133">
        <v>11745</v>
      </c>
      <c r="P54" s="133">
        <v>5783</v>
      </c>
      <c r="Q54" s="133">
        <v>5962</v>
      </c>
      <c r="R54" s="133"/>
      <c r="S54" s="133">
        <v>11603</v>
      </c>
      <c r="T54" s="133">
        <v>5712</v>
      </c>
      <c r="U54" s="133">
        <v>5891</v>
      </c>
      <c r="V54" s="133"/>
      <c r="W54" s="133">
        <v>11840</v>
      </c>
      <c r="X54" s="133">
        <v>5819</v>
      </c>
      <c r="Y54" s="133">
        <v>6021</v>
      </c>
      <c r="Z54" s="133"/>
      <c r="AA54" s="133">
        <v>11870</v>
      </c>
      <c r="AB54" s="133">
        <v>5847</v>
      </c>
      <c r="AC54" s="133">
        <v>6023</v>
      </c>
      <c r="AD54" s="70"/>
      <c r="AE54" s="70"/>
    </row>
    <row r="55" spans="1:31" ht="11.25" customHeight="1">
      <c r="A55" s="53" t="s">
        <v>95</v>
      </c>
      <c r="B55" s="134">
        <v>11804</v>
      </c>
      <c r="C55" s="134">
        <v>5825</v>
      </c>
      <c r="D55" s="134">
        <v>5979</v>
      </c>
      <c r="E55" s="133">
        <v>11663</v>
      </c>
      <c r="F55" s="133">
        <v>5743</v>
      </c>
      <c r="G55" s="133">
        <v>5920</v>
      </c>
      <c r="H55" s="133">
        <f t="shared" si="11"/>
        <v>11731</v>
      </c>
      <c r="I55" s="133">
        <v>5776.9999999999991</v>
      </c>
      <c r="J55" s="133">
        <v>5954.0000000000018</v>
      </c>
      <c r="K55" s="133">
        <v>12146</v>
      </c>
      <c r="L55" s="133">
        <v>6062</v>
      </c>
      <c r="M55" s="133">
        <v>6084</v>
      </c>
      <c r="N55" s="133"/>
      <c r="O55" s="133">
        <v>12269</v>
      </c>
      <c r="P55" s="133">
        <v>6131</v>
      </c>
      <c r="Q55" s="133">
        <v>6138</v>
      </c>
      <c r="R55" s="133"/>
      <c r="S55" s="133">
        <v>12265</v>
      </c>
      <c r="T55" s="133">
        <v>6140</v>
      </c>
      <c r="U55" s="133">
        <v>6125</v>
      </c>
      <c r="V55" s="133"/>
      <c r="W55" s="133">
        <v>12550</v>
      </c>
      <c r="X55" s="133">
        <v>6263</v>
      </c>
      <c r="Y55" s="133">
        <v>6287</v>
      </c>
      <c r="Z55" s="133"/>
      <c r="AA55" s="133">
        <v>12584</v>
      </c>
      <c r="AB55" s="133">
        <v>6292</v>
      </c>
      <c r="AC55" s="133">
        <v>6292</v>
      </c>
      <c r="AD55" s="70"/>
      <c r="AE55" s="70"/>
    </row>
    <row r="56" spans="1:31" ht="11.25" customHeight="1">
      <c r="A56" s="53" t="s">
        <v>96</v>
      </c>
      <c r="B56" s="134">
        <v>12001</v>
      </c>
      <c r="C56" s="134">
        <v>5984</v>
      </c>
      <c r="D56" s="134">
        <v>6017</v>
      </c>
      <c r="E56" s="133">
        <v>11989</v>
      </c>
      <c r="F56" s="133">
        <v>5972</v>
      </c>
      <c r="G56" s="133">
        <v>6017</v>
      </c>
      <c r="H56" s="133">
        <f t="shared" si="11"/>
        <v>12187.999999999996</v>
      </c>
      <c r="I56" s="133">
        <v>6084.9999999999982</v>
      </c>
      <c r="J56" s="133">
        <v>6102.9999999999991</v>
      </c>
      <c r="K56" s="133">
        <v>3852</v>
      </c>
      <c r="L56" s="133">
        <v>1969</v>
      </c>
      <c r="M56" s="133">
        <v>1883</v>
      </c>
      <c r="N56" s="133"/>
      <c r="O56" s="133">
        <v>3846</v>
      </c>
      <c r="P56" s="133">
        <v>1960</v>
      </c>
      <c r="Q56" s="133">
        <v>1886</v>
      </c>
      <c r="R56" s="133"/>
      <c r="S56" s="133">
        <v>3840</v>
      </c>
      <c r="T56" s="133">
        <v>1951</v>
      </c>
      <c r="U56" s="133">
        <v>1889</v>
      </c>
      <c r="V56" s="133"/>
      <c r="W56" s="133">
        <v>3921</v>
      </c>
      <c r="X56" s="133">
        <v>1987</v>
      </c>
      <c r="Y56" s="133">
        <v>1934</v>
      </c>
      <c r="Z56" s="133"/>
      <c r="AA56" s="133">
        <v>3933</v>
      </c>
      <c r="AB56" s="133">
        <v>1987</v>
      </c>
      <c r="AC56" s="133">
        <v>1946</v>
      </c>
      <c r="AD56" s="70"/>
      <c r="AE56" s="70"/>
    </row>
    <row r="57" spans="1:31" s="43" customFormat="1" ht="11.25" customHeight="1">
      <c r="A57" s="52" t="s">
        <v>97</v>
      </c>
      <c r="B57" s="132">
        <f>SUM(B58:B62)</f>
        <v>51733</v>
      </c>
      <c r="C57" s="132">
        <f t="shared" ref="C57:D57" si="12">SUM(C58:C62)</f>
        <v>25415</v>
      </c>
      <c r="D57" s="132">
        <f t="shared" si="12"/>
        <v>26318</v>
      </c>
      <c r="E57" s="132">
        <f>SUM(E58:E62)</f>
        <v>51338</v>
      </c>
      <c r="F57" s="132">
        <f>SUM(F58:F62)</f>
        <v>25226</v>
      </c>
      <c r="G57" s="132">
        <f t="shared" ref="G57" si="13">SUM(G58:G62)</f>
        <v>26112</v>
      </c>
      <c r="H57" s="132">
        <f>SUM(H58:H62)</f>
        <v>51981</v>
      </c>
      <c r="I57" s="132">
        <f>SUM(I58:I62)</f>
        <v>25556</v>
      </c>
      <c r="J57" s="132">
        <f t="shared" ref="J57" si="14">SUM(J58:J62)</f>
        <v>26425</v>
      </c>
      <c r="K57" s="132">
        <v>51838</v>
      </c>
      <c r="L57" s="132">
        <v>25466</v>
      </c>
      <c r="M57" s="132">
        <v>26372</v>
      </c>
      <c r="N57" s="132"/>
      <c r="O57" s="132">
        <v>52216</v>
      </c>
      <c r="P57" s="132">
        <v>25567</v>
      </c>
      <c r="Q57" s="132">
        <v>26649</v>
      </c>
      <c r="R57" s="132"/>
      <c r="S57" s="132">
        <v>51935</v>
      </c>
      <c r="T57" s="132">
        <v>25316</v>
      </c>
      <c r="U57" s="132">
        <v>26619</v>
      </c>
      <c r="V57" s="132"/>
      <c r="W57" s="132">
        <v>52941</v>
      </c>
      <c r="X57" s="132">
        <v>25793</v>
      </c>
      <c r="Y57" s="132">
        <v>27148</v>
      </c>
      <c r="Z57" s="132"/>
      <c r="AA57" s="132">
        <v>53153</v>
      </c>
      <c r="AB57" s="132">
        <v>25909</v>
      </c>
      <c r="AC57" s="132">
        <v>27244</v>
      </c>
      <c r="AD57" s="70"/>
      <c r="AE57" s="70"/>
    </row>
    <row r="58" spans="1:31" ht="11.25" customHeight="1">
      <c r="A58" s="53" t="s">
        <v>98</v>
      </c>
      <c r="B58" s="134">
        <v>36270</v>
      </c>
      <c r="C58" s="134">
        <v>17927</v>
      </c>
      <c r="D58" s="134">
        <v>18343</v>
      </c>
      <c r="E58" s="133">
        <v>36020</v>
      </c>
      <c r="F58" s="133">
        <v>17803</v>
      </c>
      <c r="G58" s="133">
        <v>18217</v>
      </c>
      <c r="H58" s="133">
        <f>SUM(I58:J58)</f>
        <v>36639.999999999993</v>
      </c>
      <c r="I58" s="133">
        <v>18126.999999999996</v>
      </c>
      <c r="J58" s="133">
        <v>18512.999999999996</v>
      </c>
      <c r="K58" s="133">
        <v>36526</v>
      </c>
      <c r="L58" s="133">
        <v>18054</v>
      </c>
      <c r="M58" s="133">
        <v>18472</v>
      </c>
      <c r="N58" s="133"/>
      <c r="O58" s="133">
        <v>36972</v>
      </c>
      <c r="P58" s="133">
        <v>18238</v>
      </c>
      <c r="Q58" s="133">
        <v>18734</v>
      </c>
      <c r="R58" s="133"/>
      <c r="S58" s="133">
        <v>36909</v>
      </c>
      <c r="T58" s="133">
        <v>18131</v>
      </c>
      <c r="U58" s="133">
        <v>18778</v>
      </c>
      <c r="V58" s="133"/>
      <c r="W58" s="133">
        <v>37779</v>
      </c>
      <c r="X58" s="133">
        <v>18540</v>
      </c>
      <c r="Y58" s="133">
        <v>19239</v>
      </c>
      <c r="Z58" s="133"/>
      <c r="AA58" s="133">
        <v>37912</v>
      </c>
      <c r="AB58" s="133">
        <v>18603</v>
      </c>
      <c r="AC58" s="133">
        <v>19309</v>
      </c>
      <c r="AD58" s="70"/>
      <c r="AE58" s="70"/>
    </row>
    <row r="59" spans="1:31" ht="11.25" customHeight="1">
      <c r="A59" s="53" t="s">
        <v>343</v>
      </c>
      <c r="B59" s="134">
        <v>574</v>
      </c>
      <c r="C59" s="134">
        <v>262</v>
      </c>
      <c r="D59" s="134">
        <v>312</v>
      </c>
      <c r="E59" s="133">
        <v>578</v>
      </c>
      <c r="F59" s="133">
        <v>272</v>
      </c>
      <c r="G59" s="133">
        <v>306</v>
      </c>
      <c r="H59" s="133">
        <f t="shared" ref="H59:H62" si="15">SUM(I59:J59)</f>
        <v>613</v>
      </c>
      <c r="I59" s="133">
        <v>289</v>
      </c>
      <c r="J59" s="133">
        <v>324.00000000000006</v>
      </c>
      <c r="K59" s="133">
        <v>9781</v>
      </c>
      <c r="L59" s="133">
        <v>4714</v>
      </c>
      <c r="M59" s="133">
        <v>5067</v>
      </c>
      <c r="N59" s="133"/>
      <c r="O59" s="133">
        <v>9674</v>
      </c>
      <c r="P59" s="133">
        <v>4617</v>
      </c>
      <c r="Q59" s="133">
        <v>5057</v>
      </c>
      <c r="R59" s="133"/>
      <c r="S59" s="133">
        <v>9458</v>
      </c>
      <c r="T59" s="133">
        <v>4484</v>
      </c>
      <c r="U59" s="133">
        <v>4974</v>
      </c>
      <c r="V59" s="133"/>
      <c r="W59" s="133">
        <v>9474</v>
      </c>
      <c r="X59" s="133">
        <v>4496</v>
      </c>
      <c r="Y59" s="133">
        <v>4978</v>
      </c>
      <c r="Z59" s="133"/>
      <c r="AA59" s="133">
        <v>9470</v>
      </c>
      <c r="AB59" s="133">
        <v>4509</v>
      </c>
      <c r="AC59" s="133">
        <v>4961</v>
      </c>
      <c r="AD59" s="70"/>
      <c r="AE59" s="70"/>
    </row>
    <row r="60" spans="1:31" ht="11.25" customHeight="1">
      <c r="A60" s="53" t="s">
        <v>99</v>
      </c>
      <c r="B60" s="134">
        <v>10089</v>
      </c>
      <c r="C60" s="134">
        <v>4887</v>
      </c>
      <c r="D60" s="134">
        <v>5202</v>
      </c>
      <c r="E60" s="133">
        <v>9896</v>
      </c>
      <c r="F60" s="133">
        <v>4772</v>
      </c>
      <c r="G60" s="133">
        <v>5124</v>
      </c>
      <c r="H60" s="133">
        <f t="shared" si="15"/>
        <v>2111.0000000000005</v>
      </c>
      <c r="I60" s="133">
        <v>1053.0000000000007</v>
      </c>
      <c r="J60" s="133">
        <v>1057.9999999999998</v>
      </c>
      <c r="K60" s="133">
        <v>2812</v>
      </c>
      <c r="L60" s="133">
        <v>1360</v>
      </c>
      <c r="M60" s="133">
        <v>1452</v>
      </c>
      <c r="N60" s="133"/>
      <c r="O60" s="133">
        <v>2819</v>
      </c>
      <c r="P60" s="133">
        <v>1363</v>
      </c>
      <c r="Q60" s="133">
        <v>1456</v>
      </c>
      <c r="R60" s="133"/>
      <c r="S60" s="133">
        <v>2808</v>
      </c>
      <c r="T60" s="133">
        <v>1347</v>
      </c>
      <c r="U60" s="133">
        <v>1461</v>
      </c>
      <c r="V60" s="133"/>
      <c r="W60" s="133">
        <v>2859</v>
      </c>
      <c r="X60" s="133">
        <v>1378</v>
      </c>
      <c r="Y60" s="133">
        <v>1481</v>
      </c>
      <c r="Z60" s="133"/>
      <c r="AA60" s="133">
        <v>2870</v>
      </c>
      <c r="AB60" s="133">
        <v>1383</v>
      </c>
      <c r="AC60" s="133">
        <v>1487</v>
      </c>
      <c r="AD60" s="70"/>
      <c r="AE60" s="70"/>
    </row>
    <row r="61" spans="1:31" ht="11.25" customHeight="1">
      <c r="A61" s="53" t="s">
        <v>100</v>
      </c>
      <c r="B61" s="134">
        <v>2782</v>
      </c>
      <c r="C61" s="134">
        <v>1341</v>
      </c>
      <c r="D61" s="134">
        <v>1441</v>
      </c>
      <c r="E61" s="133">
        <v>2783</v>
      </c>
      <c r="F61" s="133">
        <v>1345</v>
      </c>
      <c r="G61" s="133">
        <v>1438</v>
      </c>
      <c r="H61" s="133">
        <f t="shared" si="15"/>
        <v>9798.0000000000055</v>
      </c>
      <c r="I61" s="133">
        <v>4723.0000000000027</v>
      </c>
      <c r="J61" s="133">
        <v>5075.0000000000027</v>
      </c>
      <c r="K61" s="133">
        <v>612</v>
      </c>
      <c r="L61" s="133">
        <v>289</v>
      </c>
      <c r="M61" s="133">
        <v>323</v>
      </c>
      <c r="N61" s="133"/>
      <c r="O61" s="133">
        <v>621</v>
      </c>
      <c r="P61" s="133">
        <v>289</v>
      </c>
      <c r="Q61" s="133">
        <v>332</v>
      </c>
      <c r="R61" s="133"/>
      <c r="S61" s="133">
        <v>609</v>
      </c>
      <c r="T61" s="133">
        <v>285</v>
      </c>
      <c r="U61" s="133">
        <v>324</v>
      </c>
      <c r="V61" s="133"/>
      <c r="W61" s="133">
        <v>617</v>
      </c>
      <c r="X61" s="133">
        <v>285</v>
      </c>
      <c r="Y61" s="133">
        <v>332</v>
      </c>
      <c r="Z61" s="133"/>
      <c r="AA61" s="133">
        <v>619</v>
      </c>
      <c r="AB61" s="133">
        <v>283</v>
      </c>
      <c r="AC61" s="133">
        <v>336</v>
      </c>
      <c r="AD61" s="70"/>
      <c r="AE61" s="70"/>
    </row>
    <row r="62" spans="1:31" ht="11.25" customHeight="1">
      <c r="A62" s="53" t="s">
        <v>101</v>
      </c>
      <c r="B62" s="134">
        <v>2018</v>
      </c>
      <c r="C62" s="134">
        <v>998</v>
      </c>
      <c r="D62" s="134">
        <v>1020</v>
      </c>
      <c r="E62" s="133">
        <v>2061</v>
      </c>
      <c r="F62" s="133">
        <v>1034</v>
      </c>
      <c r="G62" s="133">
        <v>1027</v>
      </c>
      <c r="H62" s="133">
        <f t="shared" si="15"/>
        <v>2819.0000000000009</v>
      </c>
      <c r="I62" s="133">
        <v>1364.0000000000002</v>
      </c>
      <c r="J62" s="133">
        <v>1455.0000000000005</v>
      </c>
      <c r="K62" s="133">
        <v>2107</v>
      </c>
      <c r="L62" s="133">
        <v>1049</v>
      </c>
      <c r="M62" s="133">
        <v>1058</v>
      </c>
      <c r="N62" s="133"/>
      <c r="O62" s="133">
        <v>2130</v>
      </c>
      <c r="P62" s="133">
        <v>1060</v>
      </c>
      <c r="Q62" s="133">
        <v>1070</v>
      </c>
      <c r="R62" s="133"/>
      <c r="S62" s="133">
        <v>2151</v>
      </c>
      <c r="T62" s="133">
        <v>1069</v>
      </c>
      <c r="U62" s="133">
        <v>1082</v>
      </c>
      <c r="V62" s="133"/>
      <c r="W62" s="133">
        <v>2212</v>
      </c>
      <c r="X62" s="133">
        <v>1094</v>
      </c>
      <c r="Y62" s="133">
        <v>1118</v>
      </c>
      <c r="Z62" s="133"/>
      <c r="AA62" s="133">
        <v>2282</v>
      </c>
      <c r="AB62" s="133">
        <v>1131</v>
      </c>
      <c r="AC62" s="133">
        <v>1151</v>
      </c>
      <c r="AD62" s="70"/>
      <c r="AE62" s="70"/>
    </row>
    <row r="63" spans="1:31" s="43" customFormat="1" ht="11.25" customHeight="1">
      <c r="A63" s="52" t="s">
        <v>102</v>
      </c>
      <c r="B63" s="132">
        <f t="shared" ref="B63:J63" si="16">SUM(B64:B79)</f>
        <v>52932</v>
      </c>
      <c r="C63" s="132">
        <f t="shared" si="16"/>
        <v>25642</v>
      </c>
      <c r="D63" s="132">
        <f t="shared" si="16"/>
        <v>27290</v>
      </c>
      <c r="E63" s="132">
        <f t="shared" si="16"/>
        <v>54178</v>
      </c>
      <c r="F63" s="132">
        <f t="shared" si="16"/>
        <v>26349</v>
      </c>
      <c r="G63" s="132">
        <f t="shared" si="16"/>
        <v>27829</v>
      </c>
      <c r="H63" s="132">
        <f t="shared" si="16"/>
        <v>54765.999999999993</v>
      </c>
      <c r="I63" s="132">
        <f t="shared" si="16"/>
        <v>26687.000000000004</v>
      </c>
      <c r="J63" s="132">
        <f t="shared" si="16"/>
        <v>28078.999999999996</v>
      </c>
      <c r="K63" s="132">
        <v>54574</v>
      </c>
      <c r="L63" s="132">
        <v>26583</v>
      </c>
      <c r="M63" s="132">
        <v>27991</v>
      </c>
      <c r="N63" s="132"/>
      <c r="O63" s="132">
        <v>54979</v>
      </c>
      <c r="P63" s="132">
        <v>26795</v>
      </c>
      <c r="Q63" s="132">
        <v>28184</v>
      </c>
      <c r="R63" s="132"/>
      <c r="S63" s="132">
        <v>54826</v>
      </c>
      <c r="T63" s="132">
        <v>26814</v>
      </c>
      <c r="U63" s="132">
        <v>28012</v>
      </c>
      <c r="V63" s="132"/>
      <c r="W63" s="132">
        <v>55619</v>
      </c>
      <c r="X63" s="132">
        <v>27253</v>
      </c>
      <c r="Y63" s="132">
        <v>28366</v>
      </c>
      <c r="Z63" s="132"/>
      <c r="AA63" s="132">
        <v>55644</v>
      </c>
      <c r="AB63" s="132">
        <v>27275</v>
      </c>
      <c r="AC63" s="132">
        <v>28369</v>
      </c>
      <c r="AD63" s="70"/>
      <c r="AE63" s="70"/>
    </row>
    <row r="64" spans="1:31" ht="11.25" customHeight="1">
      <c r="A64" s="53" t="s">
        <v>102</v>
      </c>
      <c r="B64" s="134">
        <v>17372</v>
      </c>
      <c r="C64" s="134">
        <v>8440</v>
      </c>
      <c r="D64" s="134">
        <v>8932</v>
      </c>
      <c r="E64" s="133">
        <v>17167</v>
      </c>
      <c r="F64" s="133">
        <v>8341</v>
      </c>
      <c r="G64" s="133">
        <v>8826</v>
      </c>
      <c r="H64" s="133">
        <f>SUM(I64:J64)</f>
        <v>17351</v>
      </c>
      <c r="I64" s="133">
        <v>8460.0000000000036</v>
      </c>
      <c r="J64" s="133">
        <v>8890.9999999999982</v>
      </c>
      <c r="K64" s="133">
        <v>17295</v>
      </c>
      <c r="L64" s="133">
        <v>8424</v>
      </c>
      <c r="M64" s="133">
        <v>8871</v>
      </c>
      <c r="N64" s="133"/>
      <c r="O64" s="133">
        <v>17357</v>
      </c>
      <c r="P64" s="133">
        <v>8467</v>
      </c>
      <c r="Q64" s="133">
        <v>8890</v>
      </c>
      <c r="R64" s="133"/>
      <c r="S64" s="133">
        <v>17215</v>
      </c>
      <c r="T64" s="133">
        <v>8400</v>
      </c>
      <c r="U64" s="133">
        <v>8815</v>
      </c>
      <c r="V64" s="133"/>
      <c r="W64" s="133">
        <v>17535</v>
      </c>
      <c r="X64" s="133">
        <v>8589</v>
      </c>
      <c r="Y64" s="133">
        <v>8946</v>
      </c>
      <c r="Z64" s="133"/>
      <c r="AA64" s="133">
        <v>17594</v>
      </c>
      <c r="AB64" s="133">
        <v>8619</v>
      </c>
      <c r="AC64" s="133">
        <v>8975</v>
      </c>
      <c r="AD64" s="70"/>
      <c r="AE64" s="70"/>
    </row>
    <row r="65" spans="1:31" ht="11.25" customHeight="1">
      <c r="A65" s="53" t="s">
        <v>103</v>
      </c>
      <c r="B65" s="134">
        <v>3165</v>
      </c>
      <c r="C65" s="134">
        <v>1565</v>
      </c>
      <c r="D65" s="134">
        <v>1600</v>
      </c>
      <c r="E65" s="133">
        <v>3578</v>
      </c>
      <c r="F65" s="133">
        <v>1809</v>
      </c>
      <c r="G65" s="133">
        <v>1769</v>
      </c>
      <c r="H65" s="133">
        <f t="shared" ref="H65:H66" si="17">SUM(I65:J65)</f>
        <v>3547.9999999999991</v>
      </c>
      <c r="I65" s="133">
        <v>1802.9999999999991</v>
      </c>
      <c r="J65" s="133">
        <v>1744.9999999999998</v>
      </c>
      <c r="K65" s="133">
        <v>3532</v>
      </c>
      <c r="L65" s="133">
        <v>1795</v>
      </c>
      <c r="M65" s="133">
        <v>1737</v>
      </c>
      <c r="N65" s="133"/>
      <c r="O65" s="133">
        <v>3561</v>
      </c>
      <c r="P65" s="133">
        <v>1818</v>
      </c>
      <c r="Q65" s="133">
        <v>1743</v>
      </c>
      <c r="R65" s="133"/>
      <c r="S65" s="133">
        <v>3844</v>
      </c>
      <c r="T65" s="133">
        <v>1977</v>
      </c>
      <c r="U65" s="133">
        <v>1867</v>
      </c>
      <c r="V65" s="133"/>
      <c r="W65" s="133">
        <v>3719</v>
      </c>
      <c r="X65" s="133">
        <v>1900</v>
      </c>
      <c r="Y65" s="133">
        <v>1819</v>
      </c>
      <c r="Z65" s="133"/>
      <c r="AA65" s="133">
        <v>3707</v>
      </c>
      <c r="AB65" s="133">
        <v>1890</v>
      </c>
      <c r="AC65" s="133">
        <v>1817</v>
      </c>
      <c r="AD65" s="70"/>
      <c r="AE65" s="70"/>
    </row>
    <row r="66" spans="1:31" ht="11.25" customHeight="1">
      <c r="A66" s="53" t="s">
        <v>104</v>
      </c>
      <c r="B66" s="134">
        <v>2099</v>
      </c>
      <c r="C66" s="134">
        <v>997</v>
      </c>
      <c r="D66" s="134">
        <v>1102</v>
      </c>
      <c r="E66" s="133">
        <v>2187</v>
      </c>
      <c r="F66" s="133">
        <v>1055</v>
      </c>
      <c r="G66" s="133">
        <v>1132</v>
      </c>
      <c r="H66" s="133">
        <f t="shared" si="17"/>
        <v>2215.9999999999986</v>
      </c>
      <c r="I66" s="133">
        <v>1068.9999999999995</v>
      </c>
      <c r="J66" s="133">
        <v>1146.9999999999991</v>
      </c>
      <c r="K66" s="133">
        <v>2962</v>
      </c>
      <c r="L66" s="133">
        <v>1480</v>
      </c>
      <c r="M66" s="133">
        <v>1482</v>
      </c>
      <c r="N66" s="133"/>
      <c r="O66" s="133">
        <v>2962</v>
      </c>
      <c r="P66" s="133">
        <v>1475</v>
      </c>
      <c r="Q66" s="133">
        <v>1487</v>
      </c>
      <c r="R66" s="133"/>
      <c r="S66" s="133">
        <v>2889</v>
      </c>
      <c r="T66" s="133">
        <v>1445</v>
      </c>
      <c r="U66" s="133">
        <v>1444</v>
      </c>
      <c r="V66" s="133"/>
      <c r="W66" s="133">
        <v>2926</v>
      </c>
      <c r="X66" s="133">
        <v>1465</v>
      </c>
      <c r="Y66" s="133">
        <v>1461</v>
      </c>
      <c r="Z66" s="133"/>
      <c r="AA66" s="133">
        <v>2899</v>
      </c>
      <c r="AB66" s="133">
        <v>1448</v>
      </c>
      <c r="AC66" s="133">
        <v>1451</v>
      </c>
      <c r="AD66" s="70"/>
      <c r="AE66" s="70"/>
    </row>
    <row r="67" spans="1:31" ht="6" customHeight="1">
      <c r="A67" s="36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70"/>
      <c r="AE67" s="70"/>
    </row>
    <row r="68" spans="1:31" ht="9.9499999999999993" customHeight="1">
      <c r="A68" s="70"/>
      <c r="B68" s="54"/>
      <c r="C68" s="54"/>
      <c r="D68" s="54"/>
      <c r="E68" s="75"/>
      <c r="F68" s="75"/>
      <c r="G68" s="75"/>
      <c r="H68" s="75"/>
      <c r="I68" s="488" t="s">
        <v>188</v>
      </c>
      <c r="J68" s="488"/>
      <c r="K68" s="488"/>
      <c r="L68" s="488"/>
      <c r="M68" s="488"/>
      <c r="N68" s="488"/>
      <c r="O68" s="488"/>
      <c r="P68" s="488"/>
      <c r="Q68" s="488"/>
      <c r="R68" s="488"/>
      <c r="S68" s="488"/>
      <c r="T68" s="488"/>
      <c r="U68" s="488"/>
      <c r="V68" s="488"/>
      <c r="W68" s="488"/>
      <c r="X68" s="488"/>
      <c r="Y68" s="488"/>
      <c r="Z68" s="488"/>
      <c r="AA68" s="488"/>
      <c r="AB68" s="488"/>
      <c r="AC68" s="488"/>
      <c r="AD68" s="70"/>
      <c r="AE68" s="70"/>
    </row>
    <row r="69" spans="1:31" ht="18.75" customHeight="1">
      <c r="A69" s="70"/>
      <c r="B69" s="54"/>
      <c r="C69" s="54"/>
      <c r="D69" s="54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0"/>
      <c r="AB69" s="70"/>
      <c r="AC69" s="70"/>
      <c r="AD69" s="70"/>
      <c r="AE69" s="70"/>
    </row>
    <row r="70" spans="1:31" ht="11.25" customHeight="1">
      <c r="A70" s="39" t="str">
        <f>A1</f>
        <v>10.3  PUNO: POBLACIÓN HÁBIL PARA VOTAR POR  SEXO, SEGÚN PROVINCIA Y DISTRITO, 2017 - 2019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70"/>
      <c r="AE70" s="70"/>
    </row>
    <row r="71" spans="1:31" ht="6" customHeight="1">
      <c r="A71" s="84"/>
      <c r="B71" s="54"/>
      <c r="C71" s="54"/>
      <c r="D71" s="54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0"/>
      <c r="AB71" s="70"/>
      <c r="AC71" s="70"/>
      <c r="AD71" s="70"/>
      <c r="AE71" s="70"/>
    </row>
    <row r="72" spans="1:31" ht="27.75" customHeight="1">
      <c r="A72" s="484" t="s">
        <v>189</v>
      </c>
      <c r="B72" s="486" t="s">
        <v>308</v>
      </c>
      <c r="C72" s="474"/>
      <c r="D72" s="474"/>
      <c r="E72" s="481" t="s">
        <v>190</v>
      </c>
      <c r="F72" s="481"/>
      <c r="G72" s="481"/>
      <c r="H72" s="481" t="s">
        <v>213</v>
      </c>
      <c r="I72" s="481"/>
      <c r="J72" s="481"/>
      <c r="K72" s="474" t="str">
        <f>K3</f>
        <v xml:space="preserve">          Población Electoral al 31/12/2015</v>
      </c>
      <c r="L72" s="474"/>
      <c r="M72" s="474"/>
      <c r="N72" s="174"/>
      <c r="O72" s="474" t="str">
        <f>O3</f>
        <v xml:space="preserve">          Población hábil para votar al 31/12/2016</v>
      </c>
      <c r="P72" s="474"/>
      <c r="Q72" s="474"/>
      <c r="R72" s="190"/>
      <c r="S72" s="474" t="str">
        <f>S3</f>
        <v>Población hábil para votar al 31/12/2017</v>
      </c>
      <c r="T72" s="474"/>
      <c r="U72" s="474"/>
      <c r="V72" s="190"/>
      <c r="W72" s="474" t="str">
        <f>W3</f>
        <v>Población hábil para votar al 31/12/2018</v>
      </c>
      <c r="X72" s="474"/>
      <c r="Y72" s="474"/>
      <c r="Z72" s="190"/>
      <c r="AA72" s="474" t="str">
        <f>AA3</f>
        <v>Población hábil para votar al 30/04/2019</v>
      </c>
      <c r="AB72" s="474"/>
      <c r="AC72" s="474"/>
      <c r="AD72" s="70"/>
      <c r="AE72" s="70"/>
    </row>
    <row r="73" spans="1:31" ht="15" customHeight="1">
      <c r="A73" s="485"/>
      <c r="B73" s="51" t="s">
        <v>17</v>
      </c>
      <c r="C73" s="51" t="s">
        <v>51</v>
      </c>
      <c r="D73" s="51" t="s">
        <v>52</v>
      </c>
      <c r="E73" s="51" t="s">
        <v>17</v>
      </c>
      <c r="F73" s="51" t="s">
        <v>51</v>
      </c>
      <c r="G73" s="51" t="s">
        <v>52</v>
      </c>
      <c r="H73" s="51" t="s">
        <v>17</v>
      </c>
      <c r="I73" s="51" t="s">
        <v>51</v>
      </c>
      <c r="J73" s="51" t="s">
        <v>52</v>
      </c>
      <c r="K73" s="51" t="s">
        <v>17</v>
      </c>
      <c r="L73" s="51" t="s">
        <v>51</v>
      </c>
      <c r="M73" s="51" t="s">
        <v>52</v>
      </c>
      <c r="N73" s="51"/>
      <c r="O73" s="82" t="s">
        <v>17</v>
      </c>
      <c r="P73" s="82" t="s">
        <v>51</v>
      </c>
      <c r="Q73" s="82" t="s">
        <v>52</v>
      </c>
      <c r="R73"/>
      <c r="S73" s="82" t="s">
        <v>17</v>
      </c>
      <c r="T73" s="82" t="s">
        <v>51</v>
      </c>
      <c r="U73" s="82" t="s">
        <v>52</v>
      </c>
      <c r="V73"/>
      <c r="W73" s="82" t="s">
        <v>17</v>
      </c>
      <c r="X73" s="82" t="s">
        <v>51</v>
      </c>
      <c r="Y73" s="82" t="s">
        <v>52</v>
      </c>
      <c r="Z73"/>
      <c r="AA73" s="82" t="s">
        <v>17</v>
      </c>
      <c r="AB73" s="82" t="s">
        <v>51</v>
      </c>
      <c r="AC73" s="82" t="s">
        <v>52</v>
      </c>
      <c r="AD73" s="70"/>
      <c r="AE73" s="70"/>
    </row>
    <row r="74" spans="1:31" ht="5.0999999999999996" customHeight="1">
      <c r="A74" s="53"/>
      <c r="B74" s="54"/>
      <c r="C74" s="54"/>
      <c r="D74" s="54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0"/>
      <c r="AB74" s="70"/>
      <c r="AC74" s="70"/>
      <c r="AD74" s="70"/>
      <c r="AE74" s="70"/>
    </row>
    <row r="75" spans="1:31" ht="11.25" customHeight="1">
      <c r="A75" s="53" t="s">
        <v>105</v>
      </c>
      <c r="B75" s="134">
        <v>2625</v>
      </c>
      <c r="C75" s="134">
        <v>1313</v>
      </c>
      <c r="D75" s="134">
        <v>1312</v>
      </c>
      <c r="E75" s="133">
        <v>2982</v>
      </c>
      <c r="F75" s="133">
        <v>1486</v>
      </c>
      <c r="G75" s="133">
        <v>1496</v>
      </c>
      <c r="H75" s="133">
        <f>SUM(I75:J75)</f>
        <v>2967.9999999999991</v>
      </c>
      <c r="I75" s="133">
        <v>1483.9999999999995</v>
      </c>
      <c r="J75" s="133">
        <v>1483.9999999999995</v>
      </c>
      <c r="K75" s="133">
        <v>4222</v>
      </c>
      <c r="L75" s="133">
        <v>2004</v>
      </c>
      <c r="M75" s="133">
        <v>2218</v>
      </c>
      <c r="N75" s="133"/>
      <c r="O75" s="133">
        <v>4289</v>
      </c>
      <c r="P75" s="133">
        <v>2031</v>
      </c>
      <c r="Q75" s="133">
        <v>2258</v>
      </c>
      <c r="R75" s="133"/>
      <c r="S75" s="133">
        <v>4247</v>
      </c>
      <c r="T75" s="133">
        <v>2020</v>
      </c>
      <c r="U75" s="133">
        <v>2227</v>
      </c>
      <c r="V75" s="133"/>
      <c r="W75" s="133">
        <v>4324</v>
      </c>
      <c r="X75" s="133">
        <v>2054</v>
      </c>
      <c r="Y75" s="133">
        <v>2270</v>
      </c>
      <c r="Z75" s="133"/>
      <c r="AA75" s="133">
        <v>4354</v>
      </c>
      <c r="AB75" s="133">
        <v>2067</v>
      </c>
      <c r="AC75" s="133">
        <v>2287</v>
      </c>
      <c r="AD75" s="70"/>
      <c r="AE75" s="70"/>
    </row>
    <row r="76" spans="1:31" ht="11.25" customHeight="1">
      <c r="A76" s="53" t="s">
        <v>106</v>
      </c>
      <c r="B76" s="134">
        <v>4117</v>
      </c>
      <c r="C76" s="134">
        <v>1973</v>
      </c>
      <c r="D76" s="134">
        <v>2144</v>
      </c>
      <c r="E76" s="133">
        <v>4159</v>
      </c>
      <c r="F76" s="133">
        <v>1989</v>
      </c>
      <c r="G76" s="133">
        <v>2170</v>
      </c>
      <c r="H76" s="133">
        <f>SUM(I76:J76)</f>
        <v>4230.9999999999991</v>
      </c>
      <c r="I76" s="133">
        <v>2008.9999999999998</v>
      </c>
      <c r="J76" s="133">
        <v>2221.9999999999991</v>
      </c>
      <c r="K76" s="133">
        <v>4758</v>
      </c>
      <c r="L76" s="133">
        <v>2352</v>
      </c>
      <c r="M76" s="133">
        <v>2406</v>
      </c>
      <c r="N76" s="133"/>
      <c r="O76" s="133">
        <v>4787</v>
      </c>
      <c r="P76" s="133">
        <v>2371</v>
      </c>
      <c r="Q76" s="133">
        <v>2416</v>
      </c>
      <c r="R76" s="133"/>
      <c r="S76" s="133">
        <v>4720</v>
      </c>
      <c r="T76" s="133">
        <v>2344</v>
      </c>
      <c r="U76" s="133">
        <v>2376</v>
      </c>
      <c r="V76" s="133"/>
      <c r="W76" s="133">
        <v>4794</v>
      </c>
      <c r="X76" s="133">
        <v>2382</v>
      </c>
      <c r="Y76" s="133">
        <v>2412</v>
      </c>
      <c r="Z76" s="133"/>
      <c r="AA76" s="133">
        <v>4774</v>
      </c>
      <c r="AB76" s="133">
        <v>2377</v>
      </c>
      <c r="AC76" s="133">
        <v>2397</v>
      </c>
      <c r="AD76" s="70"/>
      <c r="AE76" s="70"/>
    </row>
    <row r="77" spans="1:31" ht="11.25" customHeight="1">
      <c r="A77" s="53" t="s">
        <v>107</v>
      </c>
      <c r="B77" s="134">
        <v>4523</v>
      </c>
      <c r="C77" s="134">
        <v>2210</v>
      </c>
      <c r="D77" s="134">
        <v>2313</v>
      </c>
      <c r="E77" s="133">
        <v>4788</v>
      </c>
      <c r="F77" s="133">
        <v>2356</v>
      </c>
      <c r="G77" s="133">
        <v>2432</v>
      </c>
      <c r="H77" s="133">
        <f>SUM(I77:J77)</f>
        <v>4796.9999999999991</v>
      </c>
      <c r="I77" s="133">
        <v>2371.9999999999995</v>
      </c>
      <c r="J77" s="133">
        <v>2424.9999999999995</v>
      </c>
      <c r="K77" s="133">
        <v>11172</v>
      </c>
      <c r="L77" s="133">
        <v>5379</v>
      </c>
      <c r="M77" s="133">
        <v>5793</v>
      </c>
      <c r="N77" s="133"/>
      <c r="O77" s="133">
        <v>11299</v>
      </c>
      <c r="P77" s="133">
        <v>5429</v>
      </c>
      <c r="Q77" s="133">
        <v>5870</v>
      </c>
      <c r="R77" s="133"/>
      <c r="S77" s="133">
        <v>11241</v>
      </c>
      <c r="T77" s="133">
        <v>5438</v>
      </c>
      <c r="U77" s="133">
        <v>5803</v>
      </c>
      <c r="V77" s="133"/>
      <c r="W77" s="133">
        <v>11498</v>
      </c>
      <c r="X77" s="133">
        <v>5579</v>
      </c>
      <c r="Y77" s="133">
        <v>5919</v>
      </c>
      <c r="Z77" s="133"/>
      <c r="AA77" s="133">
        <v>11506</v>
      </c>
      <c r="AB77" s="133">
        <v>5585</v>
      </c>
      <c r="AC77" s="133">
        <v>5921</v>
      </c>
      <c r="AD77" s="70"/>
      <c r="AE77" s="70"/>
    </row>
    <row r="78" spans="1:31" ht="11.25" customHeight="1">
      <c r="A78" s="53" t="s">
        <v>108</v>
      </c>
      <c r="B78" s="134">
        <v>10939</v>
      </c>
      <c r="C78" s="134">
        <v>5241</v>
      </c>
      <c r="D78" s="134">
        <v>5698</v>
      </c>
      <c r="E78" s="133">
        <v>10977</v>
      </c>
      <c r="F78" s="133">
        <v>5273</v>
      </c>
      <c r="G78" s="133">
        <v>5704</v>
      </c>
      <c r="H78" s="133">
        <f>SUM(I78:J78)</f>
        <v>11210.000000000004</v>
      </c>
      <c r="I78" s="133">
        <v>5395.0000000000018</v>
      </c>
      <c r="J78" s="133">
        <v>5815.0000000000018</v>
      </c>
      <c r="K78" s="133">
        <v>8419</v>
      </c>
      <c r="L78" s="133">
        <v>4081</v>
      </c>
      <c r="M78" s="133">
        <v>4338</v>
      </c>
      <c r="N78" s="133"/>
      <c r="O78" s="133">
        <v>8488</v>
      </c>
      <c r="P78" s="133">
        <v>4121</v>
      </c>
      <c r="Q78" s="133">
        <v>4367</v>
      </c>
      <c r="R78" s="133"/>
      <c r="S78" s="133">
        <v>8442</v>
      </c>
      <c r="T78" s="133">
        <v>4106</v>
      </c>
      <c r="U78" s="133">
        <v>4336</v>
      </c>
      <c r="V78" s="133"/>
      <c r="W78" s="133">
        <v>8548</v>
      </c>
      <c r="X78" s="133">
        <v>4170</v>
      </c>
      <c r="Y78" s="133">
        <v>4378</v>
      </c>
      <c r="Z78" s="133"/>
      <c r="AA78" s="133">
        <v>8548</v>
      </c>
      <c r="AB78" s="133">
        <v>4175</v>
      </c>
      <c r="AC78" s="133">
        <v>4373</v>
      </c>
      <c r="AD78" s="70"/>
      <c r="AE78" s="70"/>
    </row>
    <row r="79" spans="1:31" ht="11.25" customHeight="1">
      <c r="A79" s="53" t="s">
        <v>109</v>
      </c>
      <c r="B79" s="134">
        <v>8092</v>
      </c>
      <c r="C79" s="134">
        <v>3903</v>
      </c>
      <c r="D79" s="134">
        <v>4189</v>
      </c>
      <c r="E79" s="133">
        <v>8340</v>
      </c>
      <c r="F79" s="133">
        <v>4040</v>
      </c>
      <c r="G79" s="133">
        <v>4300</v>
      </c>
      <c r="H79" s="133">
        <f>SUM(I79:J79)</f>
        <v>8444.9999999999945</v>
      </c>
      <c r="I79" s="133">
        <v>4094.9999999999973</v>
      </c>
      <c r="J79" s="133">
        <v>4349.9999999999973</v>
      </c>
      <c r="K79" s="133">
        <v>2214</v>
      </c>
      <c r="L79" s="133">
        <v>1068</v>
      </c>
      <c r="M79" s="133">
        <v>1146</v>
      </c>
      <c r="N79" s="133"/>
      <c r="O79" s="133">
        <v>2236</v>
      </c>
      <c r="P79" s="133">
        <v>1083</v>
      </c>
      <c r="Q79" s="133">
        <v>1153</v>
      </c>
      <c r="R79" s="133"/>
      <c r="S79" s="133">
        <v>2228</v>
      </c>
      <c r="T79" s="133">
        <v>1084</v>
      </c>
      <c r="U79" s="133">
        <v>1144</v>
      </c>
      <c r="V79" s="133"/>
      <c r="W79" s="133">
        <v>2275</v>
      </c>
      <c r="X79" s="133">
        <v>1114</v>
      </c>
      <c r="Y79" s="133">
        <v>1161</v>
      </c>
      <c r="Z79" s="133"/>
      <c r="AA79" s="133">
        <v>2262</v>
      </c>
      <c r="AB79" s="133">
        <v>1114</v>
      </c>
      <c r="AC79" s="133">
        <v>1148</v>
      </c>
      <c r="AD79" s="70"/>
      <c r="AE79" s="70"/>
    </row>
    <row r="80" spans="1:31" s="43" customFormat="1" ht="10.5" customHeight="1">
      <c r="A80" s="52" t="s">
        <v>110</v>
      </c>
      <c r="B80" s="132">
        <f>SUM(B81:B90)</f>
        <v>33195</v>
      </c>
      <c r="C80" s="132">
        <f t="shared" ref="C80:D80" si="18">SUM(C81:C90)</f>
        <v>16130</v>
      </c>
      <c r="D80" s="132">
        <f t="shared" si="18"/>
        <v>17065</v>
      </c>
      <c r="E80" s="132">
        <f>SUM(E81:E90)</f>
        <v>34092</v>
      </c>
      <c r="F80" s="132">
        <f t="shared" ref="F80:G80" si="19">SUM(F81:F90)</f>
        <v>16535</v>
      </c>
      <c r="G80" s="132">
        <f t="shared" si="19"/>
        <v>17557</v>
      </c>
      <c r="H80" s="132">
        <f>SUM(H81:H90)</f>
        <v>34691</v>
      </c>
      <c r="I80" s="132">
        <f t="shared" ref="I80:J80" si="20">SUM(I81:I90)</f>
        <v>16841</v>
      </c>
      <c r="J80" s="132">
        <f t="shared" si="20"/>
        <v>17849.999999999996</v>
      </c>
      <c r="K80" s="132">
        <v>34600</v>
      </c>
      <c r="L80" s="132">
        <v>16784</v>
      </c>
      <c r="M80" s="132">
        <v>17816</v>
      </c>
      <c r="N80" s="132"/>
      <c r="O80" s="132">
        <v>34940</v>
      </c>
      <c r="P80" s="132">
        <v>16919</v>
      </c>
      <c r="Q80" s="132">
        <v>18021</v>
      </c>
      <c r="R80" s="132"/>
      <c r="S80" s="132">
        <v>35161</v>
      </c>
      <c r="T80" s="132">
        <v>17037</v>
      </c>
      <c r="U80" s="132">
        <v>18124</v>
      </c>
      <c r="V80" s="132"/>
      <c r="W80" s="132">
        <v>36069</v>
      </c>
      <c r="X80" s="132">
        <v>17502</v>
      </c>
      <c r="Y80" s="132">
        <v>18567</v>
      </c>
      <c r="Z80" s="132"/>
      <c r="AA80" s="132">
        <v>36130</v>
      </c>
      <c r="AB80" s="132">
        <v>17533</v>
      </c>
      <c r="AC80" s="132">
        <v>18597</v>
      </c>
      <c r="AD80" s="70"/>
      <c r="AE80" s="70"/>
    </row>
    <row r="81" spans="1:31" ht="10.5" customHeight="1">
      <c r="A81" s="53" t="s">
        <v>110</v>
      </c>
      <c r="B81" s="134">
        <v>9509</v>
      </c>
      <c r="C81" s="134">
        <v>4623</v>
      </c>
      <c r="D81" s="134">
        <v>4886</v>
      </c>
      <c r="E81" s="133">
        <v>9391</v>
      </c>
      <c r="F81" s="133">
        <v>4539</v>
      </c>
      <c r="G81" s="133">
        <v>4852</v>
      </c>
      <c r="H81" s="133">
        <f>SUM(I81:J81)</f>
        <v>9599</v>
      </c>
      <c r="I81" s="133">
        <v>4643</v>
      </c>
      <c r="J81" s="133">
        <v>4956</v>
      </c>
      <c r="K81" s="133">
        <v>9560</v>
      </c>
      <c r="L81" s="133">
        <v>4618</v>
      </c>
      <c r="M81" s="133">
        <v>4942</v>
      </c>
      <c r="N81" s="133"/>
      <c r="O81" s="133">
        <v>9664</v>
      </c>
      <c r="P81" s="133">
        <v>4671</v>
      </c>
      <c r="Q81" s="133">
        <v>4993</v>
      </c>
      <c r="R81" s="133"/>
      <c r="S81" s="133">
        <v>9741</v>
      </c>
      <c r="T81" s="133">
        <v>4716</v>
      </c>
      <c r="U81" s="133">
        <v>5025</v>
      </c>
      <c r="V81" s="133"/>
      <c r="W81" s="133">
        <v>10018</v>
      </c>
      <c r="X81" s="133">
        <v>4860</v>
      </c>
      <c r="Y81" s="133">
        <v>5158</v>
      </c>
      <c r="Z81" s="133"/>
      <c r="AA81" s="133">
        <v>10019</v>
      </c>
      <c r="AB81" s="133">
        <v>4865</v>
      </c>
      <c r="AC81" s="133">
        <v>5154</v>
      </c>
      <c r="AD81" s="70"/>
      <c r="AE81" s="70"/>
    </row>
    <row r="82" spans="1:31" ht="10.5" customHeight="1">
      <c r="A82" s="53" t="s">
        <v>111</v>
      </c>
      <c r="B82" s="134">
        <v>4254</v>
      </c>
      <c r="C82" s="134">
        <v>2039</v>
      </c>
      <c r="D82" s="134">
        <v>2215</v>
      </c>
      <c r="E82" s="133">
        <v>4359</v>
      </c>
      <c r="F82" s="133">
        <v>2080</v>
      </c>
      <c r="G82" s="133">
        <v>2279</v>
      </c>
      <c r="H82" s="133">
        <f t="shared" ref="H82:H90" si="21">SUM(I82:J82)</f>
        <v>4551.9999999999982</v>
      </c>
      <c r="I82" s="133">
        <v>2155</v>
      </c>
      <c r="J82" s="133">
        <v>2396.9999999999982</v>
      </c>
      <c r="K82" s="133">
        <v>4542</v>
      </c>
      <c r="L82" s="133">
        <v>2150</v>
      </c>
      <c r="M82" s="133">
        <v>2392</v>
      </c>
      <c r="N82" s="133"/>
      <c r="O82" s="133">
        <v>4597</v>
      </c>
      <c r="P82" s="133">
        <v>2176</v>
      </c>
      <c r="Q82" s="133">
        <v>2421</v>
      </c>
      <c r="R82" s="133"/>
      <c r="S82" s="133">
        <v>4665</v>
      </c>
      <c r="T82" s="133">
        <v>2205</v>
      </c>
      <c r="U82" s="133">
        <v>2460</v>
      </c>
      <c r="V82" s="133"/>
      <c r="W82" s="133">
        <v>4778</v>
      </c>
      <c r="X82" s="133">
        <v>2266</v>
      </c>
      <c r="Y82" s="133">
        <v>2512</v>
      </c>
      <c r="Z82" s="133"/>
      <c r="AA82" s="133">
        <v>4772</v>
      </c>
      <c r="AB82" s="133">
        <v>2271</v>
      </c>
      <c r="AC82" s="133">
        <v>2501</v>
      </c>
      <c r="AD82" s="70"/>
      <c r="AE82" s="70"/>
    </row>
    <row r="83" spans="1:31" ht="10.5" customHeight="1">
      <c r="A83" s="53" t="s">
        <v>112</v>
      </c>
      <c r="B83" s="134">
        <v>1604</v>
      </c>
      <c r="C83" s="134">
        <v>732</v>
      </c>
      <c r="D83" s="134">
        <v>872</v>
      </c>
      <c r="E83" s="133">
        <v>1739</v>
      </c>
      <c r="F83" s="133">
        <v>799</v>
      </c>
      <c r="G83" s="133">
        <v>940</v>
      </c>
      <c r="H83" s="133">
        <f t="shared" si="21"/>
        <v>1704.0000000000005</v>
      </c>
      <c r="I83" s="133">
        <v>783.00000000000011</v>
      </c>
      <c r="J83" s="133">
        <v>921.00000000000023</v>
      </c>
      <c r="K83" s="133">
        <v>1703</v>
      </c>
      <c r="L83" s="133">
        <v>783</v>
      </c>
      <c r="M83" s="133">
        <v>920</v>
      </c>
      <c r="N83" s="133"/>
      <c r="O83" s="133">
        <v>1708</v>
      </c>
      <c r="P83" s="133">
        <v>788</v>
      </c>
      <c r="Q83" s="133">
        <v>920</v>
      </c>
      <c r="R83" s="133"/>
      <c r="S83" s="133">
        <v>1785</v>
      </c>
      <c r="T83" s="133">
        <v>834</v>
      </c>
      <c r="U83" s="133">
        <v>951</v>
      </c>
      <c r="V83" s="133"/>
      <c r="W83" s="133">
        <v>1810</v>
      </c>
      <c r="X83" s="133">
        <v>848</v>
      </c>
      <c r="Y83" s="133">
        <v>962</v>
      </c>
      <c r="Z83" s="133"/>
      <c r="AA83" s="133">
        <v>1810</v>
      </c>
      <c r="AB83" s="133">
        <v>849</v>
      </c>
      <c r="AC83" s="133">
        <v>961</v>
      </c>
      <c r="AD83" s="70"/>
      <c r="AE83" s="70"/>
    </row>
    <row r="84" spans="1:31" ht="10.5" customHeight="1">
      <c r="A84" s="53" t="s">
        <v>113</v>
      </c>
      <c r="B84" s="134">
        <v>2350</v>
      </c>
      <c r="C84" s="134">
        <v>1108</v>
      </c>
      <c r="D84" s="134">
        <v>1242</v>
      </c>
      <c r="E84" s="133">
        <v>2692</v>
      </c>
      <c r="F84" s="133">
        <v>1299</v>
      </c>
      <c r="G84" s="133">
        <v>1393</v>
      </c>
      <c r="H84" s="133">
        <f t="shared" si="21"/>
        <v>2645</v>
      </c>
      <c r="I84" s="133">
        <v>1281</v>
      </c>
      <c r="J84" s="133">
        <v>1364.0000000000002</v>
      </c>
      <c r="K84" s="133">
        <v>2640</v>
      </c>
      <c r="L84" s="133">
        <v>1277</v>
      </c>
      <c r="M84" s="133">
        <v>1363</v>
      </c>
      <c r="N84" s="133"/>
      <c r="O84" s="133">
        <v>2642</v>
      </c>
      <c r="P84" s="133">
        <v>1274</v>
      </c>
      <c r="Q84" s="133">
        <v>1368</v>
      </c>
      <c r="R84" s="133"/>
      <c r="S84" s="133">
        <v>2604</v>
      </c>
      <c r="T84" s="133">
        <v>1253</v>
      </c>
      <c r="U84" s="133">
        <v>1351</v>
      </c>
      <c r="V84" s="133"/>
      <c r="W84" s="133">
        <v>2624</v>
      </c>
      <c r="X84" s="133">
        <v>1256</v>
      </c>
      <c r="Y84" s="133">
        <v>1368</v>
      </c>
      <c r="Z84" s="133"/>
      <c r="AA84" s="133">
        <v>2610</v>
      </c>
      <c r="AB84" s="133">
        <v>1244</v>
      </c>
      <c r="AC84" s="133">
        <v>1366</v>
      </c>
      <c r="AD84" s="70"/>
      <c r="AE84" s="70"/>
    </row>
    <row r="85" spans="1:31" ht="10.5" customHeight="1">
      <c r="A85" s="53" t="s">
        <v>114</v>
      </c>
      <c r="B85" s="134">
        <v>1771</v>
      </c>
      <c r="C85" s="134">
        <v>949</v>
      </c>
      <c r="D85" s="134">
        <v>822</v>
      </c>
      <c r="E85" s="133">
        <v>1873</v>
      </c>
      <c r="F85" s="133">
        <v>995</v>
      </c>
      <c r="G85" s="133">
        <v>878</v>
      </c>
      <c r="H85" s="133">
        <f t="shared" si="21"/>
        <v>1906.9999999999995</v>
      </c>
      <c r="I85" s="133">
        <v>1012.9999999999998</v>
      </c>
      <c r="J85" s="133">
        <v>893.99999999999977</v>
      </c>
      <c r="K85" s="133">
        <v>1901</v>
      </c>
      <c r="L85" s="133">
        <v>1010</v>
      </c>
      <c r="M85" s="133">
        <v>891</v>
      </c>
      <c r="N85" s="133"/>
      <c r="O85" s="133">
        <v>1912</v>
      </c>
      <c r="P85" s="133">
        <v>1006</v>
      </c>
      <c r="Q85" s="133">
        <v>906</v>
      </c>
      <c r="R85" s="133"/>
      <c r="S85" s="133">
        <v>1909</v>
      </c>
      <c r="T85" s="133">
        <v>1004</v>
      </c>
      <c r="U85" s="133">
        <v>905</v>
      </c>
      <c r="V85" s="133"/>
      <c r="W85" s="133">
        <v>1937</v>
      </c>
      <c r="X85" s="133">
        <v>1018</v>
      </c>
      <c r="Y85" s="133">
        <v>919</v>
      </c>
      <c r="Z85" s="133"/>
      <c r="AA85" s="133">
        <v>1938</v>
      </c>
      <c r="AB85" s="133">
        <v>1011</v>
      </c>
      <c r="AC85" s="133">
        <v>927</v>
      </c>
      <c r="AD85" s="70"/>
      <c r="AE85" s="70"/>
    </row>
    <row r="86" spans="1:31" ht="10.5" customHeight="1">
      <c r="A86" s="53" t="s">
        <v>115</v>
      </c>
      <c r="B86" s="134">
        <v>1445</v>
      </c>
      <c r="C86" s="134">
        <v>688</v>
      </c>
      <c r="D86" s="134">
        <v>757</v>
      </c>
      <c r="E86" s="133">
        <v>1474</v>
      </c>
      <c r="F86" s="133">
        <v>698</v>
      </c>
      <c r="G86" s="133">
        <v>776</v>
      </c>
      <c r="H86" s="133">
        <f t="shared" si="21"/>
        <v>1500</v>
      </c>
      <c r="I86" s="133">
        <v>712.99999999999977</v>
      </c>
      <c r="J86" s="133">
        <v>787.00000000000023</v>
      </c>
      <c r="K86" s="133">
        <v>1499</v>
      </c>
      <c r="L86" s="133">
        <v>712</v>
      </c>
      <c r="M86" s="133">
        <v>787</v>
      </c>
      <c r="N86" s="133"/>
      <c r="O86" s="133">
        <v>1515</v>
      </c>
      <c r="P86" s="133">
        <v>731</v>
      </c>
      <c r="Q86" s="133">
        <v>784</v>
      </c>
      <c r="R86" s="133"/>
      <c r="S86" s="133">
        <v>1526</v>
      </c>
      <c r="T86" s="133">
        <v>734</v>
      </c>
      <c r="U86" s="133">
        <v>792</v>
      </c>
      <c r="V86" s="133"/>
      <c r="W86" s="133">
        <v>1576</v>
      </c>
      <c r="X86" s="133">
        <v>764</v>
      </c>
      <c r="Y86" s="133">
        <v>812</v>
      </c>
      <c r="Z86" s="133"/>
      <c r="AA86" s="133">
        <v>1584</v>
      </c>
      <c r="AB86" s="133">
        <v>768</v>
      </c>
      <c r="AC86" s="133">
        <v>816</v>
      </c>
      <c r="AD86" s="70"/>
      <c r="AE86" s="70"/>
    </row>
    <row r="87" spans="1:31" ht="10.5" customHeight="1">
      <c r="A87" s="53" t="s">
        <v>116</v>
      </c>
      <c r="B87" s="134">
        <v>1594</v>
      </c>
      <c r="C87" s="134">
        <v>776</v>
      </c>
      <c r="D87" s="134">
        <v>818</v>
      </c>
      <c r="E87" s="133">
        <v>1944</v>
      </c>
      <c r="F87" s="133">
        <v>951</v>
      </c>
      <c r="G87" s="133">
        <v>993</v>
      </c>
      <c r="H87" s="133">
        <f t="shared" si="21"/>
        <v>1868.0000000000005</v>
      </c>
      <c r="I87" s="133">
        <v>924.00000000000045</v>
      </c>
      <c r="J87" s="133">
        <v>944</v>
      </c>
      <c r="K87" s="133">
        <v>1864</v>
      </c>
      <c r="L87" s="133">
        <v>922</v>
      </c>
      <c r="M87" s="133">
        <v>942</v>
      </c>
      <c r="N87" s="133"/>
      <c r="O87" s="133">
        <v>1866</v>
      </c>
      <c r="P87" s="133">
        <v>911</v>
      </c>
      <c r="Q87" s="133">
        <v>955</v>
      </c>
      <c r="R87" s="133"/>
      <c r="S87" s="133">
        <v>1872</v>
      </c>
      <c r="T87" s="133">
        <v>909</v>
      </c>
      <c r="U87" s="133">
        <v>963</v>
      </c>
      <c r="V87" s="133"/>
      <c r="W87" s="133">
        <v>1932</v>
      </c>
      <c r="X87" s="133">
        <v>941</v>
      </c>
      <c r="Y87" s="133">
        <v>991</v>
      </c>
      <c r="Z87" s="133"/>
      <c r="AA87" s="133">
        <v>1937</v>
      </c>
      <c r="AB87" s="133">
        <v>945</v>
      </c>
      <c r="AC87" s="133">
        <v>992</v>
      </c>
      <c r="AD87" s="70"/>
      <c r="AE87" s="70"/>
    </row>
    <row r="88" spans="1:31" ht="10.5" customHeight="1">
      <c r="A88" s="53" t="s">
        <v>117</v>
      </c>
      <c r="B88" s="134">
        <v>4554</v>
      </c>
      <c r="C88" s="134">
        <v>2164</v>
      </c>
      <c r="D88" s="134">
        <v>2390</v>
      </c>
      <c r="E88" s="133">
        <v>4560</v>
      </c>
      <c r="F88" s="133">
        <v>2162</v>
      </c>
      <c r="G88" s="133">
        <v>2398</v>
      </c>
      <c r="H88" s="133">
        <f t="shared" si="21"/>
        <v>4657.9999999999982</v>
      </c>
      <c r="I88" s="133">
        <v>2212.9999999999995</v>
      </c>
      <c r="J88" s="133">
        <v>2444.9999999999991</v>
      </c>
      <c r="K88" s="133">
        <v>4650</v>
      </c>
      <c r="L88" s="133">
        <v>2209</v>
      </c>
      <c r="M88" s="133">
        <v>2441</v>
      </c>
      <c r="N88" s="133"/>
      <c r="O88" s="133">
        <v>4695</v>
      </c>
      <c r="P88" s="133">
        <v>2218</v>
      </c>
      <c r="Q88" s="133">
        <v>2477</v>
      </c>
      <c r="R88" s="133"/>
      <c r="S88" s="133">
        <v>4700</v>
      </c>
      <c r="T88" s="133">
        <v>2226</v>
      </c>
      <c r="U88" s="133">
        <v>2474</v>
      </c>
      <c r="V88" s="133"/>
      <c r="W88" s="133">
        <v>4840</v>
      </c>
      <c r="X88" s="133">
        <v>2307</v>
      </c>
      <c r="Y88" s="133">
        <v>2533</v>
      </c>
      <c r="Z88" s="133"/>
      <c r="AA88" s="133">
        <v>4872</v>
      </c>
      <c r="AB88" s="133">
        <v>2326</v>
      </c>
      <c r="AC88" s="133">
        <v>2546</v>
      </c>
      <c r="AD88" s="70"/>
      <c r="AE88" s="70"/>
    </row>
    <row r="89" spans="1:31" ht="10.5" customHeight="1">
      <c r="A89" s="53" t="s">
        <v>118</v>
      </c>
      <c r="B89" s="134">
        <v>5317</v>
      </c>
      <c r="C89" s="134">
        <v>2631</v>
      </c>
      <c r="D89" s="134">
        <v>2686</v>
      </c>
      <c r="E89" s="133">
        <v>5232</v>
      </c>
      <c r="F89" s="133">
        <v>2579</v>
      </c>
      <c r="G89" s="133">
        <v>2653</v>
      </c>
      <c r="H89" s="133">
        <f t="shared" si="21"/>
        <v>5394</v>
      </c>
      <c r="I89" s="133">
        <v>2660.9999999999991</v>
      </c>
      <c r="J89" s="133">
        <v>2733.0000000000009</v>
      </c>
      <c r="K89" s="133">
        <v>5380</v>
      </c>
      <c r="L89" s="133">
        <v>2650</v>
      </c>
      <c r="M89" s="133">
        <v>2730</v>
      </c>
      <c r="N89" s="133"/>
      <c r="O89" s="133">
        <v>5474</v>
      </c>
      <c r="P89" s="133">
        <v>2692</v>
      </c>
      <c r="Q89" s="133">
        <v>2782</v>
      </c>
      <c r="R89" s="133"/>
      <c r="S89" s="133">
        <v>5475</v>
      </c>
      <c r="T89" s="133">
        <v>2697</v>
      </c>
      <c r="U89" s="133">
        <v>2778</v>
      </c>
      <c r="V89" s="133"/>
      <c r="W89" s="133">
        <v>5646</v>
      </c>
      <c r="X89" s="133">
        <v>2778</v>
      </c>
      <c r="Y89" s="133">
        <v>2868</v>
      </c>
      <c r="Z89" s="133"/>
      <c r="AA89" s="133">
        <v>5667</v>
      </c>
      <c r="AB89" s="133">
        <v>2782</v>
      </c>
      <c r="AC89" s="133">
        <v>2885</v>
      </c>
      <c r="AD89" s="70"/>
      <c r="AE89" s="70"/>
    </row>
    <row r="90" spans="1:31" ht="10.5" customHeight="1">
      <c r="A90" s="53" t="s">
        <v>119</v>
      </c>
      <c r="B90" s="134">
        <v>797</v>
      </c>
      <c r="C90" s="134">
        <v>420</v>
      </c>
      <c r="D90" s="134">
        <v>377</v>
      </c>
      <c r="E90" s="133">
        <v>828</v>
      </c>
      <c r="F90" s="133">
        <v>433</v>
      </c>
      <c r="G90" s="133">
        <v>395</v>
      </c>
      <c r="H90" s="133">
        <f t="shared" si="21"/>
        <v>863.99999999999989</v>
      </c>
      <c r="I90" s="133">
        <v>454.99999999999972</v>
      </c>
      <c r="J90" s="133">
        <v>409.00000000000017</v>
      </c>
      <c r="K90" s="133">
        <v>861</v>
      </c>
      <c r="L90" s="133">
        <v>453</v>
      </c>
      <c r="M90" s="133">
        <v>408</v>
      </c>
      <c r="N90" s="133"/>
      <c r="O90" s="133">
        <v>867</v>
      </c>
      <c r="P90" s="133">
        <v>452</v>
      </c>
      <c r="Q90" s="133">
        <v>415</v>
      </c>
      <c r="R90" s="133"/>
      <c r="S90" s="133">
        <v>884</v>
      </c>
      <c r="T90" s="133">
        <v>459</v>
      </c>
      <c r="U90" s="133">
        <v>425</v>
      </c>
      <c r="V90" s="133"/>
      <c r="W90" s="133">
        <v>908</v>
      </c>
      <c r="X90" s="133">
        <v>464</v>
      </c>
      <c r="Y90" s="133">
        <v>444</v>
      </c>
      <c r="Z90" s="133"/>
      <c r="AA90" s="133">
        <v>921</v>
      </c>
      <c r="AB90" s="133">
        <v>472</v>
      </c>
      <c r="AC90" s="133">
        <v>449</v>
      </c>
      <c r="AD90" s="70"/>
      <c r="AE90" s="70"/>
    </row>
    <row r="91" spans="1:31" s="43" customFormat="1" ht="10.5" customHeight="1">
      <c r="A91" s="52" t="s">
        <v>120</v>
      </c>
      <c r="B91" s="132">
        <f t="shared" ref="B91:J91" si="22">SUM(B92:B100)</f>
        <v>51273</v>
      </c>
      <c r="C91" s="132">
        <f t="shared" si="22"/>
        <v>24551</v>
      </c>
      <c r="D91" s="132">
        <f t="shared" si="22"/>
        <v>26722</v>
      </c>
      <c r="E91" s="132">
        <f t="shared" si="22"/>
        <v>51323</v>
      </c>
      <c r="F91" s="132">
        <f t="shared" si="22"/>
        <v>24617</v>
      </c>
      <c r="G91" s="132">
        <f t="shared" si="22"/>
        <v>26706</v>
      </c>
      <c r="H91" s="132">
        <f t="shared" si="22"/>
        <v>52245.000000000007</v>
      </c>
      <c r="I91" s="132">
        <f t="shared" si="22"/>
        <v>25044.000000000011</v>
      </c>
      <c r="J91" s="132">
        <f t="shared" si="22"/>
        <v>27201</v>
      </c>
      <c r="K91" s="132">
        <v>52089</v>
      </c>
      <c r="L91" s="132">
        <v>24946</v>
      </c>
      <c r="M91" s="132">
        <v>27143</v>
      </c>
      <c r="N91" s="132"/>
      <c r="O91" s="132">
        <v>52754</v>
      </c>
      <c r="P91" s="132">
        <v>25264</v>
      </c>
      <c r="Q91" s="132">
        <v>27490</v>
      </c>
      <c r="R91" s="132"/>
      <c r="S91" s="132">
        <v>52884</v>
      </c>
      <c r="T91" s="132">
        <v>25318</v>
      </c>
      <c r="U91" s="132">
        <v>27566</v>
      </c>
      <c r="V91" s="132"/>
      <c r="W91" s="132">
        <v>54611</v>
      </c>
      <c r="X91" s="132">
        <v>26205</v>
      </c>
      <c r="Y91" s="132">
        <v>28406</v>
      </c>
      <c r="Z91" s="132"/>
      <c r="AA91" s="132">
        <v>54772</v>
      </c>
      <c r="AB91" s="132">
        <v>26299</v>
      </c>
      <c r="AC91" s="132">
        <v>28473</v>
      </c>
      <c r="AD91" s="70"/>
      <c r="AE91" s="70"/>
    </row>
    <row r="92" spans="1:31" ht="10.5" customHeight="1">
      <c r="A92" s="53" t="s">
        <v>121</v>
      </c>
      <c r="B92" s="134">
        <v>19096</v>
      </c>
      <c r="C92" s="134">
        <v>9284</v>
      </c>
      <c r="D92" s="134">
        <v>9812</v>
      </c>
      <c r="E92" s="133">
        <v>18723</v>
      </c>
      <c r="F92" s="133">
        <v>9100</v>
      </c>
      <c r="G92" s="133">
        <v>9623</v>
      </c>
      <c r="H92" s="133">
        <f>SUM(I92:J92)</f>
        <v>19035.000000000004</v>
      </c>
      <c r="I92" s="133">
        <v>9218.0000000000055</v>
      </c>
      <c r="J92" s="133">
        <v>9816.9999999999982</v>
      </c>
      <c r="K92" s="133">
        <v>18963</v>
      </c>
      <c r="L92" s="133">
        <v>9169</v>
      </c>
      <c r="M92" s="133">
        <v>9794</v>
      </c>
      <c r="N92" s="133"/>
      <c r="O92" s="133">
        <v>19220</v>
      </c>
      <c r="P92" s="133">
        <v>9303</v>
      </c>
      <c r="Q92" s="133">
        <v>9917</v>
      </c>
      <c r="R92" s="133"/>
      <c r="S92" s="133">
        <v>19227</v>
      </c>
      <c r="T92" s="133">
        <v>9293</v>
      </c>
      <c r="U92" s="133">
        <v>9934</v>
      </c>
      <c r="V92" s="133"/>
      <c r="W92" s="133">
        <v>19835</v>
      </c>
      <c r="X92" s="133">
        <v>9609</v>
      </c>
      <c r="Y92" s="133">
        <v>10226</v>
      </c>
      <c r="Z92" s="133"/>
      <c r="AA92" s="133">
        <v>19903</v>
      </c>
      <c r="AB92" s="133">
        <v>9658</v>
      </c>
      <c r="AC92" s="133">
        <v>10245</v>
      </c>
      <c r="AD92" s="70"/>
      <c r="AE92" s="70"/>
    </row>
    <row r="93" spans="1:31" ht="10.5" customHeight="1">
      <c r="A93" s="53" t="s">
        <v>122</v>
      </c>
      <c r="B93" s="134">
        <v>3725</v>
      </c>
      <c r="C93" s="134">
        <v>1855</v>
      </c>
      <c r="D93" s="134">
        <v>1870</v>
      </c>
      <c r="E93" s="133">
        <v>3865</v>
      </c>
      <c r="F93" s="133">
        <v>1946</v>
      </c>
      <c r="G93" s="133">
        <v>1919</v>
      </c>
      <c r="H93" s="133">
        <f t="shared" ref="H93:H100" si="23">SUM(I93:J93)</f>
        <v>4003.9999999999991</v>
      </c>
      <c r="I93" s="133">
        <v>2013</v>
      </c>
      <c r="J93" s="133">
        <v>1990.9999999999993</v>
      </c>
      <c r="K93" s="133">
        <v>3995</v>
      </c>
      <c r="L93" s="133">
        <v>2008</v>
      </c>
      <c r="M93" s="133">
        <v>1987</v>
      </c>
      <c r="N93" s="133"/>
      <c r="O93" s="133">
        <v>4078</v>
      </c>
      <c r="P93" s="133">
        <v>2044</v>
      </c>
      <c r="Q93" s="133">
        <v>2034</v>
      </c>
      <c r="R93" s="133"/>
      <c r="S93" s="133">
        <v>4144</v>
      </c>
      <c r="T93" s="133">
        <v>2075</v>
      </c>
      <c r="U93" s="133">
        <v>2069</v>
      </c>
      <c r="V93" s="133"/>
      <c r="W93" s="133">
        <v>4294</v>
      </c>
      <c r="X93" s="133">
        <v>2159</v>
      </c>
      <c r="Y93" s="133">
        <v>2135</v>
      </c>
      <c r="Z93" s="133"/>
      <c r="AA93" s="133">
        <v>4342</v>
      </c>
      <c r="AB93" s="133">
        <v>2191</v>
      </c>
      <c r="AC93" s="133">
        <v>2151</v>
      </c>
      <c r="AD93" s="70"/>
      <c r="AE93" s="70"/>
    </row>
    <row r="94" spans="1:31" ht="10.5" customHeight="1">
      <c r="A94" s="53" t="s">
        <v>123</v>
      </c>
      <c r="B94" s="134">
        <v>1424</v>
      </c>
      <c r="C94" s="134">
        <v>650</v>
      </c>
      <c r="D94" s="134">
        <v>774</v>
      </c>
      <c r="E94" s="133">
        <v>1476</v>
      </c>
      <c r="F94" s="133">
        <v>669</v>
      </c>
      <c r="G94" s="133">
        <v>807</v>
      </c>
      <c r="H94" s="133">
        <f t="shared" si="23"/>
        <v>1498</v>
      </c>
      <c r="I94" s="133">
        <v>681.99999999999989</v>
      </c>
      <c r="J94" s="133">
        <v>816</v>
      </c>
      <c r="K94" s="133">
        <v>1494</v>
      </c>
      <c r="L94" s="133">
        <v>680</v>
      </c>
      <c r="M94" s="133">
        <v>814</v>
      </c>
      <c r="N94" s="133"/>
      <c r="O94" s="133">
        <v>1497</v>
      </c>
      <c r="P94" s="133">
        <v>681</v>
      </c>
      <c r="Q94" s="133">
        <v>816</v>
      </c>
      <c r="R94" s="133"/>
      <c r="S94" s="133">
        <v>1485</v>
      </c>
      <c r="T94" s="133">
        <v>675</v>
      </c>
      <c r="U94" s="133">
        <v>810</v>
      </c>
      <c r="V94" s="133"/>
      <c r="W94" s="133">
        <v>1530</v>
      </c>
      <c r="X94" s="133">
        <v>701</v>
      </c>
      <c r="Y94" s="133">
        <v>829</v>
      </c>
      <c r="Z94" s="133"/>
      <c r="AA94" s="133">
        <v>1537</v>
      </c>
      <c r="AB94" s="133">
        <v>706</v>
      </c>
      <c r="AC94" s="133">
        <v>831</v>
      </c>
      <c r="AD94" s="70"/>
      <c r="AE94" s="70"/>
    </row>
    <row r="95" spans="1:31" ht="10.5" customHeight="1">
      <c r="A95" s="53" t="s">
        <v>124</v>
      </c>
      <c r="B95" s="134">
        <v>2071</v>
      </c>
      <c r="C95" s="134">
        <v>938</v>
      </c>
      <c r="D95" s="134">
        <v>1133</v>
      </c>
      <c r="E95" s="133">
        <v>2115</v>
      </c>
      <c r="F95" s="133">
        <v>973</v>
      </c>
      <c r="G95" s="133">
        <v>1142</v>
      </c>
      <c r="H95" s="133">
        <f t="shared" si="23"/>
        <v>2131.0000000000009</v>
      </c>
      <c r="I95" s="133">
        <v>980.00000000000023</v>
      </c>
      <c r="J95" s="133">
        <v>1151.0000000000005</v>
      </c>
      <c r="K95" s="133">
        <v>2122</v>
      </c>
      <c r="L95" s="133">
        <v>974</v>
      </c>
      <c r="M95" s="133">
        <v>1148</v>
      </c>
      <c r="N95" s="133"/>
      <c r="O95" s="133">
        <v>2156</v>
      </c>
      <c r="P95" s="133">
        <v>985</v>
      </c>
      <c r="Q95" s="133">
        <v>1171</v>
      </c>
      <c r="R95" s="133"/>
      <c r="S95" s="133">
        <v>2197</v>
      </c>
      <c r="T95" s="133">
        <v>987</v>
      </c>
      <c r="U95" s="133">
        <v>1210</v>
      </c>
      <c r="V95" s="133"/>
      <c r="W95" s="133">
        <v>2303</v>
      </c>
      <c r="X95" s="133">
        <v>1041</v>
      </c>
      <c r="Y95" s="133">
        <v>1262</v>
      </c>
      <c r="Z95" s="133"/>
      <c r="AA95" s="133">
        <v>2310</v>
      </c>
      <c r="AB95" s="133">
        <v>1045</v>
      </c>
      <c r="AC95" s="133">
        <v>1265</v>
      </c>
      <c r="AD95" s="70"/>
      <c r="AE95" s="70"/>
    </row>
    <row r="96" spans="1:31" ht="10.5" customHeight="1">
      <c r="A96" s="53" t="s">
        <v>125</v>
      </c>
      <c r="B96" s="134">
        <v>4853</v>
      </c>
      <c r="C96" s="134">
        <v>2370</v>
      </c>
      <c r="D96" s="134">
        <v>2483</v>
      </c>
      <c r="E96" s="133">
        <v>4925</v>
      </c>
      <c r="F96" s="133">
        <v>2405</v>
      </c>
      <c r="G96" s="133">
        <v>2520</v>
      </c>
      <c r="H96" s="133">
        <f t="shared" si="23"/>
        <v>5067</v>
      </c>
      <c r="I96" s="133">
        <v>2459.0000000000014</v>
      </c>
      <c r="J96" s="133">
        <v>2607.9999999999991</v>
      </c>
      <c r="K96" s="133">
        <v>5054</v>
      </c>
      <c r="L96" s="133">
        <v>2451</v>
      </c>
      <c r="M96" s="133">
        <v>2603</v>
      </c>
      <c r="N96" s="133"/>
      <c r="O96" s="133">
        <v>5149</v>
      </c>
      <c r="P96" s="133">
        <v>2497</v>
      </c>
      <c r="Q96" s="133">
        <v>2652</v>
      </c>
      <c r="R96" s="133"/>
      <c r="S96" s="133">
        <v>5210</v>
      </c>
      <c r="T96" s="133">
        <v>2512</v>
      </c>
      <c r="U96" s="133">
        <v>2698</v>
      </c>
      <c r="V96" s="133"/>
      <c r="W96" s="133">
        <v>5458</v>
      </c>
      <c r="X96" s="133">
        <v>2644</v>
      </c>
      <c r="Y96" s="133">
        <v>2814</v>
      </c>
      <c r="Z96" s="133"/>
      <c r="AA96" s="133">
        <v>5484</v>
      </c>
      <c r="AB96" s="133">
        <v>2650</v>
      </c>
      <c r="AC96" s="133">
        <v>2834</v>
      </c>
      <c r="AD96" s="70"/>
      <c r="AE96" s="70"/>
    </row>
    <row r="97" spans="1:31" ht="10.5" customHeight="1">
      <c r="A97" s="53" t="s">
        <v>126</v>
      </c>
      <c r="B97" s="134">
        <v>6710</v>
      </c>
      <c r="C97" s="134">
        <v>3225</v>
      </c>
      <c r="D97" s="134">
        <v>3485</v>
      </c>
      <c r="E97" s="133">
        <v>6660</v>
      </c>
      <c r="F97" s="133">
        <v>3197</v>
      </c>
      <c r="G97" s="133">
        <v>3463</v>
      </c>
      <c r="H97" s="133">
        <f t="shared" si="23"/>
        <v>6783.0000000000036</v>
      </c>
      <c r="I97" s="133">
        <v>3270.0000000000023</v>
      </c>
      <c r="J97" s="133">
        <v>3513.0000000000018</v>
      </c>
      <c r="K97" s="133">
        <v>6767</v>
      </c>
      <c r="L97" s="133">
        <v>3262</v>
      </c>
      <c r="M97" s="133">
        <v>3505</v>
      </c>
      <c r="N97" s="133"/>
      <c r="O97" s="133">
        <v>6845</v>
      </c>
      <c r="P97" s="133">
        <v>3305</v>
      </c>
      <c r="Q97" s="133">
        <v>3540</v>
      </c>
      <c r="R97" s="133"/>
      <c r="S97" s="133">
        <v>6867</v>
      </c>
      <c r="T97" s="133">
        <v>3313</v>
      </c>
      <c r="U97" s="133">
        <v>3554</v>
      </c>
      <c r="V97" s="133"/>
      <c r="W97" s="133">
        <v>7093</v>
      </c>
      <c r="X97" s="133">
        <v>3413</v>
      </c>
      <c r="Y97" s="133">
        <v>3680</v>
      </c>
      <c r="Z97" s="133"/>
      <c r="AA97" s="133">
        <v>7083</v>
      </c>
      <c r="AB97" s="133">
        <v>3412</v>
      </c>
      <c r="AC97" s="133">
        <v>3671</v>
      </c>
      <c r="AD97" s="70"/>
      <c r="AE97" s="70"/>
    </row>
    <row r="98" spans="1:31" ht="10.5" customHeight="1">
      <c r="A98" s="53" t="s">
        <v>127</v>
      </c>
      <c r="B98" s="134">
        <v>6181</v>
      </c>
      <c r="C98" s="134">
        <v>2830</v>
      </c>
      <c r="D98" s="134">
        <v>3351</v>
      </c>
      <c r="E98" s="133">
        <v>6123</v>
      </c>
      <c r="F98" s="133">
        <v>2804</v>
      </c>
      <c r="G98" s="133">
        <v>3319</v>
      </c>
      <c r="H98" s="133">
        <f t="shared" si="23"/>
        <v>6258</v>
      </c>
      <c r="I98" s="133">
        <v>2882.0000000000005</v>
      </c>
      <c r="J98" s="133">
        <v>3375.9999999999991</v>
      </c>
      <c r="K98" s="133">
        <v>6246</v>
      </c>
      <c r="L98" s="133">
        <v>2874</v>
      </c>
      <c r="M98" s="133">
        <v>3372</v>
      </c>
      <c r="N98" s="133"/>
      <c r="O98" s="133">
        <v>6294</v>
      </c>
      <c r="P98" s="133">
        <v>2903</v>
      </c>
      <c r="Q98" s="133">
        <v>3391</v>
      </c>
      <c r="R98" s="133"/>
      <c r="S98" s="133">
        <v>6258</v>
      </c>
      <c r="T98" s="133">
        <v>2904</v>
      </c>
      <c r="U98" s="133">
        <v>3354</v>
      </c>
      <c r="V98" s="133"/>
      <c r="W98" s="133">
        <v>6457</v>
      </c>
      <c r="X98" s="133">
        <v>2989</v>
      </c>
      <c r="Y98" s="133">
        <v>3468</v>
      </c>
      <c r="Z98" s="133"/>
      <c r="AA98" s="133">
        <v>6483</v>
      </c>
      <c r="AB98" s="133">
        <v>2999</v>
      </c>
      <c r="AC98" s="133">
        <v>3484</v>
      </c>
      <c r="AD98" s="70"/>
      <c r="AE98" s="70"/>
    </row>
    <row r="99" spans="1:31" ht="10.5" customHeight="1">
      <c r="A99" s="53" t="s">
        <v>100</v>
      </c>
      <c r="B99" s="134">
        <v>4623</v>
      </c>
      <c r="C99" s="134">
        <v>2179</v>
      </c>
      <c r="D99" s="134">
        <v>2444</v>
      </c>
      <c r="E99" s="133">
        <v>4628</v>
      </c>
      <c r="F99" s="133">
        <v>2192</v>
      </c>
      <c r="G99" s="133">
        <v>2436</v>
      </c>
      <c r="H99" s="133">
        <f t="shared" si="23"/>
        <v>4651.0000000000018</v>
      </c>
      <c r="I99" s="133">
        <v>2201.0000000000014</v>
      </c>
      <c r="J99" s="133">
        <v>2450.0000000000009</v>
      </c>
      <c r="K99" s="133">
        <v>4637</v>
      </c>
      <c r="L99" s="133">
        <v>2193</v>
      </c>
      <c r="M99" s="133">
        <v>2444</v>
      </c>
      <c r="N99" s="133"/>
      <c r="O99" s="133">
        <v>4696</v>
      </c>
      <c r="P99" s="133">
        <v>2215</v>
      </c>
      <c r="Q99" s="133">
        <v>2481</v>
      </c>
      <c r="R99" s="133"/>
      <c r="S99" s="133">
        <v>4661</v>
      </c>
      <c r="T99" s="133">
        <v>2218</v>
      </c>
      <c r="U99" s="133">
        <v>2443</v>
      </c>
      <c r="V99" s="133"/>
      <c r="W99" s="133">
        <v>4751</v>
      </c>
      <c r="X99" s="133">
        <v>2285</v>
      </c>
      <c r="Y99" s="133">
        <v>2466</v>
      </c>
      <c r="Z99" s="133"/>
      <c r="AA99" s="133">
        <v>4739</v>
      </c>
      <c r="AB99" s="133">
        <v>2276</v>
      </c>
      <c r="AC99" s="133">
        <v>2463</v>
      </c>
      <c r="AD99" s="70"/>
      <c r="AE99" s="70"/>
    </row>
    <row r="100" spans="1:31" ht="10.5" customHeight="1">
      <c r="A100" s="53" t="s">
        <v>128</v>
      </c>
      <c r="B100" s="134">
        <v>2590</v>
      </c>
      <c r="C100" s="134">
        <v>1220</v>
      </c>
      <c r="D100" s="134">
        <v>1370</v>
      </c>
      <c r="E100" s="133">
        <v>2808</v>
      </c>
      <c r="F100" s="133">
        <v>1331</v>
      </c>
      <c r="G100" s="133">
        <v>1477</v>
      </c>
      <c r="H100" s="133">
        <f t="shared" si="23"/>
        <v>2818</v>
      </c>
      <c r="I100" s="133">
        <v>1339.0000000000002</v>
      </c>
      <c r="J100" s="133">
        <v>1478.9999999999995</v>
      </c>
      <c r="K100" s="133">
        <v>2811</v>
      </c>
      <c r="L100" s="133">
        <v>1335</v>
      </c>
      <c r="M100" s="133">
        <v>1476</v>
      </c>
      <c r="N100" s="133"/>
      <c r="O100" s="133">
        <v>2819</v>
      </c>
      <c r="P100" s="133">
        <v>1331</v>
      </c>
      <c r="Q100" s="133">
        <v>1488</v>
      </c>
      <c r="R100" s="133"/>
      <c r="S100" s="133">
        <v>2835</v>
      </c>
      <c r="T100" s="133">
        <v>1341</v>
      </c>
      <c r="U100" s="133">
        <v>1494</v>
      </c>
      <c r="V100" s="133"/>
      <c r="W100" s="133">
        <v>2890</v>
      </c>
      <c r="X100" s="133">
        <v>1364</v>
      </c>
      <c r="Y100" s="133">
        <v>1526</v>
      </c>
      <c r="Z100" s="133"/>
      <c r="AA100" s="133">
        <v>2891</v>
      </c>
      <c r="AB100" s="133">
        <v>1362</v>
      </c>
      <c r="AC100" s="133">
        <v>1529</v>
      </c>
      <c r="AD100" s="70"/>
      <c r="AE100" s="70"/>
    </row>
    <row r="101" spans="1:31" s="43" customFormat="1" ht="10.5" customHeight="1">
      <c r="A101" s="52" t="s">
        <v>129</v>
      </c>
      <c r="B101" s="132">
        <f>SUM(B102:B105)</f>
        <v>20253</v>
      </c>
      <c r="C101" s="132">
        <f t="shared" ref="C101:D101" si="24">SUM(C102:C105)</f>
        <v>9764</v>
      </c>
      <c r="D101" s="132">
        <f t="shared" si="24"/>
        <v>10489</v>
      </c>
      <c r="E101" s="132">
        <f>SUM(E102:E105)</f>
        <v>21180</v>
      </c>
      <c r="F101" s="132">
        <f t="shared" ref="F101:G101" si="25">SUM(F102:F105)</f>
        <v>10235</v>
      </c>
      <c r="G101" s="132">
        <f t="shared" si="25"/>
        <v>10945</v>
      </c>
      <c r="H101" s="132">
        <f>SUM(H102:H105)</f>
        <v>21542.999999999996</v>
      </c>
      <c r="I101" s="132">
        <f t="shared" ref="I101:J101" si="26">SUM(I102:I105)</f>
        <v>10422</v>
      </c>
      <c r="J101" s="132">
        <f t="shared" si="26"/>
        <v>11120.999999999998</v>
      </c>
      <c r="K101" s="132">
        <v>21411</v>
      </c>
      <c r="L101" s="132">
        <v>10337</v>
      </c>
      <c r="M101" s="132">
        <v>11074</v>
      </c>
      <c r="N101" s="132"/>
      <c r="O101" s="132">
        <v>21524</v>
      </c>
      <c r="P101" s="132">
        <v>10388</v>
      </c>
      <c r="Q101" s="132">
        <v>11136</v>
      </c>
      <c r="R101" s="132"/>
      <c r="S101" s="132">
        <v>21443</v>
      </c>
      <c r="T101" s="132">
        <v>10370</v>
      </c>
      <c r="U101" s="132">
        <v>11073</v>
      </c>
      <c r="V101" s="132"/>
      <c r="W101" s="132">
        <v>21769</v>
      </c>
      <c r="X101" s="132">
        <v>10523</v>
      </c>
      <c r="Y101" s="132">
        <v>11246</v>
      </c>
      <c r="Z101" s="132"/>
      <c r="AA101" s="132">
        <v>21695</v>
      </c>
      <c r="AB101" s="132">
        <v>10482</v>
      </c>
      <c r="AC101" s="132">
        <v>11213</v>
      </c>
      <c r="AD101" s="70"/>
      <c r="AE101" s="70"/>
    </row>
    <row r="102" spans="1:31" ht="10.5" customHeight="1">
      <c r="A102" s="53" t="s">
        <v>129</v>
      </c>
      <c r="B102" s="134">
        <v>12273</v>
      </c>
      <c r="C102" s="134">
        <v>5959</v>
      </c>
      <c r="D102" s="134">
        <v>6314</v>
      </c>
      <c r="E102" s="133">
        <v>12334</v>
      </c>
      <c r="F102" s="133">
        <v>5997</v>
      </c>
      <c r="G102" s="133">
        <v>6337</v>
      </c>
      <c r="H102" s="133">
        <f>SUM(I102:J102)</f>
        <v>12702.999999999996</v>
      </c>
      <c r="I102" s="133">
        <v>6164.9999999999991</v>
      </c>
      <c r="J102" s="133">
        <v>6537.9999999999982</v>
      </c>
      <c r="K102" s="133">
        <v>12624</v>
      </c>
      <c r="L102" s="133">
        <v>6115</v>
      </c>
      <c r="M102" s="133">
        <v>6509</v>
      </c>
      <c r="N102" s="133"/>
      <c r="O102" s="133">
        <v>12695</v>
      </c>
      <c r="P102" s="133">
        <v>6143</v>
      </c>
      <c r="Q102" s="133">
        <v>6552</v>
      </c>
      <c r="R102" s="133"/>
      <c r="S102" s="133">
        <v>12705</v>
      </c>
      <c r="T102" s="133">
        <v>6151</v>
      </c>
      <c r="U102" s="133">
        <v>6554</v>
      </c>
      <c r="V102" s="133"/>
      <c r="W102" s="133">
        <v>12920</v>
      </c>
      <c r="X102" s="133">
        <v>6244</v>
      </c>
      <c r="Y102" s="133">
        <v>6676</v>
      </c>
      <c r="Z102" s="133"/>
      <c r="AA102" s="133">
        <v>12904</v>
      </c>
      <c r="AB102" s="133">
        <v>6222</v>
      </c>
      <c r="AC102" s="133">
        <v>6682</v>
      </c>
      <c r="AD102" s="70"/>
      <c r="AE102" s="70"/>
    </row>
    <row r="103" spans="1:31" ht="10.5" customHeight="1">
      <c r="A103" s="53" t="s">
        <v>130</v>
      </c>
      <c r="B103" s="134">
        <v>3067</v>
      </c>
      <c r="C103" s="134">
        <v>1461</v>
      </c>
      <c r="D103" s="134">
        <v>1606</v>
      </c>
      <c r="E103" s="133">
        <v>3120</v>
      </c>
      <c r="F103" s="133">
        <v>1479</v>
      </c>
      <c r="G103" s="133">
        <v>1641</v>
      </c>
      <c r="H103" s="133">
        <f t="shared" ref="H103:H105" si="27">SUM(I103:J103)</f>
        <v>3118</v>
      </c>
      <c r="I103" s="133">
        <v>1479</v>
      </c>
      <c r="J103" s="133">
        <v>1638.9999999999998</v>
      </c>
      <c r="K103" s="133">
        <v>3103</v>
      </c>
      <c r="L103" s="133">
        <v>1470</v>
      </c>
      <c r="M103" s="133">
        <v>1633</v>
      </c>
      <c r="N103" s="133"/>
      <c r="O103" s="133">
        <v>3133</v>
      </c>
      <c r="P103" s="133">
        <v>1482</v>
      </c>
      <c r="Q103" s="133">
        <v>1651</v>
      </c>
      <c r="R103" s="133"/>
      <c r="S103" s="133">
        <v>3136</v>
      </c>
      <c r="T103" s="133">
        <v>1493</v>
      </c>
      <c r="U103" s="133">
        <v>1643</v>
      </c>
      <c r="V103" s="133"/>
      <c r="W103" s="133">
        <v>3152</v>
      </c>
      <c r="X103" s="133">
        <v>1501</v>
      </c>
      <c r="Y103" s="133">
        <v>1651</v>
      </c>
      <c r="Z103" s="133"/>
      <c r="AA103" s="133">
        <v>3139</v>
      </c>
      <c r="AB103" s="133">
        <v>1499</v>
      </c>
      <c r="AC103" s="133">
        <v>1640</v>
      </c>
      <c r="AD103" s="70"/>
      <c r="AE103" s="70"/>
    </row>
    <row r="104" spans="1:31" ht="10.5" customHeight="1">
      <c r="A104" s="53" t="s">
        <v>131</v>
      </c>
      <c r="B104" s="134">
        <v>2471</v>
      </c>
      <c r="C104" s="134">
        <v>1195</v>
      </c>
      <c r="D104" s="134">
        <v>1276</v>
      </c>
      <c r="E104" s="133">
        <v>2904</v>
      </c>
      <c r="F104" s="133">
        <v>1424</v>
      </c>
      <c r="G104" s="133">
        <v>1480</v>
      </c>
      <c r="H104" s="133">
        <f t="shared" si="27"/>
        <v>2913</v>
      </c>
      <c r="I104" s="133">
        <v>1448.0000000000002</v>
      </c>
      <c r="J104" s="133">
        <v>1464.9999999999995</v>
      </c>
      <c r="K104" s="133">
        <v>2796</v>
      </c>
      <c r="L104" s="133">
        <v>1322</v>
      </c>
      <c r="M104" s="133">
        <v>1474</v>
      </c>
      <c r="N104" s="133"/>
      <c r="O104" s="133">
        <v>2786</v>
      </c>
      <c r="P104" s="133">
        <v>1313</v>
      </c>
      <c r="Q104" s="133">
        <v>1473</v>
      </c>
      <c r="R104" s="133"/>
      <c r="S104" s="133">
        <v>2711</v>
      </c>
      <c r="T104" s="133">
        <v>1282</v>
      </c>
      <c r="U104" s="133">
        <v>1429</v>
      </c>
      <c r="V104" s="133"/>
      <c r="W104" s="133">
        <v>2724</v>
      </c>
      <c r="X104" s="133">
        <v>1306</v>
      </c>
      <c r="Y104" s="133">
        <v>1418</v>
      </c>
      <c r="Z104" s="133"/>
      <c r="AA104" s="133">
        <v>2690</v>
      </c>
      <c r="AB104" s="133">
        <v>1287</v>
      </c>
      <c r="AC104" s="133">
        <v>1403</v>
      </c>
      <c r="AD104" s="70"/>
      <c r="AE104" s="70"/>
    </row>
    <row r="105" spans="1:31" ht="10.5" customHeight="1">
      <c r="A105" s="53" t="s">
        <v>132</v>
      </c>
      <c r="B105" s="134">
        <v>2442</v>
      </c>
      <c r="C105" s="134">
        <v>1149</v>
      </c>
      <c r="D105" s="134">
        <v>1293</v>
      </c>
      <c r="E105" s="133">
        <v>2822</v>
      </c>
      <c r="F105" s="133">
        <v>1335</v>
      </c>
      <c r="G105" s="133">
        <v>1487</v>
      </c>
      <c r="H105" s="133">
        <f t="shared" si="27"/>
        <v>2809.0000000000009</v>
      </c>
      <c r="I105" s="133">
        <v>1330.0000000000002</v>
      </c>
      <c r="J105" s="133">
        <v>1479.0000000000005</v>
      </c>
      <c r="K105" s="133">
        <v>2888</v>
      </c>
      <c r="L105" s="133">
        <v>1430</v>
      </c>
      <c r="M105" s="133">
        <v>1458</v>
      </c>
      <c r="N105" s="133"/>
      <c r="O105" s="133">
        <v>2910</v>
      </c>
      <c r="P105" s="133">
        <v>1450</v>
      </c>
      <c r="Q105" s="133">
        <v>1460</v>
      </c>
      <c r="R105" s="133"/>
      <c r="S105" s="133">
        <v>2891</v>
      </c>
      <c r="T105" s="133">
        <v>1444</v>
      </c>
      <c r="U105" s="133">
        <v>1447</v>
      </c>
      <c r="V105" s="133"/>
      <c r="W105" s="133">
        <v>2973</v>
      </c>
      <c r="X105" s="133">
        <v>1472</v>
      </c>
      <c r="Y105" s="133">
        <v>1501</v>
      </c>
      <c r="Z105" s="133"/>
      <c r="AA105" s="133">
        <v>2962</v>
      </c>
      <c r="AB105" s="133">
        <v>1474</v>
      </c>
      <c r="AC105" s="133">
        <v>1488</v>
      </c>
      <c r="AD105" s="70"/>
      <c r="AE105" s="70"/>
    </row>
    <row r="106" spans="1:31" ht="10.5" customHeight="1">
      <c r="A106" s="52" t="s">
        <v>160</v>
      </c>
      <c r="B106" s="137">
        <f>SUM(B107:B111)</f>
        <v>20316</v>
      </c>
      <c r="C106" s="137">
        <f t="shared" ref="C106:D106" si="28">SUM(C107:C111)</f>
        <v>10069</v>
      </c>
      <c r="D106" s="137">
        <f t="shared" si="28"/>
        <v>10247</v>
      </c>
      <c r="E106" s="137">
        <f>SUM(E107:E111)</f>
        <v>20666</v>
      </c>
      <c r="F106" s="137">
        <f t="shared" ref="F106:G106" si="29">SUM(F107:F111)</f>
        <v>10202</v>
      </c>
      <c r="G106" s="137">
        <f t="shared" si="29"/>
        <v>10464</v>
      </c>
      <c r="H106" s="137">
        <f>SUM(H107:H111)</f>
        <v>21402</v>
      </c>
      <c r="I106" s="137">
        <f t="shared" ref="I106:J106" si="30">SUM(I107:I111)</f>
        <v>10538.999999999998</v>
      </c>
      <c r="J106" s="137">
        <f t="shared" si="30"/>
        <v>10863</v>
      </c>
      <c r="K106" s="137">
        <v>21323</v>
      </c>
      <c r="L106" s="137">
        <v>10500</v>
      </c>
      <c r="M106" s="137">
        <v>10823</v>
      </c>
      <c r="N106" s="137"/>
      <c r="O106" s="137">
        <v>21701</v>
      </c>
      <c r="P106" s="137">
        <v>10661</v>
      </c>
      <c r="Q106" s="137">
        <v>11040</v>
      </c>
      <c r="R106" s="137"/>
      <c r="S106" s="137">
        <v>21996</v>
      </c>
      <c r="T106" s="137">
        <v>10779</v>
      </c>
      <c r="U106" s="137">
        <v>11217</v>
      </c>
      <c r="V106" s="137"/>
      <c r="W106" s="137">
        <v>22647</v>
      </c>
      <c r="X106" s="137">
        <v>11121</v>
      </c>
      <c r="Y106" s="137">
        <v>11526</v>
      </c>
      <c r="Z106" s="137"/>
      <c r="AA106" s="137">
        <v>22697</v>
      </c>
      <c r="AB106" s="137">
        <v>11135</v>
      </c>
      <c r="AC106" s="137">
        <v>11562</v>
      </c>
      <c r="AD106" s="137"/>
      <c r="AE106" s="70"/>
    </row>
    <row r="107" spans="1:31" ht="10.5" customHeight="1">
      <c r="A107" s="53" t="s">
        <v>133</v>
      </c>
      <c r="B107" s="134">
        <v>11167</v>
      </c>
      <c r="C107" s="134">
        <v>5431</v>
      </c>
      <c r="D107" s="134">
        <v>5736</v>
      </c>
      <c r="E107" s="133">
        <v>11074</v>
      </c>
      <c r="F107" s="133">
        <v>5373</v>
      </c>
      <c r="G107" s="133">
        <v>5701</v>
      </c>
      <c r="H107" s="133">
        <f>SUM(I107:J107)</f>
        <v>11481</v>
      </c>
      <c r="I107" s="133">
        <v>5553</v>
      </c>
      <c r="J107" s="133">
        <v>5927.9999999999991</v>
      </c>
      <c r="K107" s="133">
        <v>11452</v>
      </c>
      <c r="L107" s="133">
        <v>5537</v>
      </c>
      <c r="M107" s="133">
        <v>5915</v>
      </c>
      <c r="N107" s="133"/>
      <c r="O107" s="133">
        <v>11617</v>
      </c>
      <c r="P107" s="133">
        <v>5587</v>
      </c>
      <c r="Q107" s="133">
        <v>6030</v>
      </c>
      <c r="R107" s="133"/>
      <c r="S107" s="133">
        <v>11685</v>
      </c>
      <c r="T107" s="133">
        <v>5628</v>
      </c>
      <c r="U107" s="133">
        <v>6057</v>
      </c>
      <c r="V107" s="133"/>
      <c r="W107" s="133">
        <v>12071</v>
      </c>
      <c r="X107" s="133">
        <v>5823</v>
      </c>
      <c r="Y107" s="133">
        <v>6248</v>
      </c>
      <c r="Z107" s="133"/>
      <c r="AA107" s="133">
        <v>12117</v>
      </c>
      <c r="AB107" s="133">
        <v>5850</v>
      </c>
      <c r="AC107" s="133">
        <v>6267</v>
      </c>
      <c r="AD107" s="70"/>
      <c r="AE107" s="70"/>
    </row>
    <row r="108" spans="1:31" ht="10.5" customHeight="1">
      <c r="A108" s="53" t="s">
        <v>318</v>
      </c>
      <c r="B108" s="134">
        <v>3156</v>
      </c>
      <c r="C108" s="134">
        <v>1637</v>
      </c>
      <c r="D108" s="134">
        <v>1519</v>
      </c>
      <c r="E108" s="133">
        <v>3427</v>
      </c>
      <c r="F108" s="133">
        <v>1741</v>
      </c>
      <c r="G108" s="133">
        <v>1686</v>
      </c>
      <c r="H108" s="133">
        <f t="shared" ref="H108:H111" si="31">SUM(I108:J108)</f>
        <v>3474</v>
      </c>
      <c r="I108" s="133">
        <v>1755.9999999999991</v>
      </c>
      <c r="J108" s="133">
        <v>1718.0000000000009</v>
      </c>
      <c r="K108" s="133">
        <v>1617</v>
      </c>
      <c r="L108" s="133">
        <v>793</v>
      </c>
      <c r="M108" s="133">
        <v>824</v>
      </c>
      <c r="N108" s="133"/>
      <c r="O108" s="133">
        <v>1649</v>
      </c>
      <c r="P108" s="133">
        <v>816</v>
      </c>
      <c r="Q108" s="133">
        <v>833</v>
      </c>
      <c r="R108" s="133"/>
      <c r="S108" s="133">
        <v>1666</v>
      </c>
      <c r="T108" s="133">
        <v>829</v>
      </c>
      <c r="U108" s="133">
        <v>837</v>
      </c>
      <c r="V108" s="133"/>
      <c r="W108" s="133">
        <v>1733</v>
      </c>
      <c r="X108" s="133">
        <v>850</v>
      </c>
      <c r="Y108" s="133">
        <v>883</v>
      </c>
      <c r="Z108" s="133"/>
      <c r="AA108" s="133">
        <v>1738</v>
      </c>
      <c r="AB108" s="133">
        <v>850</v>
      </c>
      <c r="AC108" s="133">
        <v>888</v>
      </c>
      <c r="AD108" s="70"/>
      <c r="AE108" s="70"/>
    </row>
    <row r="109" spans="1:31" ht="10.5" customHeight="1">
      <c r="A109" s="53" t="s">
        <v>135</v>
      </c>
      <c r="B109" s="134">
        <v>1506</v>
      </c>
      <c r="C109" s="134">
        <v>722</v>
      </c>
      <c r="D109" s="134">
        <v>784</v>
      </c>
      <c r="E109" s="133">
        <v>1586</v>
      </c>
      <c r="F109" s="133">
        <v>769</v>
      </c>
      <c r="G109" s="133">
        <v>817</v>
      </c>
      <c r="H109" s="133">
        <f t="shared" si="31"/>
        <v>1625</v>
      </c>
      <c r="I109" s="133">
        <v>797.99999999999989</v>
      </c>
      <c r="J109" s="133">
        <v>827</v>
      </c>
      <c r="K109" s="133">
        <v>3646</v>
      </c>
      <c r="L109" s="133">
        <v>1817</v>
      </c>
      <c r="M109" s="133">
        <v>1829</v>
      </c>
      <c r="N109" s="133"/>
      <c r="O109" s="133">
        <v>3749</v>
      </c>
      <c r="P109" s="133">
        <v>1872</v>
      </c>
      <c r="Q109" s="133">
        <v>1877</v>
      </c>
      <c r="R109" s="133"/>
      <c r="S109" s="133">
        <v>3810</v>
      </c>
      <c r="T109" s="133">
        <v>1907</v>
      </c>
      <c r="U109" s="133">
        <v>1903</v>
      </c>
      <c r="V109" s="133"/>
      <c r="W109" s="133">
        <v>3950</v>
      </c>
      <c r="X109" s="133">
        <v>1993</v>
      </c>
      <c r="Y109" s="133">
        <v>1957</v>
      </c>
      <c r="Z109" s="133"/>
      <c r="AA109" s="133">
        <v>3961</v>
      </c>
      <c r="AB109" s="133">
        <v>1997</v>
      </c>
      <c r="AC109" s="133">
        <v>1964</v>
      </c>
      <c r="AD109" s="70"/>
      <c r="AE109" s="70"/>
    </row>
    <row r="110" spans="1:31" ht="10.5" customHeight="1">
      <c r="A110" s="53" t="s">
        <v>136</v>
      </c>
      <c r="B110" s="134">
        <v>3431</v>
      </c>
      <c r="C110" s="134">
        <v>1718</v>
      </c>
      <c r="D110" s="134">
        <v>1713</v>
      </c>
      <c r="E110" s="133">
        <v>3467</v>
      </c>
      <c r="F110" s="133">
        <v>1738</v>
      </c>
      <c r="G110" s="133">
        <v>1729</v>
      </c>
      <c r="H110" s="133">
        <f t="shared" si="31"/>
        <v>3659</v>
      </c>
      <c r="I110" s="133">
        <v>1823.9999999999998</v>
      </c>
      <c r="J110" s="133">
        <v>1835.0000000000002</v>
      </c>
      <c r="K110" s="133">
        <v>3453</v>
      </c>
      <c r="L110" s="133">
        <v>1748</v>
      </c>
      <c r="M110" s="133">
        <v>1705</v>
      </c>
      <c r="N110" s="133"/>
      <c r="O110" s="133">
        <v>3494</v>
      </c>
      <c r="P110" s="133">
        <v>1771</v>
      </c>
      <c r="Q110" s="133">
        <v>1723</v>
      </c>
      <c r="R110" s="133"/>
      <c r="S110" s="133">
        <v>3627</v>
      </c>
      <c r="T110" s="133">
        <v>1788</v>
      </c>
      <c r="U110" s="133">
        <v>1839</v>
      </c>
      <c r="V110" s="133"/>
      <c r="W110" s="133">
        <v>3636</v>
      </c>
      <c r="X110" s="133">
        <v>1812</v>
      </c>
      <c r="Y110" s="133">
        <v>1824</v>
      </c>
      <c r="Z110" s="133"/>
      <c r="AA110" s="133">
        <v>3626</v>
      </c>
      <c r="AB110" s="133">
        <v>1798</v>
      </c>
      <c r="AC110" s="133">
        <v>1828</v>
      </c>
      <c r="AD110" s="70"/>
      <c r="AE110" s="70"/>
    </row>
    <row r="111" spans="1:31" ht="10.5" customHeight="1">
      <c r="A111" s="53" t="s">
        <v>137</v>
      </c>
      <c r="B111" s="134">
        <v>1056</v>
      </c>
      <c r="C111" s="134">
        <v>561</v>
      </c>
      <c r="D111" s="134">
        <v>495</v>
      </c>
      <c r="E111" s="133">
        <v>1112</v>
      </c>
      <c r="F111" s="133">
        <v>581</v>
      </c>
      <c r="G111" s="133">
        <v>531</v>
      </c>
      <c r="H111" s="133">
        <f t="shared" si="31"/>
        <v>1163</v>
      </c>
      <c r="I111" s="133">
        <v>608.00000000000011</v>
      </c>
      <c r="J111" s="133">
        <v>555</v>
      </c>
      <c r="K111" s="133">
        <v>1155</v>
      </c>
      <c r="L111" s="133">
        <v>605</v>
      </c>
      <c r="M111" s="133">
        <v>550</v>
      </c>
      <c r="N111" s="133"/>
      <c r="O111" s="133">
        <v>1192</v>
      </c>
      <c r="P111" s="133">
        <v>615</v>
      </c>
      <c r="Q111" s="133">
        <v>577</v>
      </c>
      <c r="R111" s="133"/>
      <c r="S111" s="133">
        <v>1208</v>
      </c>
      <c r="T111" s="133">
        <v>627</v>
      </c>
      <c r="U111" s="133">
        <v>581</v>
      </c>
      <c r="V111" s="133"/>
      <c r="W111" s="133">
        <v>1257</v>
      </c>
      <c r="X111" s="133">
        <v>643</v>
      </c>
      <c r="Y111" s="133">
        <v>614</v>
      </c>
      <c r="Z111" s="133"/>
      <c r="AA111" s="133">
        <v>1255</v>
      </c>
      <c r="AB111" s="133">
        <v>640</v>
      </c>
      <c r="AC111" s="133">
        <v>615</v>
      </c>
      <c r="AD111" s="70"/>
      <c r="AE111" s="70"/>
    </row>
    <row r="112" spans="1:31" ht="10.5" customHeight="1">
      <c r="A112" s="52" t="s">
        <v>138</v>
      </c>
      <c r="B112" s="132">
        <f>SUM(C112:D112)</f>
        <v>189138</v>
      </c>
      <c r="C112" s="132">
        <f t="shared" ref="C112:D112" si="32">SUM(C113:C116)</f>
        <v>95221</v>
      </c>
      <c r="D112" s="132">
        <f t="shared" si="32"/>
        <v>93917</v>
      </c>
      <c r="E112" s="132">
        <f>SUM(F112:G112)</f>
        <v>185075</v>
      </c>
      <c r="F112" s="132">
        <f t="shared" ref="F112:G112" si="33">SUM(F113:F116)</f>
        <v>92763</v>
      </c>
      <c r="G112" s="132">
        <f t="shared" si="33"/>
        <v>92312</v>
      </c>
      <c r="H112" s="132">
        <f>SUM(I112:Q112)</f>
        <v>971618</v>
      </c>
      <c r="I112" s="132">
        <f t="shared" ref="I112:J112" si="34">SUM(I113:I116)</f>
        <v>96718</v>
      </c>
      <c r="J112" s="132">
        <f t="shared" si="34"/>
        <v>96340.000000000029</v>
      </c>
      <c r="K112" s="132">
        <v>192262</v>
      </c>
      <c r="L112" s="132">
        <v>96207</v>
      </c>
      <c r="M112" s="132">
        <v>96055</v>
      </c>
      <c r="N112" s="132"/>
      <c r="O112" s="132">
        <v>197018</v>
      </c>
      <c r="P112" s="132">
        <v>98358</v>
      </c>
      <c r="Q112" s="132">
        <v>98660</v>
      </c>
      <c r="R112" s="132"/>
      <c r="S112" s="132">
        <v>201864</v>
      </c>
      <c r="T112" s="132">
        <v>100514</v>
      </c>
      <c r="U112" s="132">
        <v>101350</v>
      </c>
      <c r="V112" s="132"/>
      <c r="W112" s="132">
        <v>209990</v>
      </c>
      <c r="X112" s="132">
        <v>104516</v>
      </c>
      <c r="Y112" s="132">
        <v>105474</v>
      </c>
      <c r="Z112" s="132"/>
      <c r="AA112" s="132">
        <v>211391</v>
      </c>
      <c r="AB112" s="132">
        <v>105238</v>
      </c>
      <c r="AC112" s="132">
        <v>106153</v>
      </c>
      <c r="AD112" s="70"/>
      <c r="AE112" s="70"/>
    </row>
    <row r="113" spans="1:31" ht="10.5" customHeight="1">
      <c r="A113" s="53" t="s">
        <v>139</v>
      </c>
      <c r="B113" s="136">
        <f t="shared" ref="B113:B116" si="35">SUM(C113:D113)</f>
        <v>175717</v>
      </c>
      <c r="C113" s="134">
        <v>88964</v>
      </c>
      <c r="D113" s="134">
        <v>86753</v>
      </c>
      <c r="E113" s="135">
        <v>170711</v>
      </c>
      <c r="F113" s="135">
        <v>86086</v>
      </c>
      <c r="G113" s="135">
        <v>84625</v>
      </c>
      <c r="H113" s="133">
        <f>SUM(I113:J113)</f>
        <v>178237.00000000003</v>
      </c>
      <c r="I113" s="135">
        <v>89838</v>
      </c>
      <c r="J113" s="135">
        <v>88399.000000000029</v>
      </c>
      <c r="K113" s="133">
        <v>177481</v>
      </c>
      <c r="L113" s="135">
        <v>89351</v>
      </c>
      <c r="M113" s="135">
        <v>88130</v>
      </c>
      <c r="N113" s="135"/>
      <c r="O113" s="133">
        <v>181473</v>
      </c>
      <c r="P113" s="135">
        <v>91115</v>
      </c>
      <c r="Q113" s="135">
        <v>90358</v>
      </c>
      <c r="R113" s="135"/>
      <c r="S113" s="133">
        <v>175449</v>
      </c>
      <c r="T113" s="135">
        <v>88471</v>
      </c>
      <c r="U113" s="135">
        <v>86978</v>
      </c>
      <c r="V113" s="135"/>
      <c r="W113" s="133">
        <v>181417</v>
      </c>
      <c r="X113" s="135">
        <v>91444</v>
      </c>
      <c r="Y113" s="135">
        <v>89973</v>
      </c>
      <c r="Z113" s="135"/>
      <c r="AA113" s="133">
        <v>181996</v>
      </c>
      <c r="AB113" s="133">
        <v>91772</v>
      </c>
      <c r="AC113" s="133">
        <v>90224</v>
      </c>
      <c r="AD113" s="70"/>
      <c r="AE113" s="70"/>
    </row>
    <row r="114" spans="1:31" ht="10.5" customHeight="1">
      <c r="A114" s="53" t="s">
        <v>140</v>
      </c>
      <c r="B114" s="136">
        <f t="shared" si="35"/>
        <v>3581</v>
      </c>
      <c r="C114" s="134">
        <v>1637</v>
      </c>
      <c r="D114" s="134">
        <v>1944</v>
      </c>
      <c r="E114" s="135">
        <v>3716</v>
      </c>
      <c r="F114" s="135">
        <v>1679</v>
      </c>
      <c r="G114" s="135">
        <v>2037</v>
      </c>
      <c r="H114" s="133">
        <f t="shared" ref="H114:H116" si="36">SUM(I114:J114)</f>
        <v>3827</v>
      </c>
      <c r="I114" s="135">
        <v>1731.9999999999998</v>
      </c>
      <c r="J114" s="135">
        <v>2095</v>
      </c>
      <c r="K114" s="133">
        <v>3819</v>
      </c>
      <c r="L114" s="135">
        <v>1728</v>
      </c>
      <c r="M114" s="135">
        <v>2091</v>
      </c>
      <c r="N114" s="135"/>
      <c r="O114" s="133">
        <v>3881</v>
      </c>
      <c r="P114" s="135">
        <v>1759</v>
      </c>
      <c r="Q114" s="135">
        <v>2122</v>
      </c>
      <c r="R114" s="135"/>
      <c r="S114" s="133">
        <v>3906</v>
      </c>
      <c r="T114" s="135">
        <v>1769</v>
      </c>
      <c r="U114" s="135">
        <v>2137</v>
      </c>
      <c r="V114" s="135"/>
      <c r="W114" s="133">
        <v>3989</v>
      </c>
      <c r="X114" s="135">
        <v>1801</v>
      </c>
      <c r="Y114" s="135">
        <v>2188</v>
      </c>
      <c r="Z114" s="135"/>
      <c r="AA114" s="133">
        <v>3986</v>
      </c>
      <c r="AB114" s="133">
        <v>1803</v>
      </c>
      <c r="AC114" s="133">
        <v>2183</v>
      </c>
      <c r="AD114" s="70"/>
      <c r="AE114" s="70"/>
    </row>
    <row r="115" spans="1:31" ht="10.5" customHeight="1">
      <c r="A115" s="53" t="s">
        <v>141</v>
      </c>
      <c r="B115" s="136">
        <f t="shared" si="35"/>
        <v>3730</v>
      </c>
      <c r="C115" s="134">
        <v>1772</v>
      </c>
      <c r="D115" s="134">
        <v>1958</v>
      </c>
      <c r="E115" s="135">
        <v>3799</v>
      </c>
      <c r="F115" s="135">
        <v>1807</v>
      </c>
      <c r="G115" s="135">
        <v>1992</v>
      </c>
      <c r="H115" s="133">
        <f t="shared" si="36"/>
        <v>3820</v>
      </c>
      <c r="I115" s="135">
        <v>1801.0000000000007</v>
      </c>
      <c r="J115" s="135">
        <v>2018.9999999999995</v>
      </c>
      <c r="K115" s="133">
        <v>3807</v>
      </c>
      <c r="L115" s="135">
        <v>1792</v>
      </c>
      <c r="M115" s="135">
        <v>2015</v>
      </c>
      <c r="N115" s="135"/>
      <c r="O115" s="133">
        <v>3840</v>
      </c>
      <c r="P115" s="135">
        <v>1807</v>
      </c>
      <c r="Q115" s="135">
        <v>2033</v>
      </c>
      <c r="R115" s="135"/>
      <c r="S115" s="133">
        <v>3824</v>
      </c>
      <c r="T115" s="135">
        <v>1796</v>
      </c>
      <c r="U115" s="135">
        <v>2028</v>
      </c>
      <c r="V115" s="135"/>
      <c r="W115" s="133">
        <v>3923</v>
      </c>
      <c r="X115" s="135">
        <v>1851</v>
      </c>
      <c r="Y115" s="135">
        <v>2072</v>
      </c>
      <c r="Z115" s="135"/>
      <c r="AA115" s="133">
        <v>3928</v>
      </c>
      <c r="AB115" s="133">
        <v>1854</v>
      </c>
      <c r="AC115" s="133">
        <v>2074</v>
      </c>
      <c r="AD115" s="70"/>
      <c r="AE115" s="70"/>
    </row>
    <row r="116" spans="1:31" ht="10.5" customHeight="1">
      <c r="A116" s="53" t="s">
        <v>142</v>
      </c>
      <c r="B116" s="136">
        <f t="shared" si="35"/>
        <v>6110</v>
      </c>
      <c r="C116" s="134">
        <v>2848</v>
      </c>
      <c r="D116" s="134">
        <v>3262</v>
      </c>
      <c r="E116" s="135">
        <v>6849</v>
      </c>
      <c r="F116" s="135">
        <v>3191</v>
      </c>
      <c r="G116" s="135">
        <v>3658</v>
      </c>
      <c r="H116" s="133">
        <f t="shared" si="36"/>
        <v>7173.9999999999973</v>
      </c>
      <c r="I116" s="135">
        <v>3346.9999999999991</v>
      </c>
      <c r="J116" s="135">
        <v>3826.9999999999982</v>
      </c>
      <c r="K116" s="133">
        <v>7155</v>
      </c>
      <c r="L116" s="135">
        <v>3336</v>
      </c>
      <c r="M116" s="135">
        <v>3819</v>
      </c>
      <c r="N116" s="135"/>
      <c r="O116" s="133">
        <v>7329</v>
      </c>
      <c r="P116" s="135">
        <v>3422</v>
      </c>
      <c r="Q116" s="135">
        <v>3907</v>
      </c>
      <c r="R116" s="135"/>
      <c r="S116" s="133">
        <v>7721</v>
      </c>
      <c r="T116" s="135">
        <v>3615</v>
      </c>
      <c r="U116" s="135">
        <v>4106</v>
      </c>
      <c r="V116" s="135"/>
      <c r="W116" s="133">
        <v>7981</v>
      </c>
      <c r="X116" s="135">
        <v>3733</v>
      </c>
      <c r="Y116" s="135">
        <v>4248</v>
      </c>
      <c r="Z116" s="135"/>
      <c r="AA116" s="133">
        <v>8055</v>
      </c>
      <c r="AB116" s="133">
        <v>3742</v>
      </c>
      <c r="AC116" s="133">
        <v>4313</v>
      </c>
      <c r="AD116" s="70"/>
      <c r="AE116" s="70"/>
    </row>
    <row r="117" spans="1:31" ht="10.5" customHeight="1">
      <c r="A117" s="53" t="s">
        <v>316</v>
      </c>
      <c r="B117" s="136"/>
      <c r="C117" s="134"/>
      <c r="D117" s="134"/>
      <c r="E117" s="133" t="s">
        <v>186</v>
      </c>
      <c r="F117" s="133" t="s">
        <v>186</v>
      </c>
      <c r="G117" s="133" t="s">
        <v>186</v>
      </c>
      <c r="H117" s="133" t="s">
        <v>186</v>
      </c>
      <c r="I117" s="133" t="s">
        <v>186</v>
      </c>
      <c r="J117" s="133" t="s">
        <v>186</v>
      </c>
      <c r="K117" s="133" t="s">
        <v>186</v>
      </c>
      <c r="L117" s="133" t="s">
        <v>186</v>
      </c>
      <c r="M117" s="133" t="s">
        <v>186</v>
      </c>
      <c r="N117" s="133"/>
      <c r="O117" s="133">
        <v>495</v>
      </c>
      <c r="P117" s="135">
        <v>255</v>
      </c>
      <c r="Q117" s="135">
        <v>240</v>
      </c>
      <c r="R117" s="135"/>
      <c r="S117" s="133">
        <v>10964</v>
      </c>
      <c r="T117" s="135">
        <v>4863</v>
      </c>
      <c r="U117" s="135">
        <v>6101</v>
      </c>
      <c r="V117" s="135"/>
      <c r="W117" s="133">
        <v>12680</v>
      </c>
      <c r="X117" s="135">
        <v>5687</v>
      </c>
      <c r="Y117" s="135">
        <v>6993</v>
      </c>
      <c r="Z117" s="135"/>
      <c r="AA117" s="133">
        <v>13426</v>
      </c>
      <c r="AB117" s="133">
        <v>6067</v>
      </c>
      <c r="AC117" s="133">
        <v>7359</v>
      </c>
      <c r="AD117" s="70"/>
      <c r="AE117" s="70"/>
    </row>
    <row r="118" spans="1:31" ht="10.5" customHeight="1">
      <c r="A118" s="52" t="s">
        <v>143</v>
      </c>
      <c r="B118" s="132">
        <f>SUM(B119:B128)</f>
        <v>37106</v>
      </c>
      <c r="C118" s="132">
        <f t="shared" ref="C118:D118" si="37">SUM(C119:C128)</f>
        <v>20126</v>
      </c>
      <c r="D118" s="132">
        <f t="shared" si="37"/>
        <v>16980</v>
      </c>
      <c r="E118" s="132">
        <f>SUM(E119:E128)</f>
        <v>37422</v>
      </c>
      <c r="F118" s="132">
        <f t="shared" ref="F118:G118" si="38">SUM(F119:F128)</f>
        <v>20303</v>
      </c>
      <c r="G118" s="132">
        <f t="shared" si="38"/>
        <v>17119</v>
      </c>
      <c r="H118" s="132">
        <f>SUM(H119:H128)</f>
        <v>38530</v>
      </c>
      <c r="I118" s="132">
        <f t="shared" ref="I118:J118" si="39">SUM(I119:I128)</f>
        <v>20894</v>
      </c>
      <c r="J118" s="132">
        <f t="shared" si="39"/>
        <v>17636</v>
      </c>
      <c r="K118" s="132">
        <v>38292</v>
      </c>
      <c r="L118" s="132">
        <v>20744</v>
      </c>
      <c r="M118" s="132">
        <v>17548</v>
      </c>
      <c r="N118" s="132"/>
      <c r="O118" s="132">
        <v>39085</v>
      </c>
      <c r="P118" s="132">
        <v>21129</v>
      </c>
      <c r="Q118" s="132">
        <v>17956</v>
      </c>
      <c r="R118" s="132"/>
      <c r="S118" s="132">
        <v>39481</v>
      </c>
      <c r="T118" s="132">
        <v>21347</v>
      </c>
      <c r="U118" s="132">
        <v>18134</v>
      </c>
      <c r="V118" s="132"/>
      <c r="W118" s="132">
        <v>40936</v>
      </c>
      <c r="X118" s="132">
        <v>22137</v>
      </c>
      <c r="Y118" s="132">
        <v>18799</v>
      </c>
      <c r="Z118" s="132"/>
      <c r="AA118" s="132">
        <v>41299</v>
      </c>
      <c r="AB118" s="132">
        <v>22347</v>
      </c>
      <c r="AC118" s="132">
        <v>18952</v>
      </c>
      <c r="AD118" s="70"/>
      <c r="AE118" s="70"/>
    </row>
    <row r="119" spans="1:31" ht="10.5" customHeight="1">
      <c r="A119" s="53" t="s">
        <v>143</v>
      </c>
      <c r="B119" s="134">
        <v>9232</v>
      </c>
      <c r="C119" s="134">
        <v>4911</v>
      </c>
      <c r="D119" s="134">
        <v>4321</v>
      </c>
      <c r="E119" s="133">
        <v>9134</v>
      </c>
      <c r="F119" s="133">
        <v>4856</v>
      </c>
      <c r="G119" s="133">
        <v>4278</v>
      </c>
      <c r="H119" s="133">
        <f>SUM(I119:J119)</f>
        <v>9306</v>
      </c>
      <c r="I119" s="133">
        <v>4982.9999999999982</v>
      </c>
      <c r="J119" s="133">
        <v>4323.0000000000009</v>
      </c>
      <c r="K119" s="133">
        <v>9266</v>
      </c>
      <c r="L119" s="133">
        <v>4956</v>
      </c>
      <c r="M119" s="133">
        <v>4310</v>
      </c>
      <c r="N119" s="133"/>
      <c r="O119" s="133">
        <v>9359</v>
      </c>
      <c r="P119" s="133">
        <v>5004</v>
      </c>
      <c r="Q119" s="133">
        <v>4355</v>
      </c>
      <c r="R119" s="133"/>
      <c r="S119" s="133">
        <v>9324</v>
      </c>
      <c r="T119" s="133">
        <v>4960</v>
      </c>
      <c r="U119" s="133">
        <v>4364</v>
      </c>
      <c r="V119" s="133"/>
      <c r="W119" s="133">
        <v>9626</v>
      </c>
      <c r="X119" s="133">
        <v>5143</v>
      </c>
      <c r="Y119" s="133">
        <v>4483</v>
      </c>
      <c r="Z119" s="133"/>
      <c r="AA119" s="133">
        <v>9550</v>
      </c>
      <c r="AB119" s="133">
        <v>5104</v>
      </c>
      <c r="AC119" s="133">
        <v>4446</v>
      </c>
      <c r="AD119" s="70"/>
      <c r="AE119" s="70"/>
    </row>
    <row r="120" spans="1:31" ht="10.5" customHeight="1">
      <c r="A120" s="53" t="s">
        <v>144</v>
      </c>
      <c r="B120" s="134">
        <v>4938</v>
      </c>
      <c r="C120" s="134">
        <v>2563</v>
      </c>
      <c r="D120" s="134">
        <v>2375</v>
      </c>
      <c r="E120" s="133">
        <v>5061</v>
      </c>
      <c r="F120" s="133">
        <v>2633</v>
      </c>
      <c r="G120" s="133">
        <v>2428</v>
      </c>
      <c r="H120" s="133">
        <f t="shared" ref="H120:H128" si="40">SUM(I120:J120)</f>
        <v>3671</v>
      </c>
      <c r="I120" s="133">
        <v>2014.9999999999998</v>
      </c>
      <c r="J120" s="133">
        <v>1656</v>
      </c>
      <c r="K120" s="133">
        <v>5060</v>
      </c>
      <c r="L120" s="133">
        <v>2622</v>
      </c>
      <c r="M120" s="133">
        <v>2438</v>
      </c>
      <c r="N120" s="133"/>
      <c r="O120" s="133">
        <v>5078</v>
      </c>
      <c r="P120" s="133">
        <v>2635</v>
      </c>
      <c r="Q120" s="133">
        <v>2443</v>
      </c>
      <c r="R120" s="133"/>
      <c r="S120" s="133">
        <v>5008</v>
      </c>
      <c r="T120" s="133">
        <v>2606</v>
      </c>
      <c r="U120" s="133">
        <v>2402</v>
      </c>
      <c r="V120" s="133"/>
      <c r="W120" s="133">
        <v>5129</v>
      </c>
      <c r="X120" s="133">
        <v>2670</v>
      </c>
      <c r="Y120" s="133">
        <v>2459</v>
      </c>
      <c r="Z120" s="133"/>
      <c r="AA120" s="133">
        <v>5136</v>
      </c>
      <c r="AB120" s="133">
        <v>2663</v>
      </c>
      <c r="AC120" s="133">
        <v>2473</v>
      </c>
      <c r="AD120" s="70"/>
      <c r="AE120" s="70"/>
    </row>
    <row r="121" spans="1:31" ht="10.5" customHeight="1">
      <c r="A121" s="53" t="s">
        <v>145</v>
      </c>
      <c r="B121" s="134">
        <v>2171</v>
      </c>
      <c r="C121" s="134">
        <v>1167</v>
      </c>
      <c r="D121" s="134">
        <v>1004</v>
      </c>
      <c r="E121" s="133">
        <v>2178</v>
      </c>
      <c r="F121" s="133">
        <v>1170</v>
      </c>
      <c r="G121" s="133">
        <v>1008</v>
      </c>
      <c r="H121" s="133">
        <f t="shared" si="40"/>
        <v>5082</v>
      </c>
      <c r="I121" s="133">
        <v>2635.0000000000009</v>
      </c>
      <c r="J121" s="133">
        <v>2446.9999999999986</v>
      </c>
      <c r="K121" s="133">
        <v>2204</v>
      </c>
      <c r="L121" s="133">
        <v>1178</v>
      </c>
      <c r="M121" s="133">
        <v>1026</v>
      </c>
      <c r="N121" s="133"/>
      <c r="O121" s="133">
        <v>2237</v>
      </c>
      <c r="P121" s="133">
        <v>1189</v>
      </c>
      <c r="Q121" s="133">
        <v>1048</v>
      </c>
      <c r="R121" s="133"/>
      <c r="S121" s="133">
        <v>2251</v>
      </c>
      <c r="T121" s="133">
        <v>1197</v>
      </c>
      <c r="U121" s="133">
        <v>1054</v>
      </c>
      <c r="V121" s="133"/>
      <c r="W121" s="133">
        <v>2299</v>
      </c>
      <c r="X121" s="133">
        <v>1216</v>
      </c>
      <c r="Y121" s="133">
        <v>1083</v>
      </c>
      <c r="Z121" s="133"/>
      <c r="AA121" s="133">
        <v>2297</v>
      </c>
      <c r="AB121" s="133">
        <v>1215</v>
      </c>
      <c r="AC121" s="133">
        <v>1082</v>
      </c>
      <c r="AD121" s="70"/>
      <c r="AE121" s="70"/>
    </row>
    <row r="122" spans="1:31" ht="10.5" customHeight="1">
      <c r="A122" s="53" t="s">
        <v>146</v>
      </c>
      <c r="B122" s="134">
        <v>3126</v>
      </c>
      <c r="C122" s="134">
        <v>1614</v>
      </c>
      <c r="D122" s="134">
        <v>1512</v>
      </c>
      <c r="E122" s="133">
        <v>3131</v>
      </c>
      <c r="F122" s="133">
        <v>1629</v>
      </c>
      <c r="G122" s="133">
        <v>1502</v>
      </c>
      <c r="H122" s="133">
        <f t="shared" si="40"/>
        <v>2215</v>
      </c>
      <c r="I122" s="133">
        <v>1186.0000000000002</v>
      </c>
      <c r="J122" s="133">
        <v>1029</v>
      </c>
      <c r="K122" s="133">
        <v>3344</v>
      </c>
      <c r="L122" s="133">
        <v>1750</v>
      </c>
      <c r="M122" s="133">
        <v>1594</v>
      </c>
      <c r="N122" s="133"/>
      <c r="O122" s="133">
        <v>3428</v>
      </c>
      <c r="P122" s="28">
        <v>1795</v>
      </c>
      <c r="Q122" s="28">
        <v>1633</v>
      </c>
      <c r="S122" s="133">
        <v>3478</v>
      </c>
      <c r="T122" s="14">
        <v>1823</v>
      </c>
      <c r="U122" s="14">
        <v>1655</v>
      </c>
      <c r="V122" s="14"/>
      <c r="W122" s="133">
        <v>3588</v>
      </c>
      <c r="X122" s="14">
        <v>1881</v>
      </c>
      <c r="Y122" s="14">
        <v>1707</v>
      </c>
      <c r="Z122" s="14"/>
      <c r="AA122" s="133">
        <v>3646</v>
      </c>
      <c r="AB122" s="133">
        <v>1932</v>
      </c>
      <c r="AC122" s="133">
        <v>1714</v>
      </c>
      <c r="AD122" s="70"/>
      <c r="AE122" s="70"/>
    </row>
    <row r="123" spans="1:31" ht="10.5" customHeight="1">
      <c r="A123" s="53" t="s">
        <v>147</v>
      </c>
      <c r="B123" s="134">
        <v>3159</v>
      </c>
      <c r="C123" s="134">
        <v>1679</v>
      </c>
      <c r="D123" s="134">
        <v>1480</v>
      </c>
      <c r="E123" s="133">
        <v>3217</v>
      </c>
      <c r="F123" s="133">
        <v>1696</v>
      </c>
      <c r="G123" s="133">
        <v>1521</v>
      </c>
      <c r="H123" s="133">
        <f t="shared" si="40"/>
        <v>3314.0000000000005</v>
      </c>
      <c r="I123" s="133">
        <v>1716.9999999999998</v>
      </c>
      <c r="J123" s="133">
        <v>1597.0000000000007</v>
      </c>
      <c r="K123" s="133">
        <v>3283</v>
      </c>
      <c r="L123" s="133">
        <v>1700</v>
      </c>
      <c r="M123" s="133">
        <v>1583</v>
      </c>
      <c r="N123" s="133"/>
      <c r="O123" s="133">
        <v>3411</v>
      </c>
      <c r="P123" s="133">
        <v>1752</v>
      </c>
      <c r="Q123" s="133">
        <v>1659</v>
      </c>
      <c r="R123" s="133"/>
      <c r="S123" s="133">
        <v>3515</v>
      </c>
      <c r="T123" s="133">
        <v>1803</v>
      </c>
      <c r="U123" s="133">
        <v>1712</v>
      </c>
      <c r="V123" s="133"/>
      <c r="W123" s="133">
        <v>3694</v>
      </c>
      <c r="X123" s="133">
        <v>1901</v>
      </c>
      <c r="Y123" s="133">
        <v>1793</v>
      </c>
      <c r="Z123" s="133"/>
      <c r="AA123" s="133">
        <v>3701</v>
      </c>
      <c r="AB123" s="133">
        <v>1900</v>
      </c>
      <c r="AC123" s="133">
        <v>1801</v>
      </c>
      <c r="AD123" s="70"/>
      <c r="AE123" s="70"/>
    </row>
    <row r="124" spans="1:31" ht="10.5" customHeight="1">
      <c r="A124" s="53" t="s">
        <v>148</v>
      </c>
      <c r="B124" s="134">
        <v>1379</v>
      </c>
      <c r="C124" s="134">
        <v>741</v>
      </c>
      <c r="D124" s="134">
        <v>638</v>
      </c>
      <c r="E124" s="133">
        <v>1424</v>
      </c>
      <c r="F124" s="133">
        <v>768</v>
      </c>
      <c r="G124" s="133">
        <v>656</v>
      </c>
      <c r="H124" s="133">
        <f t="shared" si="40"/>
        <v>3369.0000000000005</v>
      </c>
      <c r="I124" s="133">
        <v>1765.0000000000005</v>
      </c>
      <c r="J124" s="133">
        <v>1604</v>
      </c>
      <c r="K124" s="133">
        <v>1507</v>
      </c>
      <c r="L124" s="133">
        <v>813</v>
      </c>
      <c r="M124" s="133">
        <v>694</v>
      </c>
      <c r="N124" s="133"/>
      <c r="O124" s="133">
        <v>1584</v>
      </c>
      <c r="P124" s="28">
        <v>852</v>
      </c>
      <c r="Q124" s="28">
        <v>732</v>
      </c>
      <c r="S124" s="133">
        <v>1635</v>
      </c>
      <c r="T124" s="14">
        <v>881</v>
      </c>
      <c r="U124" s="14">
        <v>754</v>
      </c>
      <c r="V124" s="14"/>
      <c r="W124" s="133">
        <v>1744</v>
      </c>
      <c r="X124" s="14">
        <v>928</v>
      </c>
      <c r="Y124" s="14">
        <v>816</v>
      </c>
      <c r="Z124" s="14"/>
      <c r="AA124" s="133">
        <v>1755</v>
      </c>
      <c r="AB124" s="133">
        <v>934</v>
      </c>
      <c r="AC124" s="133">
        <v>821</v>
      </c>
      <c r="AD124" s="70"/>
      <c r="AE124" s="70"/>
    </row>
    <row r="125" spans="1:31" ht="10.5" customHeight="1">
      <c r="A125" s="53" t="s">
        <v>149</v>
      </c>
      <c r="B125" s="134">
        <v>3302</v>
      </c>
      <c r="C125" s="134">
        <v>1845</v>
      </c>
      <c r="D125" s="134">
        <v>1457</v>
      </c>
      <c r="E125" s="133">
        <v>3351</v>
      </c>
      <c r="F125" s="133">
        <v>1869</v>
      </c>
      <c r="G125" s="133">
        <v>1482</v>
      </c>
      <c r="H125" s="133">
        <f t="shared" si="40"/>
        <v>1526</v>
      </c>
      <c r="I125" s="133">
        <v>822.00000000000045</v>
      </c>
      <c r="J125" s="133">
        <v>703.99999999999966</v>
      </c>
      <c r="K125" s="133">
        <v>3356</v>
      </c>
      <c r="L125" s="133">
        <v>1845</v>
      </c>
      <c r="M125" s="133">
        <v>1511</v>
      </c>
      <c r="N125" s="133"/>
      <c r="O125" s="133">
        <v>3354</v>
      </c>
      <c r="P125" s="133">
        <v>1836</v>
      </c>
      <c r="Q125" s="133">
        <v>1518</v>
      </c>
      <c r="R125" s="133"/>
      <c r="S125" s="133">
        <v>3317</v>
      </c>
      <c r="T125" s="133">
        <v>1807</v>
      </c>
      <c r="U125" s="133">
        <v>1510</v>
      </c>
      <c r="V125" s="133"/>
      <c r="W125" s="133">
        <v>3368</v>
      </c>
      <c r="X125" s="133">
        <v>1829</v>
      </c>
      <c r="Y125" s="133">
        <v>1539</v>
      </c>
      <c r="Z125" s="133"/>
      <c r="AA125" s="133">
        <v>3346</v>
      </c>
      <c r="AB125" s="133">
        <v>1819</v>
      </c>
      <c r="AC125" s="133">
        <v>1527</v>
      </c>
      <c r="AD125" s="70"/>
      <c r="AE125" s="70"/>
    </row>
    <row r="126" spans="1:31" ht="10.5" customHeight="1">
      <c r="A126" s="53" t="s">
        <v>150</v>
      </c>
      <c r="B126" s="134">
        <v>1652</v>
      </c>
      <c r="C126" s="134">
        <v>938</v>
      </c>
      <c r="D126" s="134">
        <v>714</v>
      </c>
      <c r="E126" s="133">
        <v>1789</v>
      </c>
      <c r="F126" s="133">
        <v>1010</v>
      </c>
      <c r="G126" s="133">
        <v>779</v>
      </c>
      <c r="H126" s="133">
        <f t="shared" si="40"/>
        <v>3367.9999999999991</v>
      </c>
      <c r="I126" s="133">
        <v>1853.9999999999993</v>
      </c>
      <c r="J126" s="133">
        <v>1513.9999999999995</v>
      </c>
      <c r="K126" s="133">
        <v>1746</v>
      </c>
      <c r="L126" s="133">
        <v>990</v>
      </c>
      <c r="M126" s="133">
        <v>756</v>
      </c>
      <c r="N126" s="133"/>
      <c r="O126" s="133">
        <v>1749</v>
      </c>
      <c r="P126" s="133">
        <v>986</v>
      </c>
      <c r="Q126" s="133">
        <v>763</v>
      </c>
      <c r="R126" s="133"/>
      <c r="S126" s="133">
        <v>1688</v>
      </c>
      <c r="T126" s="133">
        <v>952</v>
      </c>
      <c r="U126" s="133">
        <v>736</v>
      </c>
      <c r="V126" s="133"/>
      <c r="W126" s="133">
        <v>1729</v>
      </c>
      <c r="X126" s="133">
        <v>978</v>
      </c>
      <c r="Y126" s="133">
        <v>751</v>
      </c>
      <c r="Z126" s="133"/>
      <c r="AA126" s="133">
        <v>1704</v>
      </c>
      <c r="AB126" s="133">
        <v>969</v>
      </c>
      <c r="AC126" s="133">
        <v>735</v>
      </c>
      <c r="AD126" s="70"/>
      <c r="AE126" s="70"/>
    </row>
    <row r="127" spans="1:31" ht="10.5" customHeight="1">
      <c r="A127" s="53" t="s">
        <v>151</v>
      </c>
      <c r="B127" s="134">
        <v>3406</v>
      </c>
      <c r="C127" s="134">
        <v>1864</v>
      </c>
      <c r="D127" s="134">
        <v>1542</v>
      </c>
      <c r="E127" s="133">
        <v>3392</v>
      </c>
      <c r="F127" s="133">
        <v>1861</v>
      </c>
      <c r="G127" s="133">
        <v>1531</v>
      </c>
      <c r="H127" s="133">
        <f t="shared" si="40"/>
        <v>4915</v>
      </c>
      <c r="I127" s="133">
        <v>2914</v>
      </c>
      <c r="J127" s="133">
        <v>2001.0000000000002</v>
      </c>
      <c r="K127" s="133">
        <v>3639</v>
      </c>
      <c r="L127" s="133">
        <v>1993</v>
      </c>
      <c r="M127" s="133">
        <v>1646</v>
      </c>
      <c r="N127" s="133"/>
      <c r="O127" s="133">
        <v>3787</v>
      </c>
      <c r="P127" s="133">
        <v>2075</v>
      </c>
      <c r="Q127" s="133">
        <v>1712</v>
      </c>
      <c r="R127" s="133"/>
      <c r="S127" s="133">
        <v>3960</v>
      </c>
      <c r="T127" s="133">
        <v>2195</v>
      </c>
      <c r="U127" s="133">
        <v>1765</v>
      </c>
      <c r="V127" s="133"/>
      <c r="W127" s="133">
        <v>4194</v>
      </c>
      <c r="X127" s="133">
        <v>2336</v>
      </c>
      <c r="Y127" s="133">
        <v>1858</v>
      </c>
      <c r="Z127" s="133"/>
      <c r="AA127" s="133">
        <v>4337</v>
      </c>
      <c r="AB127" s="133">
        <v>2405</v>
      </c>
      <c r="AC127" s="133">
        <v>1932</v>
      </c>
      <c r="AD127" s="70"/>
      <c r="AE127" s="70"/>
    </row>
    <row r="128" spans="1:31" ht="10.5" customHeight="1">
      <c r="A128" s="53" t="s">
        <v>159</v>
      </c>
      <c r="B128" s="134">
        <v>4741</v>
      </c>
      <c r="C128" s="134">
        <v>2804</v>
      </c>
      <c r="D128" s="134">
        <v>1937</v>
      </c>
      <c r="E128" s="133">
        <v>4745</v>
      </c>
      <c r="F128" s="133">
        <v>2811</v>
      </c>
      <c r="G128" s="133">
        <v>1934</v>
      </c>
      <c r="H128" s="133">
        <f t="shared" si="40"/>
        <v>1764</v>
      </c>
      <c r="I128" s="133">
        <v>1003</v>
      </c>
      <c r="J128" s="133">
        <v>760.99999999999989</v>
      </c>
      <c r="K128" s="133">
        <v>4887</v>
      </c>
      <c r="L128" s="133">
        <v>2897</v>
      </c>
      <c r="M128" s="133">
        <v>1990</v>
      </c>
      <c r="N128" s="133"/>
      <c r="O128" s="133">
        <v>5098</v>
      </c>
      <c r="P128" s="133">
        <v>3005</v>
      </c>
      <c r="Q128" s="133">
        <v>2093</v>
      </c>
      <c r="R128" s="133"/>
      <c r="S128" s="133">
        <v>5305</v>
      </c>
      <c r="T128" s="133">
        <v>3123</v>
      </c>
      <c r="U128" s="133">
        <v>2182</v>
      </c>
      <c r="V128" s="133"/>
      <c r="W128" s="133">
        <v>5565</v>
      </c>
      <c r="X128" s="133">
        <v>3255</v>
      </c>
      <c r="Y128" s="133">
        <v>2310</v>
      </c>
      <c r="Z128" s="133"/>
      <c r="AA128" s="133">
        <v>5827</v>
      </c>
      <c r="AB128" s="133">
        <v>3406</v>
      </c>
      <c r="AC128" s="133">
        <v>2421</v>
      </c>
      <c r="AD128" s="70"/>
      <c r="AE128" s="70"/>
    </row>
    <row r="129" spans="1:31" ht="10.5" customHeight="1">
      <c r="A129" s="52" t="s">
        <v>152</v>
      </c>
      <c r="B129" s="132">
        <f>SUM(B130:B136)</f>
        <v>29359</v>
      </c>
      <c r="C129" s="132">
        <f t="shared" ref="C129:D129" si="41">SUM(C130:C136)</f>
        <v>14294</v>
      </c>
      <c r="D129" s="132">
        <f t="shared" si="41"/>
        <v>15065</v>
      </c>
      <c r="E129" s="132">
        <f>SUM(E130:E136)</f>
        <v>29311</v>
      </c>
      <c r="F129" s="132">
        <f t="shared" ref="F129:G129" si="42">SUM(F130:F136)</f>
        <v>14291</v>
      </c>
      <c r="G129" s="132">
        <f t="shared" si="42"/>
        <v>15020</v>
      </c>
      <c r="H129" s="132">
        <f>SUM(H130:H136)</f>
        <v>29681</v>
      </c>
      <c r="I129" s="132">
        <f t="shared" ref="I129:J129" si="43">SUM(I130:I136)</f>
        <v>14483</v>
      </c>
      <c r="J129" s="132">
        <f t="shared" si="43"/>
        <v>15198.000000000002</v>
      </c>
      <c r="K129" s="132">
        <v>29558</v>
      </c>
      <c r="L129" s="132">
        <v>14421</v>
      </c>
      <c r="M129" s="132">
        <v>15137</v>
      </c>
      <c r="N129" s="132"/>
      <c r="O129" s="132">
        <v>29787</v>
      </c>
      <c r="P129" s="132">
        <v>14517</v>
      </c>
      <c r="Q129" s="132">
        <v>15270</v>
      </c>
      <c r="R129" s="132"/>
      <c r="S129" s="132">
        <v>29899</v>
      </c>
      <c r="T129" s="132">
        <v>14543</v>
      </c>
      <c r="U129" s="132">
        <v>15356</v>
      </c>
      <c r="V129" s="132"/>
      <c r="W129" s="132">
        <v>30261</v>
      </c>
      <c r="X129" s="132">
        <v>14743</v>
      </c>
      <c r="Y129" s="132">
        <v>15518</v>
      </c>
      <c r="Z129" s="132"/>
      <c r="AA129" s="132">
        <v>30346</v>
      </c>
      <c r="AB129" s="132">
        <v>14776</v>
      </c>
      <c r="AC129" s="132">
        <v>15570</v>
      </c>
      <c r="AD129" s="70"/>
      <c r="AE129" s="70"/>
    </row>
    <row r="130" spans="1:31" ht="10.5" customHeight="1">
      <c r="A130" s="53" t="s">
        <v>152</v>
      </c>
      <c r="B130" s="134">
        <v>20125</v>
      </c>
      <c r="C130" s="134">
        <v>9719</v>
      </c>
      <c r="D130" s="134">
        <v>10406</v>
      </c>
      <c r="E130" s="133">
        <v>19903</v>
      </c>
      <c r="F130" s="133">
        <v>9633</v>
      </c>
      <c r="G130" s="133">
        <v>10270</v>
      </c>
      <c r="H130" s="133">
        <f>SUM(I130:J130)</f>
        <v>20233</v>
      </c>
      <c r="I130" s="133">
        <v>9814.9999999999982</v>
      </c>
      <c r="J130" s="133">
        <v>10418.000000000002</v>
      </c>
      <c r="K130" s="133">
        <v>20148</v>
      </c>
      <c r="L130" s="133">
        <v>9770</v>
      </c>
      <c r="M130" s="133">
        <v>10378</v>
      </c>
      <c r="N130" s="133"/>
      <c r="O130" s="133">
        <v>20291</v>
      </c>
      <c r="P130" s="133">
        <v>9857</v>
      </c>
      <c r="Q130" s="133">
        <v>10434</v>
      </c>
      <c r="R130" s="133"/>
      <c r="S130" s="133">
        <v>20331</v>
      </c>
      <c r="T130" s="133">
        <v>9862</v>
      </c>
      <c r="U130" s="133">
        <v>10469</v>
      </c>
      <c r="V130" s="133"/>
      <c r="W130" s="133">
        <v>20616</v>
      </c>
      <c r="X130" s="133">
        <v>10028</v>
      </c>
      <c r="Y130" s="133">
        <v>10588</v>
      </c>
      <c r="Z130" s="133"/>
      <c r="AA130" s="133">
        <v>20706</v>
      </c>
      <c r="AB130" s="133">
        <v>10064</v>
      </c>
      <c r="AC130" s="133">
        <v>10642</v>
      </c>
      <c r="AD130" s="70"/>
      <c r="AE130" s="70"/>
    </row>
    <row r="131" spans="1:31" ht="10.5" customHeight="1">
      <c r="A131" s="53" t="s">
        <v>153</v>
      </c>
      <c r="B131" s="134">
        <v>796</v>
      </c>
      <c r="C131" s="134">
        <v>405</v>
      </c>
      <c r="D131" s="134">
        <v>391</v>
      </c>
      <c r="E131" s="133">
        <v>804</v>
      </c>
      <c r="F131" s="133">
        <v>409</v>
      </c>
      <c r="G131" s="133">
        <v>395</v>
      </c>
      <c r="H131" s="133">
        <f t="shared" ref="H131:H136" si="44">SUM(I131:J131)</f>
        <v>847</v>
      </c>
      <c r="I131" s="133">
        <v>426</v>
      </c>
      <c r="J131" s="133">
        <v>420.99999999999994</v>
      </c>
      <c r="K131" s="133">
        <v>1037</v>
      </c>
      <c r="L131" s="133">
        <v>499</v>
      </c>
      <c r="M131" s="133">
        <v>538</v>
      </c>
      <c r="N131" s="133"/>
      <c r="O131" s="133">
        <v>1038</v>
      </c>
      <c r="P131" s="133">
        <v>498</v>
      </c>
      <c r="Q131" s="133">
        <v>540</v>
      </c>
      <c r="R131" s="133"/>
      <c r="S131" s="133">
        <v>1048</v>
      </c>
      <c r="T131" s="133">
        <v>504</v>
      </c>
      <c r="U131" s="133">
        <v>544</v>
      </c>
      <c r="V131" s="133"/>
      <c r="W131" s="133">
        <v>1015</v>
      </c>
      <c r="X131" s="133">
        <v>485</v>
      </c>
      <c r="Y131" s="133">
        <v>530</v>
      </c>
      <c r="Z131" s="133"/>
      <c r="AA131" s="133">
        <v>1016</v>
      </c>
      <c r="AB131" s="133">
        <v>487</v>
      </c>
      <c r="AC131" s="133">
        <v>529</v>
      </c>
      <c r="AD131" s="70"/>
      <c r="AE131" s="70"/>
    </row>
    <row r="132" spans="1:31" ht="10.5" customHeight="1">
      <c r="A132" s="53" t="s">
        <v>154</v>
      </c>
      <c r="B132" s="134">
        <v>3902</v>
      </c>
      <c r="C132" s="134">
        <v>2006</v>
      </c>
      <c r="D132" s="134">
        <v>1896</v>
      </c>
      <c r="E132" s="133">
        <v>3873</v>
      </c>
      <c r="F132" s="133">
        <v>1979</v>
      </c>
      <c r="G132" s="133">
        <v>1894</v>
      </c>
      <c r="H132" s="133">
        <f t="shared" si="44"/>
        <v>3924.0000000000009</v>
      </c>
      <c r="I132" s="133">
        <v>1993.0000000000009</v>
      </c>
      <c r="J132" s="133">
        <v>1930.9999999999998</v>
      </c>
      <c r="K132" s="133">
        <v>842</v>
      </c>
      <c r="L132" s="133">
        <v>423</v>
      </c>
      <c r="M132" s="133">
        <v>419</v>
      </c>
      <c r="N132" s="133"/>
      <c r="O132" s="133">
        <v>859</v>
      </c>
      <c r="P132" s="133">
        <v>431</v>
      </c>
      <c r="Q132" s="133">
        <v>428</v>
      </c>
      <c r="R132" s="133"/>
      <c r="S132" s="133">
        <v>910</v>
      </c>
      <c r="T132" s="133">
        <v>454</v>
      </c>
      <c r="U132" s="133">
        <v>456</v>
      </c>
      <c r="V132" s="133"/>
      <c r="W132" s="133">
        <v>936</v>
      </c>
      <c r="X132" s="133">
        <v>465</v>
      </c>
      <c r="Y132" s="133">
        <v>471</v>
      </c>
      <c r="Z132" s="133"/>
      <c r="AA132" s="133">
        <v>939</v>
      </c>
      <c r="AB132" s="133">
        <v>466</v>
      </c>
      <c r="AC132" s="133">
        <v>473</v>
      </c>
      <c r="AD132" s="70"/>
      <c r="AE132" s="70"/>
    </row>
    <row r="133" spans="1:31" ht="10.5" customHeight="1">
      <c r="A133" s="53" t="s">
        <v>155</v>
      </c>
      <c r="B133" s="134">
        <v>1036</v>
      </c>
      <c r="C133" s="134">
        <v>514</v>
      </c>
      <c r="D133" s="134">
        <v>522</v>
      </c>
      <c r="E133" s="133">
        <v>1101</v>
      </c>
      <c r="F133" s="133">
        <v>542</v>
      </c>
      <c r="G133" s="133">
        <v>559</v>
      </c>
      <c r="H133" s="133">
        <f t="shared" si="44"/>
        <v>1049.9999999999998</v>
      </c>
      <c r="I133" s="133">
        <v>519.99999999999977</v>
      </c>
      <c r="J133" s="133">
        <v>530</v>
      </c>
      <c r="K133" s="133">
        <v>3904</v>
      </c>
      <c r="L133" s="133">
        <v>1984</v>
      </c>
      <c r="M133" s="133">
        <v>1920</v>
      </c>
      <c r="N133" s="133"/>
      <c r="O133" s="133">
        <v>3974</v>
      </c>
      <c r="P133" s="133">
        <v>2005</v>
      </c>
      <c r="Q133" s="133">
        <v>1969</v>
      </c>
      <c r="R133" s="133"/>
      <c r="S133" s="133">
        <v>4002</v>
      </c>
      <c r="T133" s="133">
        <v>2018</v>
      </c>
      <c r="U133" s="133">
        <v>1984</v>
      </c>
      <c r="V133" s="133"/>
      <c r="W133" s="133">
        <v>4079</v>
      </c>
      <c r="X133" s="133">
        <v>2055</v>
      </c>
      <c r="Y133" s="133">
        <v>2024</v>
      </c>
      <c r="Z133" s="133"/>
      <c r="AA133" s="133">
        <v>4070</v>
      </c>
      <c r="AB133" s="133">
        <v>2053</v>
      </c>
      <c r="AC133" s="133">
        <v>2017</v>
      </c>
      <c r="AD133" s="70"/>
      <c r="AE133" s="70"/>
    </row>
    <row r="134" spans="1:31" ht="10.5" customHeight="1">
      <c r="A134" s="53" t="s">
        <v>156</v>
      </c>
      <c r="B134" s="134">
        <v>1890</v>
      </c>
      <c r="C134" s="134">
        <v>884</v>
      </c>
      <c r="D134" s="134">
        <v>1006</v>
      </c>
      <c r="E134" s="133">
        <v>1951</v>
      </c>
      <c r="F134" s="133">
        <v>924</v>
      </c>
      <c r="G134" s="133">
        <v>1027</v>
      </c>
      <c r="H134" s="133">
        <f t="shared" si="44"/>
        <v>1978</v>
      </c>
      <c r="I134" s="133">
        <v>939</v>
      </c>
      <c r="J134" s="133">
        <v>1039</v>
      </c>
      <c r="K134" s="133">
        <v>1049</v>
      </c>
      <c r="L134" s="133">
        <v>519</v>
      </c>
      <c r="M134" s="133">
        <v>530</v>
      </c>
      <c r="N134" s="133"/>
      <c r="O134" s="133">
        <v>1044</v>
      </c>
      <c r="P134" s="133">
        <v>513</v>
      </c>
      <c r="Q134" s="133">
        <v>531</v>
      </c>
      <c r="R134" s="133"/>
      <c r="S134" s="133">
        <v>1023</v>
      </c>
      <c r="T134" s="133">
        <v>500</v>
      </c>
      <c r="U134" s="133">
        <v>523</v>
      </c>
      <c r="V134" s="133"/>
      <c r="W134" s="133">
        <v>1009</v>
      </c>
      <c r="X134" s="133">
        <v>494</v>
      </c>
      <c r="Y134" s="133">
        <v>515</v>
      </c>
      <c r="Z134" s="133"/>
      <c r="AA134" s="133">
        <v>1012</v>
      </c>
      <c r="AB134" s="133">
        <v>493</v>
      </c>
      <c r="AC134" s="133">
        <v>519</v>
      </c>
      <c r="AD134" s="70"/>
      <c r="AE134" s="70"/>
    </row>
    <row r="135" spans="1:31" ht="10.5" customHeight="1">
      <c r="A135" s="53" t="s">
        <v>157</v>
      </c>
      <c r="B135" s="134">
        <v>557</v>
      </c>
      <c r="C135" s="134">
        <v>259</v>
      </c>
      <c r="D135" s="134">
        <v>298</v>
      </c>
      <c r="E135" s="133">
        <v>624</v>
      </c>
      <c r="F135" s="133">
        <v>297</v>
      </c>
      <c r="G135" s="133">
        <v>327</v>
      </c>
      <c r="H135" s="133">
        <f t="shared" si="44"/>
        <v>612</v>
      </c>
      <c r="I135" s="133">
        <v>291</v>
      </c>
      <c r="J135" s="133">
        <v>321.00000000000006</v>
      </c>
      <c r="K135" s="133">
        <v>1972</v>
      </c>
      <c r="L135" s="133">
        <v>936</v>
      </c>
      <c r="M135" s="133">
        <v>1036</v>
      </c>
      <c r="N135" s="133"/>
      <c r="O135" s="133">
        <v>1983</v>
      </c>
      <c r="P135" s="133">
        <v>931</v>
      </c>
      <c r="Q135" s="133">
        <v>1052</v>
      </c>
      <c r="R135" s="133"/>
      <c r="S135" s="133">
        <v>1987</v>
      </c>
      <c r="T135" s="133">
        <v>925</v>
      </c>
      <c r="U135" s="133">
        <v>1062</v>
      </c>
      <c r="V135" s="133"/>
      <c r="W135" s="133">
        <v>2005</v>
      </c>
      <c r="X135" s="133">
        <v>937</v>
      </c>
      <c r="Y135" s="133">
        <v>1068</v>
      </c>
      <c r="Z135" s="133"/>
      <c r="AA135" s="133">
        <v>2000</v>
      </c>
      <c r="AB135" s="133">
        <v>935</v>
      </c>
      <c r="AC135" s="133">
        <v>1065</v>
      </c>
      <c r="AD135" s="70"/>
      <c r="AE135" s="70"/>
    </row>
    <row r="136" spans="1:31" ht="10.5" customHeight="1">
      <c r="A136" s="53" t="s">
        <v>158</v>
      </c>
      <c r="B136" s="134">
        <v>1053</v>
      </c>
      <c r="C136" s="134">
        <v>507</v>
      </c>
      <c r="D136" s="134">
        <v>546</v>
      </c>
      <c r="E136" s="133">
        <v>1055</v>
      </c>
      <c r="F136" s="133">
        <v>507</v>
      </c>
      <c r="G136" s="133">
        <v>548</v>
      </c>
      <c r="H136" s="133">
        <f t="shared" si="44"/>
        <v>1037</v>
      </c>
      <c r="I136" s="133">
        <v>498.99999999999994</v>
      </c>
      <c r="J136" s="133">
        <v>538.00000000000011</v>
      </c>
      <c r="K136" s="133">
        <v>606</v>
      </c>
      <c r="L136" s="133">
        <v>290</v>
      </c>
      <c r="M136" s="133">
        <v>316</v>
      </c>
      <c r="N136" s="133"/>
      <c r="O136" s="133">
        <v>598</v>
      </c>
      <c r="P136" s="133">
        <v>282</v>
      </c>
      <c r="Q136" s="133">
        <v>316</v>
      </c>
      <c r="R136" s="133"/>
      <c r="S136" s="133">
        <v>598</v>
      </c>
      <c r="T136" s="133">
        <v>280</v>
      </c>
      <c r="U136" s="133">
        <v>318</v>
      </c>
      <c r="V136" s="133"/>
      <c r="W136" s="133">
        <v>601</v>
      </c>
      <c r="X136" s="133">
        <v>279</v>
      </c>
      <c r="Y136" s="133">
        <v>322</v>
      </c>
      <c r="Z136" s="133"/>
      <c r="AA136" s="133">
        <v>603</v>
      </c>
      <c r="AB136" s="133">
        <v>278</v>
      </c>
      <c r="AC136" s="133">
        <v>325</v>
      </c>
      <c r="AD136" s="70"/>
      <c r="AE136" s="70"/>
    </row>
    <row r="137" spans="1:31" ht="5.0999999999999996" customHeight="1">
      <c r="A137" s="17"/>
      <c r="B137" s="15"/>
      <c r="C137" s="15"/>
      <c r="D137" s="15"/>
      <c r="E137" s="34"/>
      <c r="F137" s="34"/>
      <c r="G137" s="50"/>
      <c r="H137" s="34"/>
      <c r="I137" s="34"/>
      <c r="J137" s="34"/>
      <c r="K137" s="34"/>
      <c r="L137" s="34"/>
      <c r="M137" s="34"/>
      <c r="N137" s="34"/>
      <c r="O137" s="34"/>
      <c r="P137" s="34"/>
      <c r="Q137" s="50"/>
      <c r="R137" s="50"/>
      <c r="S137" s="34"/>
      <c r="T137" s="34"/>
      <c r="U137" s="50"/>
      <c r="V137" s="50"/>
      <c r="W137" s="34"/>
      <c r="X137" s="34"/>
      <c r="Y137" s="50"/>
      <c r="Z137" s="50"/>
      <c r="AA137" s="50"/>
      <c r="AB137" s="50"/>
      <c r="AC137" s="50"/>
      <c r="AD137" s="70"/>
      <c r="AE137" s="70"/>
    </row>
    <row r="138" spans="1:31" ht="12" customHeight="1">
      <c r="A138" s="57" t="s">
        <v>299</v>
      </c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176"/>
      <c r="S138" s="176"/>
      <c r="T138" s="176"/>
      <c r="U138" s="176"/>
      <c r="V138" s="176"/>
      <c r="W138" s="176"/>
      <c r="X138" s="176"/>
      <c r="Y138" s="176"/>
      <c r="Z138" s="176"/>
      <c r="AA138" s="70"/>
      <c r="AB138" s="70"/>
      <c r="AC138" s="70"/>
      <c r="AD138" s="70"/>
      <c r="AE138" s="70"/>
    </row>
    <row r="139" spans="1:31" ht="12" customHeight="1">
      <c r="A139" s="57" t="s">
        <v>311</v>
      </c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176"/>
      <c r="S139" s="176"/>
      <c r="T139" s="176"/>
      <c r="U139" s="176"/>
      <c r="V139" s="176"/>
      <c r="W139" s="176"/>
      <c r="X139" s="176"/>
      <c r="Y139" s="176"/>
      <c r="Z139" s="176"/>
      <c r="AB139" s="70"/>
      <c r="AC139" s="70"/>
      <c r="AD139" s="70"/>
      <c r="AE139" s="70"/>
    </row>
    <row r="140" spans="1:31" ht="9.9499999999999993" customHeight="1">
      <c r="A140" s="14"/>
      <c r="B140" s="14"/>
      <c r="C140" s="14"/>
      <c r="D140" s="14"/>
      <c r="E140" s="14"/>
      <c r="F140" s="14"/>
      <c r="Q140" s="70"/>
      <c r="R140" s="70"/>
      <c r="U140" s="70"/>
      <c r="V140" s="70"/>
      <c r="Y140" s="70"/>
      <c r="Z140" s="70"/>
      <c r="AA140" s="70"/>
      <c r="AB140" s="70"/>
      <c r="AC140" s="70"/>
      <c r="AD140" s="70"/>
      <c r="AE140" s="70"/>
    </row>
    <row r="141" spans="1:31" ht="13.5">
      <c r="A141" s="14"/>
      <c r="B141" s="14"/>
      <c r="C141" s="14"/>
      <c r="D141" s="14"/>
      <c r="E141" s="14"/>
      <c r="F141" s="14"/>
      <c r="Q141" s="70"/>
      <c r="R141" s="70"/>
      <c r="U141" s="70"/>
      <c r="V141" s="70"/>
      <c r="Y141" s="70"/>
      <c r="Z141" s="70"/>
      <c r="AA141" s="70"/>
      <c r="AC141" s="70"/>
      <c r="AD141" s="70"/>
      <c r="AE141" s="70"/>
    </row>
    <row r="142" spans="1:31" ht="13.5">
      <c r="A142" s="14"/>
      <c r="B142" s="14"/>
      <c r="C142" s="14"/>
      <c r="D142" s="14"/>
      <c r="E142" s="14"/>
      <c r="F142" s="14"/>
      <c r="Q142" s="70"/>
      <c r="R142" s="70"/>
      <c r="U142" s="70"/>
      <c r="V142" s="70"/>
      <c r="Y142" s="70"/>
      <c r="Z142" s="70"/>
      <c r="AA142" s="70"/>
      <c r="AB142" s="70"/>
      <c r="AC142" s="70"/>
      <c r="AD142" s="70"/>
      <c r="AE142" s="70"/>
    </row>
    <row r="143" spans="1:31" ht="13.5">
      <c r="A143" s="18"/>
      <c r="B143" s="14"/>
      <c r="C143" s="14"/>
      <c r="D143" s="14"/>
      <c r="E143" s="14"/>
      <c r="F143" s="14"/>
      <c r="Q143" s="70"/>
      <c r="R143" s="70"/>
      <c r="U143" s="70"/>
      <c r="V143" s="70"/>
      <c r="Y143" s="70"/>
      <c r="Z143" s="70"/>
      <c r="AA143" s="70"/>
      <c r="AB143" s="70"/>
      <c r="AC143" s="70"/>
      <c r="AD143" s="70"/>
      <c r="AE143" s="70"/>
    </row>
    <row r="144" spans="1:31" ht="13.5">
      <c r="B144" s="14"/>
      <c r="C144" s="14"/>
      <c r="D144" s="14"/>
      <c r="E144" s="14"/>
      <c r="F144" s="14"/>
      <c r="AD144" s="70"/>
      <c r="AE144" s="70"/>
    </row>
    <row r="145" spans="1:31" ht="13.5">
      <c r="A145" s="14"/>
      <c r="B145" s="14"/>
      <c r="C145" s="14"/>
      <c r="D145" s="14"/>
      <c r="E145" s="14"/>
      <c r="F145" s="14"/>
      <c r="Q145" s="70"/>
      <c r="R145" s="70"/>
      <c r="U145" s="70"/>
      <c r="V145" s="70"/>
      <c r="Y145" s="70"/>
      <c r="Z145" s="70"/>
      <c r="AA145" s="70"/>
      <c r="AB145" s="70"/>
      <c r="AC145" s="70"/>
      <c r="AD145" s="70"/>
      <c r="AE145" s="70"/>
    </row>
    <row r="146" spans="1:31" ht="3" customHeight="1">
      <c r="A146" s="14"/>
      <c r="B146" s="14"/>
      <c r="C146" s="14"/>
      <c r="D146" s="14"/>
      <c r="E146" s="14"/>
      <c r="F146" s="14"/>
      <c r="Q146" s="70"/>
      <c r="R146" s="70"/>
      <c r="U146" s="70"/>
      <c r="V146" s="70"/>
      <c r="Y146" s="70"/>
      <c r="Z146" s="70"/>
      <c r="AA146" s="70"/>
      <c r="AB146" s="70"/>
      <c r="AC146" s="70"/>
      <c r="AD146" s="70"/>
      <c r="AE146" s="70"/>
    </row>
    <row r="147" spans="1:31" ht="13.5">
      <c r="A147" s="14"/>
      <c r="B147" s="14"/>
      <c r="C147" s="14"/>
      <c r="D147" s="14"/>
      <c r="E147" s="14"/>
      <c r="F147" s="14"/>
      <c r="Q147" s="70"/>
      <c r="R147" s="70"/>
      <c r="U147" s="70"/>
      <c r="V147" s="70"/>
      <c r="Y147" s="70"/>
      <c r="Z147" s="70"/>
      <c r="AA147" s="70"/>
      <c r="AB147" s="70"/>
      <c r="AC147" s="70"/>
      <c r="AD147" s="70"/>
      <c r="AE147" s="70"/>
    </row>
    <row r="148" spans="1:31" ht="13.5">
      <c r="A148" s="14"/>
      <c r="B148" s="14"/>
      <c r="C148" s="14"/>
      <c r="D148" s="14"/>
      <c r="E148" s="14"/>
      <c r="F148" s="14"/>
      <c r="Q148" s="70"/>
      <c r="R148" s="70"/>
      <c r="U148" s="70"/>
      <c r="V148" s="70"/>
      <c r="Y148" s="70"/>
      <c r="Z148" s="70"/>
      <c r="AA148" s="70"/>
      <c r="AB148" s="70"/>
      <c r="AC148" s="70"/>
      <c r="AD148" s="70"/>
      <c r="AE148" s="70"/>
    </row>
    <row r="149" spans="1:31" ht="13.5">
      <c r="A149" s="18"/>
      <c r="B149" s="14"/>
      <c r="C149" s="14"/>
      <c r="D149" s="14"/>
      <c r="E149" s="14"/>
      <c r="F149" s="14"/>
      <c r="Q149" s="70"/>
      <c r="R149" s="70"/>
      <c r="U149" s="70"/>
      <c r="V149" s="70"/>
      <c r="Y149" s="70"/>
      <c r="Z149" s="70"/>
      <c r="AA149" s="70"/>
      <c r="AB149" s="70"/>
      <c r="AC149" s="70"/>
      <c r="AD149" s="70"/>
      <c r="AE149" s="70"/>
    </row>
    <row r="150" spans="1:31" ht="13.5">
      <c r="A150" s="14"/>
      <c r="B150" s="14"/>
      <c r="C150" s="14"/>
      <c r="D150" s="14"/>
      <c r="E150" s="14"/>
      <c r="F150" s="14"/>
      <c r="Q150" s="70"/>
      <c r="R150" s="70"/>
      <c r="U150" s="70"/>
      <c r="V150" s="70"/>
      <c r="Y150" s="70"/>
      <c r="Z150" s="70"/>
      <c r="AA150" s="70"/>
      <c r="AB150" s="70"/>
      <c r="AC150" s="70"/>
      <c r="AD150" s="70"/>
      <c r="AE150" s="70"/>
    </row>
    <row r="151" spans="1:31" ht="13.5">
      <c r="A151" s="14"/>
      <c r="B151" s="14"/>
      <c r="C151" s="14"/>
      <c r="D151" s="14"/>
      <c r="E151" s="14"/>
      <c r="F151" s="14"/>
      <c r="Q151" s="70"/>
      <c r="R151" s="70"/>
      <c r="U151" s="70"/>
      <c r="V151" s="70"/>
      <c r="Y151" s="70"/>
      <c r="Z151" s="70"/>
      <c r="AA151" s="70"/>
      <c r="AB151" s="70"/>
      <c r="AC151" s="70"/>
      <c r="AD151" s="70"/>
      <c r="AE151" s="70"/>
    </row>
    <row r="152" spans="1:31" ht="13.5">
      <c r="A152" s="14"/>
      <c r="B152" s="14"/>
      <c r="C152" s="14"/>
      <c r="D152" s="14"/>
      <c r="E152" s="14"/>
      <c r="F152" s="14"/>
      <c r="Q152" s="70"/>
      <c r="R152" s="70"/>
      <c r="U152" s="70"/>
      <c r="V152" s="70"/>
      <c r="Y152" s="70"/>
      <c r="Z152" s="70"/>
      <c r="AA152" s="70"/>
      <c r="AB152" s="70"/>
      <c r="AC152" s="70"/>
      <c r="AD152" s="70"/>
      <c r="AE152" s="70"/>
    </row>
    <row r="153" spans="1:31" ht="13.5">
      <c r="A153" s="14"/>
      <c r="B153" s="14"/>
      <c r="C153" s="14"/>
      <c r="D153" s="14"/>
      <c r="E153" s="14"/>
      <c r="F153" s="14"/>
      <c r="Q153" s="70"/>
      <c r="R153" s="70"/>
      <c r="U153" s="70"/>
      <c r="V153" s="70"/>
      <c r="Y153" s="70"/>
      <c r="Z153" s="70"/>
      <c r="AA153" s="70"/>
      <c r="AB153" s="70"/>
      <c r="AC153" s="70"/>
      <c r="AD153" s="70"/>
      <c r="AE153" s="70"/>
    </row>
    <row r="154" spans="1:31" ht="13.5">
      <c r="A154" s="14"/>
      <c r="B154" s="14"/>
      <c r="C154" s="14"/>
      <c r="D154" s="14"/>
      <c r="E154" s="14"/>
      <c r="F154" s="14"/>
      <c r="Q154" s="70"/>
      <c r="R154" s="70"/>
      <c r="U154" s="70"/>
      <c r="V154" s="70"/>
      <c r="Y154" s="70"/>
      <c r="Z154" s="70"/>
      <c r="AA154" s="70"/>
      <c r="AB154" s="70"/>
      <c r="AC154" s="70"/>
      <c r="AD154" s="70"/>
      <c r="AE154" s="70"/>
    </row>
    <row r="155" spans="1:31" ht="13.5">
      <c r="A155" s="14"/>
      <c r="B155" s="14"/>
      <c r="C155" s="14"/>
      <c r="D155" s="14"/>
      <c r="E155" s="14"/>
      <c r="F155" s="14"/>
      <c r="Q155" s="70"/>
      <c r="R155" s="70"/>
      <c r="U155" s="70"/>
      <c r="V155" s="70"/>
      <c r="Y155" s="70"/>
      <c r="Z155" s="70"/>
      <c r="AA155" s="70"/>
      <c r="AB155" s="70"/>
      <c r="AC155" s="70"/>
      <c r="AD155" s="70"/>
      <c r="AE155" s="70"/>
    </row>
    <row r="156" spans="1:31" ht="13.5">
      <c r="A156" s="14"/>
      <c r="B156" s="14"/>
      <c r="C156" s="14"/>
      <c r="D156" s="14"/>
      <c r="E156" s="14"/>
      <c r="F156" s="14"/>
      <c r="Q156" s="70"/>
      <c r="R156" s="70"/>
      <c r="U156" s="70"/>
      <c r="V156" s="70"/>
      <c r="Y156" s="70"/>
      <c r="Z156" s="70"/>
      <c r="AA156" s="70"/>
      <c r="AB156" s="70"/>
      <c r="AC156" s="70"/>
      <c r="AD156" s="70"/>
      <c r="AE156" s="70"/>
    </row>
    <row r="157" spans="1:31" ht="13.5">
      <c r="A157" s="14"/>
      <c r="B157" s="14"/>
      <c r="C157" s="14"/>
      <c r="D157" s="14"/>
      <c r="E157" s="14"/>
      <c r="F157" s="14"/>
      <c r="Q157" s="70"/>
      <c r="R157" s="70"/>
      <c r="U157" s="70"/>
      <c r="V157" s="70"/>
      <c r="Y157" s="70"/>
      <c r="Z157" s="70"/>
      <c r="AA157" s="70"/>
      <c r="AB157" s="70"/>
      <c r="AC157" s="70"/>
      <c r="AD157" s="70"/>
      <c r="AE157" s="70"/>
    </row>
    <row r="158" spans="1:31" ht="12" customHeight="1">
      <c r="A158" s="14"/>
      <c r="B158" s="14"/>
      <c r="C158" s="14"/>
      <c r="D158" s="14"/>
      <c r="E158" s="14"/>
      <c r="F158" s="14"/>
      <c r="Q158" s="70"/>
      <c r="R158" s="70"/>
      <c r="U158" s="70"/>
      <c r="V158" s="70"/>
      <c r="Y158" s="70"/>
      <c r="Z158" s="70"/>
      <c r="AA158" s="70"/>
      <c r="AB158" s="70"/>
      <c r="AC158" s="70"/>
      <c r="AD158" s="70"/>
      <c r="AE158" s="70"/>
    </row>
    <row r="159" spans="1:31" ht="13.5">
      <c r="A159" s="14"/>
      <c r="B159" s="14"/>
      <c r="C159" s="14"/>
      <c r="D159" s="14"/>
      <c r="E159" s="14"/>
      <c r="F159" s="14"/>
      <c r="Q159" s="70"/>
      <c r="R159" s="70"/>
      <c r="U159" s="70"/>
      <c r="V159" s="70"/>
      <c r="Y159" s="70"/>
      <c r="Z159" s="70"/>
      <c r="AA159" s="70"/>
      <c r="AB159" s="70"/>
      <c r="AC159" s="70"/>
      <c r="AD159" s="70"/>
      <c r="AE159" s="70"/>
    </row>
    <row r="160" spans="1:31" ht="13.5">
      <c r="A160" s="14"/>
      <c r="B160" s="14"/>
      <c r="C160" s="14"/>
      <c r="D160" s="14"/>
      <c r="E160" s="14"/>
      <c r="F160" s="14"/>
      <c r="Q160" s="70"/>
      <c r="R160" s="70"/>
      <c r="U160" s="70"/>
      <c r="V160" s="70"/>
      <c r="Y160" s="70"/>
      <c r="Z160" s="70"/>
      <c r="AA160" s="70"/>
      <c r="AB160" s="70"/>
      <c r="AC160" s="70"/>
      <c r="AD160" s="70"/>
      <c r="AE160" s="70"/>
    </row>
    <row r="161" spans="1:31" ht="13.5">
      <c r="A161" s="14"/>
      <c r="B161" s="14"/>
      <c r="C161" s="14"/>
      <c r="D161" s="14"/>
      <c r="E161" s="14"/>
      <c r="F161" s="14"/>
      <c r="Q161" s="70"/>
      <c r="R161" s="70"/>
      <c r="U161" s="70"/>
      <c r="V161" s="70"/>
      <c r="Y161" s="70"/>
      <c r="Z161" s="70"/>
      <c r="AA161" s="70"/>
      <c r="AB161" s="70"/>
      <c r="AC161" s="70"/>
      <c r="AD161" s="70"/>
      <c r="AE161" s="70"/>
    </row>
    <row r="162" spans="1:31" ht="13.5">
      <c r="A162" s="14"/>
      <c r="B162" s="14"/>
      <c r="C162" s="14"/>
      <c r="D162" s="14"/>
      <c r="E162" s="14"/>
      <c r="F162" s="14"/>
      <c r="Q162" s="70"/>
      <c r="R162" s="70"/>
      <c r="U162" s="70"/>
      <c r="V162" s="70"/>
      <c r="Y162" s="70"/>
      <c r="Z162" s="70"/>
      <c r="AA162" s="70"/>
      <c r="AB162" s="70"/>
      <c r="AC162" s="70"/>
      <c r="AD162" s="70"/>
      <c r="AE162" s="70"/>
    </row>
    <row r="163" spans="1:31" ht="13.5">
      <c r="A163" s="14"/>
      <c r="B163" s="14"/>
      <c r="C163" s="14"/>
      <c r="D163" s="14"/>
      <c r="E163" s="14"/>
      <c r="F163" s="14"/>
      <c r="Q163" s="70"/>
      <c r="R163" s="70"/>
      <c r="U163" s="70"/>
      <c r="V163" s="70"/>
      <c r="Y163" s="70"/>
      <c r="Z163" s="70"/>
      <c r="AA163" s="70"/>
      <c r="AB163" s="70"/>
      <c r="AC163" s="70"/>
      <c r="AD163" s="70"/>
      <c r="AE163" s="70"/>
    </row>
    <row r="164" spans="1:31" ht="13.5">
      <c r="A164" s="14"/>
      <c r="B164" s="14"/>
      <c r="C164" s="14"/>
      <c r="D164" s="14"/>
      <c r="E164" s="14"/>
      <c r="F164" s="14"/>
      <c r="Q164" s="70"/>
      <c r="R164" s="70"/>
      <c r="U164" s="70"/>
      <c r="V164" s="70"/>
      <c r="Y164" s="70"/>
      <c r="Z164" s="70"/>
      <c r="AA164" s="70"/>
      <c r="AB164" s="70"/>
      <c r="AC164" s="70"/>
      <c r="AD164" s="70"/>
      <c r="AE164" s="70"/>
    </row>
    <row r="165" spans="1:31" ht="13.5">
      <c r="A165" s="14"/>
      <c r="B165" s="14"/>
      <c r="C165" s="14"/>
      <c r="D165" s="14"/>
      <c r="E165" s="14"/>
      <c r="F165" s="14"/>
      <c r="Q165" s="70"/>
      <c r="R165" s="70"/>
      <c r="U165" s="70"/>
      <c r="V165" s="70"/>
      <c r="Y165" s="70"/>
      <c r="Z165" s="70"/>
      <c r="AA165" s="70"/>
      <c r="AB165" s="70"/>
      <c r="AC165" s="70"/>
      <c r="AD165" s="70"/>
      <c r="AE165" s="70"/>
    </row>
    <row r="166" spans="1:31" ht="13.5">
      <c r="A166" s="14"/>
      <c r="B166" s="14"/>
      <c r="C166" s="14"/>
      <c r="D166" s="14"/>
      <c r="E166" s="14"/>
      <c r="F166" s="14"/>
      <c r="Q166" s="70"/>
      <c r="R166" s="70"/>
      <c r="U166" s="70"/>
      <c r="V166" s="70"/>
      <c r="Y166" s="70"/>
      <c r="Z166" s="70"/>
      <c r="AA166" s="70"/>
      <c r="AB166" s="70"/>
      <c r="AC166" s="70"/>
      <c r="AD166" s="70"/>
      <c r="AE166" s="70"/>
    </row>
    <row r="167" spans="1:31" ht="13.5">
      <c r="A167" s="14"/>
    </row>
    <row r="168" spans="1:31" ht="13.5">
      <c r="A168" s="14"/>
    </row>
    <row r="169" spans="1:31" ht="13.5">
      <c r="A169" s="14"/>
    </row>
    <row r="170" spans="1:31" ht="13.5">
      <c r="A170" s="14"/>
    </row>
  </sheetData>
  <mergeCells count="19">
    <mergeCell ref="A2:Q2"/>
    <mergeCell ref="B3:D3"/>
    <mergeCell ref="E3:G3"/>
    <mergeCell ref="H3:J3"/>
    <mergeCell ref="K3:M3"/>
    <mergeCell ref="O3:Q3"/>
    <mergeCell ref="W72:Y72"/>
    <mergeCell ref="AA72:AC72"/>
    <mergeCell ref="S72:U72"/>
    <mergeCell ref="W3:Y3"/>
    <mergeCell ref="S3:U3"/>
    <mergeCell ref="I68:AC68"/>
    <mergeCell ref="AA3:AC3"/>
    <mergeCell ref="A72:A73"/>
    <mergeCell ref="H72:J72"/>
    <mergeCell ref="K72:M72"/>
    <mergeCell ref="O72:Q72"/>
    <mergeCell ref="E72:G72"/>
    <mergeCell ref="B72:D72"/>
  </mergeCells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showGridLines="0" zoomScaleNormal="100" zoomScaleSheetLayoutView="130" workbookViewId="0">
      <selection sqref="A1:C1"/>
    </sheetView>
  </sheetViews>
  <sheetFormatPr baseColWidth="10" defaultColWidth="11.42578125" defaultRowHeight="12.75"/>
  <cols>
    <col min="1" max="1" width="38.85546875" style="5" customWidth="1"/>
    <col min="2" max="3" width="21.7109375" style="5" customWidth="1"/>
    <col min="4" max="4" width="18.7109375" style="5" customWidth="1"/>
    <col min="5" max="5" width="11.42578125" style="5"/>
    <col min="6" max="6" width="8.42578125" style="5" customWidth="1"/>
    <col min="7" max="16384" width="11.42578125" style="5"/>
  </cols>
  <sheetData>
    <row r="1" spans="1:4" ht="26.1" customHeight="1">
      <c r="A1" s="489" t="s">
        <v>530</v>
      </c>
      <c r="B1" s="490"/>
      <c r="C1" s="490"/>
    </row>
    <row r="2" spans="1:4">
      <c r="A2" s="155" t="s">
        <v>497</v>
      </c>
      <c r="B2" s="155"/>
      <c r="C2" s="155"/>
      <c r="D2" s="86"/>
    </row>
    <row r="3" spans="1:4" ht="5.0999999999999996" customHeight="1">
      <c r="A3" s="155"/>
      <c r="B3" s="155"/>
      <c r="C3" s="155"/>
      <c r="D3" s="86"/>
    </row>
    <row r="4" spans="1:4" ht="30" customHeight="1">
      <c r="A4" s="396" t="s">
        <v>496</v>
      </c>
      <c r="B4" s="37" t="s">
        <v>498</v>
      </c>
      <c r="C4" s="38" t="s">
        <v>165</v>
      </c>
    </row>
    <row r="5" spans="1:4" ht="10.5" hidden="1" customHeight="1">
      <c r="A5" s="31">
        <v>2006</v>
      </c>
      <c r="B5" s="398"/>
      <c r="C5" s="12"/>
    </row>
    <row r="6" spans="1:4" ht="10.5" hidden="1" customHeight="1">
      <c r="A6" s="397" t="s">
        <v>166</v>
      </c>
      <c r="B6" s="399">
        <v>12275385</v>
      </c>
      <c r="C6" s="26">
        <v>100</v>
      </c>
      <c r="D6" s="11"/>
    </row>
    <row r="7" spans="1:4" ht="10.5" hidden="1" customHeight="1">
      <c r="A7" s="30" t="s">
        <v>3</v>
      </c>
      <c r="B7" s="400">
        <v>3758258</v>
      </c>
      <c r="C7" s="25">
        <v>30.6</v>
      </c>
      <c r="D7" s="11"/>
    </row>
    <row r="8" spans="1:4" ht="10.5" hidden="1" customHeight="1">
      <c r="A8" s="30" t="s">
        <v>8</v>
      </c>
      <c r="B8" s="400">
        <v>2985858</v>
      </c>
      <c r="C8" s="25">
        <v>24.3</v>
      </c>
      <c r="D8" s="11"/>
    </row>
    <row r="9" spans="1:4" ht="10.5" hidden="1" customHeight="1">
      <c r="A9" s="30" t="s">
        <v>4</v>
      </c>
      <c r="B9" s="400">
        <v>2923280</v>
      </c>
      <c r="C9" s="25">
        <v>23.8</v>
      </c>
      <c r="D9" s="11"/>
    </row>
    <row r="10" spans="1:4" s="10" customFormat="1" ht="10.5" hidden="1" customHeight="1">
      <c r="A10" s="30" t="s">
        <v>2</v>
      </c>
      <c r="B10" s="400">
        <v>912420</v>
      </c>
      <c r="C10" s="25">
        <v>7.4</v>
      </c>
      <c r="D10" s="23"/>
    </row>
    <row r="11" spans="1:4" ht="10.5" hidden="1" customHeight="1">
      <c r="A11" s="30" t="s">
        <v>6</v>
      </c>
      <c r="B11" s="400">
        <v>706156</v>
      </c>
      <c r="C11" s="25">
        <v>5.8</v>
      </c>
      <c r="D11" s="6"/>
    </row>
    <row r="12" spans="1:4" ht="10.5" hidden="1" customHeight="1">
      <c r="A12" s="30" t="s">
        <v>1</v>
      </c>
      <c r="B12" s="400">
        <v>537564</v>
      </c>
      <c r="C12" s="25">
        <v>4.4000000000000004</v>
      </c>
    </row>
    <row r="13" spans="1:4" s="8" customFormat="1" ht="10.5" hidden="1" customHeight="1">
      <c r="A13" s="30" t="s">
        <v>5</v>
      </c>
      <c r="B13" s="401">
        <v>76106</v>
      </c>
      <c r="C13" s="24">
        <v>0.6</v>
      </c>
    </row>
    <row r="14" spans="1:4" ht="10.5" hidden="1" customHeight="1">
      <c r="A14" s="30" t="s">
        <v>41</v>
      </c>
      <c r="B14" s="401">
        <v>65636</v>
      </c>
      <c r="C14" s="25">
        <v>0.5</v>
      </c>
    </row>
    <row r="15" spans="1:4" ht="10.5" hidden="1" customHeight="1">
      <c r="A15" s="30" t="s">
        <v>0</v>
      </c>
      <c r="B15" s="401">
        <v>60955</v>
      </c>
      <c r="C15" s="25">
        <v>0.5</v>
      </c>
    </row>
    <row r="16" spans="1:4" ht="10.5" hidden="1" customHeight="1">
      <c r="A16" s="30" t="s">
        <v>43</v>
      </c>
      <c r="B16" s="401">
        <v>49332</v>
      </c>
      <c r="C16" s="25">
        <v>0.4</v>
      </c>
    </row>
    <row r="17" spans="1:14" ht="10.5" hidden="1" customHeight="1">
      <c r="A17" s="30" t="s">
        <v>7</v>
      </c>
      <c r="B17" s="401">
        <v>38212</v>
      </c>
      <c r="C17" s="25">
        <v>0.3</v>
      </c>
    </row>
    <row r="18" spans="1:14" ht="10.5" hidden="1" customHeight="1">
      <c r="A18" s="30" t="s">
        <v>183</v>
      </c>
      <c r="B18" s="401">
        <v>33918</v>
      </c>
      <c r="C18" s="25">
        <v>0.3</v>
      </c>
    </row>
    <row r="19" spans="1:14" ht="10.5" hidden="1" customHeight="1">
      <c r="A19" s="30" t="s">
        <v>44</v>
      </c>
      <c r="B19" s="401">
        <v>24584</v>
      </c>
      <c r="C19" s="25">
        <v>0.2</v>
      </c>
    </row>
    <row r="20" spans="1:14" ht="10.5" hidden="1" customHeight="1">
      <c r="A20" s="30" t="s">
        <v>45</v>
      </c>
      <c r="B20" s="401">
        <v>24518</v>
      </c>
      <c r="C20" s="25">
        <v>0.2</v>
      </c>
    </row>
    <row r="21" spans="1:14" ht="10.5" hidden="1" customHeight="1">
      <c r="A21" s="30" t="s">
        <v>46</v>
      </c>
      <c r="B21" s="401">
        <v>22892</v>
      </c>
      <c r="C21" s="25">
        <v>0.2</v>
      </c>
    </row>
    <row r="22" spans="1:14" ht="10.5" hidden="1" customHeight="1">
      <c r="A22" s="30" t="s">
        <v>47</v>
      </c>
      <c r="B22" s="401">
        <v>13965</v>
      </c>
      <c r="C22" s="25">
        <v>0.1</v>
      </c>
    </row>
    <row r="23" spans="1:14" ht="10.5" hidden="1" customHeight="1">
      <c r="A23" s="30" t="s">
        <v>48</v>
      </c>
      <c r="B23" s="401">
        <v>11925</v>
      </c>
      <c r="C23" s="25">
        <v>0.1</v>
      </c>
    </row>
    <row r="24" spans="1:14" ht="10.5" hidden="1" customHeight="1">
      <c r="A24" s="30" t="s">
        <v>49</v>
      </c>
      <c r="B24" s="401">
        <v>10857</v>
      </c>
      <c r="C24" s="25">
        <v>0.1</v>
      </c>
    </row>
    <row r="25" spans="1:14" ht="10.5" hidden="1" customHeight="1">
      <c r="A25" s="30" t="s">
        <v>42</v>
      </c>
      <c r="B25" s="401">
        <v>10539</v>
      </c>
      <c r="C25" s="25">
        <v>0.1</v>
      </c>
    </row>
    <row r="26" spans="1:14" ht="10.5" hidden="1" customHeight="1">
      <c r="A26" s="30" t="s">
        <v>9</v>
      </c>
      <c r="B26" s="401">
        <v>8410</v>
      </c>
      <c r="C26" s="25">
        <v>0.1</v>
      </c>
    </row>
    <row r="27" spans="1:14" ht="10.5" hidden="1" customHeight="1">
      <c r="A27" s="31" t="s">
        <v>167</v>
      </c>
      <c r="B27" s="402">
        <v>13235097</v>
      </c>
      <c r="C27" s="26">
        <v>100</v>
      </c>
    </row>
    <row r="28" spans="1:14" ht="10.5" hidden="1" customHeight="1">
      <c r="A28" s="32" t="s">
        <v>3</v>
      </c>
      <c r="B28" s="401">
        <v>6965017</v>
      </c>
      <c r="C28" s="27">
        <v>52.6</v>
      </c>
    </row>
    <row r="29" spans="1:14" ht="10.5" hidden="1" customHeight="1">
      <c r="A29" s="5" t="s">
        <v>8</v>
      </c>
      <c r="B29" s="401">
        <v>6270080</v>
      </c>
      <c r="C29" s="27">
        <v>47.4</v>
      </c>
    </row>
    <row r="30" spans="1:14" ht="10.5" customHeight="1">
      <c r="A30" s="31">
        <v>2011</v>
      </c>
      <c r="B30" s="401"/>
      <c r="C30" s="27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 ht="10.5" customHeight="1">
      <c r="A31" s="8" t="s">
        <v>166</v>
      </c>
      <c r="B31" s="403">
        <f>SUM(B32:B42)</f>
        <v>14647163</v>
      </c>
      <c r="C31" s="276">
        <v>100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 ht="10.5" customHeight="1">
      <c r="A32" s="5" t="s">
        <v>179</v>
      </c>
      <c r="B32" s="404">
        <v>4643064</v>
      </c>
      <c r="C32" s="275">
        <v>31.7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 ht="10.5" customHeight="1">
      <c r="A33" s="5" t="s">
        <v>168</v>
      </c>
      <c r="B33" s="404">
        <v>3449595</v>
      </c>
      <c r="C33" s="275">
        <v>23.6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0.5" customHeight="1">
      <c r="A34" s="5" t="s">
        <v>169</v>
      </c>
      <c r="B34" s="404">
        <v>2711450</v>
      </c>
      <c r="C34" s="275">
        <v>18.5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0.5" customHeight="1">
      <c r="A35" s="5" t="s">
        <v>180</v>
      </c>
      <c r="B35" s="404">
        <v>2289561</v>
      </c>
      <c r="C35" s="275">
        <v>15.6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 ht="10.5" customHeight="1">
      <c r="A36" s="5" t="s">
        <v>170</v>
      </c>
      <c r="B36" s="404">
        <v>1440143</v>
      </c>
      <c r="C36" s="275">
        <v>9.8000000000000007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ht="10.5" customHeight="1">
      <c r="A37" s="5" t="s">
        <v>181</v>
      </c>
      <c r="B37" s="404">
        <v>37011</v>
      </c>
      <c r="C37" s="275">
        <v>0.3</v>
      </c>
      <c r="D37" s="22"/>
      <c r="E37" s="290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0.5" customHeight="1">
      <c r="A38" s="5" t="s">
        <v>171</v>
      </c>
      <c r="B38" s="404">
        <v>21574</v>
      </c>
      <c r="C38" s="275">
        <v>0.1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0.5" customHeight="1">
      <c r="A39" s="32" t="s">
        <v>172</v>
      </c>
      <c r="B39" s="404">
        <v>17301</v>
      </c>
      <c r="C39" s="275">
        <v>0.1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0.5" customHeight="1">
      <c r="A40" s="5" t="s">
        <v>173</v>
      </c>
      <c r="B40" s="404">
        <v>16831</v>
      </c>
      <c r="C40" s="275">
        <v>0.1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0.5" customHeight="1">
      <c r="A41" s="5" t="s">
        <v>198</v>
      </c>
      <c r="B41" s="404">
        <v>11275</v>
      </c>
      <c r="C41" s="275">
        <v>0.1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0.5" customHeight="1">
      <c r="A42" s="5" t="s">
        <v>174</v>
      </c>
      <c r="B42" s="404">
        <v>9358</v>
      </c>
      <c r="C42" s="275"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0.5" customHeight="1">
      <c r="A43" s="8" t="s">
        <v>175</v>
      </c>
      <c r="B43" s="403">
        <v>15428351</v>
      </c>
      <c r="C43" s="276">
        <v>100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0.5" customHeight="1">
      <c r="A44" s="5" t="s">
        <v>179</v>
      </c>
      <c r="B44" s="404">
        <v>7937704</v>
      </c>
      <c r="C44" s="22">
        <v>51.4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0.5" customHeight="1">
      <c r="A45" s="5" t="s">
        <v>168</v>
      </c>
      <c r="B45" s="404">
        <v>7490647</v>
      </c>
      <c r="C45" s="22">
        <v>48.6</v>
      </c>
      <c r="D45" s="22"/>
    </row>
    <row r="46" spans="1:14" ht="10.5" customHeight="1">
      <c r="A46" s="31">
        <v>2016</v>
      </c>
      <c r="B46" s="404"/>
      <c r="C46" s="22"/>
      <c r="D46" s="22"/>
    </row>
    <row r="47" spans="1:14" ht="10.5" customHeight="1">
      <c r="A47" s="8" t="s">
        <v>166</v>
      </c>
      <c r="B47" s="403">
        <f>SUM(B48:B57)</f>
        <v>15340143</v>
      </c>
      <c r="C47" s="276">
        <f>SUM(C48:C57)</f>
        <v>100.00000000000001</v>
      </c>
      <c r="D47" s="22"/>
    </row>
    <row r="48" spans="1:14" ht="10.5" customHeight="1">
      <c r="A48" s="5" t="s">
        <v>205</v>
      </c>
      <c r="B48" s="404">
        <v>6115073</v>
      </c>
      <c r="C48" s="275">
        <f t="shared" ref="C48:C56" si="0">(B48/$B$47)*100</f>
        <v>39.863207272578883</v>
      </c>
      <c r="D48" s="22"/>
    </row>
    <row r="49" spans="1:4" ht="10.5" customHeight="1">
      <c r="A49" s="5" t="s">
        <v>206</v>
      </c>
      <c r="B49" s="404">
        <v>3228661</v>
      </c>
      <c r="C49" s="275">
        <f t="shared" si="0"/>
        <v>21.04713756579714</v>
      </c>
      <c r="D49" s="22"/>
    </row>
    <row r="50" spans="1:4" ht="10.5" customHeight="1">
      <c r="A50" s="5" t="s">
        <v>207</v>
      </c>
      <c r="B50" s="404">
        <v>2874940</v>
      </c>
      <c r="C50" s="275">
        <f t="shared" si="0"/>
        <v>18.741285527781589</v>
      </c>
      <c r="D50" s="22"/>
    </row>
    <row r="51" spans="1:4" ht="10.5" customHeight="1">
      <c r="A51" s="5" t="s">
        <v>208</v>
      </c>
      <c r="B51" s="404">
        <v>1069360</v>
      </c>
      <c r="C51" s="275">
        <f t="shared" si="0"/>
        <v>6.9709910787663452</v>
      </c>
      <c r="D51" s="22"/>
    </row>
    <row r="52" spans="1:4" ht="10.5" customHeight="1">
      <c r="A52" s="5" t="s">
        <v>209</v>
      </c>
      <c r="B52" s="404">
        <v>894278</v>
      </c>
      <c r="C52" s="275">
        <f t="shared" si="0"/>
        <v>5.8296588239105729</v>
      </c>
      <c r="D52" s="22"/>
    </row>
    <row r="53" spans="1:4" ht="10.5" customHeight="1">
      <c r="A53" s="5" t="s">
        <v>195</v>
      </c>
      <c r="B53" s="404">
        <v>613173</v>
      </c>
      <c r="C53" s="275">
        <f t="shared" si="0"/>
        <v>3.9971791658004756</v>
      </c>
      <c r="D53" s="22"/>
    </row>
    <row r="54" spans="1:4" ht="10.5" customHeight="1">
      <c r="A54" s="5" t="s">
        <v>210</v>
      </c>
      <c r="B54" s="404">
        <v>203103</v>
      </c>
      <c r="C54" s="275">
        <f t="shared" si="0"/>
        <v>1.3239967841238507</v>
      </c>
      <c r="D54" s="22"/>
    </row>
    <row r="55" spans="1:4" ht="10.5" customHeight="1">
      <c r="A55" s="5" t="s">
        <v>182</v>
      </c>
      <c r="B55" s="404">
        <v>200012</v>
      </c>
      <c r="C55" s="275">
        <f t="shared" si="0"/>
        <v>1.3038470371495234</v>
      </c>
      <c r="D55" s="22"/>
    </row>
    <row r="56" spans="1:4" ht="10.5" customHeight="1">
      <c r="A56" s="5" t="s">
        <v>211</v>
      </c>
      <c r="B56" s="404">
        <v>75870</v>
      </c>
      <c r="C56" s="275">
        <f t="shared" si="0"/>
        <v>0.49458469846076403</v>
      </c>
      <c r="D56" s="22"/>
    </row>
    <row r="57" spans="1:4" ht="10.5" customHeight="1">
      <c r="A57" s="5" t="s">
        <v>212</v>
      </c>
      <c r="B57" s="404">
        <v>65673</v>
      </c>
      <c r="C57" s="275">
        <f>(B57/$B$47)*100</f>
        <v>0.42811204563086536</v>
      </c>
      <c r="D57" s="22"/>
    </row>
    <row r="58" spans="1:4" ht="10.5" customHeight="1">
      <c r="A58" s="31" t="s">
        <v>167</v>
      </c>
      <c r="B58" s="405">
        <f>SUM(B59:B60)</f>
        <v>17152817</v>
      </c>
      <c r="C58" s="276">
        <f>SUM(C59:C60)</f>
        <v>100</v>
      </c>
      <c r="D58" s="22"/>
    </row>
    <row r="59" spans="1:4" ht="10.5" customHeight="1">
      <c r="A59" s="5" t="s">
        <v>206</v>
      </c>
      <c r="B59" s="404">
        <v>8596937</v>
      </c>
      <c r="C59" s="275">
        <f>(B59/$B$58)*100</f>
        <v>50.11968005022149</v>
      </c>
      <c r="D59" s="22"/>
    </row>
    <row r="60" spans="1:4" ht="10.5" customHeight="1">
      <c r="A60" s="5" t="s">
        <v>205</v>
      </c>
      <c r="B60" s="404">
        <v>8555880</v>
      </c>
      <c r="C60" s="275">
        <f>(B60/$B$58)*100</f>
        <v>49.88031994977851</v>
      </c>
      <c r="D60" s="22"/>
    </row>
    <row r="61" spans="1:4" ht="10.5" customHeight="1">
      <c r="A61" s="31">
        <v>2021</v>
      </c>
      <c r="B61" s="404"/>
      <c r="C61" s="275"/>
      <c r="D61" s="22"/>
    </row>
    <row r="62" spans="1:4" ht="10.5" customHeight="1">
      <c r="A62" s="8" t="s">
        <v>166</v>
      </c>
      <c r="B62" s="405">
        <v>14400630</v>
      </c>
      <c r="C62" s="276">
        <v>100</v>
      </c>
      <c r="D62" s="22"/>
    </row>
    <row r="63" spans="1:4" ht="10.5" customHeight="1">
      <c r="A63" s="5" t="s">
        <v>367</v>
      </c>
      <c r="B63" s="404">
        <v>2724752</v>
      </c>
      <c r="C63" s="275">
        <v>18.921061092466093</v>
      </c>
      <c r="D63" s="22"/>
    </row>
    <row r="64" spans="1:4" ht="10.5" customHeight="1">
      <c r="A64" s="5" t="s">
        <v>205</v>
      </c>
      <c r="B64" s="404">
        <v>1930762</v>
      </c>
      <c r="C64" s="275">
        <v>13.40748286706901</v>
      </c>
      <c r="D64" s="22"/>
    </row>
    <row r="65" spans="1:4" ht="10.5" customHeight="1">
      <c r="A65" s="5" t="s">
        <v>368</v>
      </c>
      <c r="B65" s="404">
        <v>1692279</v>
      </c>
      <c r="C65" s="275">
        <v>11.751423375227334</v>
      </c>
      <c r="D65" s="22"/>
    </row>
    <row r="66" spans="1:4" ht="10.5" customHeight="1">
      <c r="A66" s="5" t="s">
        <v>369</v>
      </c>
      <c r="B66" s="404">
        <v>1674201</v>
      </c>
      <c r="C66" s="275">
        <v>11.625887200768299</v>
      </c>
      <c r="D66" s="22"/>
    </row>
    <row r="67" spans="1:4" ht="10.5" customHeight="1">
      <c r="A67" s="5" t="s">
        <v>208</v>
      </c>
      <c r="B67" s="404">
        <v>1306288</v>
      </c>
      <c r="C67" s="275">
        <v>9.0710475861125524</v>
      </c>
      <c r="D67" s="22"/>
    </row>
    <row r="68" spans="1:4" ht="10.5" customHeight="1">
      <c r="A68" s="5" t="s">
        <v>370</v>
      </c>
      <c r="B68" s="404">
        <v>1132577</v>
      </c>
      <c r="C68" s="275">
        <v>7.8647739716942944</v>
      </c>
      <c r="D68" s="22"/>
    </row>
    <row r="69" spans="1:4" ht="10.5" customHeight="1">
      <c r="A69" s="5" t="s">
        <v>43</v>
      </c>
      <c r="B69" s="404">
        <v>867025</v>
      </c>
      <c r="C69" s="275">
        <v>6.0207435369147042</v>
      </c>
      <c r="D69" s="22"/>
    </row>
    <row r="70" spans="1:4" ht="10.5" customHeight="1">
      <c r="A70" s="5" t="s">
        <v>371</v>
      </c>
      <c r="B70" s="404">
        <v>814516</v>
      </c>
      <c r="C70" s="275">
        <v>5.6561136561386549</v>
      </c>
      <c r="D70" s="22"/>
    </row>
    <row r="71" spans="1:4" ht="10.5" customHeight="1">
      <c r="A71" s="5" t="s">
        <v>372</v>
      </c>
      <c r="B71" s="404">
        <v>812721</v>
      </c>
      <c r="C71" s="275">
        <v>5.6436489236929219</v>
      </c>
      <c r="D71" s="22"/>
    </row>
    <row r="72" spans="1:4" ht="10.5" customHeight="1">
      <c r="A72" s="5" t="s">
        <v>373</v>
      </c>
      <c r="B72" s="404">
        <v>325608</v>
      </c>
      <c r="C72" s="275">
        <v>2.2610677449528249</v>
      </c>
      <c r="D72" s="22"/>
    </row>
    <row r="73" spans="1:4" ht="10.5" customHeight="1">
      <c r="A73" s="5" t="s">
        <v>374</v>
      </c>
      <c r="B73" s="404">
        <v>286447</v>
      </c>
      <c r="C73" s="275">
        <v>1.9891282534166908</v>
      </c>
      <c r="D73" s="22"/>
    </row>
    <row r="74" spans="1:4" ht="10.5" customHeight="1">
      <c r="A74" s="5" t="s">
        <v>375</v>
      </c>
      <c r="B74" s="404">
        <v>240234</v>
      </c>
      <c r="C74" s="275">
        <v>1.6682186820993248</v>
      </c>
      <c r="D74" s="22"/>
    </row>
    <row r="75" spans="1:4" ht="10.5" customHeight="1">
      <c r="A75" s="5" t="s">
        <v>376</v>
      </c>
      <c r="B75" s="404">
        <v>230831</v>
      </c>
      <c r="C75" s="275">
        <v>1.6029229276774697</v>
      </c>
      <c r="D75" s="22"/>
    </row>
    <row r="76" spans="1:4" ht="10.5" customHeight="1">
      <c r="A76" s="5" t="s">
        <v>3</v>
      </c>
      <c r="B76" s="404">
        <v>101267</v>
      </c>
      <c r="C76" s="275">
        <v>0.70321229001786734</v>
      </c>
      <c r="D76" s="22"/>
    </row>
    <row r="77" spans="1:4" ht="10.5" customHeight="1">
      <c r="A77" s="5" t="s">
        <v>377</v>
      </c>
      <c r="B77" s="404">
        <v>89376</v>
      </c>
      <c r="C77" s="275">
        <v>0.62063951368794279</v>
      </c>
      <c r="D77" s="22"/>
    </row>
    <row r="78" spans="1:4" ht="10.5" customHeight="1">
      <c r="A78" s="5" t="s">
        <v>378</v>
      </c>
      <c r="B78" s="404">
        <v>65300</v>
      </c>
      <c r="C78" s="275">
        <v>0.45345238368043622</v>
      </c>
      <c r="D78" s="22"/>
    </row>
    <row r="79" spans="1:4" ht="10.5" customHeight="1">
      <c r="A79" s="5" t="s">
        <v>379</v>
      </c>
      <c r="B79" s="404">
        <v>55644</v>
      </c>
      <c r="C79" s="275">
        <v>0.38639976167709328</v>
      </c>
      <c r="D79" s="22"/>
    </row>
    <row r="80" spans="1:4" ht="10.5" customHeight="1">
      <c r="A80" s="5" t="s">
        <v>195</v>
      </c>
      <c r="B80" s="404">
        <v>50802</v>
      </c>
      <c r="C80" s="275">
        <v>0.35277623270648578</v>
      </c>
      <c r="D80" s="22"/>
    </row>
    <row r="81" spans="1:4" ht="10.5" customHeight="1">
      <c r="A81" s="8" t="s">
        <v>167</v>
      </c>
      <c r="B81" s="405">
        <v>17628497</v>
      </c>
      <c r="C81" s="276">
        <v>100</v>
      </c>
      <c r="D81" s="22"/>
    </row>
    <row r="82" spans="1:4" ht="10.5" customHeight="1">
      <c r="A82" s="5" t="s">
        <v>367</v>
      </c>
      <c r="B82" s="404">
        <v>8836380</v>
      </c>
      <c r="C82" s="275">
        <v>50.125543884994848</v>
      </c>
      <c r="D82" s="22"/>
    </row>
    <row r="83" spans="1:4" ht="10.5" customHeight="1">
      <c r="A83" s="5" t="s">
        <v>205</v>
      </c>
      <c r="B83" s="404">
        <v>8792117</v>
      </c>
      <c r="C83" s="275">
        <v>49.874456115005152</v>
      </c>
      <c r="D83" s="22"/>
    </row>
    <row r="84" spans="1:4" ht="3.75" customHeight="1">
      <c r="A84" s="320"/>
      <c r="B84" s="406"/>
      <c r="C84" s="320"/>
    </row>
    <row r="85" spans="1:4" ht="2.25" hidden="1" customHeight="1">
      <c r="A85" s="7"/>
      <c r="B85" s="7"/>
      <c r="C85" s="7"/>
    </row>
    <row r="86" spans="1:4" ht="9" customHeight="1">
      <c r="A86" s="491" t="s">
        <v>511</v>
      </c>
      <c r="B86" s="492"/>
      <c r="C86" s="492"/>
    </row>
    <row r="87" spans="1:4" ht="8.25" customHeight="1">
      <c r="A87" s="453" t="s">
        <v>512</v>
      </c>
      <c r="B87" s="452"/>
      <c r="C87" s="452"/>
    </row>
    <row r="88" spans="1:4" ht="11.1" customHeight="1">
      <c r="A88" s="493" t="s">
        <v>515</v>
      </c>
      <c r="B88" s="493"/>
      <c r="C88" s="493"/>
    </row>
    <row r="89" spans="1:4" ht="9.75" customHeight="1">
      <c r="A89" s="7" t="s">
        <v>513</v>
      </c>
      <c r="B89" s="7"/>
      <c r="C89" s="7"/>
    </row>
    <row r="90" spans="1:4" ht="11.1" customHeight="1">
      <c r="A90" s="29" t="s">
        <v>297</v>
      </c>
      <c r="B90" s="29"/>
      <c r="C90" s="29"/>
    </row>
  </sheetData>
  <customSheetViews>
    <customSheetView guid="{7C1DC42C-6D36-4C11-AFDF-EE78FC5BC99D}" topLeftCell="A22">
      <selection activeCell="B96" sqref="B96"/>
      <pageMargins left="1.1811023622047245" right="0.98425196850393704" top="0.98425196850393704" bottom="0.98425196850393704" header="0" footer="0"/>
      <pageSetup paperSize="9" orientation="portrait" r:id="rId1"/>
      <headerFooter alignWithMargins="0"/>
    </customSheetView>
  </customSheetViews>
  <mergeCells count="3">
    <mergeCell ref="A1:C1"/>
    <mergeCell ref="A86:C86"/>
    <mergeCell ref="A88:C88"/>
  </mergeCells>
  <phoneticPr fontId="0" type="noConversion"/>
  <pageMargins left="1.1811023622047245" right="0.98425196850393704" top="0.98425196850393704" bottom="0.98425196850393704" header="0" footer="0"/>
  <pageSetup paperSize="9" orientation="portrait" r:id="rId2"/>
  <headerFooter alignWithMargins="0"/>
  <ignoredErrors>
    <ignoredError sqref="B3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zoomScaleNormal="100" zoomScaleSheetLayoutView="115" workbookViewId="0">
      <selection sqref="A1:D1"/>
    </sheetView>
  </sheetViews>
  <sheetFormatPr baseColWidth="10" defaultColWidth="11.42578125" defaultRowHeight="12.75"/>
  <cols>
    <col min="1" max="1" width="15.85546875" style="4" customWidth="1"/>
    <col min="2" max="2" width="21" style="4" customWidth="1"/>
    <col min="3" max="3" width="29.85546875" style="4" customWidth="1"/>
    <col min="4" max="4" width="16.85546875" style="4" customWidth="1"/>
    <col min="5" max="5" width="11.42578125" style="4"/>
    <col min="6" max="6" width="45.5703125" style="4" customWidth="1"/>
    <col min="7" max="7" width="34.42578125" style="4" customWidth="1"/>
    <col min="8" max="16384" width="11.42578125" style="4"/>
  </cols>
  <sheetData>
    <row r="1" spans="1:7" ht="15" customHeight="1">
      <c r="A1" s="496" t="s">
        <v>490</v>
      </c>
      <c r="B1" s="497"/>
      <c r="C1" s="497"/>
      <c r="D1" s="497"/>
    </row>
    <row r="2" spans="1:7" ht="5.0999999999999996" customHeight="1">
      <c r="A2" s="39"/>
      <c r="B2" s="334"/>
      <c r="C2" s="334"/>
      <c r="D2" s="334"/>
    </row>
    <row r="3" spans="1:7" ht="35.25" customHeight="1">
      <c r="A3" s="325" t="s">
        <v>11</v>
      </c>
      <c r="B3" s="335" t="s">
        <v>499</v>
      </c>
      <c r="C3" s="335" t="s">
        <v>500</v>
      </c>
      <c r="D3" s="335" t="s">
        <v>15</v>
      </c>
      <c r="E3" s="14"/>
      <c r="F3" s="14"/>
      <c r="G3" s="14"/>
    </row>
    <row r="4" spans="1:7" ht="5.0999999999999996" customHeight="1">
      <c r="A4" s="336"/>
      <c r="B4" s="337"/>
      <c r="C4" s="22"/>
      <c r="D4" s="22"/>
      <c r="E4" s="14"/>
      <c r="F4" s="14"/>
      <c r="G4" s="14"/>
    </row>
    <row r="5" spans="1:7" ht="21.75" customHeight="1">
      <c r="A5" s="193" t="s">
        <v>425</v>
      </c>
      <c r="B5" s="338" t="s">
        <v>426</v>
      </c>
      <c r="C5" s="368" t="s">
        <v>488</v>
      </c>
      <c r="D5" s="19" t="s">
        <v>13</v>
      </c>
      <c r="E5" s="495"/>
      <c r="F5" s="495"/>
      <c r="G5" s="495"/>
    </row>
    <row r="6" spans="1:7" ht="28.9" customHeight="1">
      <c r="A6" s="193" t="s">
        <v>427</v>
      </c>
      <c r="B6" s="338" t="s">
        <v>428</v>
      </c>
      <c r="C6" s="368" t="s">
        <v>488</v>
      </c>
      <c r="D6" s="19" t="s">
        <v>13</v>
      </c>
      <c r="E6"/>
      <c r="F6" s="300"/>
      <c r="G6"/>
    </row>
    <row r="7" spans="1:7" ht="17.25" customHeight="1">
      <c r="A7" s="193" t="s">
        <v>10</v>
      </c>
      <c r="B7" s="338" t="s">
        <v>429</v>
      </c>
      <c r="C7" s="368" t="s">
        <v>488</v>
      </c>
      <c r="D7" s="19" t="s">
        <v>13</v>
      </c>
      <c r="E7"/>
      <c r="F7"/>
      <c r="G7"/>
    </row>
    <row r="8" spans="1:7" ht="17.25" customHeight="1">
      <c r="A8" s="193" t="s">
        <v>10</v>
      </c>
      <c r="B8" s="338" t="s">
        <v>430</v>
      </c>
      <c r="C8" s="368" t="s">
        <v>488</v>
      </c>
      <c r="D8" s="19" t="s">
        <v>13</v>
      </c>
      <c r="E8"/>
      <c r="F8" s="301"/>
      <c r="G8"/>
    </row>
    <row r="9" spans="1:7" ht="17.25" customHeight="1">
      <c r="A9" s="193" t="s">
        <v>10</v>
      </c>
      <c r="B9" s="338" t="s">
        <v>431</v>
      </c>
      <c r="C9" s="368" t="s">
        <v>488</v>
      </c>
      <c r="D9" s="19" t="s">
        <v>66</v>
      </c>
      <c r="E9"/>
      <c r="F9"/>
      <c r="G9" s="72"/>
    </row>
    <row r="10" spans="1:7" ht="17.25" customHeight="1">
      <c r="A10" s="193" t="s">
        <v>10</v>
      </c>
      <c r="B10" s="338" t="s">
        <v>432</v>
      </c>
      <c r="C10" s="338" t="s">
        <v>473</v>
      </c>
      <c r="D10" s="19" t="s">
        <v>66</v>
      </c>
      <c r="E10" s="73"/>
      <c r="F10"/>
      <c r="G10" s="72"/>
    </row>
    <row r="11" spans="1:7" ht="17.25" customHeight="1">
      <c r="A11" s="339" t="s">
        <v>10</v>
      </c>
      <c r="B11" s="454" t="s">
        <v>433</v>
      </c>
      <c r="C11" s="338" t="s">
        <v>323</v>
      </c>
      <c r="D11" s="19" t="s">
        <v>79</v>
      </c>
      <c r="E11" s="73"/>
      <c r="F11" s="35" t="s">
        <v>358</v>
      </c>
      <c r="G11" s="72"/>
    </row>
    <row r="12" spans="1:7" ht="17.25" customHeight="1">
      <c r="A12" s="193" t="s">
        <v>10</v>
      </c>
      <c r="B12" s="338" t="s">
        <v>434</v>
      </c>
      <c r="C12" s="368" t="s">
        <v>488</v>
      </c>
      <c r="D12" s="19" t="s">
        <v>79</v>
      </c>
      <c r="E12" s="73"/>
      <c r="F12"/>
      <c r="G12" s="72"/>
    </row>
    <row r="13" spans="1:7" ht="17.25" customHeight="1">
      <c r="A13" s="193" t="s">
        <v>10</v>
      </c>
      <c r="B13" s="338" t="s">
        <v>435</v>
      </c>
      <c r="C13" s="368" t="s">
        <v>488</v>
      </c>
      <c r="D13" s="19" t="s">
        <v>56</v>
      </c>
      <c r="E13" s="73"/>
      <c r="F13"/>
      <c r="G13" s="72"/>
    </row>
    <row r="14" spans="1:7" ht="17.25" customHeight="1">
      <c r="A14" s="193" t="s">
        <v>10</v>
      </c>
      <c r="B14" s="338" t="s">
        <v>436</v>
      </c>
      <c r="C14" s="338" t="s">
        <v>473</v>
      </c>
      <c r="D14" s="19" t="s">
        <v>56</v>
      </c>
      <c r="E14" s="73"/>
      <c r="F14"/>
      <c r="G14" s="72"/>
    </row>
    <row r="15" spans="1:7" ht="17.25" customHeight="1">
      <c r="A15" s="193" t="s">
        <v>10</v>
      </c>
      <c r="B15" s="338" t="s">
        <v>437</v>
      </c>
      <c r="C15" s="368" t="s">
        <v>488</v>
      </c>
      <c r="D15" s="19" t="s">
        <v>97</v>
      </c>
      <c r="E15" s="73"/>
      <c r="F15"/>
      <c r="G15" s="72"/>
    </row>
    <row r="16" spans="1:7" ht="17.25" customHeight="1">
      <c r="A16" s="193" t="s">
        <v>10</v>
      </c>
      <c r="B16" s="338" t="s">
        <v>438</v>
      </c>
      <c r="C16" s="338" t="s">
        <v>439</v>
      </c>
      <c r="D16" s="261" t="s">
        <v>97</v>
      </c>
      <c r="E16" s="73"/>
      <c r="F16"/>
      <c r="G16" s="72"/>
    </row>
    <row r="17" spans="1:7" ht="17.25" customHeight="1">
      <c r="A17" s="339" t="s">
        <v>10</v>
      </c>
      <c r="B17" s="454" t="s">
        <v>440</v>
      </c>
      <c r="C17" s="368" t="s">
        <v>488</v>
      </c>
      <c r="D17" s="19" t="s">
        <v>102</v>
      </c>
      <c r="E17" s="73"/>
      <c r="F17"/>
      <c r="G17" s="72"/>
    </row>
    <row r="18" spans="1:7" ht="17.25" customHeight="1">
      <c r="A18" s="193" t="s">
        <v>10</v>
      </c>
      <c r="B18" s="338" t="s">
        <v>441</v>
      </c>
      <c r="C18" s="338" t="s">
        <v>473</v>
      </c>
      <c r="D18" s="19" t="s">
        <v>110</v>
      </c>
      <c r="E18" s="73"/>
      <c r="F18"/>
      <c r="G18" s="72"/>
    </row>
    <row r="19" spans="1:7" ht="17.25" customHeight="1">
      <c r="A19" s="339" t="s">
        <v>10</v>
      </c>
      <c r="B19" s="454" t="s">
        <v>442</v>
      </c>
      <c r="C19" s="338" t="s">
        <v>443</v>
      </c>
      <c r="D19" s="19" t="s">
        <v>120</v>
      </c>
      <c r="E19"/>
      <c r="F19"/>
      <c r="G19" s="72"/>
    </row>
    <row r="20" spans="1:7" ht="17.25" customHeight="1">
      <c r="A20" s="193" t="s">
        <v>10</v>
      </c>
      <c r="B20" s="338" t="s">
        <v>444</v>
      </c>
      <c r="C20" s="368" t="s">
        <v>488</v>
      </c>
      <c r="D20" s="261" t="s">
        <v>129</v>
      </c>
    </row>
    <row r="21" spans="1:7" ht="17.25" customHeight="1">
      <c r="A21" s="193" t="s">
        <v>10</v>
      </c>
      <c r="B21" s="338" t="s">
        <v>445</v>
      </c>
      <c r="C21" s="368" t="s">
        <v>488</v>
      </c>
      <c r="D21" s="261" t="s">
        <v>201</v>
      </c>
    </row>
    <row r="22" spans="1:7" ht="17.25" customHeight="1">
      <c r="A22" s="193" t="s">
        <v>10</v>
      </c>
      <c r="B22" s="338" t="s">
        <v>446</v>
      </c>
      <c r="C22" s="19" t="s">
        <v>323</v>
      </c>
      <c r="D22" s="19" t="s">
        <v>138</v>
      </c>
    </row>
    <row r="23" spans="1:7" ht="17.25" customHeight="1">
      <c r="A23" s="193" t="s">
        <v>10</v>
      </c>
      <c r="B23" s="338" t="s">
        <v>447</v>
      </c>
      <c r="C23" s="368" t="s">
        <v>488</v>
      </c>
      <c r="D23" s="19" t="s">
        <v>138</v>
      </c>
    </row>
    <row r="24" spans="1:7" ht="17.25" customHeight="1">
      <c r="A24" s="193" t="s">
        <v>10</v>
      </c>
      <c r="B24" s="338" t="s">
        <v>448</v>
      </c>
      <c r="C24" s="368" t="s">
        <v>488</v>
      </c>
      <c r="D24" s="19" t="s">
        <v>143</v>
      </c>
    </row>
    <row r="25" spans="1:7" ht="17.25" customHeight="1">
      <c r="A25" s="193" t="s">
        <v>10</v>
      </c>
      <c r="B25" s="455" t="s">
        <v>449</v>
      </c>
      <c r="C25" s="338" t="s">
        <v>439</v>
      </c>
      <c r="D25" s="19" t="s">
        <v>152</v>
      </c>
    </row>
    <row r="26" spans="1:7" ht="5.0999999999999996" customHeight="1">
      <c r="A26" s="340"/>
      <c r="B26" s="341"/>
      <c r="C26" s="341"/>
      <c r="D26" s="342"/>
    </row>
    <row r="27" spans="1:7" ht="3.75" hidden="1" customHeight="1">
      <c r="A27" s="343" t="s">
        <v>402</v>
      </c>
      <c r="B27" s="343"/>
      <c r="C27" s="343"/>
      <c r="D27" s="22"/>
    </row>
    <row r="28" spans="1:7" ht="13.5" hidden="1" customHeight="1">
      <c r="A28" s="57" t="s">
        <v>298</v>
      </c>
      <c r="B28" s="22"/>
      <c r="C28" s="22"/>
      <c r="D28" s="22"/>
    </row>
    <row r="29" spans="1:7" ht="11.1" customHeight="1">
      <c r="A29" s="29" t="s">
        <v>298</v>
      </c>
      <c r="B29" s="3"/>
      <c r="C29" s="3"/>
    </row>
    <row r="32" spans="1:7" ht="13.5" hidden="1">
      <c r="A32" s="489" t="s">
        <v>324</v>
      </c>
      <c r="B32" s="494"/>
      <c r="C32" s="494"/>
    </row>
    <row r="33" spans="1:6" hidden="1">
      <c r="A33" s="21"/>
      <c r="B33" s="20"/>
      <c r="C33" s="221"/>
    </row>
    <row r="34" spans="1:6" ht="21.75" hidden="1" customHeight="1">
      <c r="A34" s="209" t="s">
        <v>11</v>
      </c>
      <c r="B34" s="38" t="s">
        <v>12</v>
      </c>
      <c r="C34" s="345" t="s">
        <v>162</v>
      </c>
    </row>
    <row r="35" spans="1:6" ht="15" hidden="1" customHeight="1">
      <c r="A35" s="220" t="s">
        <v>197</v>
      </c>
      <c r="B35" s="249" t="s">
        <v>325</v>
      </c>
      <c r="C35" s="346" t="s">
        <v>322</v>
      </c>
    </row>
    <row r="36" spans="1:6" ht="15" hidden="1" customHeight="1">
      <c r="A36" s="220" t="s">
        <v>14</v>
      </c>
      <c r="B36" s="249" t="s">
        <v>336</v>
      </c>
      <c r="C36" s="249" t="s">
        <v>322</v>
      </c>
      <c r="F36" s="248" t="s">
        <v>415</v>
      </c>
    </row>
    <row r="37" spans="1:6" ht="15" hidden="1" customHeight="1">
      <c r="A37" s="220" t="s">
        <v>14</v>
      </c>
      <c r="B37" s="249" t="s">
        <v>335</v>
      </c>
      <c r="C37" s="249" t="s">
        <v>322</v>
      </c>
    </row>
    <row r="38" spans="1:6" ht="15" hidden="1" customHeight="1">
      <c r="A38" s="220" t="s">
        <v>14</v>
      </c>
      <c r="B38" s="249" t="s">
        <v>334</v>
      </c>
      <c r="C38" s="249" t="s">
        <v>322</v>
      </c>
      <c r="F38" s="4" t="s">
        <v>416</v>
      </c>
    </row>
    <row r="39" spans="1:6" ht="15" hidden="1" customHeight="1">
      <c r="A39" s="220" t="s">
        <v>14</v>
      </c>
      <c r="B39" s="249" t="s">
        <v>333</v>
      </c>
      <c r="C39" s="249" t="s">
        <v>322</v>
      </c>
    </row>
    <row r="40" spans="1:6" ht="15" hidden="1" customHeight="1">
      <c r="A40" s="220" t="s">
        <v>14</v>
      </c>
      <c r="B40" s="249" t="s">
        <v>332</v>
      </c>
      <c r="C40" s="249" t="s">
        <v>322</v>
      </c>
      <c r="F40" s="250" t="s">
        <v>417</v>
      </c>
    </row>
    <row r="41" spans="1:6" ht="15" hidden="1" customHeight="1">
      <c r="A41" s="220" t="s">
        <v>14</v>
      </c>
      <c r="B41" s="249" t="s">
        <v>331</v>
      </c>
      <c r="C41" s="249" t="s">
        <v>322</v>
      </c>
    </row>
    <row r="42" spans="1:6" ht="15" hidden="1" customHeight="1">
      <c r="A42" s="220" t="s">
        <v>14</v>
      </c>
      <c r="B42" s="249" t="s">
        <v>330</v>
      </c>
      <c r="C42" s="249" t="s">
        <v>322</v>
      </c>
    </row>
    <row r="43" spans="1:6" ht="15" hidden="1" customHeight="1">
      <c r="A43" s="220" t="s">
        <v>14</v>
      </c>
      <c r="B43" s="249" t="s">
        <v>329</v>
      </c>
      <c r="C43" s="249" t="s">
        <v>194</v>
      </c>
    </row>
    <row r="44" spans="1:6" ht="15" hidden="1" customHeight="1">
      <c r="A44" s="220" t="s">
        <v>14</v>
      </c>
      <c r="B44" s="249" t="s">
        <v>328</v>
      </c>
      <c r="C44" s="249" t="s">
        <v>194</v>
      </c>
    </row>
    <row r="45" spans="1:6" ht="15" hidden="1" customHeight="1">
      <c r="A45" s="220" t="s">
        <v>14</v>
      </c>
      <c r="B45" s="249" t="s">
        <v>327</v>
      </c>
      <c r="C45" s="249" t="s">
        <v>196</v>
      </c>
    </row>
    <row r="46" spans="1:6" ht="15" hidden="1" customHeight="1">
      <c r="A46" s="220" t="s">
        <v>14</v>
      </c>
      <c r="B46" s="249" t="s">
        <v>326</v>
      </c>
      <c r="C46" s="249" t="s">
        <v>196</v>
      </c>
    </row>
    <row r="47" spans="1:6" ht="6" hidden="1" customHeight="1">
      <c r="A47" s="13"/>
      <c r="B47" s="223"/>
      <c r="C47" s="224"/>
    </row>
    <row r="48" spans="1:6" hidden="1">
      <c r="A48" s="42" t="s">
        <v>298</v>
      </c>
      <c r="B48" s="7"/>
      <c r="C48" s="5"/>
    </row>
    <row r="49" hidden="1"/>
  </sheetData>
  <customSheetViews>
    <customSheetView guid="{7C1DC42C-6D36-4C11-AFDF-EE78FC5BC99D}" showGridLines="0">
      <selection activeCell="B96" sqref="B96"/>
      <pageMargins left="1.1811023622047245" right="0.98425196850393704" top="0.98425196850393704" bottom="0.98425196850393704" header="0" footer="0"/>
      <pageSetup paperSize="9" orientation="portrait" r:id="rId1"/>
      <headerFooter alignWithMargins="0"/>
    </customSheetView>
  </customSheetViews>
  <mergeCells count="3">
    <mergeCell ref="A32:C32"/>
    <mergeCell ref="E5:G5"/>
    <mergeCell ref="A1:D1"/>
  </mergeCells>
  <phoneticPr fontId="0" type="noConversion"/>
  <hyperlinks>
    <hyperlink ref="F40" r:id="rId2"/>
  </hyperlinks>
  <pageMargins left="1.1811023622047245" right="0.98425196850393704" top="0.98425196850393704" bottom="0.98425196850393704" header="0" footer="0"/>
  <pageSetup paperSize="9" orientation="portrait" r:id="rId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showGridLines="0" zoomScaleNormal="100" zoomScaleSheetLayoutView="130" workbookViewId="0">
      <selection sqref="A1:C1"/>
    </sheetView>
  </sheetViews>
  <sheetFormatPr baseColWidth="10" defaultColWidth="11.42578125" defaultRowHeight="12.75"/>
  <cols>
    <col min="1" max="1" width="15.42578125" style="4" customWidth="1"/>
    <col min="2" max="2" width="24.28515625" style="4" customWidth="1"/>
    <col min="3" max="3" width="44.28515625" style="4" customWidth="1"/>
    <col min="4" max="4" width="18.7109375" style="4" customWidth="1"/>
    <col min="5" max="5" width="20.5703125" style="4" hidden="1" customWidth="1"/>
    <col min="6" max="6" width="11.42578125" style="4"/>
    <col min="7" max="7" width="11.42578125" style="4" customWidth="1"/>
    <col min="8" max="16384" width="11.42578125" style="4"/>
  </cols>
  <sheetData>
    <row r="1" spans="1:21" ht="13.5" customHeight="1">
      <c r="A1" s="489" t="s">
        <v>474</v>
      </c>
      <c r="B1" s="494"/>
      <c r="C1" s="494"/>
    </row>
    <row r="2" spans="1:21" ht="5.0999999999999996" customHeight="1">
      <c r="A2" s="21"/>
      <c r="B2" s="20"/>
      <c r="C2" s="20"/>
    </row>
    <row r="3" spans="1:21" ht="17.100000000000001" customHeight="1">
      <c r="A3" s="209" t="s">
        <v>11</v>
      </c>
      <c r="B3" s="38" t="s">
        <v>475</v>
      </c>
      <c r="C3" s="38" t="s">
        <v>501</v>
      </c>
    </row>
    <row r="4" spans="1:21" ht="5.0999999999999996" customHeight="1">
      <c r="A4" s="388"/>
      <c r="B4" s="56"/>
      <c r="C4" s="56"/>
    </row>
    <row r="5" spans="1:21" ht="15" customHeight="1">
      <c r="A5" s="220" t="s">
        <v>197</v>
      </c>
      <c r="B5" s="19" t="s">
        <v>457</v>
      </c>
      <c r="C5" s="261" t="s">
        <v>471</v>
      </c>
      <c r="E5" s="35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ht="15" customHeight="1">
      <c r="A6" s="220" t="s">
        <v>14</v>
      </c>
      <c r="B6" s="261" t="s">
        <v>458</v>
      </c>
      <c r="C6" s="261" t="s">
        <v>471</v>
      </c>
      <c r="E6" s="3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1" ht="15" customHeight="1" thickBot="1">
      <c r="A7" s="220" t="s">
        <v>14</v>
      </c>
      <c r="B7" s="261" t="s">
        <v>459</v>
      </c>
      <c r="C7" s="261" t="s">
        <v>471</v>
      </c>
      <c r="E7" s="315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 ht="15" customHeight="1">
      <c r="A8" s="220" t="s">
        <v>14</v>
      </c>
      <c r="B8" s="261" t="s">
        <v>462</v>
      </c>
      <c r="C8" s="261" t="s">
        <v>471</v>
      </c>
      <c r="E8" s="316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ht="15" customHeight="1">
      <c r="A9" s="220" t="s">
        <v>14</v>
      </c>
      <c r="B9" s="261" t="s">
        <v>463</v>
      </c>
      <c r="C9" s="261" t="s">
        <v>471</v>
      </c>
      <c r="E9" s="317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pans="1:21" ht="15" customHeight="1">
      <c r="A10" s="220" t="s">
        <v>14</v>
      </c>
      <c r="B10" s="261" t="s">
        <v>464</v>
      </c>
      <c r="C10" s="261" t="s">
        <v>471</v>
      </c>
      <c r="E10" s="317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15" customHeight="1">
      <c r="A11" s="220" t="s">
        <v>14</v>
      </c>
      <c r="B11" s="261" t="s">
        <v>465</v>
      </c>
      <c r="C11" s="261" t="s">
        <v>471</v>
      </c>
      <c r="E11" s="317"/>
      <c r="F11" s="318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1" ht="15" customHeight="1">
      <c r="A12" s="220" t="s">
        <v>14</v>
      </c>
      <c r="B12" s="261" t="s">
        <v>466</v>
      </c>
      <c r="C12" s="261" t="s">
        <v>471</v>
      </c>
      <c r="E12" s="317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1" ht="15" customHeight="1">
      <c r="A13" s="220" t="s">
        <v>14</v>
      </c>
      <c r="B13" s="261" t="s">
        <v>467</v>
      </c>
      <c r="C13" s="261" t="s">
        <v>194</v>
      </c>
      <c r="E13" s="317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21" ht="15" customHeight="1">
      <c r="A14" s="220" t="s">
        <v>14</v>
      </c>
      <c r="B14" s="261" t="s">
        <v>468</v>
      </c>
      <c r="C14" s="261" t="s">
        <v>472</v>
      </c>
      <c r="E14" s="317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1" ht="15" customHeight="1">
      <c r="A15" s="220" t="s">
        <v>14</v>
      </c>
      <c r="B15" s="261" t="s">
        <v>469</v>
      </c>
      <c r="C15" s="261" t="s">
        <v>323</v>
      </c>
      <c r="E15" s="317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pans="1:21" ht="15" customHeight="1">
      <c r="A16" s="220" t="s">
        <v>14</v>
      </c>
      <c r="B16" s="261" t="s">
        <v>470</v>
      </c>
      <c r="C16" s="261" t="s">
        <v>473</v>
      </c>
      <c r="E16" s="317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ht="5.0999999999999996" customHeight="1">
      <c r="A17" s="13"/>
      <c r="B17" s="262"/>
      <c r="C17" s="263"/>
      <c r="E17" s="317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11.1" customHeight="1">
      <c r="A18" s="42" t="s">
        <v>418</v>
      </c>
      <c r="B18" s="7"/>
      <c r="C18" s="5"/>
      <c r="E18" s="317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ht="27.75" customHeight="1">
      <c r="A19" s="3"/>
      <c r="B19" s="3"/>
      <c r="C19" s="3"/>
      <c r="E19" s="317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pans="1:21" ht="12.75" customHeight="1">
      <c r="E20" s="317"/>
    </row>
    <row r="21" spans="1:21">
      <c r="E21" s="317"/>
    </row>
    <row r="22" spans="1:21" ht="16.5" customHeight="1">
      <c r="E22" s="317"/>
    </row>
    <row r="23" spans="1:21">
      <c r="E23" s="317"/>
    </row>
    <row r="24" spans="1:21" ht="12.75" customHeight="1">
      <c r="E24" s="71"/>
    </row>
    <row r="25" spans="1:21">
      <c r="E25" s="71"/>
    </row>
    <row r="26" spans="1:21" ht="12.75" customHeight="1">
      <c r="E26" s="71"/>
    </row>
    <row r="27" spans="1:21">
      <c r="E27" s="71"/>
    </row>
    <row r="28" spans="1:21" ht="12.75" customHeight="1">
      <c r="E28" s="71"/>
    </row>
    <row r="29" spans="1:21">
      <c r="E29" s="71"/>
    </row>
    <row r="30" spans="1:21" ht="12.75" customHeight="1">
      <c r="E30" s="71"/>
    </row>
    <row r="31" spans="1:21" ht="18" customHeight="1">
      <c r="E31" s="71"/>
    </row>
    <row r="32" spans="1:21" ht="12.75" customHeight="1">
      <c r="A32" s="1"/>
      <c r="C32" s="2"/>
      <c r="E32" s="71"/>
    </row>
    <row r="33" spans="5:5">
      <c r="E33" s="71"/>
    </row>
    <row r="53" ht="25.5" customHeight="1"/>
  </sheetData>
  <customSheetViews>
    <customSheetView guid="{7C1DC42C-6D36-4C11-AFDF-EE78FC5BC99D}" showGridLines="0" hiddenColumns="1">
      <selection activeCell="B96" sqref="B96"/>
      <pageMargins left="1.1811023622047245" right="0.98425196850393704" top="0.98425196850393704" bottom="0.98425196850393704" header="0" footer="0"/>
      <pageSetup paperSize="9" orientation="portrait" r:id="rId1"/>
      <headerFooter alignWithMargins="0"/>
    </customSheetView>
  </customSheetViews>
  <mergeCells count="1">
    <mergeCell ref="A1:C1"/>
  </mergeCells>
  <phoneticPr fontId="0" type="noConversion"/>
  <pageMargins left="1.1811023622047245" right="0.98425196850393704" top="0.98425196850393704" bottom="0.98425196850393704" header="0" footer="0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7</vt:i4>
      </vt:variant>
    </vt:vector>
  </HeadingPairs>
  <TitlesOfParts>
    <vt:vector size="23" baseType="lpstr">
      <vt:lpstr>PARTICIPACIÓN</vt:lpstr>
      <vt:lpstr>10.1</vt:lpstr>
      <vt:lpstr>10.2</vt:lpstr>
      <vt:lpstr>10.3</vt:lpstr>
      <vt:lpstr>10.3 (Ocultar)</vt:lpstr>
      <vt:lpstr>NO VA</vt:lpstr>
      <vt:lpstr>10.4</vt:lpstr>
      <vt:lpstr>10.5</vt:lpstr>
      <vt:lpstr>10.6</vt:lpstr>
      <vt:lpstr>10.7</vt:lpstr>
      <vt:lpstr>10.8</vt:lpstr>
      <vt:lpstr>10.9</vt:lpstr>
      <vt:lpstr>10.10</vt:lpstr>
      <vt:lpstr>10.11-10.12</vt:lpstr>
      <vt:lpstr>10.13</vt:lpstr>
      <vt:lpstr>10.11</vt:lpstr>
      <vt:lpstr>_10.10_</vt:lpstr>
      <vt:lpstr>'10.13'!_10.2_</vt:lpstr>
      <vt:lpstr>_10.2_</vt:lpstr>
      <vt:lpstr>'10.1'!Área_de_impresión</vt:lpstr>
      <vt:lpstr>'10.2'!Área_de_impresión</vt:lpstr>
      <vt:lpstr>'10.3'!Área_de_impresión</vt:lpstr>
      <vt:lpstr>'NO VA'!Área_de_impresión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Sussana Milagros Florez Aroni</dc:creator>
  <cp:lastModifiedBy>Usuario</cp:lastModifiedBy>
  <cp:lastPrinted>2022-04-18T15:30:43Z</cp:lastPrinted>
  <dcterms:created xsi:type="dcterms:W3CDTF">2008-04-08T00:23:10Z</dcterms:created>
  <dcterms:modified xsi:type="dcterms:W3CDTF">2025-01-27T21:31:59Z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