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-120" yWindow="-120" windowWidth="29040" windowHeight="15720" tabRatio="896"/>
  </bookViews>
  <sheets>
    <sheet name="AGRARIO" sheetId="28" r:id="rId1"/>
    <sheet name="12.1" sheetId="25" r:id="rId2"/>
    <sheet name="12.2" sheetId="1" r:id="rId3"/>
    <sheet name="12.3" sheetId="2" r:id="rId4"/>
    <sheet name="12.4" sheetId="3" r:id="rId5"/>
    <sheet name="12.5" sheetId="27" r:id="rId6"/>
    <sheet name="12.6" sheetId="26" r:id="rId7"/>
    <sheet name="12.7" sheetId="29" r:id="rId8"/>
    <sheet name="12.8" sheetId="30" r:id="rId9"/>
    <sheet name="12.9" sheetId="31" r:id="rId10"/>
    <sheet name="12.10" sheetId="32" r:id="rId11"/>
    <sheet name="12.11" sheetId="33" r:id="rId12"/>
    <sheet name="12.12" sheetId="34" r:id="rId13"/>
    <sheet name="12.13 " sheetId="6" r:id="rId14"/>
    <sheet name="12.14" sheetId="7" r:id="rId15"/>
    <sheet name="12.15" sheetId="8" r:id="rId16"/>
    <sheet name="12.16" sheetId="9" r:id="rId17"/>
    <sheet name="12.17" sheetId="35" r:id="rId18"/>
    <sheet name="12.18" sheetId="10" r:id="rId19"/>
    <sheet name="12.19" sheetId="11" r:id="rId20"/>
    <sheet name="12.20" sheetId="12" r:id="rId21"/>
    <sheet name="12.21" sheetId="14" r:id="rId22"/>
    <sheet name="12.22" sheetId="15" r:id="rId23"/>
    <sheet name="12.23" sheetId="16" r:id="rId24"/>
    <sheet name=" 12.24" sheetId="18" r:id="rId25"/>
    <sheet name="12.25" sheetId="17" r:id="rId26"/>
    <sheet name="12.26" sheetId="19" r:id="rId27"/>
    <sheet name="12.27" sheetId="20" r:id="rId28"/>
    <sheet name="12.28" sheetId="21" r:id="rId29"/>
  </sheets>
  <definedNames>
    <definedName name="_12.10_">#REF!</definedName>
    <definedName name="_12.11_">#REF!</definedName>
    <definedName name="_12.12_">#REF!</definedName>
    <definedName name="_12.5__PUNO__POBLACIÓN_ESTIMADA__NÚMERO_DE_CABEZAS_PARA_SACA__PRODUCCIÓN_DE_CARNE__Y__DERIVADOS__PECUARIOS_POR_PROVINCIA__SEGÚN_ESPECIE__2013___2016">AGRARIO!$A$6</definedName>
    <definedName name="_12.7_">#REF!</definedName>
    <definedName name="_12.8_">#REF!</definedName>
    <definedName name="_12.9_">#REF!</definedName>
    <definedName name="_xlnm.Print_Area" localSheetId="0">AGRARIO!$A$1:$C$29</definedName>
    <definedName name="Print_Area" localSheetId="4">'12.4'!$A$1:$J$273</definedName>
  </definedNames>
  <calcPr calcId="152511" iterate="1" iterateCount="1000" calcOnSave="0"/>
</workbook>
</file>

<file path=xl/calcChain.xml><?xml version="1.0" encoding="utf-8"?>
<calcChain xmlns="http://schemas.openxmlformats.org/spreadsheetml/2006/main">
  <c r="A168" i="18" l="1"/>
  <c r="A147" i="18"/>
  <c r="A126" i="18"/>
  <c r="A170" i="16"/>
  <c r="A149" i="16"/>
  <c r="A128" i="16"/>
  <c r="A180" i="15"/>
  <c r="A179" i="15"/>
  <c r="A158" i="15"/>
  <c r="A157" i="15"/>
  <c r="A136" i="15"/>
  <c r="A135" i="15"/>
  <c r="A168" i="14"/>
  <c r="A147" i="14"/>
  <c r="A126" i="14"/>
  <c r="A173" i="12"/>
  <c r="A152" i="12"/>
  <c r="A131" i="12"/>
  <c r="A150" i="11"/>
  <c r="A129" i="11"/>
  <c r="A108" i="11"/>
  <c r="A169" i="10"/>
  <c r="A147" i="10"/>
  <c r="A125" i="10"/>
  <c r="A136" i="35"/>
  <c r="A135" i="35"/>
  <c r="A113" i="35"/>
  <c r="A112" i="35"/>
  <c r="A90" i="35"/>
  <c r="A89" i="35"/>
  <c r="A171" i="9"/>
  <c r="A149" i="9"/>
  <c r="A127" i="9"/>
  <c r="A155" i="8"/>
  <c r="A154" i="8"/>
  <c r="A132" i="8"/>
  <c r="A131" i="8"/>
  <c r="A110" i="8"/>
  <c r="A109" i="8"/>
  <c r="A180" i="7"/>
  <c r="A179" i="7"/>
  <c r="A157" i="7"/>
  <c r="A156" i="7"/>
  <c r="A133" i="7"/>
  <c r="A132" i="7"/>
  <c r="H47" i="34"/>
  <c r="A47" i="34"/>
  <c r="H23" i="34"/>
  <c r="H46" i="33"/>
  <c r="A46" i="33"/>
  <c r="H22" i="33"/>
  <c r="H46" i="32"/>
  <c r="A46" i="32"/>
  <c r="H22" i="32"/>
  <c r="H46" i="31"/>
  <c r="A46" i="31"/>
  <c r="H23" i="31"/>
  <c r="H48" i="30"/>
  <c r="A48" i="30"/>
  <c r="H24" i="30"/>
  <c r="H46" i="29"/>
  <c r="A46" i="29"/>
  <c r="H23" i="29"/>
  <c r="A178" i="26"/>
  <c r="J507" i="27"/>
  <c r="J506" i="27"/>
  <c r="A507" i="27"/>
  <c r="A506" i="27"/>
  <c r="J467" i="27"/>
  <c r="J466" i="27"/>
  <c r="A467" i="27"/>
  <c r="A466" i="27"/>
  <c r="J428" i="27"/>
  <c r="J427" i="27"/>
  <c r="A428" i="27"/>
  <c r="A427" i="27"/>
  <c r="J391" i="27"/>
  <c r="J390" i="27"/>
  <c r="A391" i="27"/>
  <c r="A390" i="27"/>
  <c r="J353" i="27"/>
  <c r="J352" i="27"/>
  <c r="L300" i="3"/>
  <c r="A300" i="3"/>
  <c r="L275" i="3"/>
  <c r="A275" i="3"/>
  <c r="L250" i="3"/>
  <c r="A250" i="3"/>
  <c r="L226" i="3"/>
  <c r="A226" i="3"/>
  <c r="L202" i="3"/>
  <c r="K1" i="25"/>
  <c r="A25" i="28" l="1"/>
  <c r="A24" i="28"/>
  <c r="A23" i="28"/>
  <c r="A22" i="28"/>
  <c r="A21" i="28"/>
  <c r="A20" i="28"/>
  <c r="A19" i="28"/>
  <c r="A18" i="28"/>
  <c r="A17" i="28"/>
  <c r="A16" i="28"/>
  <c r="A15" i="28"/>
  <c r="A13" i="28"/>
  <c r="A12" i="28"/>
  <c r="A11" i="28"/>
  <c r="A10" i="28"/>
  <c r="A9" i="28"/>
  <c r="B7" i="30"/>
  <c r="A8" i="28"/>
  <c r="Q133" i="26"/>
  <c r="P133" i="26"/>
  <c r="O133" i="26"/>
  <c r="M133" i="26"/>
  <c r="L133" i="26"/>
  <c r="K133" i="26"/>
  <c r="H133" i="26"/>
  <c r="G133" i="26"/>
  <c r="F133" i="26"/>
  <c r="D133" i="26"/>
  <c r="C133" i="26"/>
  <c r="B133" i="26"/>
  <c r="A6" i="28"/>
  <c r="A5" i="28"/>
  <c r="T12" i="1"/>
  <c r="T18" i="1"/>
  <c r="B157" i="12"/>
  <c r="C157" i="12"/>
  <c r="D157" i="12"/>
  <c r="E158" i="12"/>
  <c r="E159" i="12"/>
  <c r="E160" i="12"/>
  <c r="E161" i="12"/>
  <c r="E162" i="12"/>
  <c r="E163" i="12"/>
  <c r="E164" i="12"/>
  <c r="E165" i="12"/>
  <c r="E166" i="12"/>
  <c r="E167" i="12"/>
  <c r="E168" i="12"/>
  <c r="E170" i="12"/>
  <c r="B115" i="12"/>
  <c r="C115" i="12"/>
  <c r="D115" i="12"/>
  <c r="E125" i="12"/>
  <c r="B283" i="3"/>
  <c r="C283" i="3"/>
  <c r="D283" i="3"/>
  <c r="E283" i="3"/>
  <c r="F283" i="3"/>
  <c r="G283" i="3"/>
  <c r="H283" i="3"/>
  <c r="I283" i="3"/>
  <c r="J283" i="3"/>
  <c r="M283" i="3"/>
  <c r="N283" i="3"/>
  <c r="O283" i="3"/>
  <c r="P283" i="3"/>
  <c r="Q283" i="3"/>
  <c r="R283" i="3"/>
  <c r="S283" i="3"/>
  <c r="T283" i="3"/>
  <c r="U283" i="3"/>
  <c r="T22" i="1"/>
  <c r="T42" i="1"/>
  <c r="T7" i="1"/>
  <c r="E157" i="12" l="1"/>
  <c r="E115" i="12"/>
  <c r="P80" i="6"/>
  <c r="P82" i="6"/>
  <c r="P83" i="6"/>
  <c r="P84" i="6"/>
  <c r="P79" i="6"/>
  <c r="P74" i="6"/>
  <c r="E158" i="10"/>
  <c r="E177" i="10"/>
  <c r="E187" i="10"/>
  <c r="D197" i="26"/>
  <c r="Q211" i="26"/>
  <c r="M211" i="26"/>
  <c r="H211" i="26"/>
  <c r="D211" i="26"/>
  <c r="K197" i="26"/>
  <c r="M197" i="26"/>
  <c r="O197" i="26"/>
  <c r="Q197" i="26"/>
  <c r="P211" i="26" l="1"/>
  <c r="O211" i="26"/>
  <c r="L211" i="26"/>
  <c r="L197" i="26"/>
  <c r="C197" i="26"/>
  <c r="P197" i="26"/>
  <c r="E186" i="18" l="1"/>
  <c r="E182" i="18"/>
  <c r="E181" i="18"/>
  <c r="E180" i="18"/>
  <c r="E179" i="18"/>
  <c r="E178" i="18"/>
  <c r="E176" i="18"/>
  <c r="E175" i="18"/>
  <c r="E174" i="18"/>
  <c r="D173" i="18"/>
  <c r="C173" i="18"/>
  <c r="B173" i="18"/>
  <c r="E188" i="16"/>
  <c r="E186" i="16"/>
  <c r="E185" i="16"/>
  <c r="E184" i="16"/>
  <c r="E183" i="16"/>
  <c r="E182" i="16"/>
  <c r="E181" i="16"/>
  <c r="E180" i="16"/>
  <c r="E179" i="16"/>
  <c r="E178" i="16"/>
  <c r="E177" i="16"/>
  <c r="E176" i="16"/>
  <c r="D175" i="16"/>
  <c r="C175" i="16"/>
  <c r="B175" i="16"/>
  <c r="C185" i="15"/>
  <c r="B185" i="15"/>
  <c r="E198" i="15"/>
  <c r="E197" i="15"/>
  <c r="E196" i="15"/>
  <c r="E195" i="15"/>
  <c r="E194" i="15"/>
  <c r="E193" i="15"/>
  <c r="E192" i="15"/>
  <c r="E191" i="15"/>
  <c r="E190" i="15"/>
  <c r="E189" i="15"/>
  <c r="E188" i="15"/>
  <c r="E187" i="15"/>
  <c r="E186" i="15"/>
  <c r="D185" i="15"/>
  <c r="E174" i="14"/>
  <c r="E175" i="14"/>
  <c r="E176" i="14"/>
  <c r="E177" i="14"/>
  <c r="E178" i="14"/>
  <c r="E179" i="14"/>
  <c r="E180" i="14"/>
  <c r="E181" i="14"/>
  <c r="E182" i="14"/>
  <c r="E183" i="14"/>
  <c r="E184" i="14"/>
  <c r="E186" i="14"/>
  <c r="D173" i="14"/>
  <c r="C173" i="14"/>
  <c r="B173" i="14"/>
  <c r="E191" i="12"/>
  <c r="E189" i="12"/>
  <c r="E188" i="12"/>
  <c r="E187" i="12"/>
  <c r="E186" i="12"/>
  <c r="E185" i="12"/>
  <c r="E184" i="12"/>
  <c r="E183" i="12"/>
  <c r="E182" i="12"/>
  <c r="E181" i="12"/>
  <c r="E180" i="12"/>
  <c r="E179" i="12"/>
  <c r="D178" i="12"/>
  <c r="C178" i="12"/>
  <c r="B178" i="12"/>
  <c r="E186" i="10"/>
  <c r="E185" i="10"/>
  <c r="E184" i="10"/>
  <c r="E183" i="10"/>
  <c r="E182" i="10"/>
  <c r="E181" i="10"/>
  <c r="E180" i="10"/>
  <c r="E179" i="10"/>
  <c r="E178" i="10"/>
  <c r="E176" i="10"/>
  <c r="E175" i="10"/>
  <c r="D174" i="10"/>
  <c r="C174" i="10"/>
  <c r="B174" i="10"/>
  <c r="E154" i="35"/>
  <c r="E153" i="35"/>
  <c r="E152" i="35"/>
  <c r="E151" i="35"/>
  <c r="E150" i="35"/>
  <c r="E149" i="35"/>
  <c r="E148" i="35"/>
  <c r="E147" i="35"/>
  <c r="E146" i="35"/>
  <c r="E145" i="35"/>
  <c r="E144" i="35"/>
  <c r="E143" i="35"/>
  <c r="E142" i="35"/>
  <c r="D141" i="35"/>
  <c r="C141" i="35"/>
  <c r="B141" i="35"/>
  <c r="E198" i="7"/>
  <c r="E197" i="7"/>
  <c r="E196" i="7"/>
  <c r="E195" i="7"/>
  <c r="E194" i="7"/>
  <c r="E193" i="7"/>
  <c r="E192" i="7"/>
  <c r="E191" i="7"/>
  <c r="E190" i="7"/>
  <c r="E189" i="7"/>
  <c r="E188" i="7"/>
  <c r="E187" i="7"/>
  <c r="E186" i="7"/>
  <c r="D185" i="7"/>
  <c r="C185" i="7"/>
  <c r="B185" i="7"/>
  <c r="E189" i="9"/>
  <c r="E185" i="9"/>
  <c r="D176" i="9"/>
  <c r="C176" i="9"/>
  <c r="B176" i="9"/>
  <c r="E173" i="18" l="1"/>
  <c r="E175" i="16"/>
  <c r="E185" i="15"/>
  <c r="E173" i="14"/>
  <c r="E178" i="12"/>
  <c r="E174" i="10"/>
  <c r="E141" i="35"/>
  <c r="E185" i="7"/>
  <c r="E176" i="9"/>
  <c r="B211" i="26"/>
  <c r="H1" i="31"/>
  <c r="H197" i="26"/>
  <c r="G197" i="26"/>
  <c r="F197" i="26"/>
  <c r="B197" i="26"/>
  <c r="K211" i="26"/>
  <c r="G211" i="26"/>
  <c r="F211" i="26"/>
  <c r="C211" i="26"/>
  <c r="A1" i="29"/>
  <c r="A281" i="27"/>
  <c r="A317" i="27" s="1"/>
  <c r="A180" i="3"/>
  <c r="J317" i="27" l="1"/>
  <c r="D152" i="10" l="1"/>
  <c r="C152" i="10"/>
  <c r="B540" i="27" l="1"/>
  <c r="B536" i="27"/>
  <c r="D54" i="30"/>
  <c r="C54" i="30"/>
  <c r="B54" i="30"/>
  <c r="C53" i="31"/>
  <c r="D53" i="31"/>
  <c r="E53" i="31"/>
  <c r="F53" i="31"/>
  <c r="B53" i="31"/>
  <c r="B53" i="32"/>
  <c r="I53" i="33"/>
  <c r="D53" i="33"/>
  <c r="C53" i="33"/>
  <c r="B53" i="33"/>
  <c r="K53" i="33"/>
  <c r="J53" i="33"/>
  <c r="B476" i="27"/>
  <c r="B477" i="27"/>
  <c r="B478" i="27"/>
  <c r="B479" i="27"/>
  <c r="B480" i="27"/>
  <c r="B482" i="27"/>
  <c r="B483" i="27"/>
  <c r="B484" i="27"/>
  <c r="B485" i="27"/>
  <c r="B486" i="27"/>
  <c r="B487" i="27"/>
  <c r="B489" i="27"/>
  <c r="B490" i="27"/>
  <c r="B491" i="27"/>
  <c r="B492" i="27"/>
  <c r="B493" i="27"/>
  <c r="B494" i="27"/>
  <c r="B496" i="27"/>
  <c r="B497" i="27"/>
  <c r="B498" i="27"/>
  <c r="B499" i="27"/>
  <c r="B501" i="27"/>
  <c r="B475" i="27"/>
  <c r="F54" i="34"/>
  <c r="E54" i="34"/>
  <c r="E167" i="9" l="1"/>
  <c r="E163" i="9"/>
  <c r="D154" i="9"/>
  <c r="C154" i="9"/>
  <c r="B154" i="9"/>
  <c r="E154" i="9" l="1"/>
  <c r="B53" i="29" l="1"/>
  <c r="E38" i="21" l="1"/>
  <c r="E165" i="18"/>
  <c r="E153" i="18"/>
  <c r="E154" i="18"/>
  <c r="E155" i="18"/>
  <c r="E157" i="18"/>
  <c r="E158" i="18"/>
  <c r="E159" i="18"/>
  <c r="E160" i="18"/>
  <c r="E161" i="18"/>
  <c r="E155" i="16"/>
  <c r="E156" i="16"/>
  <c r="E157" i="16"/>
  <c r="E158" i="16"/>
  <c r="E159" i="16"/>
  <c r="E160" i="16"/>
  <c r="E161" i="16"/>
  <c r="E162" i="16"/>
  <c r="E163" i="16"/>
  <c r="E164" i="16"/>
  <c r="E165" i="16"/>
  <c r="E167" i="16"/>
  <c r="E164" i="15"/>
  <c r="E165" i="15"/>
  <c r="E166" i="15"/>
  <c r="E167" i="15"/>
  <c r="E168" i="15"/>
  <c r="E169" i="15"/>
  <c r="E170" i="15"/>
  <c r="E171" i="15"/>
  <c r="E172" i="15"/>
  <c r="E173" i="15"/>
  <c r="E174" i="15"/>
  <c r="E175" i="15"/>
  <c r="E176" i="15"/>
  <c r="E156" i="11"/>
  <c r="E157" i="11"/>
  <c r="E158" i="11"/>
  <c r="E159" i="11"/>
  <c r="E160" i="11"/>
  <c r="E161" i="11"/>
  <c r="E162" i="11"/>
  <c r="E163" i="11"/>
  <c r="E164" i="11"/>
  <c r="E165" i="11"/>
  <c r="E166" i="11"/>
  <c r="E168" i="11"/>
  <c r="E153" i="10"/>
  <c r="E154" i="10"/>
  <c r="E155" i="10"/>
  <c r="E156" i="10"/>
  <c r="E157" i="10"/>
  <c r="E159" i="10"/>
  <c r="E160" i="10"/>
  <c r="E161" i="10"/>
  <c r="E162" i="10"/>
  <c r="E163" i="10"/>
  <c r="E164" i="10"/>
  <c r="E165" i="10"/>
  <c r="E153" i="14"/>
  <c r="E154" i="14"/>
  <c r="E155" i="14"/>
  <c r="E156" i="14"/>
  <c r="E157" i="14"/>
  <c r="E158" i="14"/>
  <c r="E159" i="14"/>
  <c r="E160" i="14"/>
  <c r="E161" i="14"/>
  <c r="E162" i="14"/>
  <c r="E163" i="14"/>
  <c r="E165" i="14"/>
  <c r="E119" i="35"/>
  <c r="E120" i="35"/>
  <c r="E121" i="35"/>
  <c r="E122" i="35"/>
  <c r="E123" i="35"/>
  <c r="E124" i="35"/>
  <c r="E125" i="35"/>
  <c r="E126" i="35"/>
  <c r="E127" i="35"/>
  <c r="E128" i="35"/>
  <c r="E129" i="35"/>
  <c r="E130" i="35"/>
  <c r="E131" i="35"/>
  <c r="E161" i="8"/>
  <c r="E162" i="8"/>
  <c r="E163" i="8"/>
  <c r="E164" i="8"/>
  <c r="E165" i="8"/>
  <c r="E166" i="8"/>
  <c r="E167" i="8"/>
  <c r="E168" i="8"/>
  <c r="E169" i="8"/>
  <c r="E170" i="8"/>
  <c r="E171" i="8"/>
  <c r="E165" i="7"/>
  <c r="E163" i="7"/>
  <c r="E164" i="7"/>
  <c r="E166" i="7"/>
  <c r="E167" i="7"/>
  <c r="E168" i="7"/>
  <c r="E169" i="7"/>
  <c r="E170" i="7"/>
  <c r="E171" i="7"/>
  <c r="E172" i="7"/>
  <c r="E173" i="7"/>
  <c r="E174" i="7"/>
  <c r="E175" i="7"/>
  <c r="D160" i="8"/>
  <c r="M53" i="29" l="1"/>
  <c r="B308" i="3" l="1"/>
  <c r="D152" i="18"/>
  <c r="C152" i="18"/>
  <c r="B152" i="18"/>
  <c r="D154" i="16"/>
  <c r="C154" i="16"/>
  <c r="B154" i="16"/>
  <c r="D163" i="15"/>
  <c r="C163" i="15"/>
  <c r="B163" i="15"/>
  <c r="D152" i="14"/>
  <c r="C152" i="14"/>
  <c r="B152" i="14"/>
  <c r="D155" i="11"/>
  <c r="C155" i="11"/>
  <c r="B155" i="11"/>
  <c r="B152" i="10"/>
  <c r="D118" i="35"/>
  <c r="C118" i="35"/>
  <c r="B118" i="35"/>
  <c r="E152" i="14" l="1"/>
  <c r="E152" i="18"/>
  <c r="E152" i="10"/>
  <c r="E118" i="35"/>
  <c r="E154" i="16"/>
  <c r="E163" i="15"/>
  <c r="E155" i="11"/>
  <c r="C160" i="8"/>
  <c r="E160" i="8" s="1"/>
  <c r="B160" i="8"/>
  <c r="D162" i="7"/>
  <c r="C162" i="7"/>
  <c r="B162" i="7"/>
  <c r="I54" i="34"/>
  <c r="B54" i="34"/>
  <c r="M54" i="34"/>
  <c r="L54" i="34"/>
  <c r="I53" i="32"/>
  <c r="M53" i="32"/>
  <c r="L53" i="32"/>
  <c r="I53" i="31"/>
  <c r="M53" i="31"/>
  <c r="L53" i="31"/>
  <c r="I54" i="30"/>
  <c r="M54" i="30"/>
  <c r="L54" i="30"/>
  <c r="F54" i="30"/>
  <c r="E54" i="30"/>
  <c r="L53" i="29"/>
  <c r="F53" i="32"/>
  <c r="E53" i="32"/>
  <c r="D53" i="32" l="1"/>
  <c r="D54" i="34"/>
  <c r="C53" i="32"/>
  <c r="C54" i="34"/>
  <c r="E162" i="7"/>
  <c r="I53" i="29"/>
  <c r="J53" i="29"/>
  <c r="J54" i="34"/>
  <c r="K54" i="34"/>
  <c r="J53" i="32"/>
  <c r="K53" i="32"/>
  <c r="J54" i="30"/>
  <c r="K54" i="30"/>
  <c r="K53" i="31"/>
  <c r="J53" i="31"/>
  <c r="K53" i="29"/>
  <c r="E29" i="19" l="1"/>
  <c r="P71" i="6"/>
  <c r="P72" i="6"/>
  <c r="P75" i="6"/>
  <c r="P76" i="6"/>
  <c r="S513" i="27"/>
  <c r="T513" i="27" s="1"/>
  <c r="U513" i="27" s="1"/>
  <c r="V513" i="27" s="1"/>
  <c r="W513" i="27" s="1"/>
  <c r="X513" i="27" s="1"/>
  <c r="Y513" i="27" s="1"/>
  <c r="S473" i="27" l="1"/>
  <c r="T473" i="27" s="1"/>
  <c r="U473" i="27" s="1"/>
  <c r="V473" i="27" s="1"/>
  <c r="W473" i="27" s="1"/>
  <c r="X473" i="27" s="1"/>
  <c r="Y473" i="27" s="1"/>
  <c r="A301" i="3" l="1"/>
  <c r="B541" i="27"/>
  <c r="B539" i="27"/>
  <c r="B538" i="27"/>
  <c r="B537" i="27"/>
  <c r="S308" i="3" l="1"/>
  <c r="J308" i="3"/>
  <c r="I308" i="3"/>
  <c r="H308" i="3"/>
  <c r="G308" i="3"/>
  <c r="F308" i="3"/>
  <c r="E308" i="3"/>
  <c r="D308" i="3"/>
  <c r="C308" i="3"/>
  <c r="U308" i="3"/>
  <c r="T308" i="3"/>
  <c r="R308" i="3"/>
  <c r="Q308" i="3"/>
  <c r="P308" i="3"/>
  <c r="O308" i="3"/>
  <c r="N308" i="3"/>
  <c r="M308" i="3"/>
  <c r="B532" i="27" l="1"/>
  <c r="B526" i="27"/>
  <c r="B522" i="27"/>
  <c r="B533" i="27"/>
  <c r="B515" i="27"/>
  <c r="B527" i="27"/>
  <c r="B517" i="27"/>
  <c r="B529" i="27"/>
  <c r="B525" i="27"/>
  <c r="B534" i="27"/>
  <c r="B516" i="27"/>
  <c r="B531" i="27"/>
  <c r="B518" i="27"/>
  <c r="B530" i="27"/>
  <c r="B520" i="27"/>
  <c r="B523" i="27"/>
  <c r="B524" i="27"/>
  <c r="B519" i="27"/>
  <c r="F53" i="29"/>
  <c r="E53" i="29"/>
  <c r="D53" i="29"/>
  <c r="C53" i="29"/>
  <c r="H30" i="19"/>
  <c r="E37" i="20"/>
  <c r="H29" i="19"/>
  <c r="H31" i="19"/>
  <c r="H32" i="19"/>
  <c r="H33" i="19"/>
  <c r="H34" i="19"/>
  <c r="H35" i="19"/>
  <c r="H36" i="19"/>
  <c r="D37" i="21"/>
  <c r="C37" i="21"/>
  <c r="E37" i="21" l="1"/>
  <c r="T58" i="1"/>
  <c r="T57" i="1"/>
  <c r="T56" i="1"/>
  <c r="T55" i="1"/>
  <c r="T54" i="1"/>
  <c r="T53" i="1"/>
  <c r="T52" i="1"/>
  <c r="T51" i="1"/>
  <c r="T48" i="1"/>
  <c r="T46" i="1"/>
  <c r="T45" i="1"/>
  <c r="T43" i="1"/>
  <c r="T40" i="1"/>
  <c r="T39" i="1"/>
  <c r="T38" i="1"/>
  <c r="T37" i="1"/>
  <c r="T36" i="1"/>
  <c r="T35" i="1"/>
  <c r="T34" i="1"/>
  <c r="T32" i="1"/>
  <c r="T30" i="1"/>
  <c r="T29" i="1"/>
  <c r="T27" i="1"/>
  <c r="T26" i="1"/>
  <c r="T24" i="1"/>
  <c r="T20" i="1"/>
  <c r="T19" i="1"/>
  <c r="T16" i="1"/>
  <c r="T15" i="1"/>
  <c r="T14" i="1"/>
  <c r="T8" i="1"/>
  <c r="A84" i="18" l="1"/>
  <c r="A86" i="16"/>
  <c r="A91" i="15"/>
  <c r="A85" i="14"/>
  <c r="A89" i="12"/>
  <c r="A83" i="10"/>
  <c r="A84" i="9"/>
  <c r="H1" i="33"/>
  <c r="H1" i="32"/>
  <c r="L180" i="3"/>
  <c r="L157" i="3"/>
  <c r="P63" i="6" l="1"/>
  <c r="P64" i="6"/>
  <c r="P66" i="6" l="1"/>
  <c r="P60" i="6"/>
  <c r="P59" i="6"/>
  <c r="P58" i="6"/>
  <c r="P56" i="6"/>
  <c r="P55" i="6"/>
  <c r="P67" i="6"/>
  <c r="P68" i="6"/>
  <c r="B183" i="26"/>
  <c r="C183" i="26"/>
  <c r="D183" i="26"/>
  <c r="F183" i="26"/>
  <c r="G183" i="26"/>
  <c r="H183" i="26"/>
  <c r="K183" i="26"/>
  <c r="L183" i="26"/>
  <c r="M183" i="26"/>
  <c r="O183" i="26"/>
  <c r="P183" i="26"/>
  <c r="Q183" i="26"/>
  <c r="B162" i="26"/>
  <c r="C162" i="26"/>
  <c r="D162" i="26"/>
  <c r="F162" i="26"/>
  <c r="G162" i="26"/>
  <c r="H162" i="26"/>
  <c r="K162" i="26"/>
  <c r="L162" i="26"/>
  <c r="M162" i="26"/>
  <c r="O162" i="26"/>
  <c r="P162" i="26"/>
  <c r="Q162" i="26"/>
  <c r="B147" i="26"/>
  <c r="C147" i="26"/>
  <c r="D147" i="26"/>
  <c r="F147" i="26"/>
  <c r="G147" i="26"/>
  <c r="H147" i="26"/>
  <c r="K147" i="26"/>
  <c r="L147" i="26"/>
  <c r="M147" i="26"/>
  <c r="O147" i="26"/>
  <c r="P147" i="26"/>
  <c r="Q147" i="26"/>
  <c r="D133" i="16" l="1"/>
  <c r="C133" i="16"/>
  <c r="B133" i="16"/>
  <c r="D131" i="14"/>
  <c r="C131" i="14"/>
  <c r="B131" i="14"/>
  <c r="D132" i="9"/>
  <c r="C132" i="9"/>
  <c r="B132" i="9"/>
  <c r="C137" i="8"/>
  <c r="E137" i="8" s="1"/>
  <c r="B137" i="8"/>
  <c r="E133" i="16" l="1"/>
  <c r="E131" i="14"/>
  <c r="E132" i="9"/>
  <c r="D131" i="18"/>
  <c r="C131" i="18"/>
  <c r="B131" i="18"/>
  <c r="B141" i="15"/>
  <c r="D141" i="15"/>
  <c r="C141" i="15"/>
  <c r="D136" i="12"/>
  <c r="C136" i="12"/>
  <c r="B136" i="12"/>
  <c r="D134" i="11"/>
  <c r="C134" i="11"/>
  <c r="B134" i="11"/>
  <c r="E118" i="10"/>
  <c r="D130" i="10"/>
  <c r="D87" i="10"/>
  <c r="C130" i="10"/>
  <c r="B130" i="10"/>
  <c r="D115" i="7"/>
  <c r="D95" i="35"/>
  <c r="C95" i="35"/>
  <c r="B95" i="35"/>
  <c r="D138" i="7"/>
  <c r="C138" i="7"/>
  <c r="B138" i="7"/>
  <c r="E138" i="7" l="1"/>
  <c r="E131" i="18"/>
  <c r="E95" i="35"/>
  <c r="E141" i="15"/>
  <c r="E136" i="12"/>
  <c r="E134" i="11"/>
  <c r="E130" i="10"/>
  <c r="M30" i="34"/>
  <c r="L30" i="34"/>
  <c r="K30" i="34"/>
  <c r="J30" i="34"/>
  <c r="I30" i="34"/>
  <c r="I29" i="33"/>
  <c r="K29" i="33"/>
  <c r="J29" i="33"/>
  <c r="M29" i="32"/>
  <c r="L29" i="32"/>
  <c r="K29" i="32"/>
  <c r="J29" i="32"/>
  <c r="I29" i="32"/>
  <c r="M30" i="31"/>
  <c r="L30" i="31"/>
  <c r="K30" i="31"/>
  <c r="J30" i="31"/>
  <c r="I30" i="31"/>
  <c r="M31" i="30"/>
  <c r="L31" i="30"/>
  <c r="K31" i="30"/>
  <c r="J31" i="30"/>
  <c r="I31" i="30"/>
  <c r="M29" i="29" l="1"/>
  <c r="L29" i="29"/>
  <c r="K29" i="29"/>
  <c r="J29" i="29"/>
  <c r="I29" i="29"/>
  <c r="B462" i="27" l="1"/>
  <c r="B461" i="27"/>
  <c r="B460" i="27"/>
  <c r="B459" i="27"/>
  <c r="B458" i="27"/>
  <c r="B457" i="27"/>
  <c r="B455" i="27"/>
  <c r="B454" i="27"/>
  <c r="B453" i="27"/>
  <c r="B452" i="27"/>
  <c r="B451" i="27"/>
  <c r="B450" i="27"/>
  <c r="B448" i="27"/>
  <c r="B447" i="27"/>
  <c r="B446" i="27"/>
  <c r="B445" i="27"/>
  <c r="B444" i="27"/>
  <c r="B443" i="27"/>
  <c r="B441" i="27"/>
  <c r="B440" i="27"/>
  <c r="B439" i="27"/>
  <c r="B438" i="27"/>
  <c r="B437" i="27"/>
  <c r="B436" i="27"/>
  <c r="U258" i="3" l="1"/>
  <c r="T258" i="3"/>
  <c r="S258" i="3"/>
  <c r="R258" i="3"/>
  <c r="Q258" i="3"/>
  <c r="P258" i="3"/>
  <c r="O258" i="3"/>
  <c r="N258" i="3"/>
  <c r="M258" i="3"/>
  <c r="J258" i="3"/>
  <c r="I258" i="3"/>
  <c r="H258" i="3"/>
  <c r="G258" i="3"/>
  <c r="F258" i="3"/>
  <c r="E258" i="3"/>
  <c r="D258" i="3"/>
  <c r="C258" i="3"/>
  <c r="B258" i="3"/>
  <c r="B420" i="27" l="1"/>
  <c r="B421" i="27"/>
  <c r="B422" i="27"/>
  <c r="B423" i="27"/>
  <c r="B424" i="27"/>
  <c r="B419" i="27"/>
  <c r="B413" i="27"/>
  <c r="B414" i="27"/>
  <c r="B415" i="27"/>
  <c r="B416" i="27"/>
  <c r="B417" i="27"/>
  <c r="B412" i="27"/>
  <c r="B406" i="27"/>
  <c r="B407" i="27"/>
  <c r="B408" i="27"/>
  <c r="B409" i="27"/>
  <c r="B410" i="27"/>
  <c r="B405" i="27"/>
  <c r="B403" i="27"/>
  <c r="B399" i="27"/>
  <c r="B400" i="27"/>
  <c r="B401" i="27"/>
  <c r="B402" i="27"/>
  <c r="B398" i="27"/>
  <c r="A7" i="28"/>
  <c r="A158" i="3" l="1"/>
  <c r="A181" i="3" s="1"/>
  <c r="L136" i="3"/>
  <c r="L135" i="3"/>
  <c r="U234" i="3"/>
  <c r="T234" i="3"/>
  <c r="S234" i="3"/>
  <c r="R234" i="3"/>
  <c r="Q234" i="3"/>
  <c r="P234" i="3"/>
  <c r="O234" i="3"/>
  <c r="N234" i="3"/>
  <c r="M234" i="3"/>
  <c r="J234" i="3"/>
  <c r="I234" i="3"/>
  <c r="H234" i="3"/>
  <c r="G234" i="3"/>
  <c r="F234" i="3"/>
  <c r="E234" i="3"/>
  <c r="D234" i="3"/>
  <c r="C234" i="3"/>
  <c r="B234" i="3"/>
  <c r="U210" i="3"/>
  <c r="T210" i="3"/>
  <c r="S210" i="3"/>
  <c r="R210" i="3"/>
  <c r="Q210" i="3"/>
  <c r="P210" i="3"/>
  <c r="O210" i="3"/>
  <c r="N210" i="3"/>
  <c r="M210" i="3"/>
  <c r="J210" i="3"/>
  <c r="I210" i="3"/>
  <c r="H210" i="3"/>
  <c r="G210" i="3"/>
  <c r="F210" i="3"/>
  <c r="E210" i="3"/>
  <c r="D210" i="3"/>
  <c r="C210" i="3"/>
  <c r="B210" i="3"/>
  <c r="U186" i="3"/>
  <c r="T186" i="3"/>
  <c r="S186" i="3"/>
  <c r="R186" i="3"/>
  <c r="Q186" i="3"/>
  <c r="P186" i="3"/>
  <c r="O186" i="3"/>
  <c r="N186" i="3"/>
  <c r="M186" i="3"/>
  <c r="J186" i="3"/>
  <c r="I186" i="3"/>
  <c r="H186" i="3"/>
  <c r="G186" i="3"/>
  <c r="F186" i="3"/>
  <c r="E186" i="3"/>
  <c r="D186" i="3"/>
  <c r="C186" i="3"/>
  <c r="B186" i="3"/>
  <c r="U163" i="3"/>
  <c r="T163" i="3"/>
  <c r="S163" i="3"/>
  <c r="R163" i="3"/>
  <c r="Q163" i="3"/>
  <c r="P163" i="3"/>
  <c r="O163" i="3"/>
  <c r="N163" i="3"/>
  <c r="M163" i="3"/>
  <c r="J163" i="3"/>
  <c r="I163" i="3"/>
  <c r="H163" i="3"/>
  <c r="G163" i="3"/>
  <c r="F163" i="3"/>
  <c r="E163" i="3"/>
  <c r="D163" i="3"/>
  <c r="C163" i="3"/>
  <c r="B163" i="3"/>
  <c r="U141" i="3"/>
  <c r="T141" i="3"/>
  <c r="S141" i="3"/>
  <c r="R141" i="3"/>
  <c r="Q141" i="3"/>
  <c r="P141" i="3"/>
  <c r="O141" i="3"/>
  <c r="N141" i="3"/>
  <c r="M141" i="3"/>
  <c r="J141" i="3"/>
  <c r="I141" i="3"/>
  <c r="H141" i="3"/>
  <c r="G141" i="3"/>
  <c r="F141" i="3"/>
  <c r="E141" i="3"/>
  <c r="D141" i="3"/>
  <c r="C141" i="3"/>
  <c r="B141" i="3"/>
  <c r="C50" i="35"/>
  <c r="L181" i="3" l="1"/>
  <c r="L158" i="3"/>
  <c r="E73" i="18"/>
  <c r="E74" i="18"/>
  <c r="E75" i="18"/>
  <c r="E76" i="18"/>
  <c r="E77" i="18"/>
  <c r="E72" i="18"/>
  <c r="E60" i="18"/>
  <c r="E52" i="18"/>
  <c r="E53" i="18"/>
  <c r="E54" i="18"/>
  <c r="E55" i="18"/>
  <c r="E56" i="18"/>
  <c r="E51" i="18"/>
  <c r="E81" i="16"/>
  <c r="E83" i="16"/>
  <c r="E80" i="16"/>
  <c r="E75" i="16"/>
  <c r="E76" i="16"/>
  <c r="E77" i="16"/>
  <c r="E78" i="16"/>
  <c r="E74" i="16"/>
  <c r="E54" i="16"/>
  <c r="E55" i="16"/>
  <c r="E56" i="16"/>
  <c r="E57" i="16"/>
  <c r="E59" i="16"/>
  <c r="E61" i="16"/>
  <c r="E62" i="16"/>
  <c r="E53" i="16"/>
  <c r="E80" i="15"/>
  <c r="E81" i="15"/>
  <c r="E82" i="15"/>
  <c r="E83" i="15"/>
  <c r="E84" i="15"/>
  <c r="E85" i="15"/>
  <c r="E86" i="15"/>
  <c r="E87" i="15"/>
  <c r="E79" i="15"/>
  <c r="E57" i="15"/>
  <c r="E58" i="15"/>
  <c r="E59" i="15"/>
  <c r="E60" i="15"/>
  <c r="E61" i="15"/>
  <c r="E62" i="15"/>
  <c r="E63" i="15"/>
  <c r="E64" i="15"/>
  <c r="E65" i="15"/>
  <c r="E56" i="15"/>
  <c r="E80" i="14"/>
  <c r="E59" i="14"/>
  <c r="D90" i="14"/>
  <c r="E62" i="12"/>
  <c r="E63" i="12"/>
  <c r="E65" i="12"/>
  <c r="E80" i="12"/>
  <c r="E86" i="12"/>
  <c r="E77" i="12"/>
  <c r="E78" i="12"/>
  <c r="E79" i="12"/>
  <c r="E81" i="12"/>
  <c r="E82" i="12"/>
  <c r="E83" i="12"/>
  <c r="E84" i="12"/>
  <c r="E76" i="12"/>
  <c r="E57" i="12"/>
  <c r="E58" i="12"/>
  <c r="E59" i="12"/>
  <c r="E60" i="12"/>
  <c r="E61" i="12"/>
  <c r="E56" i="12"/>
  <c r="E62" i="11"/>
  <c r="E59" i="11"/>
  <c r="E58" i="11"/>
  <c r="E68" i="10"/>
  <c r="E69" i="10"/>
  <c r="E70" i="10"/>
  <c r="E71" i="10"/>
  <c r="E72" i="10"/>
  <c r="E73" i="10"/>
  <c r="E74" i="10"/>
  <c r="E75" i="10"/>
  <c r="E76" i="10"/>
  <c r="E77" i="10"/>
  <c r="E59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60" i="35"/>
  <c r="E63" i="35"/>
  <c r="E62" i="35"/>
  <c r="E14" i="35"/>
  <c r="E15" i="35"/>
  <c r="E16" i="35"/>
  <c r="E17" i="35"/>
  <c r="E18" i="35"/>
  <c r="E41" i="35"/>
  <c r="E36" i="35"/>
  <c r="E37" i="35"/>
  <c r="E38" i="35"/>
  <c r="E39" i="35"/>
  <c r="E40" i="35"/>
  <c r="E35" i="35"/>
  <c r="E19" i="35"/>
  <c r="E13" i="35"/>
  <c r="E10" i="35"/>
  <c r="E80" i="8"/>
  <c r="E79" i="8"/>
  <c r="A227" i="3" l="1"/>
  <c r="L203" i="3"/>
  <c r="E81" i="7"/>
  <c r="E58" i="7"/>
  <c r="D93" i="7"/>
  <c r="D89" i="9"/>
  <c r="D73" i="12"/>
  <c r="B93" i="7"/>
  <c r="A4" i="28"/>
  <c r="L227" i="3" l="1"/>
  <c r="A251" i="3"/>
  <c r="B207" i="27"/>
  <c r="B182" i="27"/>
  <c r="B183" i="27"/>
  <c r="B184" i="27"/>
  <c r="B185" i="27"/>
  <c r="B186" i="27"/>
  <c r="B188" i="27"/>
  <c r="B189" i="27"/>
  <c r="B190" i="27"/>
  <c r="B191" i="27"/>
  <c r="B192" i="27"/>
  <c r="B193" i="27"/>
  <c r="B195" i="27"/>
  <c r="B196" i="27"/>
  <c r="B197" i="27"/>
  <c r="B198" i="27"/>
  <c r="B199" i="27"/>
  <c r="B200" i="27"/>
  <c r="B202" i="27"/>
  <c r="B203" i="27"/>
  <c r="B204" i="27"/>
  <c r="B205" i="27"/>
  <c r="B181" i="27"/>
  <c r="B162" i="27"/>
  <c r="B163" i="27"/>
  <c r="B164" i="27"/>
  <c r="B165" i="27"/>
  <c r="B167" i="27"/>
  <c r="B168" i="27"/>
  <c r="B169" i="27"/>
  <c r="B170" i="27"/>
  <c r="B172" i="27"/>
  <c r="B153" i="27"/>
  <c r="B154" i="27"/>
  <c r="B155" i="27"/>
  <c r="B156" i="27"/>
  <c r="B157" i="27"/>
  <c r="B158" i="27"/>
  <c r="B160" i="27"/>
  <c r="B161" i="27"/>
  <c r="B147" i="27"/>
  <c r="B148" i="27"/>
  <c r="B149" i="27"/>
  <c r="B150" i="27"/>
  <c r="B151" i="27"/>
  <c r="B146" i="27"/>
  <c r="B77" i="27"/>
  <c r="B78" i="27"/>
  <c r="B79" i="27"/>
  <c r="B80" i="27"/>
  <c r="B81" i="27"/>
  <c r="B76" i="27"/>
  <c r="B43" i="27"/>
  <c r="B44" i="27"/>
  <c r="B45" i="27"/>
  <c r="B46" i="27"/>
  <c r="B47" i="27"/>
  <c r="B42" i="27"/>
  <c r="B9" i="27"/>
  <c r="B10" i="27"/>
  <c r="B11" i="27"/>
  <c r="B12" i="27"/>
  <c r="B13" i="27"/>
  <c r="B8" i="27"/>
  <c r="B112" i="27"/>
  <c r="B113" i="27"/>
  <c r="B114" i="27"/>
  <c r="B115" i="27"/>
  <c r="B116" i="27"/>
  <c r="B111" i="27"/>
  <c r="L251" i="3" l="1"/>
  <c r="A276" i="3"/>
  <c r="E17" i="19"/>
  <c r="E18" i="19"/>
  <c r="E19" i="19"/>
  <c r="E20" i="19"/>
  <c r="E21" i="19"/>
  <c r="E22" i="19"/>
  <c r="E23" i="19"/>
  <c r="E24" i="19"/>
  <c r="E25" i="19"/>
  <c r="E26" i="19"/>
  <c r="E27" i="19"/>
  <c r="E28" i="19"/>
  <c r="E16" i="17"/>
  <c r="E17" i="17"/>
  <c r="E18" i="17"/>
  <c r="E19" i="17"/>
  <c r="E20" i="17"/>
  <c r="E21" i="17"/>
  <c r="E22" i="17"/>
  <c r="E23" i="17"/>
  <c r="E24" i="17"/>
  <c r="E25" i="17"/>
  <c r="E26" i="17"/>
  <c r="E27" i="17"/>
  <c r="E122" i="16"/>
  <c r="E128" i="15"/>
  <c r="B128" i="15" l="1"/>
  <c r="E106" i="15"/>
  <c r="E123" i="11" l="1"/>
  <c r="E101" i="11"/>
  <c r="E49" i="8"/>
  <c r="E50" i="8"/>
  <c r="E52" i="8"/>
  <c r="E53" i="8"/>
  <c r="E54" i="8"/>
  <c r="E55" i="8"/>
  <c r="E56" i="8"/>
  <c r="E57" i="8"/>
  <c r="E58" i="8"/>
  <c r="E59" i="8"/>
  <c r="E125" i="8"/>
  <c r="D110" i="18" l="1"/>
  <c r="C110" i="18"/>
  <c r="B110" i="18"/>
  <c r="D112" i="16"/>
  <c r="C112" i="16"/>
  <c r="B112" i="16"/>
  <c r="D118" i="15"/>
  <c r="C118" i="15"/>
  <c r="B118" i="15"/>
  <c r="D110" i="14"/>
  <c r="C110" i="14"/>
  <c r="B110" i="14"/>
  <c r="D113" i="11"/>
  <c r="C113" i="11"/>
  <c r="B113" i="11"/>
  <c r="C108" i="10"/>
  <c r="E108" i="10" s="1"/>
  <c r="B108" i="10"/>
  <c r="D72" i="35"/>
  <c r="C72" i="35"/>
  <c r="B72" i="35"/>
  <c r="D110" i="9"/>
  <c r="C110" i="9"/>
  <c r="B110" i="9"/>
  <c r="C115" i="8"/>
  <c r="E115" i="8" s="1"/>
  <c r="B115" i="8"/>
  <c r="E110" i="9" l="1"/>
  <c r="E110" i="14"/>
  <c r="E113" i="11"/>
  <c r="E72" i="35"/>
  <c r="E110" i="18"/>
  <c r="E112" i="16"/>
  <c r="E118" i="15"/>
  <c r="C115" i="7"/>
  <c r="B115" i="7"/>
  <c r="F30" i="34" l="1"/>
  <c r="E30" i="34"/>
  <c r="D30" i="34"/>
  <c r="C30" i="34"/>
  <c r="B30" i="34"/>
  <c r="D29" i="33"/>
  <c r="C29" i="33"/>
  <c r="B29" i="33"/>
  <c r="F29" i="32"/>
  <c r="E29" i="32"/>
  <c r="D29" i="32"/>
  <c r="C29" i="32"/>
  <c r="B29" i="32"/>
  <c r="F30" i="31"/>
  <c r="E30" i="31"/>
  <c r="D30" i="31"/>
  <c r="C30" i="31"/>
  <c r="B30" i="31"/>
  <c r="F31" i="30"/>
  <c r="E31" i="30"/>
  <c r="D31" i="30"/>
  <c r="C31" i="30"/>
  <c r="B31" i="30"/>
  <c r="F29" i="29"/>
  <c r="E29" i="29"/>
  <c r="D29" i="29"/>
  <c r="C29" i="29"/>
  <c r="B29" i="29"/>
  <c r="A3" i="28" l="1"/>
  <c r="A2" i="28"/>
  <c r="D50" i="35" l="1"/>
  <c r="B50" i="35"/>
  <c r="D28" i="35"/>
  <c r="C28" i="35"/>
  <c r="B28" i="35"/>
  <c r="D6" i="35"/>
  <c r="C6" i="35"/>
  <c r="B6" i="35"/>
  <c r="E6" i="35" l="1"/>
  <c r="E28" i="35"/>
  <c r="M7" i="34"/>
  <c r="L7" i="34"/>
  <c r="K7" i="34"/>
  <c r="J7" i="34"/>
  <c r="I7" i="34"/>
  <c r="F7" i="34"/>
  <c r="E7" i="34"/>
  <c r="D7" i="34"/>
  <c r="C7" i="34"/>
  <c r="B7" i="34"/>
  <c r="K7" i="33"/>
  <c r="J7" i="33"/>
  <c r="I7" i="33"/>
  <c r="D7" i="33"/>
  <c r="C7" i="33"/>
  <c r="B7" i="33"/>
  <c r="M7" i="32"/>
  <c r="L7" i="32"/>
  <c r="K7" i="32"/>
  <c r="J7" i="32"/>
  <c r="I7" i="32"/>
  <c r="F7" i="32"/>
  <c r="E7" i="32"/>
  <c r="D7" i="32"/>
  <c r="C7" i="32"/>
  <c r="B7" i="32"/>
  <c r="M7" i="31"/>
  <c r="L7" i="31"/>
  <c r="K7" i="31"/>
  <c r="J7" i="31"/>
  <c r="I7" i="31"/>
  <c r="F7" i="31"/>
  <c r="E7" i="31"/>
  <c r="D7" i="31"/>
  <c r="C7" i="31"/>
  <c r="B7" i="31"/>
  <c r="M7" i="30"/>
  <c r="L7" i="30"/>
  <c r="K7" i="30"/>
  <c r="J7" i="30"/>
  <c r="I7" i="30"/>
  <c r="F7" i="30"/>
  <c r="E7" i="30"/>
  <c r="D7" i="30"/>
  <c r="C7" i="30"/>
  <c r="E30" i="19" l="1"/>
  <c r="E30" i="17"/>
  <c r="E29" i="17"/>
  <c r="D89" i="18"/>
  <c r="C89" i="18"/>
  <c r="B89" i="18"/>
  <c r="D68" i="18"/>
  <c r="C68" i="18"/>
  <c r="B68" i="18"/>
  <c r="D47" i="18"/>
  <c r="C47" i="18"/>
  <c r="B47" i="18"/>
  <c r="D26" i="18"/>
  <c r="C26" i="18"/>
  <c r="B26" i="18"/>
  <c r="E18" i="18"/>
  <c r="E14" i="18"/>
  <c r="E13" i="18"/>
  <c r="E12" i="18"/>
  <c r="E11" i="18"/>
  <c r="E10" i="18"/>
  <c r="E9" i="18"/>
  <c r="E8" i="18"/>
  <c r="E7" i="18"/>
  <c r="E6" i="18"/>
  <c r="D5" i="18"/>
  <c r="C5" i="18"/>
  <c r="B5" i="18"/>
  <c r="D91" i="16"/>
  <c r="C91" i="16"/>
  <c r="B91" i="16"/>
  <c r="D70" i="16"/>
  <c r="C70" i="16"/>
  <c r="B70" i="16"/>
  <c r="D49" i="16"/>
  <c r="C49" i="16"/>
  <c r="B49" i="16"/>
  <c r="D28" i="16"/>
  <c r="C28" i="16"/>
  <c r="B28" i="16"/>
  <c r="E18" i="16"/>
  <c r="E16" i="16"/>
  <c r="E15" i="16"/>
  <c r="E13" i="16"/>
  <c r="E12" i="16"/>
  <c r="E11" i="16"/>
  <c r="E10" i="16"/>
  <c r="E9" i="16"/>
  <c r="E8" i="16"/>
  <c r="E7" i="16"/>
  <c r="E6" i="16"/>
  <c r="D5" i="16"/>
  <c r="C5" i="16"/>
  <c r="B5" i="16"/>
  <c r="D96" i="15"/>
  <c r="C96" i="15"/>
  <c r="B96" i="15"/>
  <c r="D74" i="15"/>
  <c r="C74" i="15"/>
  <c r="B74" i="15"/>
  <c r="D52" i="15"/>
  <c r="C52" i="15"/>
  <c r="B52" i="15"/>
  <c r="D30" i="15"/>
  <c r="C30" i="15"/>
  <c r="B30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D5" i="15"/>
  <c r="C5" i="15"/>
  <c r="B5" i="15"/>
  <c r="C90" i="14"/>
  <c r="B90" i="14"/>
  <c r="D70" i="14"/>
  <c r="C70" i="14"/>
  <c r="B70" i="14"/>
  <c r="D49" i="14"/>
  <c r="C49" i="14"/>
  <c r="B49" i="14"/>
  <c r="D28" i="14"/>
  <c r="C28" i="14"/>
  <c r="B28" i="14"/>
  <c r="E18" i="14"/>
  <c r="E16" i="14"/>
  <c r="E15" i="14"/>
  <c r="E14" i="14"/>
  <c r="E13" i="14"/>
  <c r="E12" i="14"/>
  <c r="E11" i="14"/>
  <c r="E10" i="14"/>
  <c r="E9" i="14"/>
  <c r="E8" i="14"/>
  <c r="E7" i="14"/>
  <c r="E6" i="14"/>
  <c r="D5" i="14"/>
  <c r="C5" i="14"/>
  <c r="B5" i="14"/>
  <c r="D94" i="12"/>
  <c r="C94" i="12"/>
  <c r="B94" i="12"/>
  <c r="C73" i="12"/>
  <c r="B73" i="12"/>
  <c r="D52" i="12"/>
  <c r="C52" i="12"/>
  <c r="B52" i="12"/>
  <c r="D32" i="12"/>
  <c r="C32" i="12"/>
  <c r="B32" i="12"/>
  <c r="E18" i="12"/>
  <c r="E15" i="12"/>
  <c r="E14" i="12"/>
  <c r="E13" i="12"/>
  <c r="E12" i="12"/>
  <c r="E11" i="12"/>
  <c r="E10" i="12"/>
  <c r="E9" i="12"/>
  <c r="E8" i="12"/>
  <c r="E7" i="12"/>
  <c r="E6" i="12"/>
  <c r="D5" i="12"/>
  <c r="C5" i="12"/>
  <c r="B5" i="12"/>
  <c r="D91" i="11"/>
  <c r="C91" i="11"/>
  <c r="B91" i="11"/>
  <c r="D70" i="11"/>
  <c r="C70" i="11"/>
  <c r="B70" i="11"/>
  <c r="D49" i="11"/>
  <c r="C49" i="11"/>
  <c r="B49" i="11"/>
  <c r="D28" i="11"/>
  <c r="C28" i="11"/>
  <c r="B28" i="11"/>
  <c r="E16" i="11"/>
  <c r="E15" i="11"/>
  <c r="E14" i="11"/>
  <c r="E13" i="11"/>
  <c r="E12" i="11"/>
  <c r="E10" i="11"/>
  <c r="E9" i="11"/>
  <c r="E8" i="11"/>
  <c r="E7" i="11"/>
  <c r="E6" i="11"/>
  <c r="D5" i="11"/>
  <c r="C5" i="11"/>
  <c r="B5" i="11"/>
  <c r="C87" i="10"/>
  <c r="B87" i="10"/>
  <c r="D67" i="10"/>
  <c r="C67" i="10"/>
  <c r="B67" i="10"/>
  <c r="D46" i="10"/>
  <c r="C46" i="10"/>
  <c r="B46" i="10"/>
  <c r="D25" i="10"/>
  <c r="C25" i="10"/>
  <c r="B25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D4" i="10"/>
  <c r="C4" i="10"/>
  <c r="B4" i="10"/>
  <c r="C89" i="9"/>
  <c r="E89" i="9" s="1"/>
  <c r="B89" i="9"/>
  <c r="D68" i="9"/>
  <c r="C68" i="9"/>
  <c r="B68" i="9"/>
  <c r="D47" i="9"/>
  <c r="C47" i="9"/>
  <c r="B47" i="9"/>
  <c r="D26" i="9"/>
  <c r="C26" i="9"/>
  <c r="B26" i="9"/>
  <c r="D5" i="9"/>
  <c r="C5" i="9"/>
  <c r="B5" i="9"/>
  <c r="D92" i="8"/>
  <c r="C92" i="8"/>
  <c r="B92" i="8"/>
  <c r="D70" i="8"/>
  <c r="C70" i="8"/>
  <c r="B70" i="8"/>
  <c r="D48" i="8"/>
  <c r="C48" i="8"/>
  <c r="B48" i="8"/>
  <c r="D26" i="8"/>
  <c r="C26" i="8"/>
  <c r="B26" i="8"/>
  <c r="E16" i="8"/>
  <c r="E15" i="8"/>
  <c r="E14" i="8"/>
  <c r="E13" i="8"/>
  <c r="E12" i="8"/>
  <c r="E11" i="8"/>
  <c r="E10" i="8"/>
  <c r="E9" i="8"/>
  <c r="E8" i="8"/>
  <c r="E7" i="8"/>
  <c r="E6" i="8"/>
  <c r="D5" i="8"/>
  <c r="C5" i="8"/>
  <c r="B5" i="8"/>
  <c r="C93" i="7"/>
  <c r="D71" i="7"/>
  <c r="C71" i="7"/>
  <c r="B71" i="7"/>
  <c r="D48" i="7"/>
  <c r="C48" i="7"/>
  <c r="B48" i="7"/>
  <c r="D26" i="7"/>
  <c r="C26" i="7"/>
  <c r="B26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D5" i="7"/>
  <c r="C5" i="7"/>
  <c r="B5" i="7"/>
  <c r="M7" i="29"/>
  <c r="L7" i="29"/>
  <c r="K7" i="29"/>
  <c r="J7" i="29"/>
  <c r="I7" i="29"/>
  <c r="F7" i="29"/>
  <c r="E7" i="29"/>
  <c r="D7" i="29"/>
  <c r="C7" i="29"/>
  <c r="B7" i="29"/>
  <c r="Q118" i="26"/>
  <c r="P118" i="26"/>
  <c r="O118" i="26"/>
  <c r="M118" i="26"/>
  <c r="L118" i="26"/>
  <c r="K118" i="26"/>
  <c r="H118" i="26"/>
  <c r="G118" i="26"/>
  <c r="F118" i="26"/>
  <c r="D118" i="26"/>
  <c r="C118" i="26"/>
  <c r="B118" i="26"/>
  <c r="M103" i="26"/>
  <c r="L103" i="26"/>
  <c r="K103" i="26"/>
  <c r="H103" i="26"/>
  <c r="G103" i="26"/>
  <c r="F103" i="26"/>
  <c r="D103" i="26"/>
  <c r="C103" i="26"/>
  <c r="B103" i="26"/>
  <c r="Q88" i="26"/>
  <c r="P88" i="26"/>
  <c r="O88" i="26"/>
  <c r="M88" i="26"/>
  <c r="L88" i="26"/>
  <c r="K88" i="26"/>
  <c r="H88" i="26"/>
  <c r="G88" i="26"/>
  <c r="F88" i="26"/>
  <c r="D88" i="26"/>
  <c r="C88" i="26"/>
  <c r="B88" i="26"/>
  <c r="Q73" i="26"/>
  <c r="P73" i="26"/>
  <c r="O73" i="26"/>
  <c r="M73" i="26"/>
  <c r="L73" i="26"/>
  <c r="K73" i="26"/>
  <c r="H73" i="26"/>
  <c r="G73" i="26"/>
  <c r="F73" i="26"/>
  <c r="D73" i="26"/>
  <c r="C73" i="26"/>
  <c r="B73" i="26"/>
  <c r="Q54" i="26"/>
  <c r="P54" i="26"/>
  <c r="O54" i="26"/>
  <c r="M54" i="26"/>
  <c r="L54" i="26"/>
  <c r="K54" i="26"/>
  <c r="H54" i="26"/>
  <c r="G54" i="26"/>
  <c r="F54" i="26"/>
  <c r="D54" i="26"/>
  <c r="C54" i="26"/>
  <c r="B54" i="26"/>
  <c r="Q40" i="26"/>
  <c r="P40" i="26"/>
  <c r="O40" i="26"/>
  <c r="M40" i="26"/>
  <c r="L40" i="26"/>
  <c r="K40" i="26"/>
  <c r="H40" i="26"/>
  <c r="G40" i="26"/>
  <c r="F40" i="26"/>
  <c r="D40" i="26"/>
  <c r="C40" i="26"/>
  <c r="B40" i="26"/>
  <c r="Q20" i="26"/>
  <c r="P20" i="26"/>
  <c r="O20" i="26"/>
  <c r="M20" i="26"/>
  <c r="L20" i="26"/>
  <c r="K20" i="26"/>
  <c r="H20" i="26"/>
  <c r="G20" i="26"/>
  <c r="F20" i="26"/>
  <c r="D20" i="26"/>
  <c r="C20" i="26"/>
  <c r="B20" i="26"/>
  <c r="Q6" i="26"/>
  <c r="P6" i="26"/>
  <c r="O6" i="26"/>
  <c r="M6" i="26"/>
  <c r="L6" i="26"/>
  <c r="K6" i="26"/>
  <c r="H6" i="26"/>
  <c r="G6" i="26"/>
  <c r="F6" i="26"/>
  <c r="D6" i="26"/>
  <c r="C6" i="26"/>
  <c r="B6" i="26"/>
  <c r="B137" i="27"/>
  <c r="B135" i="27"/>
  <c r="B134" i="27"/>
  <c r="B133" i="27"/>
  <c r="B132" i="27"/>
  <c r="B130" i="27"/>
  <c r="B129" i="27"/>
  <c r="B128" i="27"/>
  <c r="B127" i="27"/>
  <c r="B126" i="27"/>
  <c r="B125" i="27"/>
  <c r="B123" i="27"/>
  <c r="B122" i="27"/>
  <c r="B121" i="27"/>
  <c r="B120" i="27"/>
  <c r="B119" i="27"/>
  <c r="B118" i="27"/>
  <c r="B102" i="27"/>
  <c r="B100" i="27"/>
  <c r="B99" i="27"/>
  <c r="B98" i="27"/>
  <c r="B97" i="27"/>
  <c r="B95" i="27"/>
  <c r="B94" i="27"/>
  <c r="B93" i="27"/>
  <c r="B92" i="27"/>
  <c r="B91" i="27"/>
  <c r="B90" i="27"/>
  <c r="B88" i="27"/>
  <c r="B87" i="27"/>
  <c r="B86" i="27"/>
  <c r="B85" i="27"/>
  <c r="B84" i="27"/>
  <c r="B83" i="27"/>
  <c r="B68" i="27"/>
  <c r="B66" i="27"/>
  <c r="B65" i="27"/>
  <c r="B64" i="27"/>
  <c r="B63" i="27"/>
  <c r="B61" i="27"/>
  <c r="B60" i="27"/>
  <c r="B59" i="27"/>
  <c r="B58" i="27"/>
  <c r="B57" i="27"/>
  <c r="B56" i="27"/>
  <c r="B54" i="27"/>
  <c r="B53" i="27"/>
  <c r="B52" i="27"/>
  <c r="B51" i="27"/>
  <c r="B50" i="27"/>
  <c r="B49" i="27"/>
  <c r="B34" i="27"/>
  <c r="B33" i="27"/>
  <c r="B32" i="27"/>
  <c r="B31" i="27"/>
  <c r="B30" i="27"/>
  <c r="B29" i="27"/>
  <c r="B27" i="27"/>
  <c r="B26" i="27"/>
  <c r="B25" i="27"/>
  <c r="B24" i="27"/>
  <c r="B23" i="27"/>
  <c r="B22" i="27"/>
  <c r="B20" i="27"/>
  <c r="B19" i="27"/>
  <c r="B18" i="27"/>
  <c r="B17" i="27"/>
  <c r="B16" i="27"/>
  <c r="B15" i="27"/>
  <c r="A29" i="28"/>
  <c r="A28" i="28"/>
  <c r="A27" i="28"/>
  <c r="A26" i="28"/>
  <c r="A14" i="28"/>
  <c r="E68" i="9" l="1"/>
  <c r="E48" i="7"/>
  <c r="E67" i="10"/>
  <c r="E71" i="7"/>
  <c r="E47" i="9"/>
  <c r="E46" i="10"/>
  <c r="E96" i="15"/>
  <c r="E68" i="18"/>
  <c r="E48" i="8"/>
  <c r="E70" i="8"/>
  <c r="E49" i="11"/>
  <c r="E92" i="8"/>
  <c r="E87" i="10"/>
  <c r="E5" i="12"/>
  <c r="E73" i="12"/>
  <c r="E49" i="14"/>
  <c r="E91" i="11"/>
  <c r="E70" i="14"/>
  <c r="E52" i="15"/>
  <c r="E91" i="16"/>
  <c r="E70" i="11"/>
  <c r="E52" i="12"/>
  <c r="E89" i="18"/>
  <c r="E90" i="14"/>
  <c r="E49" i="16"/>
  <c r="E74" i="15"/>
  <c r="E47" i="18"/>
  <c r="E70" i="16"/>
  <c r="E94" i="12"/>
  <c r="E5" i="18"/>
  <c r="E5" i="16"/>
  <c r="E5" i="15"/>
  <c r="E5" i="14"/>
  <c r="E5" i="11"/>
  <c r="E4" i="10"/>
  <c r="E5" i="8"/>
  <c r="E5" i="7"/>
</calcChain>
</file>

<file path=xl/sharedStrings.xml><?xml version="1.0" encoding="utf-8"?>
<sst xmlns="http://schemas.openxmlformats.org/spreadsheetml/2006/main" count="6812" uniqueCount="449">
  <si>
    <t>-</t>
  </si>
  <si>
    <t xml:space="preserve"> </t>
  </si>
  <si>
    <t>Olluco</t>
  </si>
  <si>
    <t>Quinua</t>
  </si>
  <si>
    <t>Alfalfa</t>
  </si>
  <si>
    <t>Cebada forrajera</t>
  </si>
  <si>
    <t>Avena forrajera</t>
  </si>
  <si>
    <t>Cebada grano</t>
  </si>
  <si>
    <t>Cañihua</t>
  </si>
  <si>
    <t>Oca</t>
  </si>
  <si>
    <t>Papa</t>
  </si>
  <si>
    <t>Prod.</t>
  </si>
  <si>
    <t>Año</t>
  </si>
  <si>
    <t>Cultivos programados</t>
  </si>
  <si>
    <t>Trigo</t>
  </si>
  <si>
    <t>Cultivos regionales</t>
  </si>
  <si>
    <t>Achiote</t>
  </si>
  <si>
    <t>Avena grano</t>
  </si>
  <si>
    <t>Cacao</t>
  </si>
  <si>
    <t>Camote</t>
  </si>
  <si>
    <t>Cebolla</t>
  </si>
  <si>
    <t>Centeno grano</t>
  </si>
  <si>
    <t>Chirimoya</t>
  </si>
  <si>
    <t>Choclo</t>
  </si>
  <si>
    <t>Frijol</t>
  </si>
  <si>
    <t>Granadilla</t>
  </si>
  <si>
    <t>Guayaba</t>
  </si>
  <si>
    <t>Haba grano seco</t>
  </si>
  <si>
    <t>Lima</t>
  </si>
  <si>
    <t>Mandarina</t>
  </si>
  <si>
    <t>Mashua</t>
  </si>
  <si>
    <t>Melocotonero</t>
  </si>
  <si>
    <t>Naranja</t>
  </si>
  <si>
    <t>Palta</t>
  </si>
  <si>
    <t>Papaya</t>
  </si>
  <si>
    <t>Piña</t>
  </si>
  <si>
    <t>Tomate</t>
  </si>
  <si>
    <t>Yuca</t>
  </si>
  <si>
    <t>Carne de ave</t>
  </si>
  <si>
    <t>Carne de ovino</t>
  </si>
  <si>
    <t>Carne de porcino</t>
  </si>
  <si>
    <t>Carne de vacuno</t>
  </si>
  <si>
    <t>Carne de llama</t>
  </si>
  <si>
    <t>Carne de alpaca</t>
  </si>
  <si>
    <t>Leche</t>
  </si>
  <si>
    <t>Huevos</t>
  </si>
  <si>
    <t>Lana</t>
  </si>
  <si>
    <t>Total</t>
  </si>
  <si>
    <t>Melgar</t>
  </si>
  <si>
    <t>Moho</t>
  </si>
  <si>
    <t>Puno</t>
  </si>
  <si>
    <t>Lampa</t>
  </si>
  <si>
    <t>Sandia</t>
  </si>
  <si>
    <t>Yunguyo</t>
  </si>
  <si>
    <t>Carabaya</t>
  </si>
  <si>
    <t>Chucuito</t>
  </si>
  <si>
    <t>Vacuno</t>
  </si>
  <si>
    <t>Ovino</t>
  </si>
  <si>
    <t>Alpaca</t>
  </si>
  <si>
    <t>Poblac.</t>
  </si>
  <si>
    <t>Provincia</t>
  </si>
  <si>
    <t>N° de</t>
  </si>
  <si>
    <t>Llama</t>
  </si>
  <si>
    <t>Porcino</t>
  </si>
  <si>
    <t>Ave</t>
  </si>
  <si>
    <t>Lana de oveja</t>
  </si>
  <si>
    <t>Fibra de alpaca</t>
  </si>
  <si>
    <t>Fibra de llama</t>
  </si>
  <si>
    <t>Manteca de chancho</t>
  </si>
  <si>
    <t>P  r   o   v   i   n   c   i   a</t>
  </si>
  <si>
    <t>Azángaro</t>
  </si>
  <si>
    <t>El Collao</t>
  </si>
  <si>
    <t>Huancané</t>
  </si>
  <si>
    <t>San
Román</t>
  </si>
  <si>
    <t>S.A.Putina</t>
  </si>
  <si>
    <t xml:space="preserve">Enero </t>
  </si>
  <si>
    <t>Febrero</t>
  </si>
  <si>
    <t>Marzo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</si>
  <si>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</si>
  <si>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</si>
  <si>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</si>
  <si>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</si>
  <si>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</si>
  <si>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</si>
  <si>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</si>
  <si>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</si>
  <si>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>Diciembre</t>
  </si>
  <si>
    <t>Precio/kg.</t>
  </si>
  <si>
    <t>Nº Cab.</t>
  </si>
  <si>
    <t>Población</t>
  </si>
  <si>
    <t>Vacas en</t>
  </si>
  <si>
    <t>Animales</t>
  </si>
  <si>
    <t>en esquila</t>
  </si>
  <si>
    <t xml:space="preserve">Población </t>
  </si>
  <si>
    <t xml:space="preserve">Animales </t>
  </si>
  <si>
    <t>cabezas</t>
  </si>
  <si>
    <t>Número de animales</t>
  </si>
  <si>
    <t>Aves en postura</t>
  </si>
  <si>
    <t>Enero</t>
  </si>
  <si>
    <t>San Román</t>
  </si>
  <si>
    <t>Población promedio</t>
  </si>
  <si>
    <t>Número de cabezas para saca</t>
  </si>
  <si>
    <t>Saca Nº</t>
  </si>
  <si>
    <t>Café</t>
  </si>
  <si>
    <t>prom.</t>
  </si>
  <si>
    <t>saca</t>
  </si>
  <si>
    <t>ordeño</t>
  </si>
  <si>
    <t>promedio</t>
  </si>
  <si>
    <t xml:space="preserve">          </t>
  </si>
  <si>
    <t xml:space="preserve">            </t>
  </si>
  <si>
    <t>Limón</t>
  </si>
  <si>
    <t>Plátano</t>
  </si>
  <si>
    <t>Arroz cáscara</t>
  </si>
  <si>
    <t>Maíz amiláceo</t>
  </si>
  <si>
    <t>Maíz amarillo duro</t>
  </si>
  <si>
    <t>Otros pastos cultivados</t>
  </si>
  <si>
    <t>Arveja grano seco</t>
  </si>
  <si>
    <t>(ha)</t>
  </si>
  <si>
    <t>3/</t>
  </si>
  <si>
    <t>Superficie sembrada</t>
  </si>
  <si>
    <t>% del PBI</t>
  </si>
  <si>
    <t xml:space="preserve">Productos pecuarios </t>
  </si>
  <si>
    <t>1/ Corresponde a una muestra de 57 cultivos.</t>
  </si>
  <si>
    <t>Aves</t>
  </si>
  <si>
    <t xml:space="preserve">      Continúa....</t>
  </si>
  <si>
    <t>Millones de</t>
  </si>
  <si>
    <t>Valor Agregado de Agricultura 2/</t>
  </si>
  <si>
    <t>Fuente: Dirección Regional Agraria Puno - Oficina de Información Agraria.</t>
  </si>
  <si>
    <t>t</t>
  </si>
  <si>
    <t>Producción de carne (t)</t>
  </si>
  <si>
    <t>Subproductos pecuarios (t)</t>
  </si>
  <si>
    <t>kg.</t>
  </si>
  <si>
    <t>Mes</t>
  </si>
  <si>
    <t>por año</t>
  </si>
  <si>
    <t>Producción
t</t>
  </si>
  <si>
    <t>Superficie cosechada
ha</t>
  </si>
  <si>
    <t>Rendimiento
kg / ha</t>
  </si>
  <si>
    <t>Superficie sembrada
ha</t>
  </si>
  <si>
    <t>…</t>
  </si>
  <si>
    <t>Abono comp. 12-12-12</t>
  </si>
  <si>
    <t>Abono comp. 15-15-15</t>
  </si>
  <si>
    <t>Rendimiento 
kg / ha</t>
  </si>
  <si>
    <t xml:space="preserve"> 2/</t>
  </si>
  <si>
    <t>(Mill. US$)</t>
  </si>
  <si>
    <t>programados  1/</t>
  </si>
  <si>
    <t>S/  2007</t>
  </si>
  <si>
    <t>(Toneladas)</t>
  </si>
  <si>
    <t>Año y Especie</t>
  </si>
  <si>
    <t xml:space="preserve">Superficie cosechada </t>
  </si>
  <si>
    <t>San Antonio de Putina</t>
  </si>
  <si>
    <t>Fertilizantes</t>
  </si>
  <si>
    <t>2012 a/</t>
  </si>
  <si>
    <t>12.13   PUNO: PRECIO PROMEDIO DE FERTILIZANTES, SEGÚN MESES, 2015</t>
  </si>
  <si>
    <t xml:space="preserve">        ( Hectáreas )</t>
  </si>
  <si>
    <t xml:space="preserve"> (Toneladas)</t>
  </si>
  <si>
    <t xml:space="preserve">                Producción de carne</t>
  </si>
  <si>
    <t xml:space="preserve">                  Producción de leche</t>
  </si>
  <si>
    <t xml:space="preserve">            Producción de carne</t>
  </si>
  <si>
    <t xml:space="preserve">              Producción de lana</t>
  </si>
  <si>
    <t xml:space="preserve">                 Producción de carne</t>
  </si>
  <si>
    <t xml:space="preserve">               Producción de fibra</t>
  </si>
  <si>
    <t xml:space="preserve">                   Producción de fibra</t>
  </si>
  <si>
    <t xml:space="preserve">           Producción de carne</t>
  </si>
  <si>
    <t xml:space="preserve">              Producción de manteca</t>
  </si>
  <si>
    <t xml:space="preserve">        Producción de huevos</t>
  </si>
  <si>
    <t xml:space="preserve">              Producción de carne</t>
  </si>
  <si>
    <t>Especie</t>
  </si>
  <si>
    <t>ha = hectáreas                kg = kilogramos                t = toneladas</t>
  </si>
  <si>
    <t>12.14   PUNO: SUPERFICIE SEMBRADA, COSECHADA, PRODUCCIÓN Y RENDIMIENTO DE PAPA, SEGÚN</t>
  </si>
  <si>
    <t xml:space="preserve">12.15   PUNO: SUPERFICIE SEMBRADA, COSECHADA, PRODUCCIÓN  Y RENDIMIENTO DE  CAÑIHUA, SEGÚN </t>
  </si>
  <si>
    <t xml:space="preserve">12.19   PUNO: SUPERFICIE SEMBRADA, COSECHADA, PRODUCCIÓN Y RENDIMIENTO DE AVENA FORRAJERA, SEGÚN  </t>
  </si>
  <si>
    <t>12.21    PUNO: SUPERFICIE SEMBRADA, COSECHADA, PRODUCCIÓN Y RENDIMIENTO DE   CEBADA GRANO, SEGÚN</t>
  </si>
  <si>
    <t>12.22   PUNO: SUPERFICIE SEMBRADA, COSECHADA,  PRODUCCIÓN Y RENDIMIENTO DE   OLLUCO, SEGÚN</t>
  </si>
  <si>
    <t>12.23   PUNO: SUPERFICIE SEMBRADA, COSECHADA, PRODUCCIÓN Y RENDIMIENTO DE CEBADA FORRAJERA, SEGÚN</t>
  </si>
  <si>
    <t>12.24   PUNO: SUPERFICIE SEMBRADA, COSECHADA, PRODUCCIÓN Y RENDIMIENTO DE  TRIGO,  SEGÚN</t>
  </si>
  <si>
    <t>TOTAL</t>
  </si>
  <si>
    <t>PROGRAM.</t>
  </si>
  <si>
    <t xml:space="preserve">           PROVINCIA, CAMPAÑA 2015 - 2016</t>
  </si>
  <si>
    <t xml:space="preserve">           CAMPAÑA 2015 - 2016</t>
  </si>
  <si>
    <t xml:space="preserve">            PROVINCIA, CAMPAÑA 2015 - 2016</t>
  </si>
  <si>
    <t xml:space="preserve">           PROVINCIA, CAMPAÑA 2015  - 2016</t>
  </si>
  <si>
    <t xml:space="preserve">Fertilizantes </t>
  </si>
  <si>
    <t>Otros</t>
  </si>
  <si>
    <t xml:space="preserve">12.5  PUNO: POBLACIÓN ESTIMADA, NÚMERO DE CABEZAS PARA SACA, PRODUCCIÓN DE CARNE  Y  DERIVADOS  PECUARIOS POR PROVINCIA, SEGÚN ESPECIE, 2011 - 2016
</t>
  </si>
  <si>
    <t>12.6  PUNO: BENEFICIO DE GANADO EN CAMALES POR ESPECIE, SEGÚN MESES, 2011 - 2016</t>
  </si>
  <si>
    <t>12.13  PUNO: PRECIO PROMEDIO DE FERTILIZANTES, SEGÚN MESES, 2015</t>
  </si>
  <si>
    <t>12.17  PUNO: SUPERFICIE SEMBRADA, COSECHADA, PRODUCCIÓN Y RENDIMIENTO DE  HABA GRANO SECO, SEGÚN</t>
  </si>
  <si>
    <t xml:space="preserve">12.18  PUNO: SUPERFICIE SEMBRADA, COSECHADA, PRODUCCIÓN Y RENDIMIENTO DE OCA, SEGÚN PROVINCIA, </t>
  </si>
  <si>
    <t>Urea Agrícola</t>
  </si>
  <si>
    <t xml:space="preserve">Abono Comp.15-15-15 </t>
  </si>
  <si>
    <t>Abono comp.20-20 20</t>
  </si>
  <si>
    <t xml:space="preserve">12.5  PUNO: POBLACIÓN ESTIMADA, NÚMERO DE CABEZAS PARA SACA, PRODUCCIÓN DE CARNE  Y  DERIVADOS  PECUARIOS POR PROVINCIA, SEGÚN ESPECIE, 2012 - 2016
</t>
  </si>
  <si>
    <t>Promedio</t>
  </si>
  <si>
    <t>S.A. de Putina</t>
  </si>
  <si>
    <t xml:space="preserve">            (Soles  por  saco de 50 kg.)</t>
  </si>
  <si>
    <t xml:space="preserve">           (Soles por saco de 50 kg.)</t>
  </si>
  <si>
    <t>Cloruro de Potasio</t>
  </si>
  <si>
    <t>Cloruro de Potacion</t>
  </si>
  <si>
    <t>Fosfato de Amoniaco</t>
  </si>
  <si>
    <t>Nitrato de Amonio</t>
  </si>
  <si>
    <t xml:space="preserve">(Millones de S/ de 2007) </t>
  </si>
  <si>
    <t>1/ Animales en pie.</t>
  </si>
  <si>
    <t xml:space="preserve">12.5   PUNO: POBLACIÓN ESTIMADA, NÚMERO DE CABEZAS PARA SACA, PRODUCCIÓN DE CARNE  Y  DERIVADOS  PECUARIOS POR PROVINCIA, SEGÚN ESPECIE, 2-1- - 2-14
</t>
  </si>
  <si>
    <t>16868-</t>
  </si>
  <si>
    <t>33736-</t>
  </si>
  <si>
    <t>536,4-24</t>
  </si>
  <si>
    <t>2-1- P/</t>
  </si>
  <si>
    <t xml:space="preserve"> -</t>
  </si>
  <si>
    <t xml:space="preserve">             -</t>
  </si>
  <si>
    <t xml:space="preserve">12.15   PUNO: SUPERFICIE SEMBRADA, COSECHADA, PRODUCCIÓN  Y RENDIMIENTO DE  CAÑIHUA, SEGÚN    </t>
  </si>
  <si>
    <t xml:space="preserve">12.14   PUNO: SUPERFICIE SEMBRADA, COSECHADA, PRODUCCIÓN Y RENDIMIENTO DE PAPA, SEGÚN </t>
  </si>
  <si>
    <t>Colocaciones 5/</t>
  </si>
  <si>
    <t>(Miles de S/)</t>
  </si>
  <si>
    <t>(Miles S/ 2007 )</t>
  </si>
  <si>
    <t>Banca</t>
  </si>
  <si>
    <t>Cajas</t>
  </si>
  <si>
    <t>PBI</t>
  </si>
  <si>
    <t>2006/2007</t>
  </si>
  <si>
    <t>2007/2008</t>
  </si>
  <si>
    <t>2009/2010</t>
  </si>
  <si>
    <t>2010/2011</t>
  </si>
  <si>
    <t>2011/2012</t>
  </si>
  <si>
    <t>2012/2013</t>
  </si>
  <si>
    <t>2013/2014</t>
  </si>
  <si>
    <t>2014/2015</t>
  </si>
  <si>
    <t>2015/2016</t>
  </si>
  <si>
    <t>2016/2017</t>
  </si>
  <si>
    <t>2017/2018</t>
  </si>
  <si>
    <t>2002/2003</t>
  </si>
  <si>
    <t>2003/2004</t>
  </si>
  <si>
    <t>2004/2005</t>
  </si>
  <si>
    <t>2005/2006</t>
  </si>
  <si>
    <t>Cañahua o canihua</t>
  </si>
  <si>
    <t>Maiz amarillo duro</t>
  </si>
  <si>
    <t>Maiz amilaceo</t>
  </si>
  <si>
    <t>Yacon</t>
  </si>
  <si>
    <t>Otros pastos</t>
  </si>
  <si>
    <t>Continúa…</t>
  </si>
  <si>
    <t>12. AGRARIO</t>
  </si>
  <si>
    <t>12.16  PUNO: SUPERFICIE SEMBRADA, COSECHADA, PRODUCCIÓN Y RENDIMIENTO DE  HABA GRANO VERDE, SEGÚN
         PROVINCIA, CAMPAÑA 2016 / 2017.</t>
  </si>
  <si>
    <t xml:space="preserve">          PROVINCIA, CAMPAÑA 2016 / 2017</t>
  </si>
  <si>
    <t>12.19   PUNO: SUPERFICIE SEMBRADA, COSECHADA, PRODUCCIÓN Y RENDIMIENTO DE AVENA FORRAJERA, SEGÚN
            PROVINCIA, CAMPAÑA 2016 / 2017.</t>
  </si>
  <si>
    <t>12.20  PUNO: SUPERFICIE SEMBRADA, COSECHADA, PRODUCCIÓN Y RENDIMIENTO DE QUINUA, SEGÚN
         PROVINCIA, CAMPAÑA 2016/2017</t>
  </si>
  <si>
    <t>12.21    PUNO: SUPERFICIE SEMBRADA, COSECHADA, PRODUCCIÓN Y RENDIMIENTO DE   CEBADA GRANO, SEGÚN
           PROVINCIA, CAMPAÑA 2016/2017.</t>
  </si>
  <si>
    <t>12.22   PUNO: SUPERFICIE SEMBRADA, COSECHADA,  PRODUCCIÓN Y RENDIMIENTO DE  OLLUCO, SEGÚN
           PROVINCIA, CAMPAÑA 2016/2017.</t>
  </si>
  <si>
    <t>12.23   PUNO: SUPERFICIE SEMBRADA, COSECHADA, PRODUCCIÓN Y RENDIMIENTO DE CEBADA FORRAJERA, SEGÚN
          PROVINCIA, CAMPAÑA 2016/2017</t>
  </si>
  <si>
    <t>12.24   PUNO: SUPERFICIE SEMBRADA, COSECHADA, PRODUCCIÓN Y RENDIMIENTO DE  TRIGO,  SEGÚN
           PROVINCIA, CAMPAÑA 2016/2017</t>
  </si>
  <si>
    <t xml:space="preserve">            PROVINCIA, CAMPAÑA 2016/2017.</t>
  </si>
  <si>
    <t xml:space="preserve">           PROVINCIA, CAMPAÑA 2016/2017.</t>
  </si>
  <si>
    <t>12.18  PUNO: SUPERFICIE SEMBRADA, COSECHADA, PRODUCCIÓN Y RENDIMIENTO DE OCA, SEGÚN PROVINCIA,
       CAMPAÑA 2016  / 2017.</t>
  </si>
  <si>
    <t xml:space="preserve">      Continúa…</t>
  </si>
  <si>
    <t xml:space="preserve">12.5  PUNO: POBLACIÓN ESTIMADA, NÚMERO DE CABEZAS PARA SACA, PRODUCCIÓN DE CARNE  Y  DERIVADOS  PECUARIOS POR PROVINCIA, SEGÚN ESPECIE, 2013 - 2018
</t>
  </si>
  <si>
    <t>4/ Base: Diciembre 2013 = 100,0.</t>
  </si>
  <si>
    <t>Agrícola</t>
  </si>
  <si>
    <t xml:space="preserve">    Pecuaria</t>
  </si>
  <si>
    <t>Toneladas</t>
  </si>
  <si>
    <t>Chocho o tarwi</t>
  </si>
  <si>
    <t>12.20 PUNO: SUPERFICIE SEMBRADA, COSECHADA, PRODUCCIÓN Y RENDIMIENTO DE QUINUA, SEGÚN</t>
  </si>
  <si>
    <t>12.20  PUNO: SUPERFICIE SEMBRADA, COSECHADA, PRODUCCIÓN Y RENDIMIENTO DE QUINUA, SEGÚN
         PROVINCIA, CAMPAÑA 2018/2019</t>
  </si>
  <si>
    <t>12.5  PUNO: POBLACIÓN ESTIMADA, NÚMERO DE CABEZAS PARA SACA, PRODUCCIÓN DE CARNE  Y  DERIVADOS  PECUARIOS POR PROVINCIA, SEGÚN ESPECIE, 2014 - 2020</t>
  </si>
  <si>
    <t xml:space="preserve">12.5  PUNO: POBLACIÓN ESTIMADA, NÚMERO DE CABEZAS PARA SACA, PRODUCCIÓN DE CARNE  Y  DERIVADOS  PECUARIOS POR PROVINCIA, SEGÚN ESPECIE, 2016 - 2020
</t>
  </si>
  <si>
    <t xml:space="preserve">2018/2019 </t>
  </si>
  <si>
    <t>2019 P/</t>
  </si>
  <si>
    <t>2020 P/</t>
  </si>
  <si>
    <t>12.6  PUNO: BENEFICIO DE GANADO EN CAMALES POR ESPECIE, SEGÚN MESES, 2013 - 2020</t>
  </si>
  <si>
    <t xml:space="preserve">12.3  PUNO: SUPERFICIE SEMBRADA Y COSECHADA DE PRINCIPALES CULTIVOS AGRÍCOLAS POR CAMPAÑA </t>
  </si>
  <si>
    <t>12.5  PUNO: POBLACIÓN ESTIMADA, NÚMERO DE CABEZAS PARA SACA, PRODUCCIÓN DE CARNE  Y  DERIVADOS</t>
  </si>
  <si>
    <t>12.14   PUNO: SUPERFICIE SEMBRADA, COSECHADA, PRODUCCIÓN Y RENDIMIENTO DE PAPA, SEGÚN PROVINCIA,</t>
  </si>
  <si>
    <t xml:space="preserve">12.22  PUNO: SUPERFICIE SEMBRADA, COSECHADA,  PRODUCCIÓN Y RENDIMIENTO DE  OLLUCO, SEGÚN PROVINCIA, </t>
  </si>
  <si>
    <t xml:space="preserve">       (Toneladas métricas)</t>
  </si>
  <si>
    <t>12.6  PUNO: BENEFICIO DE GANADO EN CAMALES POR ESPECIE, SEGÚN MESES, 2015 - 2020</t>
  </si>
  <si>
    <t>...</t>
  </si>
  <si>
    <t xml:space="preserve">12.17  PUNO: SUPERFICIE SEMBRADA, COSECHADA, PRODUCCIÓN Y RENDIMIENTO DE  HABA GRANO SECO, </t>
  </si>
  <si>
    <t>SEGÚN PROVINCIA, CAMPAÑA 2017/2018</t>
  </si>
  <si>
    <t>2021 E/</t>
  </si>
  <si>
    <t>2021 P/</t>
  </si>
  <si>
    <t xml:space="preserve">           CAMPAÑA 2017/2018</t>
  </si>
  <si>
    <t>12.16  PUNO: SUPERFICIE SEMBRADA, COSECHADA, PRODUCCIÓN Y RENDIMIENTO DE  HABA GRANO VERDE, SEGÚN
          PROVINCIA, CAMPAÑA 2017/2018</t>
  </si>
  <si>
    <t xml:space="preserve">        (Hectáreas)</t>
  </si>
  <si>
    <t>Principales 
Cultivos</t>
  </si>
  <si>
    <t>Total departamento</t>
  </si>
  <si>
    <t xml:space="preserve">        (Miles de unidades)</t>
  </si>
  <si>
    <t>Ene.</t>
  </si>
  <si>
    <t>Feb.</t>
  </si>
  <si>
    <t>Mar.</t>
  </si>
  <si>
    <t>Abr.</t>
  </si>
  <si>
    <t>May.</t>
  </si>
  <si>
    <t>Jun.</t>
  </si>
  <si>
    <t>Jul.</t>
  </si>
  <si>
    <t>Set.</t>
  </si>
  <si>
    <t>Oct.</t>
  </si>
  <si>
    <t>Nov.</t>
  </si>
  <si>
    <t>Dic.</t>
  </si>
  <si>
    <t xml:space="preserve">Año/Fertilizantes </t>
  </si>
  <si>
    <t xml:space="preserve">         (Soles por saco de 50 kg.)</t>
  </si>
  <si>
    <t>Ago.</t>
  </si>
  <si>
    <t>12.15  PUNO: SUPERFICIE SEMBRADA, COSECHADA, PRODUCCIÓN Y RENDIMIENTO DE CAÑIHUA, SEGÚN PROVINCIA,</t>
  </si>
  <si>
    <t xml:space="preserve">12.15  PUNO: SUPERFICIE SEMBRADA, COSECHADA, PRODUCCIÓN Y RENDIMIENTO DE CAÑIHUA, SEGÚN PROVINCIA,                                             </t>
  </si>
  <si>
    <t xml:space="preserve">12.15  PUNO: SUPERFICIE SEMBRADA, COSECHADA, PRODUCCIÓN Y RENDIMIENTO DE CAÑIHUA, SEGÚN PROVINCIA,    </t>
  </si>
  <si>
    <t xml:space="preserve">          CAMPAÑA 2017/2018</t>
  </si>
  <si>
    <t>12.21  PUNO: SUPERFICIE SEMBRADA, COSECHADA, PRODUCCIÓN Y RENDIMIENTO DE   CEBADA GRANO, SEGÚN
          PROVINCIA, CAMPAÑA 2017/2018</t>
  </si>
  <si>
    <t>12.23  PUNO: SUPERFICIE SEMBRADA, COSECHADA, PRODUCCIÓN Y RENDIMIENTO DE CEBADA FORRAJERA, SEGÚN
          PROVINCIA, CAMPAÑA 2017/2018</t>
  </si>
  <si>
    <t>12.24  PUNO: SUPERFICIE SEMBRADA, COSECHADA, PRODUCCIÓN Y RENDIMIENTO DE  TRIGO,  SEGÚN PROVINCIA,
          CAMPAÑA 2017/2018</t>
  </si>
  <si>
    <t>12.18  PUNO: SUPERFICIE SEMBRADA, COSECHADA, PRODUCCIÓN Y RENDIMIENTO DE OCA, SEGÚN PROVINCIA,
          CAMPAÑA 2017/2018</t>
  </si>
  <si>
    <t>12.19   PUNO: SUPERFICIE SEMBRADA, COSECHADA, PRODUCCIÓN Y RENDIMIENTO DE AVENA FORRAJERA, SEGÚN
           PROVINCIA, CAMPAÑA 2017/2018</t>
  </si>
  <si>
    <t>12.4  PUNO: POBLACIÓN PECUARIA, SACA Y PRODUCCIÓN POR ESPECIE, SEGÚN PROVINCIA, 2017 - 2022</t>
  </si>
  <si>
    <t xml:space="preserve">         PECUARIOS POR PROVINCIA, SEGÚN ESPECIE, 2016 - 2022</t>
  </si>
  <si>
    <t>29 990</t>
  </si>
  <si>
    <t>3 300</t>
  </si>
  <si>
    <t>215 890</t>
  </si>
  <si>
    <t>34 599</t>
  </si>
  <si>
    <t>2022 P/</t>
  </si>
  <si>
    <t>2022 E/</t>
  </si>
  <si>
    <t>3/ Hasta el año 2012 se tiene una muestra de 32 cultivos; a partir del año 2013 se considera una muestra de 28 cultivos.</t>
  </si>
  <si>
    <t xml:space="preserve">    La información para cada año corresponde al período agosto-marzo.</t>
  </si>
  <si>
    <t>5/ Corresponde al Sector Agropecuario.</t>
  </si>
  <si>
    <t>2019/2020</t>
  </si>
  <si>
    <t>2020/2021</t>
  </si>
  <si>
    <t>2021/2022</t>
  </si>
  <si>
    <t>Conclusión.</t>
  </si>
  <si>
    <t xml:space="preserve">       (CAMPAÑA 2017/2018)</t>
  </si>
  <si>
    <t xml:space="preserve">         PECUARIOS POR PROVINCIA, SEGÚN ESPECIE, 2017 - 2022</t>
  </si>
  <si>
    <t xml:space="preserve">          Campaña 2018/2019</t>
  </si>
  <si>
    <t xml:space="preserve">          Campaña 2019/2020</t>
  </si>
  <si>
    <t xml:space="preserve">          Campaña 2020/2021</t>
  </si>
  <si>
    <t xml:space="preserve">          Campaña 2021/2022</t>
  </si>
  <si>
    <t>2022/2023</t>
  </si>
  <si>
    <t>2023 P/</t>
  </si>
  <si>
    <t>C</t>
  </si>
  <si>
    <t>E</t>
  </si>
  <si>
    <t>H</t>
  </si>
  <si>
    <t>M</t>
  </si>
  <si>
    <t>P</t>
  </si>
  <si>
    <t>S</t>
  </si>
  <si>
    <t>B</t>
  </si>
  <si>
    <t>F</t>
  </si>
  <si>
    <t>I</t>
  </si>
  <si>
    <t>N</t>
  </si>
  <si>
    <t>Q</t>
  </si>
  <si>
    <t>T</t>
  </si>
  <si>
    <t>D</t>
  </si>
  <si>
    <t>G</t>
  </si>
  <si>
    <t>J</t>
  </si>
  <si>
    <t>O</t>
  </si>
  <si>
    <t>R</t>
  </si>
  <si>
    <t>U</t>
  </si>
  <si>
    <t>2023 E/</t>
  </si>
  <si>
    <t>12.11  PUNO: POBLACIÓN DE PORCINOS, PRODUCCIÓN DE CARNE Y MANTECA, SEGÚN PROVINCIA, 2019 - 2024</t>
  </si>
  <si>
    <t xml:space="preserve">          Campaña 2022/2023</t>
  </si>
  <si>
    <t xml:space="preserve">                                                   </t>
  </si>
  <si>
    <t>Sroman</t>
  </si>
  <si>
    <t>Putina</t>
  </si>
  <si>
    <t>Collao</t>
  </si>
  <si>
    <t>Azangaro</t>
  </si>
  <si>
    <t xml:space="preserve">          POR CAMPAÑA 2018 - 2023</t>
  </si>
  <si>
    <t>SEGÚN PROVINCIA, POR CAMPAÑA 2018 - 2023</t>
  </si>
  <si>
    <t>12.12  PUNO: POBLACIÓN DE AVES, PRODUCCIÓN DE CARNE Y HUEVOS, SEGÚN PROVINCIA, 2019 - 2024</t>
  </si>
  <si>
    <t>12.4  PUNO: POBLACIÓN PECUARIA, SACA Y PRODUCCIÓN POR ESPECIE, SEGÚN PROVINCIA, 2018 - 2024</t>
  </si>
  <si>
    <t xml:space="preserve">         PECUARIOS POR PROVINCIA, SEGÚN ESPECIE, 2018 - 2024</t>
  </si>
  <si>
    <t>12.7  PUNO: POBLACIÓN DE GANADO VACUNO, PRODUCCIÓN DE CARNE Y LECHE, SEGÚN PROVINCIA, 2019 - 2024</t>
  </si>
  <si>
    <t>12.10  PUNO: POBLACIÓN DE LLAMA, PRODUCCIÓN DE CARNE Y FIBRA, SEGÚN PROVINCIA, 2019 - 2024</t>
  </si>
  <si>
    <t>2024 P/</t>
  </si>
  <si>
    <t>12.8  PUNO: POBLACIÓN DE GANADO OVINO, PRODUCCIÓN DE CARNE Y LANA, SEGÚN PROVINCIA, 2019 - 2024</t>
  </si>
  <si>
    <t>12.9  PUNO: POBLACIÓN DE ALPACA, PRODUCCIÓN DE CARNE Y FIBRA,  SEGÚN PROVINCIA, 2019 - 2024</t>
  </si>
  <si>
    <t xml:space="preserve">          Campaña 2023/2024</t>
  </si>
  <si>
    <t>12.16  PUNO: SUPERFICIE SEMBRADA, COSECHADA, PRODUCCIÓN Y RENDIMIENTO DE  HABA GRANO VERDE, SEGÚN
          PROVINCIA, CAMPAÑA 2018 - 2024</t>
  </si>
  <si>
    <t xml:space="preserve">           POR CAMPAÑA 2018 - 2024</t>
  </si>
  <si>
    <t>12.18  PUNO: SUPERFICIE SEMBRADA, COSECHADA, PRODUCCIÓN Y RENDIMIENTO DE OCA, SEGÚN PROVINCIA,
          POR CAMPAÑA 2018 - 2024</t>
  </si>
  <si>
    <t>12.20  PUNO: SUPERFICIE SEMBRADA, COSECHADA, PRODUCCIÓN Y RENDIMIENTO DE QUINUA, SEGÚN
         PROVINCIA, POR CAMPAÑA 2018 - 2024</t>
  </si>
  <si>
    <t>12.23  PUNO: SUPERFICIE SEMBRADA, COSECHADA, PRODUCCIÓN Y RENDIMIENTO DE CEBADA FORRAJERA, SEGÚN
          PROVINCIA, POR CAMPAÑA 2018 - 2024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</si>
  <si>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Información actualizada hasta octubre del 2024</t>
    </r>
  </si>
  <si>
    <t>12.24  PUNO: SUPERFICIE SEMBRADA, COSECHADA, PRODUCCIÓN Y RENDIMIENTO DE  TRIGO,  SEGÚN PROVINCIA,
          POR CAMPAÑA 2018 - 2024</t>
  </si>
  <si>
    <t>12.21  PUNO: SUPERFICIE SEMBRADA, COSECHADA, PRODUCCIÓN Y RENDIMIENTO DE CEBADA GRANO, SEGÚN
          PROVINCIA, POR CAMPAÑA 2018 - 2024</t>
  </si>
  <si>
    <t>otros</t>
  </si>
  <si>
    <t>12.19   PUNO: SUPERFICIE SEMBRADA, COSECHADA, PRODUCCIÓN Y RENDIMIENTO DE AVENA FORRAJERA, SEGÚN
           PROVINCIA, POR CAMPAÑA 2018 - 2023</t>
  </si>
  <si>
    <t>2023/2024 P/</t>
  </si>
  <si>
    <t>12.1  PERÚ: PRINCIPALES INDICADORES DEL SECTOR  AGROPECUARIO,  2016 - 2023</t>
  </si>
  <si>
    <t>12.2  PUNO: PRODUCCIÓN AGROPECUARIA, SEGÚN PRINCIPALES PRODUCTOS, 2018 - 2024</t>
  </si>
  <si>
    <t>12.4  PUNO: POBLACIÓN PECUARIA, SACA Y PRODUCCIÓN POR ESPECIE, SEGÚN PROVINCIA, 2020 - 2024</t>
  </si>
  <si>
    <t>12.6  PUNO: BENEFICIO MENSUAL DE GANADO EN CAMALES POR ESPECIE, 2019 - 2024</t>
  </si>
  <si>
    <t>12.7  PUNO: POBLACIÓN DE GANADO VACUNO, PRODUCCIÓN DE CARNE Y LECHE, SEGÚN PROVINCIA, 2021 - 2024</t>
  </si>
  <si>
    <t>12.8  PUNO: POBLACIÓN DE GANADO OVINO, PRODUCCIÓN DE CARNE Y LANA, SEGÚN PROVINCIA, 2021 - 2024</t>
  </si>
  <si>
    <t>12.9  PUNO: POBLACIÓN DE ALPACA, PRODUCCIÓN DE CARNE Y FIBRA,  SEGÚN PROVINCIA, 2021 - 2024</t>
  </si>
  <si>
    <t>12.11  PUNO: POBLACIÓN DE PORCINOS, PRODUCCIÓN DE CARNE Y MANTECA, SEGÚN PROVINCIA, 2021 - 2024</t>
  </si>
  <si>
    <t>12.10  PUNO: POBLACIÓN DE LLAMA, PRODUCCIÓN DE CARNE Y FIBRA, SEGÚN PROVINCIA, 2021 - 2024</t>
  </si>
  <si>
    <t>12.12  PUNO: POBLACIÓN DE AVES, PRODUCCIÓN DE CARNE Y HUEVOS, SEGÚN PROVINCIA, 2021 - 2024</t>
  </si>
  <si>
    <t>12.13  PUNO: PRECIO DE FERTILIZANTES POR PROMEDIO MENSUAL, 2018 - 2024</t>
  </si>
  <si>
    <t xml:space="preserve">           POR CAMPAÑA 2020 - 2024</t>
  </si>
  <si>
    <t>12.16  PUNO: SUPERFICIE SEMBRADA, COSECHADA, PRODUCCIÓN Y RENDIMIENTO DE  HABA GRANO VERDE, SEGÚN
          PROVINCIA, CAMPAÑA 2020 - 2024</t>
  </si>
  <si>
    <t>12.18  PUNO: SUPERFICIE SEMBRADA, COSECHADA, PRODUCCIÓN Y RENDIMIENTO DE OCA, SEGÚN PROVINCIA,
          POR CAMPAÑA 2020 - 2024</t>
  </si>
  <si>
    <t>12.19   PUNO: SUPERFICIE SEMBRADA, COSECHADA, PRODUCCIÓN Y RENDIMIENTO DE AVENA FORRAJERA, SEGÚN
           PROVINCIA, POR CAMPAÑA 2019 - 2023</t>
  </si>
  <si>
    <t>12.20  PUNO: SUPERFICIE SEMBRADA, COSECHADA, PRODUCCIÓN Y RENDIMIENTO DE QUINUA, SEGÚN
         PROVINCIA, POR CAMPAÑA 2020 - 2024</t>
  </si>
  <si>
    <t>12.21  PUNO: SUPERFICIE SEMBRADA, COSECHADA, PRODUCCIÓN Y RENDIMIENTO DE CEBADA GRANO, SEGÚN
          PROVINCIA, POR CAMPAÑA 2020 - 2024</t>
  </si>
  <si>
    <t>12.23  PUNO: SUPERFICIE SEMBRADA, COSECHADA, PRODUCCIÓN Y RENDIMIENTO DE CEBADA FORRAJERA, SEGÚN
          PROVINCIA, POR CAMPAÑA 2020 - 2024</t>
  </si>
  <si>
    <t>12.25  PUNO: SUPERFICIE SEMBRADA, COSECHADA, PRODUCCIÓN Y RENDIMIENTO DE PIÑA, 2017 - 2024</t>
  </si>
  <si>
    <t>12.26  PUNO: SUPERFICIE SEMBRADA, COSECHADA, PRODUCCIÓN Y RENDIMIENTO DE  PAPAYA, 2017 - 2024</t>
  </si>
  <si>
    <t>12.27  PUNO: SUPERFICIE SEMBRADA, COSECHADA, PRODUCCIÓN Y RENDIMIENTO DE CAFÉ, 2017 - 2024</t>
  </si>
  <si>
    <t>12.28  PUNO: SUPERFICIE SEMBRADA,  COSECHADA, PRODUCCIÓN Y RENDIMIENTO DE  ARROZ, 2017 - 2024</t>
  </si>
  <si>
    <t xml:space="preserve">        AGRÍCOLA,  2017/2018 - 2023/2024</t>
  </si>
  <si>
    <t>Superficie Cosechada  (ha)                      1/</t>
  </si>
  <si>
    <t>Valor de la Producción</t>
  </si>
  <si>
    <t>Superficie Sembrada</t>
  </si>
  <si>
    <t>Inversión Extranjera</t>
  </si>
  <si>
    <t xml:space="preserve">Múltiple </t>
  </si>
  <si>
    <t>Rurales</t>
  </si>
  <si>
    <t>Agricultura 2/</t>
  </si>
  <si>
    <t>Global</t>
  </si>
  <si>
    <t>Al por Mayor 
Total Agro-
pecuario 4/</t>
  </si>
  <si>
    <t>Múltiple</t>
  </si>
  <si>
    <t>(Año Base 2007 = 100)</t>
  </si>
  <si>
    <t>Índice de Precios</t>
  </si>
  <si>
    <t>Prom.</t>
  </si>
  <si>
    <t>Saca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</si>
  <si>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Información actualizada hasta setiembre del 2024.</t>
    </r>
  </si>
  <si>
    <t>por Año</t>
  </si>
  <si>
    <t>Cabezas</t>
  </si>
  <si>
    <t xml:space="preserve">                Producción de Carne</t>
  </si>
  <si>
    <t>Ordeño</t>
  </si>
  <si>
    <t xml:space="preserve">                  Producción de Leche</t>
  </si>
  <si>
    <t xml:space="preserve">            Producción de Carne</t>
  </si>
  <si>
    <t>en Esquila</t>
  </si>
  <si>
    <t xml:space="preserve">              Producción de Lana</t>
  </si>
  <si>
    <t xml:space="preserve">                 Producción de Carne</t>
  </si>
  <si>
    <t xml:space="preserve">               Producción de Fibra</t>
  </si>
  <si>
    <t xml:space="preserve">                   Producción de Fibra</t>
  </si>
  <si>
    <r>
      <t>Nota:</t>
    </r>
    <r>
      <rPr>
        <sz val="7"/>
        <rFont val="Arial Narrow"/>
        <family val="2"/>
      </rPr>
      <t xml:space="preserve"> Información actualizada hasta setiembre del 2024</t>
    </r>
    <r>
      <rPr>
        <b/>
        <sz val="7"/>
        <rFont val="Arial Narrow"/>
        <family val="2"/>
      </rPr>
      <t>.</t>
    </r>
  </si>
  <si>
    <t>Número de Animales</t>
  </si>
  <si>
    <t xml:space="preserve">              Producción de Manteca</t>
  </si>
  <si>
    <t xml:space="preserve">           Producción de Carne</t>
  </si>
  <si>
    <r>
      <t>Nota:</t>
    </r>
    <r>
      <rPr>
        <sz val="7"/>
        <rFont val="Arial Narrow"/>
        <family val="2"/>
      </rPr>
      <t xml:space="preserve"> Información actualizada hasta setiembre del 2024.</t>
    </r>
  </si>
  <si>
    <t xml:space="preserve">              Producción de Carne</t>
  </si>
  <si>
    <t>Aves en Postura</t>
  </si>
  <si>
    <t xml:space="preserve">        Producción de Huevos</t>
  </si>
  <si>
    <t>Superficie Sembrada
ha</t>
  </si>
  <si>
    <t>Superficie Cosechada
ha</t>
  </si>
  <si>
    <r>
      <t xml:space="preserve">Nota: </t>
    </r>
    <r>
      <rPr>
        <sz val="7"/>
        <rFont val="Arial Narrow"/>
        <family val="2"/>
      </rPr>
      <t>Información actualizada hasta setiembre del 2024.</t>
    </r>
  </si>
  <si>
    <t>Superficie Sosechada
ha</t>
  </si>
  <si>
    <r>
      <t xml:space="preserve">Nota: </t>
    </r>
    <r>
      <rPr>
        <sz val="7"/>
        <rFont val="Arial Narrow"/>
        <family val="2"/>
      </rPr>
      <t>Información actualizada hasta setiembre del 2024</t>
    </r>
  </si>
  <si>
    <t>Principales 
Productos</t>
  </si>
  <si>
    <t xml:space="preserve">2/ Sector Agricultura, Caza y Silvicultura. Las cifras del valor agregado del sector para los años 2020 y 2021 son preliminares (P) y para los años 2022   </t>
  </si>
  <si>
    <t xml:space="preserve">     y 2023 son estimados (E).  </t>
  </si>
  <si>
    <t xml:space="preserve">Fuente: Ministerio de Desarrollo Agrario y Riego - Dirección General de Estadística, Seguimiento y Evaluación de 
</t>
  </si>
  <si>
    <t xml:space="preserve">               Políticas - Dirección de Estadística e Información Agraria.</t>
  </si>
  <si>
    <t xml:space="preserve">         (Miles de unidades)</t>
  </si>
  <si>
    <t xml:space="preserve">        PECUARIOS POR PROVINCIA, SEGÚN ESPECIE, 2020 - 2024</t>
  </si>
  <si>
    <t xml:space="preserve">            POR CAMPAÑA 2020 - 2024</t>
  </si>
  <si>
    <t xml:space="preserve">           POR CAMPAÑA 2019 - 2023</t>
  </si>
  <si>
    <t xml:space="preserve">           SEGÚN PROVINCIA, POR CAMPAÑA 2020 - 2024</t>
  </si>
  <si>
    <t>12.24  PUNO: SUPERFICIE SEMBRADA, COSECHADA, PRODUCCIÓN Y RENDIMIENTO DE  TRIGO,  SEGÚN PROVINCIA,
           POR CAMPAÑA 2020 - 2024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</si>
</sst>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7">
    <numFmt numFmtId="43" formatCode="_-* #,##0.00_-;\-* #,##0.00_-;_-* &quot;-&quot;??_-;_-@_-"/>
    <numFmt numFmtId="164" formatCode="_-* #,##0.00\ _€_-;\-* #,##0.00\ _€_-;_-* &quot;-&quot;??\ _€_-;_-@_-"/>
    <numFmt numFmtId="165" formatCode="&quot;S/.&quot;\ #,##0;[Red]&quot;S/.&quot;\ \-#,##0"/>
    <numFmt numFmtId="166" formatCode="_ &quot;S/.&quot;\ * #,##0_ ;_ &quot;S/.&quot;\ * \-#,##0_ ;_ &quot;S/.&quot;\ * &quot;-&quot;_ ;_ @_ "/>
    <numFmt numFmtId="167" formatCode="_ &quot;S/.&quot;\ * #,##0.00_ ;_ &quot;S/.&quot;\ * \-#,##0.00_ ;_ &quot;S/.&quot;\ * &quot;-&quot;??_ ;_ @_ "/>
    <numFmt numFmtId="168" formatCode="_ * #,##0.00_ ;_ * \-#,##0.00_ ;_ * &quot;-&quot;??_ ;_ @_ "/>
    <numFmt numFmtId="169" formatCode="_(* #,##0_);_(* \(#,##0\);_(* &quot;-&quot;_);_(@_)"/>
    <numFmt numFmtId="170" formatCode="0.0"/>
    <numFmt numFmtId="171" formatCode="0_)"/>
    <numFmt numFmtId="172" formatCode="###\ ###"/>
    <numFmt numFmtId="173" formatCode="###\ ##0"/>
    <numFmt numFmtId="174" formatCode="0.0&quot;        &quot;"/>
    <numFmt numFmtId="175" formatCode="#\ ##0&quot;     &quot;"/>
    <numFmt numFmtId="176" formatCode="_ * #,##0_ ;_ * \-#,##0_ ;_ * &quot;-&quot;??_ ;_ @_ "/>
    <numFmt numFmtId="177" formatCode="0.0&quot;      &quot;"/>
    <numFmt numFmtId="178" formatCode="#.0\ ###\ ###&quot;&quot;"/>
    <numFmt numFmtId="179" formatCode="0.000&quot; &quot;"/>
    <numFmt numFmtId="180" formatCode="0&quot;   &quot;"/>
    <numFmt numFmtId="181" formatCode="0&quot;      &quot;"/>
    <numFmt numFmtId="182" formatCode="0&quot;    &quot;"/>
    <numFmt numFmtId="183" formatCode="0&quot;  &quot;"/>
    <numFmt numFmtId="184" formatCode="0.00&quot;   &quot;"/>
    <numFmt numFmtId="185" formatCode="0.00&quot;     &quot;"/>
    <numFmt numFmtId="186" formatCode="0.00&quot;      &quot;"/>
    <numFmt numFmtId="187" formatCode="0.0_)"/>
    <numFmt numFmtId="188" formatCode="_-[$€]* #,##0.00_-;\-[$€]* #,##0.00_-;_-[$€]* &quot;-&quot;??_-;_-@_-"/>
    <numFmt numFmtId="189" formatCode="###\ ####\ ###"/>
    <numFmt numFmtId="190" formatCode="###\ ###\ ###"/>
    <numFmt numFmtId="191" formatCode="###\ ###\ ##0"/>
    <numFmt numFmtId="192" formatCode="##\ ###\ ##0"/>
    <numFmt numFmtId="193" formatCode="_(&quot;S/.&quot;\ * #,##0.00_);_(&quot;S/.&quot;\ * \(#,##0.00\);_(&quot;S/.&quot;\ * &quot;-&quot;??_);_(@_)"/>
    <numFmt numFmtId="194" formatCode="#,###,##0;\-###,##0;&quot;-&quot;"/>
    <numFmt numFmtId="195" formatCode="General_)"/>
    <numFmt numFmtId="196" formatCode="_-* #\ ##0\ _€_-;\-* #,##0\ _€_-;_-* &quot;-&quot;\ _€_-;_-@_-"/>
    <numFmt numFmtId="197" formatCode="_([$€-2]\ * #,##0.00_);_([$€-2]\ * \(#,##0.00\);_([$€-2]\ * &quot;-&quot;??_)"/>
    <numFmt numFmtId="198" formatCode="#\ ##0"/>
    <numFmt numFmtId="199" formatCode="###,###,###;\-###,###,###;&quot;-&quot;"/>
    <numFmt numFmtId="200" formatCode="###,###,##0.0;\-###,###,##0.0;&quot;-&quot;"/>
    <numFmt numFmtId="201" formatCode="0.#"/>
    <numFmt numFmtId="202" formatCode="0.000000_)"/>
    <numFmt numFmtId="203" formatCode="#.0\ ###\ ##0"/>
    <numFmt numFmtId="204" formatCode="###.0\ ###\ ##0"/>
    <numFmt numFmtId="205" formatCode="\ \ \ \ \ \ \ \ \ \ \ @"/>
    <numFmt numFmtId="206" formatCode="###,###,###.0;\-###,###,###.0;&quot;-&quot;"/>
    <numFmt numFmtId="207" formatCode="###,###,###.00;\-###,###,###.00;&quot;-&quot;"/>
    <numFmt numFmtId="208" formatCode="###\ ###\ ##0;###,###,##0;&quot;-&quot;"/>
    <numFmt numFmtId="209" formatCode="_ * #,##0_ ;_ * \-#,##0_ ;_ * &quot;-&quot;_ ;_ @_ "/>
  </numFmts>
  <fonts count="9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9"/>
      <name val="Arial Narrow"/>
      <family val="2"/>
    </font>
    <font>
      <sz val="6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7"/>
      <name val="Arial Tur"/>
      <family val="2"/>
      <charset val="162"/>
    </font>
    <font>
      <sz val="8"/>
      <name val="Arial TUR"/>
      <family val="2"/>
      <charset val="162"/>
    </font>
    <font>
      <sz val="6"/>
      <name val="Arial Tur"/>
      <family val="2"/>
      <charset val="162"/>
    </font>
    <font>
      <sz val="9"/>
      <name val="Arial Narrow"/>
      <family val="2"/>
    </font>
    <font>
      <b/>
      <sz val="8"/>
      <name val="Arial TUR"/>
      <family val="2"/>
      <charset val="162"/>
    </font>
    <font>
      <b/>
      <sz val="7"/>
      <name val="Arial Narrow"/>
      <family val="2"/>
    </font>
    <font>
      <sz val="7"/>
      <name val="Arial Narrow"/>
      <family val="2"/>
    </font>
    <font>
      <b/>
      <sz val="6"/>
      <name val="Arial Narrow"/>
      <family val="2"/>
    </font>
    <font>
      <sz val="7"/>
      <color indexed="12"/>
      <name val="Arial"/>
      <family val="2"/>
    </font>
    <font>
      <b/>
      <sz val="6"/>
      <name val="Arial"/>
      <family val="2"/>
    </font>
    <font>
      <sz val="10"/>
      <name val="Arial Narrow"/>
      <family val="2"/>
    </font>
    <font>
      <sz val="12"/>
      <name val="Helv"/>
    </font>
    <font>
      <sz val="7"/>
      <color indexed="8"/>
      <name val="Arial Narrow"/>
      <family val="2"/>
    </font>
    <font>
      <sz val="12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7"/>
      <name val="Times New Roman"/>
      <family val="1"/>
    </font>
    <font>
      <sz val="8"/>
      <color indexed="9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b/>
      <i/>
      <sz val="7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8"/>
      <color theme="0"/>
      <name val="Arial"/>
      <family val="2"/>
    </font>
    <font>
      <sz val="10"/>
      <color theme="0"/>
      <name val="Arial"/>
      <family val="2"/>
    </font>
    <font>
      <sz val="10"/>
      <name val="Helvetica"/>
      <family val="2"/>
    </font>
    <font>
      <sz val="8"/>
      <color theme="1"/>
      <name val="Arial"/>
      <family val="2"/>
    </font>
    <font>
      <sz val="8"/>
      <color theme="0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u/>
      <sz val="10"/>
      <color theme="10"/>
      <name val="Arial"/>
      <family val="2"/>
    </font>
    <font>
      <sz val="8"/>
      <color rgb="FF00B050"/>
      <name val="Arial Narrow"/>
      <family val="2"/>
    </font>
    <font>
      <b/>
      <u/>
      <sz val="8"/>
      <name val="Tms Rmn"/>
    </font>
    <font>
      <sz val="8"/>
      <name val="Helv"/>
    </font>
    <font>
      <b/>
      <i/>
      <sz val="8"/>
      <name val="Tms Rmn"/>
    </font>
    <font>
      <b/>
      <sz val="8"/>
      <name val="Tms Rmn"/>
    </font>
    <font>
      <sz val="8"/>
      <name val="Tms Rmn"/>
    </font>
    <font>
      <sz val="8"/>
      <color rgb="FF00B050"/>
      <name val="Arial"/>
      <family val="2"/>
    </font>
    <font>
      <sz val="11"/>
      <color rgb="FF000000"/>
      <name val="Calibri"/>
      <family val="2"/>
    </font>
    <font>
      <sz val="10"/>
      <color theme="1"/>
      <name val="Arial Narrow"/>
      <family val="2"/>
    </font>
    <font>
      <sz val="8"/>
      <color rgb="FFFF0000"/>
      <name val="Arial Narrow"/>
      <family val="2"/>
    </font>
    <font>
      <b/>
      <sz val="9"/>
      <color rgb="FFFF0000"/>
      <name val="Arial Narrow"/>
      <family val="2"/>
    </font>
    <font>
      <sz val="6"/>
      <color rgb="FFFF0000"/>
      <name val="Arial Narrow"/>
      <family val="2"/>
    </font>
    <font>
      <sz val="8"/>
      <color rgb="FFFF3300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u/>
      <sz val="11"/>
      <color theme="10"/>
      <name val="Arial Narrow"/>
      <family val="2"/>
    </font>
    <font>
      <sz val="11"/>
      <color theme="0" tint="-0.14999847407452621"/>
      <name val="Arial Narrow"/>
      <family val="2"/>
    </font>
    <font>
      <b/>
      <sz val="9"/>
      <color theme="1" tint="0.499984740745262"/>
      <name val="Arial Narrow"/>
      <family val="2"/>
    </font>
    <font>
      <sz val="8"/>
      <color theme="1" tint="0.499984740745262"/>
      <name val="Arial Narrow"/>
      <family val="2"/>
    </font>
    <font>
      <b/>
      <sz val="8"/>
      <color theme="1" tint="0.499984740745262"/>
      <name val="Arial Narrow"/>
      <family val="2"/>
    </font>
    <font>
      <b/>
      <sz val="7"/>
      <color theme="1"/>
      <name val="Arial Narrow"/>
      <family val="2"/>
    </font>
    <font>
      <b/>
      <sz val="8"/>
      <color theme="1"/>
      <name val="Arial Narrow"/>
      <family val="2"/>
    </font>
    <font>
      <sz val="9"/>
      <name val="Arial"/>
      <family val="2"/>
    </font>
    <font>
      <sz val="8"/>
      <color theme="1"/>
      <name val="Arial Narrow"/>
      <family val="2"/>
    </font>
    <font>
      <u/>
      <sz val="8"/>
      <name val="Arial"/>
      <family val="2"/>
    </font>
    <font>
      <sz val="8"/>
      <color rgb="FF000000"/>
      <name val="Arial MT"/>
      <family val="2"/>
    </font>
    <font>
      <sz val="8"/>
      <color rgb="FF383A42"/>
      <name val="Arial Narrow"/>
      <family val="2"/>
    </font>
    <font>
      <sz val="8"/>
      <color theme="1" tint="0.34998626667073579"/>
      <name val="Arial Narrow"/>
      <family val="2"/>
    </font>
    <font>
      <sz val="8"/>
      <color rgb="FF000000"/>
      <name val="Arial Narrow"/>
      <family val="2"/>
    </font>
    <font>
      <b/>
      <sz val="8"/>
      <color indexed="12"/>
      <name val="Arial Narrow"/>
      <family val="2"/>
    </font>
    <font>
      <sz val="10"/>
      <color theme="1" tint="0.499984740745262"/>
      <name val="Arial Narrow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125">
        <fgColor indexed="8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49"/>
      </right>
      <top/>
      <bottom/>
      <diagonal/>
    </border>
    <border>
      <left/>
      <right/>
      <top style="thin">
        <color indexed="49"/>
      </top>
      <bottom/>
      <diagonal/>
    </border>
    <border>
      <left/>
      <right/>
      <top/>
      <bottom style="thin">
        <color indexed="49"/>
      </bottom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 style="thick">
        <color indexed="49"/>
      </right>
      <top style="thin">
        <color indexed="49"/>
      </top>
      <bottom/>
      <diagonal/>
    </border>
    <border>
      <left/>
      <right style="thick">
        <color indexed="49"/>
      </right>
      <top/>
      <bottom style="thin">
        <color indexed="49"/>
      </bottom>
      <diagonal/>
    </border>
    <border>
      <left style="thick">
        <color indexed="49"/>
      </left>
      <right/>
      <top/>
      <bottom style="thin">
        <color indexed="49"/>
      </bottom>
      <diagonal/>
    </border>
    <border>
      <left style="thick">
        <color indexed="49"/>
      </left>
      <right/>
      <top style="thin">
        <color indexed="49"/>
      </top>
      <bottom style="thin">
        <color indexed="49"/>
      </bottom>
      <diagonal/>
    </border>
    <border>
      <left style="thick">
        <color indexed="49"/>
      </left>
      <right/>
      <top/>
      <bottom/>
      <diagonal/>
    </border>
    <border>
      <left style="thick">
        <color indexed="49"/>
      </left>
      <right/>
      <top style="thin">
        <color indexed="49"/>
      </top>
      <bottom/>
      <diagonal/>
    </border>
    <border>
      <left/>
      <right/>
      <top/>
      <bottom style="thin">
        <color rgb="FF33CCCC"/>
      </bottom>
      <diagonal/>
    </border>
    <border>
      <left/>
      <right style="thick">
        <color indexed="49"/>
      </right>
      <top/>
      <bottom style="thin">
        <color rgb="FF33CCCC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49"/>
      </left>
      <right/>
      <top/>
      <bottom style="thin">
        <color rgb="FF33CCCC"/>
      </bottom>
      <diagonal/>
    </border>
    <border>
      <left/>
      <right/>
      <top style="thin">
        <color rgb="FF33CCCC"/>
      </top>
      <bottom/>
      <diagonal/>
    </border>
    <border>
      <left/>
      <right style="thick">
        <color rgb="FF33CCCC"/>
      </right>
      <top/>
      <bottom/>
      <diagonal/>
    </border>
    <border>
      <left/>
      <right/>
      <top style="thin">
        <color rgb="FF33CCCC"/>
      </top>
      <bottom style="thin">
        <color rgb="FF33CCCC"/>
      </bottom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/>
      <right style="thick">
        <color indexed="49"/>
      </right>
      <top style="thin">
        <color rgb="FF33CCCC"/>
      </top>
      <bottom/>
      <diagonal/>
    </border>
    <border>
      <left style="thick">
        <color rgb="FF33CCCC"/>
      </left>
      <right/>
      <top/>
      <bottom/>
      <diagonal/>
    </border>
    <border>
      <left style="thick">
        <color rgb="FF33CCCC"/>
      </left>
      <right/>
      <top style="thin">
        <color rgb="FF33CCCC"/>
      </top>
      <bottom/>
      <diagonal/>
    </border>
    <border>
      <left style="thick">
        <color rgb="FF33CCCC"/>
      </left>
      <right/>
      <top/>
      <bottom style="thin">
        <color indexed="49"/>
      </bottom>
      <diagonal/>
    </border>
  </borders>
  <cellStyleXfs count="2488">
    <xf numFmtId="0" fontId="0" fillId="0" borderId="0"/>
    <xf numFmtId="0" fontId="9" fillId="0" borderId="0"/>
    <xf numFmtId="0" fontId="33" fillId="0" borderId="0" applyNumberFormat="0" applyFill="0" applyBorder="0" applyAlignment="0" applyProtection="0"/>
    <xf numFmtId="0" fontId="34" fillId="0" borderId="1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2" applyNumberFormat="0" applyFill="0" applyAlignment="0" applyProtection="0"/>
    <xf numFmtId="0" fontId="11" fillId="0" borderId="0" applyNumberForma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40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3" applyNumberFormat="0" applyFill="0" applyAlignment="0" applyProtection="0"/>
    <xf numFmtId="0" fontId="34" fillId="0" borderId="1" applyNumberFormat="0" applyFill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34" fillId="0" borderId="0" applyNumberFormat="0" applyFill="0" applyBorder="0" applyAlignment="0" applyProtection="0"/>
    <xf numFmtId="0" fontId="9" fillId="0" borderId="0"/>
    <xf numFmtId="0" fontId="9" fillId="0" borderId="0"/>
    <xf numFmtId="0" fontId="34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34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  <xf numFmtId="0" fontId="9" fillId="0" borderId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0" borderId="0"/>
    <xf numFmtId="0" fontId="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6" fontId="37" fillId="0" borderId="0"/>
    <xf numFmtId="187" fontId="31" fillId="0" borderId="0"/>
    <xf numFmtId="0" fontId="34" fillId="0" borderId="1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/>
    <xf numFmtId="0" fontId="9" fillId="0" borderId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6" borderId="0" applyNumberFormat="0" applyBorder="0" applyAlignment="0" applyProtection="0"/>
    <xf numFmtId="0" fontId="51" fillId="9" borderId="0" applyNumberFormat="0" applyBorder="0" applyAlignment="0" applyProtection="0"/>
    <xf numFmtId="0" fontId="51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0" borderId="0" applyNumberFormat="0" applyBorder="0" applyAlignment="0" applyProtection="0"/>
    <xf numFmtId="0" fontId="52" fillId="11" borderId="0" applyNumberFormat="0" applyBorder="0" applyAlignment="0" applyProtection="0"/>
    <xf numFmtId="0" fontId="52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3" fillId="5" borderId="0" applyNumberFormat="0" applyBorder="0" applyAlignment="0" applyProtection="0"/>
    <xf numFmtId="0" fontId="54" fillId="17" borderId="16" applyNumberFormat="0" applyAlignment="0" applyProtection="0"/>
    <xf numFmtId="0" fontId="55" fillId="18" borderId="17" applyNumberFormat="0" applyAlignment="0" applyProtection="0"/>
    <xf numFmtId="0" fontId="56" fillId="0" borderId="18" applyNumberFormat="0" applyFill="0" applyAlignment="0" applyProtection="0"/>
    <xf numFmtId="0" fontId="57" fillId="0" borderId="0" applyNumberFormat="0" applyFill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22" borderId="0" applyNumberFormat="0" applyBorder="0" applyAlignment="0" applyProtection="0"/>
    <xf numFmtId="0" fontId="58" fillId="8" borderId="16" applyNumberFormat="0" applyAlignment="0" applyProtection="0"/>
    <xf numFmtId="0" fontId="59" fillId="4" borderId="0" applyNumberFormat="0" applyBorder="0" applyAlignment="0" applyProtection="0"/>
    <xf numFmtId="19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0" fontId="60" fillId="23" borderId="0" applyNumberFormat="0" applyBorder="0" applyAlignment="0" applyProtection="0"/>
    <xf numFmtId="0" fontId="9" fillId="0" borderId="0"/>
    <xf numFmtId="0" fontId="9" fillId="24" borderId="19" applyNumberFormat="0" applyFont="0" applyAlignment="0" applyProtection="0"/>
    <xf numFmtId="0" fontId="9" fillId="24" borderId="19" applyNumberFormat="0" applyFont="0" applyAlignment="0" applyProtection="0"/>
    <xf numFmtId="0" fontId="61" fillId="17" borderId="20" applyNumberFormat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21" applyNumberFormat="0" applyFill="0" applyAlignment="0" applyProtection="0"/>
    <xf numFmtId="0" fontId="57" fillId="0" borderId="22" applyNumberFormat="0" applyFill="0" applyAlignment="0" applyProtection="0"/>
    <xf numFmtId="0" fontId="65" fillId="0" borderId="0" applyNumberFormat="0" applyFill="0" applyBorder="0" applyAlignment="0" applyProtection="0"/>
    <xf numFmtId="0" fontId="66" fillId="0" borderId="23" applyNumberFormat="0" applyFill="0" applyAlignment="0" applyProtection="0"/>
    <xf numFmtId="0" fontId="6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0" borderId="0"/>
    <xf numFmtId="0" fontId="6" fillId="0" borderId="0"/>
    <xf numFmtId="195" fontId="69" fillId="0" borderId="0"/>
    <xf numFmtId="195" fontId="70" fillId="0" borderId="0"/>
    <xf numFmtId="0" fontId="9" fillId="0" borderId="0"/>
    <xf numFmtId="195" fontId="71" fillId="0" borderId="0"/>
    <xf numFmtId="195" fontId="72" fillId="26" borderId="0"/>
    <xf numFmtId="195" fontId="72" fillId="0" borderId="0"/>
    <xf numFmtId="0" fontId="9" fillId="0" borderId="0"/>
    <xf numFmtId="0" fontId="9" fillId="0" borderId="0"/>
    <xf numFmtId="0" fontId="9" fillId="0" borderId="0"/>
    <xf numFmtId="195" fontId="73" fillId="0" borderId="0"/>
    <xf numFmtId="0" fontId="5" fillId="0" borderId="0"/>
    <xf numFmtId="19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75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202" fontId="37" fillId="0" borderId="0"/>
    <xf numFmtId="0" fontId="4" fillId="0" borderId="0"/>
    <xf numFmtId="202" fontId="37" fillId="0" borderId="0"/>
    <xf numFmtId="202" fontId="37" fillId="0" borderId="0"/>
    <xf numFmtId="0" fontId="9" fillId="0" borderId="0"/>
    <xf numFmtId="202" fontId="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168" fontId="9" fillId="0" borderId="0" applyFont="0" applyFill="0" applyBorder="0" applyAlignment="0" applyProtection="0"/>
    <xf numFmtId="0" fontId="2" fillId="0" borderId="0"/>
    <xf numFmtId="0" fontId="1" fillId="0" borderId="0"/>
  </cellStyleXfs>
  <cellXfs count="585">
    <xf numFmtId="0" fontId="0" fillId="0" borderId="0" xfId="0"/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8" fillId="0" borderId="5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6" fillId="0" borderId="0" xfId="0" quotePrefix="1" applyFont="1" applyAlignment="1">
      <alignment horizontal="left" vertical="center"/>
    </xf>
    <xf numFmtId="175" fontId="19" fillId="0" borderId="0" xfId="0" applyNumberFormat="1" applyFont="1" applyAlignment="1">
      <alignment horizontal="right" vertical="center"/>
    </xf>
    <xf numFmtId="0" fontId="19" fillId="0" borderId="0" xfId="0" applyFont="1"/>
    <xf numFmtId="0" fontId="10" fillId="0" borderId="0" xfId="0" applyFont="1"/>
    <xf numFmtId="0" fontId="23" fillId="0" borderId="0" xfId="0" applyFont="1"/>
    <xf numFmtId="0" fontId="26" fillId="0" borderId="0" xfId="0" applyFont="1" applyAlignment="1">
      <alignment vertical="center"/>
    </xf>
    <xf numFmtId="172" fontId="19" fillId="0" borderId="0" xfId="0" applyNumberFormat="1" applyFont="1" applyAlignment="1">
      <alignment horizontal="right" vertical="center"/>
    </xf>
    <xf numFmtId="172" fontId="26" fillId="0" borderId="0" xfId="0" applyNumberFormat="1" applyFont="1" applyAlignment="1">
      <alignment horizontal="right" vertical="center"/>
    </xf>
    <xf numFmtId="37" fontId="14" fillId="0" borderId="0" xfId="0" applyNumberFormat="1" applyFont="1"/>
    <xf numFmtId="169" fontId="28" fillId="0" borderId="0" xfId="18" applyNumberFormat="1" applyFont="1" applyFill="1" applyBorder="1"/>
    <xf numFmtId="0" fontId="27" fillId="0" borderId="0" xfId="0" quotePrefix="1" applyFont="1" applyAlignment="1">
      <alignment horizontal="left"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30" fillId="0" borderId="0" xfId="0" applyFont="1"/>
    <xf numFmtId="1" fontId="19" fillId="0" borderId="9" xfId="0" applyNumberFormat="1" applyFont="1" applyBorder="1" applyAlignment="1">
      <alignment horizontal="center" vertical="center"/>
    </xf>
    <xf numFmtId="1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9" xfId="0" applyFont="1" applyBorder="1" applyAlignment="1">
      <alignment horizontal="left" vertical="center"/>
    </xf>
    <xf numFmtId="187" fontId="32" fillId="0" borderId="0" xfId="1408" applyFont="1" applyAlignment="1">
      <alignment vertical="center"/>
    </xf>
    <xf numFmtId="191" fontId="19" fillId="0" borderId="0" xfId="0" applyNumberFormat="1" applyFont="1" applyAlignment="1">
      <alignment horizontal="right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187" fontId="32" fillId="0" borderId="0" xfId="1408" applyFont="1"/>
    <xf numFmtId="0" fontId="42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191" fontId="23" fillId="0" borderId="0" xfId="0" applyNumberFormat="1" applyFont="1" applyAlignment="1">
      <alignment horizontal="right" vertical="center"/>
    </xf>
    <xf numFmtId="0" fontId="30" fillId="2" borderId="0" xfId="0" applyFont="1" applyFill="1"/>
    <xf numFmtId="0" fontId="19" fillId="2" borderId="0" xfId="0" applyFont="1" applyFill="1" applyAlignment="1">
      <alignment vertical="center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/>
    </xf>
    <xf numFmtId="0" fontId="18" fillId="0" borderId="6" xfId="0" applyFont="1" applyBorder="1" applyAlignment="1">
      <alignment horizontal="right" vertical="center" wrapText="1"/>
    </xf>
    <xf numFmtId="0" fontId="18" fillId="0" borderId="6" xfId="0" applyFont="1" applyBorder="1" applyAlignment="1">
      <alignment horizontal="right" vertical="center"/>
    </xf>
    <xf numFmtId="0" fontId="43" fillId="0" borderId="0" xfId="0" applyFont="1" applyAlignment="1">
      <alignment vertical="center"/>
    </xf>
    <xf numFmtId="0" fontId="18" fillId="0" borderId="7" xfId="0" applyFont="1" applyBorder="1" applyAlignment="1">
      <alignment horizontal="right" vertical="center"/>
    </xf>
    <xf numFmtId="0" fontId="18" fillId="0" borderId="4" xfId="0" applyFont="1" applyBorder="1" applyAlignment="1">
      <alignment horizontal="left" vertical="center"/>
    </xf>
    <xf numFmtId="0" fontId="19" fillId="0" borderId="4" xfId="0" applyFont="1" applyBorder="1" applyAlignment="1">
      <alignment vertical="center"/>
    </xf>
    <xf numFmtId="191" fontId="19" fillId="0" borderId="0" xfId="0" applyNumberFormat="1" applyFont="1" applyAlignment="1">
      <alignment vertical="center"/>
    </xf>
    <xf numFmtId="0" fontId="19" fillId="0" borderId="9" xfId="0" applyFont="1" applyBorder="1" applyAlignment="1">
      <alignment vertical="center"/>
    </xf>
    <xf numFmtId="191" fontId="19" fillId="0" borderId="6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69" fontId="44" fillId="0" borderId="0" xfId="18" applyNumberFormat="1" applyFont="1" applyFill="1" applyBorder="1" applyAlignment="1">
      <alignment vertical="center"/>
    </xf>
    <xf numFmtId="0" fontId="18" fillId="0" borderId="4" xfId="0" applyFont="1" applyBorder="1" applyAlignment="1">
      <alignment vertical="center"/>
    </xf>
    <xf numFmtId="191" fontId="19" fillId="2" borderId="0" xfId="0" applyNumberFormat="1" applyFont="1" applyFill="1" applyAlignment="1">
      <alignment horizontal="right" vertical="center"/>
    </xf>
    <xf numFmtId="191" fontId="18" fillId="0" borderId="0" xfId="0" applyNumberFormat="1" applyFont="1" applyAlignment="1">
      <alignment horizontal="right" vertical="center"/>
    </xf>
    <xf numFmtId="173" fontId="19" fillId="2" borderId="4" xfId="0" applyNumberFormat="1" applyFont="1" applyFill="1" applyBorder="1" applyAlignment="1">
      <alignment horizontal="left" vertical="center"/>
    </xf>
    <xf numFmtId="191" fontId="18" fillId="2" borderId="0" xfId="0" applyNumberFormat="1" applyFont="1" applyFill="1" applyAlignment="1">
      <alignment horizontal="right" vertical="center"/>
    </xf>
    <xf numFmtId="191" fontId="19" fillId="2" borderId="12" xfId="0" applyNumberFormat="1" applyFont="1" applyFill="1" applyBorder="1" applyAlignment="1">
      <alignment horizontal="right" vertical="center"/>
    </xf>
    <xf numFmtId="173" fontId="19" fillId="2" borderId="9" xfId="0" applyNumberFormat="1" applyFont="1" applyFill="1" applyBorder="1" applyAlignment="1">
      <alignment horizontal="left" vertical="center"/>
    </xf>
    <xf numFmtId="191" fontId="19" fillId="2" borderId="6" xfId="0" applyNumberFormat="1" applyFont="1" applyFill="1" applyBorder="1" applyAlignment="1">
      <alignment horizontal="right" vertical="center"/>
    </xf>
    <xf numFmtId="183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91" fontId="18" fillId="2" borderId="12" xfId="0" applyNumberFormat="1" applyFont="1" applyFill="1" applyBorder="1" applyAlignment="1">
      <alignment horizontal="right" vertical="center"/>
    </xf>
    <xf numFmtId="0" fontId="18" fillId="0" borderId="7" xfId="0" applyFont="1" applyBorder="1" applyAlignment="1">
      <alignment horizontal="right" vertical="center" wrapText="1"/>
    </xf>
    <xf numFmtId="0" fontId="18" fillId="0" borderId="7" xfId="0" quotePrefix="1" applyFont="1" applyBorder="1" applyAlignment="1">
      <alignment horizontal="right" vertical="center" wrapText="1"/>
    </xf>
    <xf numFmtId="0" fontId="18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 indent="1"/>
    </xf>
    <xf numFmtId="191" fontId="19" fillId="0" borderId="12" xfId="0" applyNumberFormat="1" applyFont="1" applyBorder="1" applyAlignment="1">
      <alignment horizontal="right" vertical="center"/>
    </xf>
    <xf numFmtId="0" fontId="19" fillId="0" borderId="9" xfId="0" applyFont="1" applyBorder="1" applyAlignment="1">
      <alignment horizontal="left" vertical="center" indent="1"/>
    </xf>
    <xf numFmtId="191" fontId="19" fillId="0" borderId="10" xfId="0" applyNumberFormat="1" applyFont="1" applyBorder="1" applyAlignment="1">
      <alignment horizontal="right" vertical="center"/>
    </xf>
    <xf numFmtId="182" fontId="18" fillId="0" borderId="0" xfId="0" applyNumberFormat="1" applyFont="1" applyAlignment="1">
      <alignment horizontal="right" vertical="center"/>
    </xf>
    <xf numFmtId="186" fontId="18" fillId="0" borderId="0" xfId="0" applyNumberFormat="1" applyFont="1" applyAlignment="1">
      <alignment horizontal="right" vertical="center"/>
    </xf>
    <xf numFmtId="174" fontId="18" fillId="0" borderId="0" xfId="0" applyNumberFormat="1" applyFont="1" applyAlignment="1">
      <alignment horizontal="right" vertical="center"/>
    </xf>
    <xf numFmtId="181" fontId="18" fillId="0" borderId="0" xfId="0" applyNumberFormat="1" applyFont="1" applyAlignment="1">
      <alignment horizontal="right" vertical="center"/>
    </xf>
    <xf numFmtId="185" fontId="18" fillId="0" borderId="0" xfId="0" applyNumberFormat="1" applyFont="1" applyAlignment="1">
      <alignment horizontal="right" vertical="center"/>
    </xf>
    <xf numFmtId="2" fontId="18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174" fontId="19" fillId="0" borderId="0" xfId="0" applyNumberFormat="1" applyFont="1" applyAlignment="1">
      <alignment horizontal="right" vertical="center"/>
    </xf>
    <xf numFmtId="0" fontId="19" fillId="2" borderId="4" xfId="0" applyFont="1" applyFill="1" applyBorder="1" applyAlignment="1">
      <alignment vertical="center"/>
    </xf>
    <xf numFmtId="2" fontId="19" fillId="2" borderId="0" xfId="0" applyNumberFormat="1" applyFont="1" applyFill="1" applyAlignment="1">
      <alignment horizontal="right" vertical="center"/>
    </xf>
    <xf numFmtId="174" fontId="19" fillId="2" borderId="0" xfId="0" applyNumberFormat="1" applyFont="1" applyFill="1" applyAlignment="1">
      <alignment horizontal="right" vertical="center"/>
    </xf>
    <xf numFmtId="191" fontId="19" fillId="0" borderId="14" xfId="0" applyNumberFormat="1" applyFont="1" applyBorder="1" applyAlignment="1">
      <alignment horizontal="right" vertical="center"/>
    </xf>
    <xf numFmtId="2" fontId="19" fillId="0" borderId="14" xfId="0" applyNumberFormat="1" applyFont="1" applyBorder="1" applyAlignment="1">
      <alignment horizontal="right" vertical="center"/>
    </xf>
    <xf numFmtId="174" fontId="19" fillId="0" borderId="14" xfId="0" applyNumberFormat="1" applyFont="1" applyBorder="1" applyAlignment="1">
      <alignment horizontal="right" vertical="center"/>
    </xf>
    <xf numFmtId="0" fontId="18" fillId="0" borderId="13" xfId="0" applyFont="1" applyBorder="1" applyAlignment="1">
      <alignment horizontal="right" vertical="center"/>
    </xf>
    <xf numFmtId="0" fontId="18" fillId="0" borderId="12" xfId="0" applyFont="1" applyBorder="1" applyAlignment="1">
      <alignment horizontal="right" vertical="center"/>
    </xf>
    <xf numFmtId="0" fontId="18" fillId="0" borderId="0" xfId="0" quotePrefix="1" applyFont="1" applyAlignment="1">
      <alignment horizontal="right" vertical="center"/>
    </xf>
    <xf numFmtId="0" fontId="18" fillId="0" borderId="10" xfId="0" applyFont="1" applyBorder="1" applyAlignment="1">
      <alignment horizontal="right" vertical="center"/>
    </xf>
    <xf numFmtId="0" fontId="18" fillId="0" borderId="4" xfId="0" applyFont="1" applyBorder="1"/>
    <xf numFmtId="0" fontId="19" fillId="0" borderId="4" xfId="0" applyFont="1" applyBorder="1"/>
    <xf numFmtId="0" fontId="10" fillId="0" borderId="0" xfId="0" applyFont="1" applyAlignment="1">
      <alignment horizontal="right" vertical="center"/>
    </xf>
    <xf numFmtId="0" fontId="18" fillId="0" borderId="0" xfId="0" quotePrefix="1" applyFont="1" applyAlignment="1">
      <alignment vertical="center"/>
    </xf>
    <xf numFmtId="170" fontId="19" fillId="0" borderId="0" xfId="0" applyNumberFormat="1" applyFont="1" applyAlignment="1">
      <alignment horizontal="center" vertical="center"/>
    </xf>
    <xf numFmtId="0" fontId="18" fillId="0" borderId="11" xfId="0" applyFont="1" applyBorder="1" applyAlignment="1">
      <alignment horizontal="right" vertical="center" wrapText="1"/>
    </xf>
    <xf numFmtId="170" fontId="19" fillId="0" borderId="0" xfId="0" applyNumberFormat="1" applyFont="1" applyAlignment="1">
      <alignment horizontal="right" vertical="center"/>
    </xf>
    <xf numFmtId="0" fontId="19" fillId="2" borderId="4" xfId="0" applyFont="1" applyFill="1" applyBorder="1" applyAlignment="1">
      <alignment horizontal="left" vertical="center"/>
    </xf>
    <xf numFmtId="0" fontId="19" fillId="2" borderId="9" xfId="0" applyFont="1" applyFill="1" applyBorder="1" applyAlignment="1">
      <alignment horizontal="left" vertical="center"/>
    </xf>
    <xf numFmtId="0" fontId="20" fillId="0" borderId="0" xfId="0" applyFont="1" applyAlignment="1">
      <alignment vertical="center"/>
    </xf>
    <xf numFmtId="0" fontId="18" fillId="2" borderId="11" xfId="0" applyFont="1" applyFill="1" applyBorder="1" applyAlignment="1">
      <alignment horizontal="right" vertical="center" wrapText="1"/>
    </xf>
    <xf numFmtId="0" fontId="18" fillId="2" borderId="7" xfId="0" applyFont="1" applyFill="1" applyBorder="1" applyAlignment="1">
      <alignment horizontal="right" vertical="center" wrapText="1"/>
    </xf>
    <xf numFmtId="191" fontId="19" fillId="2" borderId="0" xfId="0" applyNumberFormat="1" applyFont="1" applyFill="1" applyAlignment="1">
      <alignment vertical="center"/>
    </xf>
    <xf numFmtId="191" fontId="19" fillId="2" borderId="6" xfId="0" applyNumberFormat="1" applyFont="1" applyFill="1" applyBorder="1" applyAlignment="1">
      <alignment vertical="center"/>
    </xf>
    <xf numFmtId="191" fontId="19" fillId="2" borderId="0" xfId="18" applyNumberFormat="1" applyFont="1" applyFill="1" applyBorder="1" applyAlignment="1" applyProtection="1">
      <alignment vertical="center"/>
    </xf>
    <xf numFmtId="191" fontId="19" fillId="2" borderId="0" xfId="18" applyNumberFormat="1" applyFont="1" applyFill="1" applyBorder="1" applyAlignment="1" applyProtection="1">
      <alignment horizontal="right" vertical="center"/>
    </xf>
    <xf numFmtId="191" fontId="19" fillId="2" borderId="6" xfId="18" applyNumberFormat="1" applyFont="1" applyFill="1" applyBorder="1" applyAlignment="1" applyProtection="1">
      <alignment vertical="center"/>
    </xf>
    <xf numFmtId="0" fontId="18" fillId="0" borderId="6" xfId="0" quotePrefix="1" applyFont="1" applyBorder="1" applyAlignment="1">
      <alignment horizontal="left" vertical="center"/>
    </xf>
    <xf numFmtId="3" fontId="19" fillId="2" borderId="0" xfId="0" applyNumberFormat="1" applyFont="1" applyFill="1" applyAlignment="1">
      <alignment horizontal="right" vertical="center"/>
    </xf>
    <xf numFmtId="191" fontId="19" fillId="2" borderId="14" xfId="0" applyNumberFormat="1" applyFont="1" applyFill="1" applyBorder="1" applyAlignment="1">
      <alignment horizontal="right" vertical="center"/>
    </xf>
    <xf numFmtId="190" fontId="19" fillId="0" borderId="0" xfId="0" applyNumberFormat="1" applyFont="1" applyAlignment="1">
      <alignment horizontal="right" vertical="center"/>
    </xf>
    <xf numFmtId="0" fontId="23" fillId="0" borderId="0" xfId="0" quotePrefix="1" applyFont="1" applyAlignment="1">
      <alignment vertical="center"/>
    </xf>
    <xf numFmtId="0" fontId="45" fillId="0" borderId="0" xfId="0" applyFont="1" applyAlignment="1">
      <alignment horizontal="center"/>
    </xf>
    <xf numFmtId="0" fontId="23" fillId="0" borderId="0" xfId="0" applyFont="1" applyAlignment="1">
      <alignment horizontal="left" vertical="center"/>
    </xf>
    <xf numFmtId="0" fontId="16" fillId="0" borderId="0" xfId="0" quotePrefix="1" applyFont="1" applyAlignment="1">
      <alignment vertical="center"/>
    </xf>
    <xf numFmtId="0" fontId="16" fillId="0" borderId="0" xfId="0" applyFont="1" applyAlignment="1">
      <alignment horizontal="centerContinuous" vertical="center"/>
    </xf>
    <xf numFmtId="0" fontId="16" fillId="0" borderId="6" xfId="0" applyFont="1" applyBorder="1" applyAlignment="1">
      <alignment vertical="center"/>
    </xf>
    <xf numFmtId="0" fontId="16" fillId="0" borderId="6" xfId="0" quotePrefix="1" applyFont="1" applyBorder="1" applyAlignment="1">
      <alignment horizontal="left" vertical="center"/>
    </xf>
    <xf numFmtId="0" fontId="25" fillId="0" borderId="0" xfId="0" applyFont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 indent="2"/>
    </xf>
    <xf numFmtId="0" fontId="18" fillId="2" borderId="4" xfId="0" applyFont="1" applyFill="1" applyBorder="1" applyAlignment="1">
      <alignment horizontal="left" vertical="center"/>
    </xf>
    <xf numFmtId="173" fontId="18" fillId="2" borderId="4" xfId="0" applyNumberFormat="1" applyFont="1" applyFill="1" applyBorder="1" applyAlignment="1">
      <alignment horizontal="left" vertical="center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/>
    <xf numFmtId="0" fontId="18" fillId="0" borderId="8" xfId="0" applyFont="1" applyBorder="1" applyAlignment="1">
      <alignment horizontal="center" vertical="center" wrapText="1"/>
    </xf>
    <xf numFmtId="190" fontId="19" fillId="0" borderId="0" xfId="0" applyNumberFormat="1" applyFont="1" applyAlignment="1">
      <alignment vertical="center"/>
    </xf>
    <xf numFmtId="174" fontId="19" fillId="0" borderId="6" xfId="0" applyNumberFormat="1" applyFont="1" applyBorder="1" applyAlignment="1">
      <alignment horizontal="right" vertical="center"/>
    </xf>
    <xf numFmtId="0" fontId="16" fillId="0" borderId="6" xfId="0" applyFont="1" applyBorder="1" applyAlignment="1">
      <alignment horizontal="left" vertical="center"/>
    </xf>
    <xf numFmtId="191" fontId="19" fillId="0" borderId="5" xfId="0" applyNumberFormat="1" applyFont="1" applyBorder="1" applyAlignment="1">
      <alignment horizontal="right" vertical="center"/>
    </xf>
    <xf numFmtId="2" fontId="19" fillId="0" borderId="5" xfId="0" applyNumberFormat="1" applyFont="1" applyBorder="1" applyAlignment="1">
      <alignment horizontal="right" vertical="center"/>
    </xf>
    <xf numFmtId="174" fontId="19" fillId="0" borderId="5" xfId="0" applyNumberFormat="1" applyFont="1" applyBorder="1" applyAlignment="1">
      <alignment horizontal="right" vertical="center"/>
    </xf>
    <xf numFmtId="191" fontId="50" fillId="2" borderId="0" xfId="0" applyNumberFormat="1" applyFont="1" applyFill="1" applyAlignment="1">
      <alignment vertical="center"/>
    </xf>
    <xf numFmtId="0" fontId="46" fillId="2" borderId="0" xfId="0" applyFont="1" applyFill="1" applyAlignment="1">
      <alignment vertical="center"/>
    </xf>
    <xf numFmtId="191" fontId="50" fillId="2" borderId="0" xfId="0" applyNumberFormat="1" applyFont="1" applyFill="1" applyAlignment="1">
      <alignment horizontal="right" vertical="center"/>
    </xf>
    <xf numFmtId="0" fontId="50" fillId="0" borderId="0" xfId="0" applyFont="1" applyAlignment="1">
      <alignment horizontal="left" vertical="center"/>
    </xf>
    <xf numFmtId="191" fontId="50" fillId="2" borderId="0" xfId="18" applyNumberFormat="1" applyFont="1" applyFill="1" applyBorder="1" applyAlignment="1" applyProtection="1">
      <alignment horizontal="right" vertical="center"/>
    </xf>
    <xf numFmtId="0" fontId="18" fillId="0" borderId="8" xfId="0" applyFont="1" applyBorder="1" applyAlignment="1">
      <alignment horizontal="left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18" fillId="0" borderId="8" xfId="0" applyFont="1" applyBorder="1" applyAlignment="1">
      <alignment vertical="center" wrapText="1"/>
    </xf>
    <xf numFmtId="0" fontId="19" fillId="2" borderId="0" xfId="0" applyFont="1" applyFill="1"/>
    <xf numFmtId="2" fontId="18" fillId="2" borderId="0" xfId="0" applyNumberFormat="1" applyFont="1" applyFill="1" applyAlignment="1">
      <alignment horizontal="right" vertical="center"/>
    </xf>
    <xf numFmtId="174" fontId="18" fillId="2" borderId="0" xfId="0" applyNumberFormat="1" applyFont="1" applyFill="1" applyAlignment="1">
      <alignment horizontal="right" vertical="center"/>
    </xf>
    <xf numFmtId="0" fontId="18" fillId="2" borderId="4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8" fillId="0" borderId="4" xfId="0" applyFont="1" applyBorder="1" applyAlignment="1">
      <alignment horizontal="left" vertical="center" wrapText="1"/>
    </xf>
    <xf numFmtId="191" fontId="18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top" wrapText="1"/>
    </xf>
    <xf numFmtId="0" fontId="18" fillId="0" borderId="5" xfId="0" applyFont="1" applyBorder="1" applyAlignment="1">
      <alignment horizontal="right" vertical="center"/>
    </xf>
    <xf numFmtId="191" fontId="19" fillId="2" borderId="24" xfId="0" applyNumberFormat="1" applyFont="1" applyFill="1" applyBorder="1" applyAlignment="1">
      <alignment horizontal="right" vertical="center"/>
    </xf>
    <xf numFmtId="191" fontId="19" fillId="0" borderId="24" xfId="0" applyNumberFormat="1" applyFont="1" applyBorder="1" applyAlignment="1">
      <alignment horizontal="right" vertical="center"/>
    </xf>
    <xf numFmtId="0" fontId="19" fillId="2" borderId="0" xfId="0" applyFont="1" applyFill="1" applyAlignment="1">
      <alignment horizontal="right" vertical="center"/>
    </xf>
    <xf numFmtId="0" fontId="19" fillId="0" borderId="4" xfId="0" applyFont="1" applyBorder="1" applyAlignment="1">
      <alignment horizontal="center" vertical="center"/>
    </xf>
    <xf numFmtId="191" fontId="18" fillId="2" borderId="0" xfId="0" applyNumberFormat="1" applyFont="1" applyFill="1" applyAlignment="1">
      <alignment horizontal="right" vertical="center" wrapText="1"/>
    </xf>
    <xf numFmtId="170" fontId="19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 wrapText="1"/>
    </xf>
    <xf numFmtId="194" fontId="19" fillId="0" borderId="0" xfId="0" applyNumberFormat="1" applyFont="1" applyAlignment="1">
      <alignment horizontal="right" vertical="center"/>
    </xf>
    <xf numFmtId="173" fontId="19" fillId="2" borderId="15" xfId="0" applyNumberFormat="1" applyFont="1" applyFill="1" applyBorder="1" applyAlignment="1">
      <alignment horizontal="left" vertical="center"/>
    </xf>
    <xf numFmtId="173" fontId="19" fillId="0" borderId="0" xfId="0" applyNumberFormat="1" applyFont="1" applyAlignment="1">
      <alignment horizontal="right" vertical="center"/>
    </xf>
    <xf numFmtId="196" fontId="68" fillId="0" borderId="0" xfId="1540" applyNumberFormat="1" applyFont="1" applyAlignment="1">
      <alignment horizontal="right" vertical="center"/>
    </xf>
    <xf numFmtId="3" fontId="10" fillId="0" borderId="0" xfId="0" applyNumberFormat="1" applyFont="1" applyAlignment="1">
      <alignment vertical="center"/>
    </xf>
    <xf numFmtId="3" fontId="42" fillId="0" borderId="0" xfId="0" applyNumberFormat="1" applyFont="1" applyAlignment="1">
      <alignment vertical="center"/>
    </xf>
    <xf numFmtId="3" fontId="18" fillId="0" borderId="0" xfId="0" applyNumberFormat="1" applyFont="1" applyAlignment="1">
      <alignment vertical="center"/>
    </xf>
    <xf numFmtId="0" fontId="74" fillId="0" borderId="0" xfId="0" applyFont="1" applyAlignment="1">
      <alignment vertical="center"/>
    </xf>
    <xf numFmtId="0" fontId="19" fillId="0" borderId="4" xfId="0" applyFont="1" applyBorder="1" applyAlignment="1">
      <alignment vertical="center" wrapText="1"/>
    </xf>
    <xf numFmtId="0" fontId="19" fillId="0" borderId="4" xfId="0" applyFont="1" applyBorder="1" applyAlignment="1">
      <alignment vertical="top" wrapText="1"/>
    </xf>
    <xf numFmtId="4" fontId="76" fillId="0" borderId="0" xfId="0" applyNumberFormat="1" applyFont="1"/>
    <xf numFmtId="4" fontId="76" fillId="2" borderId="0" xfId="0" applyNumberFormat="1" applyFont="1" applyFill="1"/>
    <xf numFmtId="198" fontId="19" fillId="0" borderId="0" xfId="0" applyNumberFormat="1" applyFont="1"/>
    <xf numFmtId="199" fontId="19" fillId="0" borderId="14" xfId="0" applyNumberFormat="1" applyFont="1" applyBorder="1"/>
    <xf numFmtId="199" fontId="19" fillId="0" borderId="0" xfId="0" applyNumberFormat="1" applyFont="1" applyAlignment="1">
      <alignment horizontal="right"/>
    </xf>
    <xf numFmtId="0" fontId="26" fillId="0" borderId="0" xfId="0" applyFont="1" applyAlignment="1">
      <alignment horizontal="right" vertical="center"/>
    </xf>
    <xf numFmtId="170" fontId="19" fillId="2" borderId="0" xfId="0" applyNumberFormat="1" applyFont="1" applyFill="1" applyAlignment="1">
      <alignment horizontal="right" vertical="center"/>
    </xf>
    <xf numFmtId="170" fontId="19" fillId="0" borderId="6" xfId="0" applyNumberFormat="1" applyFont="1" applyBorder="1" applyAlignment="1">
      <alignment horizontal="right" vertical="center"/>
    </xf>
    <xf numFmtId="170" fontId="18" fillId="2" borderId="0" xfId="0" applyNumberFormat="1" applyFont="1" applyFill="1" applyAlignment="1">
      <alignment horizontal="right" vertical="center"/>
    </xf>
    <xf numFmtId="170" fontId="18" fillId="0" borderId="0" xfId="0" applyNumberFormat="1" applyFont="1" applyAlignment="1">
      <alignment horizontal="right" vertical="center"/>
    </xf>
    <xf numFmtId="0" fontId="18" fillId="2" borderId="4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9" fillId="2" borderId="0" xfId="0" applyFont="1" applyFill="1" applyAlignment="1">
      <alignment horizontal="left" vertical="center" indent="2"/>
    </xf>
    <xf numFmtId="0" fontId="18" fillId="2" borderId="7" xfId="0" applyFont="1" applyFill="1" applyBorder="1" applyAlignment="1">
      <alignment horizontal="right" vertical="center"/>
    </xf>
    <xf numFmtId="0" fontId="18" fillId="2" borderId="7" xfId="0" quotePrefix="1" applyFont="1" applyFill="1" applyBorder="1" applyAlignment="1">
      <alignment horizontal="right" vertical="center" wrapText="1"/>
    </xf>
    <xf numFmtId="199" fontId="19" fillId="2" borderId="0" xfId="0" applyNumberFormat="1" applyFont="1" applyFill="1" applyAlignment="1">
      <alignment horizontal="right"/>
    </xf>
    <xf numFmtId="0" fontId="2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99" fontId="18" fillId="0" borderId="0" xfId="0" applyNumberFormat="1" applyFont="1" applyAlignment="1">
      <alignment horizontal="right" vertical="center" wrapText="1"/>
    </xf>
    <xf numFmtId="199" fontId="19" fillId="2" borderId="0" xfId="0" applyNumberFormat="1" applyFont="1" applyFill="1" applyAlignment="1">
      <alignment horizontal="right" vertical="center"/>
    </xf>
    <xf numFmtId="199" fontId="19" fillId="2" borderId="6" xfId="0" applyNumberFormat="1" applyFont="1" applyFill="1" applyBorder="1" applyAlignment="1">
      <alignment horizontal="right" vertical="center"/>
    </xf>
    <xf numFmtId="200" fontId="19" fillId="0" borderId="0" xfId="0" applyNumberFormat="1" applyFont="1"/>
    <xf numFmtId="0" fontId="16" fillId="0" borderId="0" xfId="0" quotePrefix="1" applyFont="1" applyAlignment="1">
      <alignment vertical="center" wrapText="1"/>
    </xf>
    <xf numFmtId="0" fontId="16" fillId="0" borderId="6" xfId="0" quotePrefix="1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191" fontId="19" fillId="2" borderId="0" xfId="0" applyNumberFormat="1" applyFont="1" applyFill="1" applyAlignment="1">
      <alignment horizontal="right" vertical="center" wrapText="1"/>
    </xf>
    <xf numFmtId="0" fontId="19" fillId="0" borderId="9" xfId="0" applyFont="1" applyBorder="1" applyAlignment="1">
      <alignment horizontal="left" vertical="center" wrapText="1"/>
    </xf>
    <xf numFmtId="191" fontId="19" fillId="2" borderId="6" xfId="0" applyNumberFormat="1" applyFont="1" applyFill="1" applyBorder="1" applyAlignment="1">
      <alignment horizontal="right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170" fontId="18" fillId="0" borderId="0" xfId="0" applyNumberFormat="1" applyFont="1" applyAlignment="1">
      <alignment horizontal="left" vertical="center" wrapText="1"/>
    </xf>
    <xf numFmtId="1" fontId="19" fillId="0" borderId="0" xfId="0" applyNumberFormat="1" applyFont="1" applyAlignment="1" applyProtection="1">
      <alignment vertical="center"/>
      <protection hidden="1"/>
    </xf>
    <xf numFmtId="170" fontId="19" fillId="0" borderId="0" xfId="0" applyNumberFormat="1" applyFont="1" applyAlignment="1" applyProtection="1">
      <alignment vertical="center"/>
      <protection hidden="1"/>
    </xf>
    <xf numFmtId="1" fontId="19" fillId="0" borderId="0" xfId="0" applyNumberFormat="1" applyFont="1"/>
    <xf numFmtId="170" fontId="19" fillId="0" borderId="0" xfId="0" applyNumberFormat="1" applyFont="1"/>
    <xf numFmtId="170" fontId="18" fillId="0" borderId="0" xfId="0" applyNumberFormat="1" applyFont="1"/>
    <xf numFmtId="1" fontId="18" fillId="2" borderId="0" xfId="0" applyNumberFormat="1" applyFont="1" applyFill="1"/>
    <xf numFmtId="201" fontId="19" fillId="2" borderId="0" xfId="0" applyNumberFormat="1" applyFont="1" applyFill="1" applyAlignment="1">
      <alignment horizontal="right" vertical="center"/>
    </xf>
    <xf numFmtId="170" fontId="18" fillId="2" borderId="0" xfId="0" applyNumberFormat="1" applyFont="1" applyFill="1"/>
    <xf numFmtId="0" fontId="79" fillId="0" borderId="0" xfId="0" applyFont="1" applyAlignment="1">
      <alignment horizontal="center" vertical="center"/>
    </xf>
    <xf numFmtId="183" fontId="26" fillId="0" borderId="0" xfId="0" applyNumberFormat="1" applyFont="1" applyAlignment="1">
      <alignment horizontal="right" vertical="center"/>
    </xf>
    <xf numFmtId="0" fontId="25" fillId="2" borderId="0" xfId="0" applyFont="1" applyFill="1" applyAlignment="1">
      <alignment horizontal="center" vertical="center"/>
    </xf>
    <xf numFmtId="191" fontId="80" fillId="0" borderId="0" xfId="0" applyNumberFormat="1" applyFont="1" applyAlignment="1">
      <alignment horizontal="right" vertical="center"/>
    </xf>
    <xf numFmtId="1" fontId="19" fillId="0" borderId="0" xfId="0" applyNumberFormat="1" applyFont="1" applyAlignment="1">
      <alignment horizontal="right" vertical="center"/>
    </xf>
    <xf numFmtId="170" fontId="10" fillId="0" borderId="0" xfId="0" applyNumberFormat="1" applyFont="1" applyAlignment="1">
      <alignment vertical="center"/>
    </xf>
    <xf numFmtId="191" fontId="19" fillId="0" borderId="0" xfId="0" applyNumberFormat="1" applyFont="1" applyAlignment="1">
      <alignment horizontal="left" vertical="center"/>
    </xf>
    <xf numFmtId="0" fontId="25" fillId="2" borderId="0" xfId="0" applyFont="1" applyFill="1" applyAlignment="1">
      <alignment vertical="center"/>
    </xf>
    <xf numFmtId="0" fontId="30" fillId="0" borderId="25" xfId="0" applyFont="1" applyBorder="1"/>
    <xf numFmtId="0" fontId="30" fillId="0" borderId="14" xfId="0" applyFont="1" applyBorder="1"/>
    <xf numFmtId="1" fontId="18" fillId="0" borderId="0" xfId="0" applyNumberFormat="1" applyFont="1" applyAlignment="1">
      <alignment horizontal="right" vertical="center" wrapText="1"/>
    </xf>
    <xf numFmtId="1" fontId="18" fillId="0" borderId="0" xfId="0" applyNumberFormat="1" applyFont="1" applyAlignment="1">
      <alignment horizontal="right" vertical="center"/>
    </xf>
    <xf numFmtId="1" fontId="77" fillId="0" borderId="0" xfId="0" applyNumberFormat="1" applyFont="1" applyAlignment="1">
      <alignment horizontal="right" vertical="center"/>
    </xf>
    <xf numFmtId="0" fontId="19" fillId="0" borderId="0" xfId="0" quotePrefix="1" applyFont="1" applyAlignment="1">
      <alignment horizontal="left" vertical="center"/>
    </xf>
    <xf numFmtId="0" fontId="19" fillId="0" borderId="0" xfId="0" quotePrefix="1" applyFont="1" applyAlignment="1">
      <alignment horizontal="left"/>
    </xf>
    <xf numFmtId="0" fontId="30" fillId="2" borderId="0" xfId="0" applyFont="1" applyFill="1" applyAlignment="1">
      <alignment horizontal="center"/>
    </xf>
    <xf numFmtId="0" fontId="16" fillId="0" borderId="0" xfId="0" applyFont="1" applyAlignment="1">
      <alignment vertical="top"/>
    </xf>
    <xf numFmtId="0" fontId="81" fillId="25" borderId="0" xfId="0" applyFont="1" applyFill="1"/>
    <xf numFmtId="0" fontId="82" fillId="2" borderId="0" xfId="0" applyFont="1" applyFill="1"/>
    <xf numFmtId="0" fontId="83" fillId="2" borderId="0" xfId="1458" applyFont="1" applyFill="1" applyAlignment="1" applyProtection="1"/>
    <xf numFmtId="0" fontId="84" fillId="2" borderId="0" xfId="0" applyFont="1" applyFill="1"/>
    <xf numFmtId="0" fontId="19" fillId="0" borderId="15" xfId="0" applyFont="1" applyBorder="1" applyAlignment="1">
      <alignment vertical="center"/>
    </xf>
    <xf numFmtId="1" fontId="19" fillId="0" borderId="14" xfId="0" applyNumberFormat="1" applyFont="1" applyBorder="1" applyAlignment="1">
      <alignment horizontal="right" vertical="center"/>
    </xf>
    <xf numFmtId="0" fontId="67" fillId="0" borderId="0" xfId="1458" applyAlignment="1">
      <alignment vertical="center"/>
    </xf>
    <xf numFmtId="191" fontId="10" fillId="0" borderId="0" xfId="0" applyNumberFormat="1" applyFont="1" applyAlignment="1">
      <alignment vertical="center"/>
    </xf>
    <xf numFmtId="191" fontId="19" fillId="0" borderId="0" xfId="18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25" xfId="1529" applyFont="1" applyBorder="1" applyAlignment="1">
      <alignment horizontal="centerContinuous" vertical="center"/>
    </xf>
    <xf numFmtId="0" fontId="19" fillId="0" borderId="25" xfId="1529" applyFont="1" applyBorder="1" applyAlignment="1">
      <alignment horizontal="centerContinuous" vertical="center"/>
    </xf>
    <xf numFmtId="0" fontId="19" fillId="0" borderId="25" xfId="1529" applyFont="1" applyBorder="1" applyAlignment="1">
      <alignment vertical="center"/>
    </xf>
    <xf numFmtId="0" fontId="18" fillId="0" borderId="25" xfId="1529" applyFont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8" fillId="0" borderId="14" xfId="1529" applyFont="1" applyBorder="1" applyAlignment="1">
      <alignment horizontal="centerContinuous" vertical="center"/>
    </xf>
    <xf numFmtId="0" fontId="18" fillId="0" borderId="0" xfId="1529" applyFont="1" applyAlignment="1">
      <alignment vertical="center"/>
    </xf>
    <xf numFmtId="0" fontId="18" fillId="0" borderId="0" xfId="1529" applyFont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8" fillId="0" borderId="14" xfId="1529" applyFont="1" applyBorder="1" applyAlignment="1">
      <alignment horizontal="right" vertical="center"/>
    </xf>
    <xf numFmtId="0" fontId="18" fillId="0" borderId="14" xfId="1529" applyFont="1" applyBorder="1" applyAlignment="1">
      <alignment vertical="center"/>
    </xf>
    <xf numFmtId="0" fontId="18" fillId="0" borderId="14" xfId="1529" applyFont="1" applyBorder="1" applyAlignment="1">
      <alignment horizontal="right" vertical="center" wrapText="1"/>
    </xf>
    <xf numFmtId="165" fontId="18" fillId="0" borderId="0" xfId="0" applyNumberFormat="1" applyFont="1" applyAlignment="1">
      <alignment horizontal="right" vertical="center" wrapText="1"/>
    </xf>
    <xf numFmtId="192" fontId="19" fillId="0" borderId="0" xfId="0" applyNumberFormat="1" applyFont="1" applyAlignment="1">
      <alignment horizontal="center" vertical="center"/>
    </xf>
    <xf numFmtId="192" fontId="19" fillId="0" borderId="0" xfId="0" applyNumberFormat="1" applyFont="1" applyAlignment="1">
      <alignment horizontal="right" vertical="center"/>
    </xf>
    <xf numFmtId="192" fontId="19" fillId="0" borderId="0" xfId="0" applyNumberFormat="1" applyFont="1" applyAlignment="1">
      <alignment vertical="center"/>
    </xf>
    <xf numFmtId="199" fontId="19" fillId="0" borderId="0" xfId="0" applyNumberFormat="1" applyFont="1"/>
    <xf numFmtId="207" fontId="19" fillId="0" borderId="0" xfId="0" applyNumberFormat="1" applyFont="1"/>
    <xf numFmtId="206" fontId="19" fillId="0" borderId="0" xfId="0" applyNumberFormat="1" applyFont="1"/>
    <xf numFmtId="180" fontId="19" fillId="0" borderId="10" xfId="0" applyNumberFormat="1" applyFont="1" applyBorder="1" applyAlignment="1">
      <alignment horizontal="right"/>
    </xf>
    <xf numFmtId="184" fontId="19" fillId="0" borderId="6" xfId="0" applyNumberFormat="1" applyFont="1" applyBorder="1" applyAlignment="1">
      <alignment horizontal="right"/>
    </xf>
    <xf numFmtId="178" fontId="19" fillId="0" borderId="6" xfId="0" applyNumberFormat="1" applyFont="1" applyBorder="1" applyAlignment="1">
      <alignment horizontal="right" vertical="center"/>
    </xf>
    <xf numFmtId="177" fontId="19" fillId="0" borderId="6" xfId="0" applyNumberFormat="1" applyFont="1" applyBorder="1" applyAlignment="1">
      <alignment horizontal="right" vertical="center"/>
    </xf>
    <xf numFmtId="179" fontId="19" fillId="0" borderId="6" xfId="0" applyNumberFormat="1" applyFont="1" applyBorder="1" applyAlignment="1">
      <alignment horizontal="right" vertical="center"/>
    </xf>
    <xf numFmtId="187" fontId="25" fillId="0" borderId="0" xfId="1407" applyNumberFormat="1" applyFont="1" applyAlignment="1">
      <alignment vertical="center"/>
    </xf>
    <xf numFmtId="0" fontId="25" fillId="0" borderId="0" xfId="0" quotePrefix="1" applyFont="1" applyAlignment="1">
      <alignment horizontal="left" vertical="center" indent="2"/>
    </xf>
    <xf numFmtId="203" fontId="26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191" fontId="89" fillId="0" borderId="0" xfId="0" applyNumberFormat="1" applyFont="1" applyAlignment="1">
      <alignment horizontal="right" vertical="center" wrapText="1"/>
    </xf>
    <xf numFmtId="191" fontId="19" fillId="0" borderId="0" xfId="0" applyNumberFormat="1" applyFont="1" applyAlignment="1">
      <alignment horizontal="right" vertical="center" wrapText="1"/>
    </xf>
    <xf numFmtId="205" fontId="16" fillId="0" borderId="0" xfId="0" applyNumberFormat="1" applyFont="1" applyAlignment="1">
      <alignment vertical="center"/>
    </xf>
    <xf numFmtId="0" fontId="16" fillId="0" borderId="0" xfId="0" quotePrefix="1" applyFont="1" applyAlignment="1">
      <alignment horizontal="left" vertical="center" wrapText="1"/>
    </xf>
    <xf numFmtId="191" fontId="19" fillId="0" borderId="24" xfId="0" applyNumberFormat="1" applyFont="1" applyBorder="1" applyAlignment="1">
      <alignment vertical="center"/>
    </xf>
    <xf numFmtId="191" fontId="19" fillId="0" borderId="6" xfId="0" applyNumberFormat="1" applyFont="1" applyBorder="1" applyAlignment="1">
      <alignment vertical="center"/>
    </xf>
    <xf numFmtId="0" fontId="16" fillId="0" borderId="0" xfId="0" applyFont="1" applyAlignment="1">
      <alignment vertical="top" wrapText="1"/>
    </xf>
    <xf numFmtId="199" fontId="19" fillId="0" borderId="0" xfId="0" applyNumberFormat="1" applyFont="1" applyAlignment="1">
      <alignment horizontal="right" vertical="center"/>
    </xf>
    <xf numFmtId="199" fontId="19" fillId="0" borderId="6" xfId="0" applyNumberFormat="1" applyFont="1" applyBorder="1" applyAlignment="1">
      <alignment horizontal="right" vertical="center"/>
    </xf>
    <xf numFmtId="191" fontId="19" fillId="0" borderId="0" xfId="18" applyNumberFormat="1" applyFont="1" applyFill="1" applyBorder="1" applyAlignment="1" applyProtection="1">
      <alignment vertical="center"/>
    </xf>
    <xf numFmtId="191" fontId="19" fillId="0" borderId="6" xfId="18" applyNumberFormat="1" applyFont="1" applyFill="1" applyBorder="1" applyAlignment="1" applyProtection="1">
      <alignment vertical="center"/>
    </xf>
    <xf numFmtId="199" fontId="19" fillId="0" borderId="0" xfId="0" applyNumberFormat="1" applyFont="1" applyAlignment="1">
      <alignment horizontal="right" vertical="center" wrapText="1"/>
    </xf>
    <xf numFmtId="0" fontId="19" fillId="0" borderId="15" xfId="0" applyFont="1" applyBorder="1" applyAlignment="1">
      <alignment horizontal="left" vertical="center"/>
    </xf>
    <xf numFmtId="0" fontId="19" fillId="0" borderId="14" xfId="0" applyFont="1" applyBorder="1" applyAlignment="1">
      <alignment vertical="center"/>
    </xf>
    <xf numFmtId="189" fontId="19" fillId="0" borderId="0" xfId="0" applyNumberFormat="1" applyFont="1" applyAlignment="1">
      <alignment horizontal="right" vertical="center"/>
    </xf>
    <xf numFmtId="189" fontId="19" fillId="0" borderId="10" xfId="0" applyNumberFormat="1" applyFont="1" applyBorder="1" applyAlignment="1">
      <alignment horizontal="right" vertical="center"/>
    </xf>
    <xf numFmtId="189" fontId="19" fillId="0" borderId="6" xfId="0" applyNumberFormat="1" applyFont="1" applyBorder="1" applyAlignment="1">
      <alignment horizontal="right" vertical="center"/>
    </xf>
    <xf numFmtId="190" fontId="19" fillId="0" borderId="6" xfId="0" applyNumberFormat="1" applyFont="1" applyBorder="1" applyAlignment="1">
      <alignment horizontal="right" vertical="center"/>
    </xf>
    <xf numFmtId="199" fontId="19" fillId="0" borderId="14" xfId="0" applyNumberFormat="1" applyFont="1" applyBorder="1" applyAlignment="1">
      <alignment horizontal="right" vertical="center"/>
    </xf>
    <xf numFmtId="191" fontId="19" fillId="0" borderId="14" xfId="18" applyNumberFormat="1" applyFont="1" applyFill="1" applyBorder="1" applyAlignment="1" applyProtection="1">
      <alignment horizontal="right" vertical="center"/>
    </xf>
    <xf numFmtId="199" fontId="19" fillId="0" borderId="14" xfId="0" applyNumberFormat="1" applyFont="1" applyBorder="1" applyAlignment="1">
      <alignment horizontal="right" vertical="center" wrapText="1"/>
    </xf>
    <xf numFmtId="0" fontId="25" fillId="0" borderId="0" xfId="0" applyFont="1" applyAlignment="1">
      <alignment horizontal="left" vertical="top"/>
    </xf>
    <xf numFmtId="0" fontId="30" fillId="2" borderId="14" xfId="0" applyFont="1" applyFill="1" applyBorder="1"/>
    <xf numFmtId="191" fontId="91" fillId="0" borderId="0" xfId="0" applyNumberFormat="1" applyFont="1" applyAlignment="1">
      <alignment horizontal="right" vertical="center"/>
    </xf>
    <xf numFmtId="0" fontId="67" fillId="0" borderId="0" xfId="1458" applyFill="1" applyAlignment="1">
      <alignment vertical="center"/>
    </xf>
    <xf numFmtId="0" fontId="9" fillId="0" borderId="0" xfId="0" applyFont="1"/>
    <xf numFmtId="191" fontId="26" fillId="0" borderId="0" xfId="0" applyNumberFormat="1" applyFont="1" applyAlignment="1">
      <alignment vertical="center"/>
    </xf>
    <xf numFmtId="0" fontId="90" fillId="0" borderId="0" xfId="0" applyFont="1"/>
    <xf numFmtId="191" fontId="50" fillId="0" borderId="0" xfId="0" applyNumberFormat="1" applyFont="1" applyAlignment="1">
      <alignment horizontal="right" vertical="center"/>
    </xf>
    <xf numFmtId="0" fontId="49" fillId="0" borderId="0" xfId="0" applyFont="1" applyAlignment="1">
      <alignment vertical="center"/>
    </xf>
    <xf numFmtId="204" fontId="19" fillId="0" borderId="0" xfId="0" applyNumberFormat="1" applyFont="1" applyAlignment="1">
      <alignment horizontal="right" vertical="center"/>
    </xf>
    <xf numFmtId="199" fontId="10" fillId="0" borderId="0" xfId="0" applyNumberFormat="1" applyFont="1" applyAlignment="1">
      <alignment vertical="center"/>
    </xf>
    <xf numFmtId="191" fontId="50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6" xfId="0" applyFont="1" applyBorder="1" applyAlignment="1">
      <alignment vertical="top"/>
    </xf>
    <xf numFmtId="0" fontId="19" fillId="0" borderId="6" xfId="0" applyFont="1" applyBorder="1" applyAlignment="1">
      <alignment horizontal="left" vertical="top"/>
    </xf>
    <xf numFmtId="3" fontId="19" fillId="0" borderId="0" xfId="0" applyNumberFormat="1" applyFont="1" applyAlignment="1">
      <alignment horizontal="right" vertical="center"/>
    </xf>
    <xf numFmtId="3" fontId="30" fillId="2" borderId="0" xfId="0" applyNumberFormat="1" applyFont="1" applyFill="1"/>
    <xf numFmtId="3" fontId="18" fillId="2" borderId="0" xfId="0" applyNumberFormat="1" applyFont="1" applyFill="1"/>
    <xf numFmtId="3" fontId="19" fillId="2" borderId="0" xfId="0" applyNumberFormat="1" applyFont="1" applyFill="1"/>
    <xf numFmtId="3" fontId="19" fillId="0" borderId="0" xfId="0" applyNumberFormat="1" applyFont="1" applyAlignment="1" applyProtection="1">
      <alignment vertical="center"/>
      <protection hidden="1"/>
    </xf>
    <xf numFmtId="3" fontId="19" fillId="0" borderId="0" xfId="0" applyNumberFormat="1" applyFont="1"/>
    <xf numFmtId="3" fontId="18" fillId="2" borderId="0" xfId="0" applyNumberFormat="1" applyFont="1" applyFill="1" applyAlignment="1">
      <alignment horizontal="right" vertical="center"/>
    </xf>
    <xf numFmtId="3" fontId="18" fillId="0" borderId="0" xfId="0" applyNumberFormat="1" applyFont="1" applyAlignment="1">
      <alignment horizontal="right" vertical="center"/>
    </xf>
    <xf numFmtId="3" fontId="19" fillId="0" borderId="12" xfId="0" applyNumberFormat="1" applyFont="1" applyBorder="1" applyAlignment="1">
      <alignment horizontal="right" vertical="center"/>
    </xf>
    <xf numFmtId="173" fontId="19" fillId="2" borderId="0" xfId="0" applyNumberFormat="1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173" fontId="18" fillId="2" borderId="0" xfId="0" applyNumberFormat="1" applyFont="1" applyFill="1" applyAlignment="1">
      <alignment horizontal="left" vertical="center"/>
    </xf>
    <xf numFmtId="173" fontId="19" fillId="0" borderId="0" xfId="0" applyNumberFormat="1" applyFont="1" applyAlignment="1">
      <alignment horizontal="left" vertical="center"/>
    </xf>
    <xf numFmtId="0" fontId="85" fillId="0" borderId="0" xfId="0" applyFont="1" applyAlignment="1">
      <alignment vertical="center"/>
    </xf>
    <xf numFmtId="0" fontId="87" fillId="0" borderId="0" xfId="0" applyFont="1" applyAlignment="1">
      <alignment horizontal="right" vertical="center"/>
    </xf>
    <xf numFmtId="0" fontId="87" fillId="2" borderId="0" xfId="0" applyFont="1" applyFill="1" applyAlignment="1">
      <alignment horizontal="left" vertical="center"/>
    </xf>
    <xf numFmtId="191" fontId="86" fillId="2" borderId="0" xfId="0" applyNumberFormat="1" applyFont="1" applyFill="1" applyAlignment="1">
      <alignment horizontal="right" vertical="center"/>
    </xf>
    <xf numFmtId="191" fontId="86" fillId="0" borderId="0" xfId="0" applyNumberFormat="1" applyFont="1" applyAlignment="1">
      <alignment horizontal="right" vertical="center"/>
    </xf>
    <xf numFmtId="173" fontId="87" fillId="2" borderId="0" xfId="0" applyNumberFormat="1" applyFont="1" applyFill="1" applyAlignment="1">
      <alignment horizontal="left" vertical="center"/>
    </xf>
    <xf numFmtId="191" fontId="87" fillId="2" borderId="0" xfId="0" applyNumberFormat="1" applyFont="1" applyFill="1" applyAlignment="1">
      <alignment horizontal="right" vertical="center"/>
    </xf>
    <xf numFmtId="191" fontId="87" fillId="0" borderId="0" xfId="0" applyNumberFormat="1" applyFont="1" applyAlignment="1">
      <alignment horizontal="right" vertical="center"/>
    </xf>
    <xf numFmtId="173" fontId="86" fillId="2" borderId="0" xfId="0" applyNumberFormat="1" applyFont="1" applyFill="1" applyAlignment="1">
      <alignment horizontal="left" vertical="center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vertical="top"/>
    </xf>
    <xf numFmtId="0" fontId="16" fillId="0" borderId="0" xfId="0" applyFont="1"/>
    <xf numFmtId="0" fontId="78" fillId="0" borderId="0" xfId="0" applyFont="1"/>
    <xf numFmtId="191" fontId="19" fillId="0" borderId="0" xfId="0" applyNumberFormat="1" applyFont="1" applyAlignment="1">
      <alignment horizontal="right" vertical="top"/>
    </xf>
    <xf numFmtId="183" fontId="26" fillId="0" borderId="0" xfId="0" applyNumberFormat="1" applyFont="1" applyAlignment="1">
      <alignment horizontal="right" vertical="top"/>
    </xf>
    <xf numFmtId="0" fontId="0" fillId="0" borderId="0" xfId="0" applyAlignment="1">
      <alignment vertical="center"/>
    </xf>
    <xf numFmtId="0" fontId="26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201" fontId="19" fillId="2" borderId="14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/>
    </xf>
    <xf numFmtId="0" fontId="23" fillId="0" borderId="0" xfId="0" quotePrefix="1" applyFont="1" applyAlignment="1">
      <alignment horizontal="left" vertical="top"/>
    </xf>
    <xf numFmtId="0" fontId="26" fillId="2" borderId="0" xfId="0" applyFont="1" applyFill="1" applyAlignment="1">
      <alignment horizontal="right" vertical="top"/>
    </xf>
    <xf numFmtId="0" fontId="16" fillId="0" borderId="0" xfId="0" quotePrefix="1" applyFont="1" applyAlignment="1">
      <alignment vertical="top"/>
    </xf>
    <xf numFmtId="0" fontId="19" fillId="0" borderId="0" xfId="0" quotePrefix="1" applyFont="1" applyAlignment="1">
      <alignment vertical="top"/>
    </xf>
    <xf numFmtId="0" fontId="47" fillId="0" borderId="0" xfId="0" applyFont="1" applyAlignment="1">
      <alignment vertical="center"/>
    </xf>
    <xf numFmtId="0" fontId="26" fillId="2" borderId="0" xfId="0" applyFont="1" applyFill="1" applyAlignment="1">
      <alignment horizontal="left" vertical="center"/>
    </xf>
    <xf numFmtId="208" fontId="19" fillId="2" borderId="0" xfId="0" applyNumberFormat="1" applyFont="1" applyFill="1" applyAlignment="1">
      <alignment horizontal="right" vertical="center"/>
    </xf>
    <xf numFmtId="191" fontId="19" fillId="2" borderId="10" xfId="0" applyNumberFormat="1" applyFont="1" applyFill="1" applyBorder="1" applyAlignment="1">
      <alignment horizontal="right" vertical="center"/>
    </xf>
    <xf numFmtId="0" fontId="26" fillId="0" borderId="25" xfId="0" applyFont="1" applyBorder="1" applyAlignment="1">
      <alignment horizontal="right" vertical="center"/>
    </xf>
    <xf numFmtId="0" fontId="25" fillId="0" borderId="25" xfId="0" applyFont="1" applyBorder="1" applyAlignment="1">
      <alignment vertical="center"/>
    </xf>
    <xf numFmtId="0" fontId="25" fillId="0" borderId="25" xfId="0" applyFont="1" applyBorder="1" applyAlignment="1">
      <alignment vertical="center" wrapText="1"/>
    </xf>
    <xf numFmtId="0" fontId="19" fillId="0" borderId="14" xfId="0" applyFont="1" applyBorder="1" applyAlignment="1">
      <alignment horizontal="right" vertical="center"/>
    </xf>
    <xf numFmtId="0" fontId="26" fillId="0" borderId="0" xfId="1529" quotePrefix="1" applyFont="1" applyAlignment="1">
      <alignment horizontal="left"/>
    </xf>
    <xf numFmtId="0" fontId="26" fillId="0" borderId="0" xfId="1529" applyFont="1" applyAlignment="1">
      <alignment horizontal="left" vertical="center"/>
    </xf>
    <xf numFmtId="0" fontId="26" fillId="0" borderId="0" xfId="1529" quotePrefix="1" applyFont="1" applyAlignment="1">
      <alignment vertical="center"/>
    </xf>
    <xf numFmtId="0" fontId="26" fillId="0" borderId="0" xfId="1529" quotePrefix="1" applyFont="1" applyAlignment="1">
      <alignment horizontal="left" vertical="center"/>
    </xf>
    <xf numFmtId="2" fontId="19" fillId="2" borderId="28" xfId="0" applyNumberFormat="1" applyFont="1" applyFill="1" applyBorder="1" applyAlignment="1">
      <alignment horizontal="left" vertical="center"/>
    </xf>
    <xf numFmtId="191" fontId="19" fillId="0" borderId="29" xfId="0" applyNumberFormat="1" applyFont="1" applyBorder="1" applyAlignment="1">
      <alignment horizontal="right" vertical="center"/>
    </xf>
    <xf numFmtId="0" fontId="88" fillId="0" borderId="0" xfId="0" applyFont="1" applyAlignment="1">
      <alignment vertical="center"/>
    </xf>
    <xf numFmtId="0" fontId="25" fillId="0" borderId="0" xfId="0" applyFont="1" applyAlignment="1">
      <alignment vertical="top"/>
    </xf>
    <xf numFmtId="0" fontId="19" fillId="2" borderId="25" xfId="0" applyFont="1" applyFill="1" applyBorder="1" applyAlignment="1">
      <alignment vertical="center"/>
    </xf>
    <xf numFmtId="191" fontId="19" fillId="0" borderId="25" xfId="0" applyNumberFormat="1" applyFont="1" applyBorder="1" applyAlignment="1">
      <alignment horizontal="right" vertical="center"/>
    </xf>
    <xf numFmtId="170" fontId="19" fillId="0" borderId="25" xfId="0" applyNumberFormat="1" applyFont="1" applyBorder="1" applyAlignment="1">
      <alignment horizontal="right" vertical="center"/>
    </xf>
    <xf numFmtId="191" fontId="80" fillId="0" borderId="25" xfId="0" applyNumberFormat="1" applyFont="1" applyBorder="1" applyAlignment="1">
      <alignment horizontal="right" vertical="center"/>
    </xf>
    <xf numFmtId="1" fontId="19" fillId="0" borderId="25" xfId="0" applyNumberFormat="1" applyFont="1" applyBorder="1" applyAlignment="1">
      <alignment horizontal="right" vertical="center"/>
    </xf>
    <xf numFmtId="0" fontId="19" fillId="2" borderId="30" xfId="0" applyFont="1" applyFill="1" applyBorder="1" applyAlignment="1">
      <alignment vertical="center"/>
    </xf>
    <xf numFmtId="198" fontId="19" fillId="0" borderId="25" xfId="0" applyNumberFormat="1" applyFont="1" applyBorder="1"/>
    <xf numFmtId="183" fontId="26" fillId="2" borderId="25" xfId="0" applyNumberFormat="1" applyFont="1" applyFill="1" applyBorder="1" applyAlignment="1">
      <alignment horizontal="right" vertical="center"/>
    </xf>
    <xf numFmtId="0" fontId="26" fillId="0" borderId="25" xfId="0" applyFont="1" applyBorder="1" applyAlignment="1">
      <alignment horizontal="right" vertical="center" wrapText="1"/>
    </xf>
    <xf numFmtId="1" fontId="19" fillId="0" borderId="4" xfId="0" applyNumberFormat="1" applyFont="1" applyBorder="1" applyAlignment="1">
      <alignment horizontal="center" vertical="center"/>
    </xf>
    <xf numFmtId="1" fontId="19" fillId="0" borderId="4" xfId="0" applyNumberFormat="1" applyFont="1" applyBorder="1" applyAlignment="1">
      <alignment horizontal="left" vertical="center"/>
    </xf>
    <xf numFmtId="1" fontId="18" fillId="0" borderId="4" xfId="0" applyNumberFormat="1" applyFont="1" applyBorder="1" applyAlignment="1">
      <alignment horizontal="left" vertical="center"/>
    </xf>
    <xf numFmtId="189" fontId="18" fillId="0" borderId="0" xfId="0" applyNumberFormat="1" applyFont="1" applyAlignment="1">
      <alignment horizontal="right" vertical="center"/>
    </xf>
    <xf numFmtId="1" fontId="19" fillId="0" borderId="0" xfId="0" applyNumberFormat="1" applyFont="1" applyAlignment="1">
      <alignment horizontal="left" vertical="center"/>
    </xf>
    <xf numFmtId="189" fontId="19" fillId="0" borderId="31" xfId="0" applyNumberFormat="1" applyFont="1" applyBorder="1" applyAlignment="1">
      <alignment horizontal="right" vertical="center"/>
    </xf>
    <xf numFmtId="0" fontId="19" fillId="2" borderId="0" xfId="81" applyFont="1" applyFill="1" applyAlignment="1">
      <alignment horizontal="right" vertical="center"/>
    </xf>
    <xf numFmtId="0" fontId="26" fillId="0" borderId="0" xfId="0" applyFont="1" applyAlignment="1">
      <alignment horizontal="right"/>
    </xf>
    <xf numFmtId="0" fontId="92" fillId="0" borderId="0" xfId="0" applyFont="1" applyAlignment="1">
      <alignment vertical="center"/>
    </xf>
    <xf numFmtId="189" fontId="19" fillId="0" borderId="12" xfId="0" applyNumberFormat="1" applyFont="1" applyBorder="1" applyAlignment="1">
      <alignment horizontal="right" vertical="center"/>
    </xf>
    <xf numFmtId="0" fontId="0" fillId="0" borderId="0" xfId="0" applyAlignment="1">
      <alignment horizontal="left" vertical="top"/>
    </xf>
    <xf numFmtId="1" fontId="93" fillId="0" borderId="0" xfId="0" applyNumberFormat="1" applyFont="1" applyAlignment="1">
      <alignment horizontal="right" vertical="top" shrinkToFit="1"/>
    </xf>
    <xf numFmtId="209" fontId="19" fillId="0" borderId="0" xfId="2485" applyNumberFormat="1" applyFont="1" applyFill="1" applyAlignment="1" applyProtection="1">
      <alignment horizontal="right" vertical="center"/>
    </xf>
    <xf numFmtId="209" fontId="91" fillId="0" borderId="0" xfId="18" applyNumberFormat="1" applyFont="1" applyFill="1" applyBorder="1" applyAlignment="1" applyProtection="1">
      <alignment horizontal="right"/>
    </xf>
    <xf numFmtId="209" fontId="10" fillId="0" borderId="0" xfId="0" applyNumberFormat="1" applyFont="1" applyAlignment="1">
      <alignment vertical="center"/>
    </xf>
    <xf numFmtId="209" fontId="18" fillId="0" borderId="0" xfId="0" applyNumberFormat="1" applyFont="1" applyAlignment="1">
      <alignment vertical="center"/>
    </xf>
    <xf numFmtId="3" fontId="19" fillId="0" borderId="0" xfId="0" applyNumberFormat="1" applyFont="1" applyAlignment="1">
      <alignment vertical="center"/>
    </xf>
    <xf numFmtId="0" fontId="94" fillId="0" borderId="0" xfId="0" applyFont="1"/>
    <xf numFmtId="0" fontId="19" fillId="0" borderId="6" xfId="0" quotePrefix="1" applyFont="1" applyBorder="1" applyAlignment="1">
      <alignment vertical="top"/>
    </xf>
    <xf numFmtId="191" fontId="19" fillId="0" borderId="14" xfId="0" applyNumberFormat="1" applyFont="1" applyBorder="1" applyAlignment="1">
      <alignment horizontal="right" vertical="center" wrapText="1"/>
    </xf>
    <xf numFmtId="0" fontId="18" fillId="0" borderId="4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left" vertical="center"/>
    </xf>
    <xf numFmtId="173" fontId="50" fillId="2" borderId="0" xfId="0" applyNumberFormat="1" applyFont="1" applyFill="1" applyAlignment="1">
      <alignment horizontal="left" vertical="center"/>
    </xf>
    <xf numFmtId="0" fontId="50" fillId="2" borderId="0" xfId="0" applyFont="1" applyFill="1" applyAlignment="1">
      <alignment horizontal="right" vertical="center"/>
    </xf>
    <xf numFmtId="189" fontId="50" fillId="0" borderId="0" xfId="0" applyNumberFormat="1" applyFont="1" applyAlignment="1">
      <alignment horizontal="right" vertical="center"/>
    </xf>
    <xf numFmtId="3" fontId="19" fillId="0" borderId="14" xfId="0" applyNumberFormat="1" applyFont="1" applyBorder="1"/>
    <xf numFmtId="0" fontId="95" fillId="2" borderId="0" xfId="0" applyFont="1" applyFill="1" applyAlignment="1">
      <alignment horizontal="right" vertical="center"/>
    </xf>
    <xf numFmtId="3" fontId="96" fillId="0" borderId="0" xfId="0" applyNumberFormat="1" applyFont="1" applyAlignment="1">
      <alignment horizontal="right" vertical="top" shrinkToFit="1"/>
    </xf>
    <xf numFmtId="3" fontId="19" fillId="2" borderId="0" xfId="0" applyNumberFormat="1" applyFont="1" applyFill="1" applyAlignment="1">
      <alignment horizontal="right"/>
    </xf>
    <xf numFmtId="191" fontId="19" fillId="0" borderId="0" xfId="0" applyNumberFormat="1" applyFont="1"/>
    <xf numFmtId="0" fontId="19" fillId="0" borderId="0" xfId="0" applyFont="1" applyAlignment="1">
      <alignment horizontal="right"/>
    </xf>
    <xf numFmtId="176" fontId="97" fillId="2" borderId="0" xfId="18" applyNumberFormat="1" applyFont="1" applyFill="1" applyBorder="1" applyAlignment="1">
      <alignment horizontal="right" vertical="center"/>
    </xf>
    <xf numFmtId="0" fontId="19" fillId="2" borderId="0" xfId="0" applyFont="1" applyFill="1" applyAlignment="1">
      <alignment horizontal="right"/>
    </xf>
    <xf numFmtId="176" fontId="97" fillId="0" borderId="0" xfId="18" applyNumberFormat="1" applyFont="1" applyFill="1" applyBorder="1" applyAlignment="1">
      <alignment horizontal="right" vertical="center"/>
    </xf>
    <xf numFmtId="0" fontId="50" fillId="0" borderId="0" xfId="0" applyFont="1"/>
    <xf numFmtId="0" fontId="19" fillId="2" borderId="0" xfId="0" quotePrefix="1" applyFont="1" applyFill="1" applyAlignment="1">
      <alignment horizontal="right" vertical="center"/>
    </xf>
    <xf numFmtId="198" fontId="16" fillId="2" borderId="0" xfId="0" applyNumberFormat="1" applyFont="1" applyFill="1" applyAlignment="1" applyProtection="1">
      <alignment vertical="center"/>
      <protection hidden="1"/>
    </xf>
    <xf numFmtId="198" fontId="16" fillId="2" borderId="25" xfId="0" applyNumberFormat="1" applyFont="1" applyFill="1" applyBorder="1" applyAlignment="1" applyProtection="1">
      <alignment vertical="center"/>
      <protection hidden="1"/>
    </xf>
    <xf numFmtId="0" fontId="98" fillId="0" borderId="0" xfId="0" applyFont="1"/>
    <xf numFmtId="0" fontId="86" fillId="0" borderId="0" xfId="0" applyFont="1" applyAlignment="1">
      <alignment vertical="center"/>
    </xf>
    <xf numFmtId="0" fontId="91" fillId="0" borderId="0" xfId="0" applyFont="1" applyAlignment="1">
      <alignment vertical="center"/>
    </xf>
    <xf numFmtId="0" fontId="91" fillId="2" borderId="0" xfId="0" applyFont="1" applyFill="1" applyAlignment="1">
      <alignment vertical="center"/>
    </xf>
    <xf numFmtId="0" fontId="50" fillId="0" borderId="0" xfId="0" applyFont="1" applyAlignment="1">
      <alignment vertical="center"/>
    </xf>
    <xf numFmtId="0" fontId="19" fillId="2" borderId="26" xfId="0" applyFont="1" applyFill="1" applyBorder="1" applyAlignment="1">
      <alignment vertical="center"/>
    </xf>
    <xf numFmtId="0" fontId="18" fillId="0" borderId="26" xfId="0" applyFont="1" applyBorder="1" applyAlignment="1">
      <alignment horizontal="left" vertical="center"/>
    </xf>
    <xf numFmtId="0" fontId="18" fillId="2" borderId="26" xfId="0" applyFont="1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183" fontId="19" fillId="2" borderId="0" xfId="0" applyNumberFormat="1" applyFont="1" applyFill="1" applyAlignment="1">
      <alignment horizontal="right" vertical="center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vertical="top" wrapText="1"/>
    </xf>
    <xf numFmtId="4" fontId="0" fillId="0" borderId="0" xfId="0" applyNumberFormat="1"/>
    <xf numFmtId="3" fontId="27" fillId="0" borderId="0" xfId="0" applyNumberFormat="1" applyFont="1" applyAlignment="1">
      <alignment horizontal="right" vertical="center"/>
    </xf>
    <xf numFmtId="4" fontId="1" fillId="0" borderId="0" xfId="2487" applyNumberFormat="1"/>
    <xf numFmtId="3" fontId="18" fillId="0" borderId="14" xfId="0" applyNumberFormat="1" applyFont="1" applyBorder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6" fillId="0" borderId="6" xfId="0" applyFont="1" applyBorder="1" applyAlignment="1">
      <alignment vertical="center" wrapText="1"/>
    </xf>
    <xf numFmtId="0" fontId="67" fillId="2" borderId="0" xfId="1458" applyFill="1" applyAlignment="1" applyProtection="1"/>
    <xf numFmtId="2" fontId="19" fillId="2" borderId="26" xfId="0" applyNumberFormat="1" applyFont="1" applyFill="1" applyBorder="1" applyAlignment="1">
      <alignment horizontal="left" vertical="center"/>
    </xf>
    <xf numFmtId="191" fontId="19" fillId="0" borderId="31" xfId="0" applyNumberFormat="1" applyFont="1" applyBorder="1" applyAlignment="1">
      <alignment horizontal="right" vertical="center"/>
    </xf>
    <xf numFmtId="3" fontId="19" fillId="0" borderId="25" xfId="0" applyNumberFormat="1" applyFont="1" applyBorder="1" applyAlignment="1" applyProtection="1">
      <alignment vertical="center"/>
      <protection hidden="1"/>
    </xf>
    <xf numFmtId="0" fontId="67" fillId="0" borderId="0" xfId="1458"/>
    <xf numFmtId="189" fontId="19" fillId="0" borderId="9" xfId="0" applyNumberFormat="1" applyFont="1" applyBorder="1" applyAlignment="1">
      <alignment horizontal="right" vertical="center"/>
    </xf>
    <xf numFmtId="0" fontId="19" fillId="0" borderId="6" xfId="0" quotePrefix="1" applyFont="1" applyBorder="1" applyAlignment="1">
      <alignment horizontal="left" vertical="top"/>
    </xf>
    <xf numFmtId="0" fontId="18" fillId="0" borderId="12" xfId="0" applyFont="1" applyBorder="1" applyAlignment="1">
      <alignment horizontal="right" vertical="center" wrapText="1"/>
    </xf>
    <xf numFmtId="0" fontId="18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right" vertical="center" wrapText="1"/>
    </xf>
    <xf numFmtId="0" fontId="19" fillId="0" borderId="0" xfId="0" applyFont="1" applyAlignment="1">
      <alignment horizontal="left"/>
    </xf>
    <xf numFmtId="0" fontId="16" fillId="0" borderId="6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center" vertical="center"/>
    </xf>
    <xf numFmtId="199" fontId="19" fillId="0" borderId="12" xfId="0" applyNumberFormat="1" applyFont="1" applyBorder="1"/>
    <xf numFmtId="0" fontId="19" fillId="0" borderId="0" xfId="0" quotePrefix="1" applyFont="1" applyAlignment="1">
      <alignment horizontal="left" vertical="top"/>
    </xf>
    <xf numFmtId="0" fontId="19" fillId="0" borderId="0" xfId="0" applyFont="1" applyAlignment="1">
      <alignment horizontal="center"/>
    </xf>
    <xf numFmtId="0" fontId="18" fillId="0" borderId="32" xfId="1529" applyFont="1" applyBorder="1" applyAlignment="1">
      <alignment horizontal="centerContinuous" vertical="center"/>
    </xf>
    <xf numFmtId="0" fontId="18" fillId="0" borderId="29" xfId="1529" applyFont="1" applyBorder="1" applyAlignment="1">
      <alignment horizontal="centerContinuous" vertical="center"/>
    </xf>
    <xf numFmtId="0" fontId="18" fillId="0" borderId="32" xfId="1529" applyFont="1" applyBorder="1" applyAlignment="1">
      <alignment horizontal="right" vertical="center"/>
    </xf>
    <xf numFmtId="0" fontId="18" fillId="0" borderId="29" xfId="1529" applyFont="1" applyBorder="1" applyAlignment="1">
      <alignment horizontal="right" vertical="center"/>
    </xf>
    <xf numFmtId="0" fontId="18" fillId="0" borderId="31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199" fontId="19" fillId="0" borderId="31" xfId="0" applyNumberFormat="1" applyFont="1" applyBorder="1"/>
    <xf numFmtId="179" fontId="19" fillId="0" borderId="33" xfId="0" applyNumberFormat="1" applyFont="1" applyBorder="1" applyAlignment="1">
      <alignment horizontal="right" vertical="center"/>
    </xf>
    <xf numFmtId="0" fontId="18" fillId="0" borderId="11" xfId="0" applyFont="1" applyBorder="1" applyAlignment="1">
      <alignment horizontal="right" vertical="center"/>
    </xf>
    <xf numFmtId="0" fontId="19" fillId="0" borderId="12" xfId="0" applyFont="1" applyBorder="1" applyAlignment="1">
      <alignment vertical="center"/>
    </xf>
    <xf numFmtId="199" fontId="19" fillId="2" borderId="12" xfId="0" applyNumberFormat="1" applyFont="1" applyFill="1" applyBorder="1" applyAlignment="1">
      <alignment horizontal="right"/>
    </xf>
    <xf numFmtId="199" fontId="19" fillId="0" borderId="24" xfId="0" applyNumberFormat="1" applyFont="1" applyBorder="1"/>
    <xf numFmtId="0" fontId="19" fillId="0" borderId="15" xfId="0" applyFont="1" applyBorder="1" applyAlignment="1">
      <alignment horizontal="center" vertical="center"/>
    </xf>
    <xf numFmtId="3" fontId="17" fillId="0" borderId="0" xfId="0" applyNumberFormat="1" applyFont="1" applyAlignment="1">
      <alignment horizontal="right" vertical="center"/>
    </xf>
    <xf numFmtId="0" fontId="17" fillId="0" borderId="12" xfId="0" applyFont="1" applyBorder="1" applyAlignment="1">
      <alignment vertical="center"/>
    </xf>
    <xf numFmtId="0" fontId="17" fillId="0" borderId="12" xfId="0" applyFont="1" applyBorder="1" applyAlignment="1">
      <alignment horizontal="right" vertical="center"/>
    </xf>
    <xf numFmtId="3" fontId="19" fillId="0" borderId="12" xfId="0" applyNumberFormat="1" applyFont="1" applyBorder="1" applyAlignment="1">
      <alignment vertical="center"/>
    </xf>
    <xf numFmtId="183" fontId="26" fillId="0" borderId="0" xfId="0" applyNumberFormat="1" applyFont="1" applyAlignment="1">
      <alignment horizontal="right"/>
    </xf>
    <xf numFmtId="0" fontId="18" fillId="2" borderId="0" xfId="0" applyFont="1" applyFill="1" applyAlignment="1">
      <alignment horizontal="right" vertical="center"/>
    </xf>
    <xf numFmtId="0" fontId="18" fillId="2" borderId="0" xfId="0" quotePrefix="1" applyFont="1" applyFill="1" applyAlignment="1">
      <alignment horizontal="right" vertical="center" wrapText="1"/>
    </xf>
    <xf numFmtId="0" fontId="18" fillId="2" borderId="11" xfId="0" applyFont="1" applyFill="1" applyBorder="1" applyAlignment="1">
      <alignment horizontal="right" vertical="center"/>
    </xf>
    <xf numFmtId="0" fontId="18" fillId="2" borderId="12" xfId="0" applyFont="1" applyFill="1" applyBorder="1" applyAlignment="1">
      <alignment horizontal="right" vertical="center"/>
    </xf>
    <xf numFmtId="0" fontId="19" fillId="2" borderId="12" xfId="0" applyFont="1" applyFill="1" applyBorder="1" applyAlignment="1">
      <alignment horizontal="right" vertical="center"/>
    </xf>
    <xf numFmtId="3" fontId="19" fillId="0" borderId="14" xfId="0" applyNumberFormat="1" applyFont="1" applyBorder="1" applyAlignment="1">
      <alignment horizontal="right" vertical="center"/>
    </xf>
    <xf numFmtId="3" fontId="19" fillId="0" borderId="24" xfId="0" applyNumberFormat="1" applyFont="1" applyBorder="1" applyAlignment="1">
      <alignment horizontal="right" vertical="center"/>
    </xf>
    <xf numFmtId="0" fontId="18" fillId="0" borderId="12" xfId="0" applyFont="1" applyBorder="1" applyAlignment="1">
      <alignment vertical="center"/>
    </xf>
    <xf numFmtId="191" fontId="18" fillId="0" borderId="12" xfId="0" applyNumberFormat="1" applyFont="1" applyBorder="1" applyAlignment="1">
      <alignment horizontal="right" vertical="center"/>
    </xf>
    <xf numFmtId="0" fontId="19" fillId="0" borderId="28" xfId="0" applyFont="1" applyBorder="1" applyAlignment="1">
      <alignment vertical="center"/>
    </xf>
    <xf numFmtId="3" fontId="19" fillId="0" borderId="0" xfId="0" applyNumberFormat="1" applyFont="1" applyAlignment="1">
      <alignment horizontal="right"/>
    </xf>
    <xf numFmtId="191" fontId="19" fillId="2" borderId="29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19" fillId="0" borderId="4" xfId="0" applyFont="1" applyBorder="1" applyAlignment="1">
      <alignment horizontal="right" vertical="center"/>
    </xf>
    <xf numFmtId="170" fontId="18" fillId="0" borderId="0" xfId="0" applyNumberFormat="1" applyFont="1" applyAlignment="1">
      <alignment horizontal="right" vertical="center" wrapText="1"/>
    </xf>
    <xf numFmtId="0" fontId="18" fillId="0" borderId="4" xfId="0" applyFont="1" applyBorder="1" applyAlignment="1">
      <alignment horizontal="right" vertical="center" wrapText="1"/>
    </xf>
    <xf numFmtId="0" fontId="19" fillId="0" borderId="4" xfId="0" applyFont="1" applyBorder="1" applyAlignment="1">
      <alignment horizontal="right" vertical="center" wrapText="1"/>
    </xf>
    <xf numFmtId="170" fontId="19" fillId="0" borderId="12" xfId="0" applyNumberFormat="1" applyFont="1" applyBorder="1" applyAlignment="1">
      <alignment horizontal="right" vertical="center"/>
    </xf>
    <xf numFmtId="170" fontId="19" fillId="0" borderId="29" xfId="0" applyNumberFormat="1" applyFont="1" applyBorder="1" applyAlignment="1">
      <alignment horizontal="right" vertical="center"/>
    </xf>
    <xf numFmtId="0" fontId="19" fillId="0" borderId="14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191" fontId="19" fillId="0" borderId="10" xfId="0" applyNumberFormat="1" applyFont="1" applyBorder="1" applyAlignment="1">
      <alignment vertical="center"/>
    </xf>
    <xf numFmtId="191" fontId="19" fillId="0" borderId="14" xfId="0" applyNumberFormat="1" applyFont="1" applyBorder="1" applyAlignment="1">
      <alignment vertical="center"/>
    </xf>
    <xf numFmtId="191" fontId="19" fillId="0" borderId="29" xfId="0" applyNumberFormat="1" applyFont="1" applyBorder="1" applyAlignment="1">
      <alignment vertical="center"/>
    </xf>
    <xf numFmtId="199" fontId="19" fillId="0" borderId="10" xfId="0" applyNumberFormat="1" applyFont="1" applyBorder="1" applyAlignment="1">
      <alignment horizontal="right" vertical="center"/>
    </xf>
    <xf numFmtId="199" fontId="19" fillId="0" borderId="29" xfId="0" applyNumberFormat="1" applyFont="1" applyBorder="1" applyAlignment="1">
      <alignment horizontal="right" vertical="center"/>
    </xf>
    <xf numFmtId="191" fontId="19" fillId="0" borderId="14" xfId="18" applyNumberFormat="1" applyFont="1" applyFill="1" applyBorder="1" applyAlignment="1" applyProtection="1">
      <alignment vertical="center"/>
    </xf>
    <xf numFmtId="191" fontId="19" fillId="0" borderId="29" xfId="18" applyNumberFormat="1" applyFont="1" applyFill="1" applyBorder="1" applyAlignment="1" applyProtection="1">
      <alignment vertical="center"/>
    </xf>
    <xf numFmtId="0" fontId="18" fillId="0" borderId="6" xfId="0" applyFont="1" applyBorder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6" fillId="0" borderId="0" xfId="1529" applyFont="1" applyAlignment="1">
      <alignment horizontal="center" vertical="center"/>
    </xf>
    <xf numFmtId="0" fontId="25" fillId="0" borderId="0" xfId="1529" applyFont="1" applyAlignment="1">
      <alignment vertical="center"/>
    </xf>
    <xf numFmtId="170" fontId="30" fillId="0" borderId="0" xfId="0" applyNumberFormat="1" applyFont="1"/>
    <xf numFmtId="0" fontId="18" fillId="0" borderId="13" xfId="0" applyFont="1" applyBorder="1" applyAlignment="1">
      <alignment horizontal="right" vertical="center" wrapText="1"/>
    </xf>
    <xf numFmtId="0" fontId="18" fillId="0" borderId="12" xfId="0" applyFont="1" applyBorder="1" applyAlignment="1">
      <alignment horizontal="right" vertical="center" wrapText="1"/>
    </xf>
    <xf numFmtId="0" fontId="18" fillId="0" borderId="10" xfId="0" applyFont="1" applyBorder="1" applyAlignment="1">
      <alignment horizontal="right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6" fillId="0" borderId="0" xfId="0" quotePrefix="1" applyFont="1" applyAlignment="1">
      <alignment horizontal="left" vertical="center"/>
    </xf>
    <xf numFmtId="0" fontId="19" fillId="0" borderId="0" xfId="0" quotePrefix="1" applyFont="1" applyAlignment="1">
      <alignment horizontal="left" vertical="top"/>
    </xf>
    <xf numFmtId="0" fontId="19" fillId="0" borderId="0" xfId="0" applyFont="1" applyAlignment="1">
      <alignment vertical="top"/>
    </xf>
    <xf numFmtId="0" fontId="18" fillId="0" borderId="5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5" fillId="0" borderId="0" xfId="1529" applyFont="1" applyAlignment="1">
      <alignment horizontal="distributed" vertical="justify" wrapText="1"/>
    </xf>
    <xf numFmtId="0" fontId="26" fillId="0" borderId="0" xfId="1529" applyFont="1" applyAlignment="1">
      <alignment horizontal="distributed" vertical="center" wrapText="1" justifyLastLine="1"/>
    </xf>
    <xf numFmtId="0" fontId="26" fillId="0" borderId="0" xfId="1529" applyFont="1" applyAlignment="1">
      <alignment horizontal="distributed" vertical="center" justifyLastLine="1"/>
    </xf>
    <xf numFmtId="0" fontId="26" fillId="0" borderId="0" xfId="0" applyFont="1" applyAlignment="1">
      <alignment horizontal="left" vertical="center"/>
    </xf>
    <xf numFmtId="0" fontId="18" fillId="0" borderId="25" xfId="1529" applyFont="1" applyBorder="1" applyAlignment="1">
      <alignment horizontal="center" vertical="center"/>
    </xf>
    <xf numFmtId="0" fontId="18" fillId="0" borderId="14" xfId="1529" applyFont="1" applyBorder="1" applyAlignment="1">
      <alignment horizontal="center" vertical="center"/>
    </xf>
    <xf numFmtId="0" fontId="18" fillId="0" borderId="0" xfId="1529" applyFont="1" applyAlignment="1">
      <alignment horizontal="right" vertical="center" wrapText="1"/>
    </xf>
    <xf numFmtId="0" fontId="18" fillId="0" borderId="14" xfId="1529" applyFont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top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71" fontId="18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8" fillId="0" borderId="8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71" fontId="18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86" fillId="0" borderId="0" xfId="0" applyFont="1" applyAlignment="1">
      <alignment horizontal="left" vertical="top"/>
    </xf>
    <xf numFmtId="0" fontId="87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 wrapText="1"/>
    </xf>
    <xf numFmtId="0" fontId="86" fillId="0" borderId="0" xfId="0" applyFont="1" applyAlignment="1">
      <alignment horizontal="center" vertical="center" wrapText="1"/>
    </xf>
    <xf numFmtId="171" fontId="87" fillId="0" borderId="0" xfId="0" applyNumberFormat="1" applyFont="1" applyAlignment="1">
      <alignment horizontal="center" vertical="center" wrapText="1"/>
    </xf>
    <xf numFmtId="0" fontId="18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top" wrapText="1"/>
    </xf>
    <xf numFmtId="0" fontId="18" fillId="2" borderId="8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8" fillId="0" borderId="8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27" xfId="0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18" fillId="0" borderId="8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right" vertical="center"/>
    </xf>
    <xf numFmtId="0" fontId="18" fillId="0" borderId="6" xfId="0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19" fillId="0" borderId="4" xfId="0" applyFont="1" applyBorder="1" applyAlignment="1">
      <alignment horizontal="center" vertical="center" wrapText="1"/>
    </xf>
    <xf numFmtId="0" fontId="25" fillId="0" borderId="0" xfId="0" applyFont="1" applyAlignment="1">
      <alignment horizontal="right" vertical="center"/>
    </xf>
    <xf numFmtId="0" fontId="10" fillId="0" borderId="4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right" vertical="center"/>
    </xf>
    <xf numFmtId="0" fontId="25" fillId="0" borderId="25" xfId="0" applyFont="1" applyBorder="1" applyAlignment="1">
      <alignment horizontal="left" vertical="center"/>
    </xf>
    <xf numFmtId="0" fontId="25" fillId="0" borderId="25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 wrapText="1"/>
    </xf>
    <xf numFmtId="0" fontId="18" fillId="0" borderId="6" xfId="0" applyFont="1" applyBorder="1" applyAlignment="1">
      <alignment horizontal="right" vertical="center" wrapText="1"/>
    </xf>
    <xf numFmtId="0" fontId="18" fillId="0" borderId="7" xfId="0" quotePrefix="1" applyFont="1" applyBorder="1" applyAlignment="1">
      <alignment horizontal="center" vertical="center" wrapText="1"/>
    </xf>
    <xf numFmtId="0" fontId="26" fillId="0" borderId="25" xfId="0" applyFont="1" applyBorder="1" applyAlignment="1">
      <alignment horizontal="right" vertical="center" wrapText="1"/>
    </xf>
    <xf numFmtId="0" fontId="26" fillId="0" borderId="0" xfId="0" applyFont="1" applyAlignment="1">
      <alignment horizontal="right" vertical="center" wrapText="1"/>
    </xf>
    <xf numFmtId="0" fontId="16" fillId="0" borderId="0" xfId="0" quotePrefix="1" applyFont="1" applyAlignment="1">
      <alignment horizontal="left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6" fillId="0" borderId="6" xfId="0" applyFont="1" applyBorder="1" applyAlignment="1">
      <alignment horizontal="left" vertical="center" wrapText="1"/>
    </xf>
    <xf numFmtId="0" fontId="26" fillId="0" borderId="0" xfId="0" applyFont="1" applyAlignment="1">
      <alignment horizontal="right" vertical="center"/>
    </xf>
    <xf numFmtId="0" fontId="19" fillId="2" borderId="0" xfId="0" applyFont="1" applyFill="1" applyAlignment="1">
      <alignment horizontal="left" vertical="center"/>
    </xf>
    <xf numFmtId="0" fontId="16" fillId="0" borderId="6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9" fillId="2" borderId="5" xfId="0" applyFont="1" applyFill="1" applyBorder="1" applyAlignment="1">
      <alignment horizontal="left" vertical="center"/>
    </xf>
    <xf numFmtId="0" fontId="16" fillId="0" borderId="0" xfId="0" applyFont="1" applyAlignment="1">
      <alignment vertical="top" wrapText="1"/>
    </xf>
    <xf numFmtId="0" fontId="19" fillId="2" borderId="5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right" vertical="top"/>
    </xf>
    <xf numFmtId="0" fontId="25" fillId="0" borderId="0" xfId="0" applyFont="1" applyAlignment="1">
      <alignment horizontal="left" vertical="top"/>
    </xf>
  </cellXfs>
  <cellStyles count="2488">
    <cellStyle name="20% - Énfasis1 2" xfId="1414"/>
    <cellStyle name="20% - Énfasis2 2" xfId="1415"/>
    <cellStyle name="20% - Énfasis3 2" xfId="1416"/>
    <cellStyle name="20% - Énfasis4 2" xfId="1417"/>
    <cellStyle name="20% - Énfasis5 2" xfId="1418"/>
    <cellStyle name="20% - Énfasis6 2" xfId="1419"/>
    <cellStyle name="40% - Énfasis1 2" xfId="1420"/>
    <cellStyle name="40% - Énfasis2 2" xfId="1421"/>
    <cellStyle name="40% - Énfasis3 2" xfId="1422"/>
    <cellStyle name="40% - Énfasis4 2" xfId="1423"/>
    <cellStyle name="40% - Énfasis5 2" xfId="1424"/>
    <cellStyle name="40% - Énfasis6 2" xfId="1425"/>
    <cellStyle name="60% - Énfasis1 2" xfId="1426"/>
    <cellStyle name="60% - Énfasis2 2" xfId="1427"/>
    <cellStyle name="60% - Énfasis3 2" xfId="1428"/>
    <cellStyle name="60% - Énfasis4 2" xfId="1429"/>
    <cellStyle name="60% - Énfasis5 2" xfId="1430"/>
    <cellStyle name="60% - Énfasis6 2" xfId="1431"/>
    <cellStyle name="Buena 2" xfId="1432"/>
    <cellStyle name="Cálculo 2" xfId="1433"/>
    <cellStyle name="Cancel" xfId="1"/>
    <cellStyle name="Celda de comprobación 2" xfId="1434"/>
    <cellStyle name="Celda vinculada 2" xfId="1435"/>
    <cellStyle name="Comma" xfId="2"/>
    <cellStyle name="Comma0" xfId="3"/>
    <cellStyle name="CUADRO - Style1" xfId="1531"/>
    <cellStyle name="CUERPO - Style2" xfId="1532"/>
    <cellStyle name="Currency" xfId="4"/>
    <cellStyle name="Currency0" xfId="5"/>
    <cellStyle name="Date" xfId="6"/>
    <cellStyle name="Encabezado 4 2" xfId="1436"/>
    <cellStyle name="Énfasis1 2" xfId="1437"/>
    <cellStyle name="Énfasis2 2" xfId="1438"/>
    <cellStyle name="Énfasis3 2" xfId="1439"/>
    <cellStyle name="Énfasis4 2" xfId="1440"/>
    <cellStyle name="Énfasis5 2" xfId="1441"/>
    <cellStyle name="Énfasis6 2" xfId="1442"/>
    <cellStyle name="Entrada 2" xfId="1443"/>
    <cellStyle name="Euro" xfId="7"/>
    <cellStyle name="Euro 2" xfId="8"/>
    <cellStyle name="Euro 3" xfId="9"/>
    <cellStyle name="Euro 4" xfId="10"/>
    <cellStyle name="Euro 5" xfId="11"/>
    <cellStyle name="Euro 6" xfId="12"/>
    <cellStyle name="Euro 6 2" xfId="13"/>
    <cellStyle name="Euro 7" xfId="1542"/>
    <cellStyle name="Euro_INGRE_LIMA" xfId="14"/>
    <cellStyle name="Fixed" xfId="15"/>
    <cellStyle name="Heading 1" xfId="16"/>
    <cellStyle name="Heading 2" xfId="17"/>
    <cellStyle name="Hipervínculo" xfId="1458" builtinId="8"/>
    <cellStyle name="Incorrecto 2" xfId="1444"/>
    <cellStyle name="Millares" xfId="18" builtinId="3"/>
    <cellStyle name="Millares 10" xfId="19"/>
    <cellStyle name="Millares 10 2" xfId="20"/>
    <cellStyle name="Millares 10 3" xfId="21"/>
    <cellStyle name="Millares 10 4" xfId="22"/>
    <cellStyle name="Millares 10 5" xfId="1547"/>
    <cellStyle name="Millares 11" xfId="23"/>
    <cellStyle name="Millares 11 2" xfId="24"/>
    <cellStyle name="Millares 11 3" xfId="25"/>
    <cellStyle name="Millares 11 4" xfId="26"/>
    <cellStyle name="Millares 12" xfId="27"/>
    <cellStyle name="Millares 12 2" xfId="28"/>
    <cellStyle name="Millares 12 3" xfId="29"/>
    <cellStyle name="Millares 12 4" xfId="30"/>
    <cellStyle name="Millares 13" xfId="31"/>
    <cellStyle name="Millares 13 2" xfId="32"/>
    <cellStyle name="Millares 13 3" xfId="33"/>
    <cellStyle name="Millares 13 4" xfId="34"/>
    <cellStyle name="Millares 14" xfId="35"/>
    <cellStyle name="Millares 14 2" xfId="36"/>
    <cellStyle name="Millares 14 3" xfId="37"/>
    <cellStyle name="Millares 14 4" xfId="38"/>
    <cellStyle name="Millares 15" xfId="39"/>
    <cellStyle name="Millares 15 2" xfId="40"/>
    <cellStyle name="Millares 15 3" xfId="41"/>
    <cellStyle name="Millares 15 4" xfId="42"/>
    <cellStyle name="Millares 16" xfId="43"/>
    <cellStyle name="Millares 16 2" xfId="44"/>
    <cellStyle name="Millares 16 3" xfId="45"/>
    <cellStyle name="Millares 16 4" xfId="46"/>
    <cellStyle name="Millares 17" xfId="47"/>
    <cellStyle name="Millares 17 2" xfId="48"/>
    <cellStyle name="Millares 17 3" xfId="49"/>
    <cellStyle name="Millares 17 4" xfId="50"/>
    <cellStyle name="Millares 2" xfId="51"/>
    <cellStyle name="Millares 2 2" xfId="52"/>
    <cellStyle name="Millares 2 3" xfId="53"/>
    <cellStyle name="Millares 2 4" xfId="54"/>
    <cellStyle name="Millares 2 5" xfId="55"/>
    <cellStyle name="Millares 3" xfId="56"/>
    <cellStyle name="Millares 3 2" xfId="57"/>
    <cellStyle name="Millares 3 3" xfId="58"/>
    <cellStyle name="Millares 3 4" xfId="59"/>
    <cellStyle name="Millares 3 5" xfId="60"/>
    <cellStyle name="Millares 4" xfId="61"/>
    <cellStyle name="Millares 4 2" xfId="62"/>
    <cellStyle name="Millares 4 3" xfId="63"/>
    <cellStyle name="Millares 4 4" xfId="64"/>
    <cellStyle name="Millares 5" xfId="65"/>
    <cellStyle name="Millares 5 2" xfId="66"/>
    <cellStyle name="Millares 5 3" xfId="67"/>
    <cellStyle name="Millares 5 4" xfId="68"/>
    <cellStyle name="Millares 7" xfId="69"/>
    <cellStyle name="Millares 7 2" xfId="70"/>
    <cellStyle name="Millares 7 3" xfId="71"/>
    <cellStyle name="Millares 7 4" xfId="72"/>
    <cellStyle name="Millares 8" xfId="73"/>
    <cellStyle name="Millares 8 2" xfId="74"/>
    <cellStyle name="Millares 8 3" xfId="75"/>
    <cellStyle name="Millares 8 4" xfId="76"/>
    <cellStyle name="Millares 9" xfId="77"/>
    <cellStyle name="Millares 9 2" xfId="78"/>
    <cellStyle name="Millares 9 3" xfId="79"/>
    <cellStyle name="Millares 9 4" xfId="80"/>
    <cellStyle name="Millares_vbp_01_02" xfId="2485"/>
    <cellStyle name="Moneda 2" xfId="1445"/>
    <cellStyle name="Moneda 2 2" xfId="1560"/>
    <cellStyle name="Moneda 3" xfId="1446"/>
    <cellStyle name="Moneda 4" xfId="1543"/>
    <cellStyle name="Neutral 2" xfId="1447"/>
    <cellStyle name="Normal" xfId="0" builtinId="0"/>
    <cellStyle name="Normal 10" xfId="81"/>
    <cellStyle name="Normal 10 2" xfId="82"/>
    <cellStyle name="Normal 10 3" xfId="83"/>
    <cellStyle name="Normal 10 4" xfId="84"/>
    <cellStyle name="Normal 10 5" xfId="85"/>
    <cellStyle name="Normal 10 6" xfId="86"/>
    <cellStyle name="Normal 10 6 2" xfId="87"/>
    <cellStyle name="Normal 100" xfId="1528"/>
    <cellStyle name="Normal 101" xfId="1530"/>
    <cellStyle name="Normal 102" xfId="1541"/>
    <cellStyle name="Normal 103" xfId="1544"/>
    <cellStyle name="Normal 104" xfId="2484"/>
    <cellStyle name="Normal 105" xfId="2486"/>
    <cellStyle name="Normal 106" xfId="2487"/>
    <cellStyle name="Normal 11" xfId="88"/>
    <cellStyle name="Normal 11 2" xfId="89"/>
    <cellStyle name="Normal 11 3" xfId="90"/>
    <cellStyle name="Normal 11 4" xfId="91"/>
    <cellStyle name="Normal 11 5" xfId="92"/>
    <cellStyle name="Normal 12" xfId="93"/>
    <cellStyle name="Normal 12 2" xfId="94"/>
    <cellStyle name="Normal 12 3" xfId="95"/>
    <cellStyle name="Normal 12 4" xfId="96"/>
    <cellStyle name="Normal 12 5" xfId="97"/>
    <cellStyle name="Normal 13" xfId="98"/>
    <cellStyle name="Normal 13 2" xfId="99"/>
    <cellStyle name="Normal 13 3" xfId="100"/>
    <cellStyle name="Normal 13 4" xfId="101"/>
    <cellStyle name="Normal 13 5" xfId="102"/>
    <cellStyle name="Normal 14" xfId="103"/>
    <cellStyle name="Normal 14 2" xfId="104"/>
    <cellStyle name="Normal 14 3" xfId="105"/>
    <cellStyle name="Normal 14 4" xfId="106"/>
    <cellStyle name="Normal 14 5" xfId="107"/>
    <cellStyle name="Normal 15" xfId="108"/>
    <cellStyle name="Normal 15 2" xfId="109"/>
    <cellStyle name="Normal 15 3" xfId="110"/>
    <cellStyle name="Normal 15 4" xfId="111"/>
    <cellStyle name="Normal 15 5" xfId="112"/>
    <cellStyle name="Normal 16" xfId="113"/>
    <cellStyle name="Normal 16 2" xfId="114"/>
    <cellStyle name="Normal 16 3" xfId="115"/>
    <cellStyle name="Normal 16 4" xfId="116"/>
    <cellStyle name="Normal 16 5" xfId="117"/>
    <cellStyle name="Normal 17" xfId="118"/>
    <cellStyle name="Normal 17 2" xfId="119"/>
    <cellStyle name="Normal 17 3" xfId="120"/>
    <cellStyle name="Normal 17 4" xfId="121"/>
    <cellStyle name="Normal 18" xfId="122"/>
    <cellStyle name="Normal 18 2" xfId="123"/>
    <cellStyle name="Normal 18 3" xfId="124"/>
    <cellStyle name="Normal 18 4" xfId="125"/>
    <cellStyle name="Normal 19" xfId="126"/>
    <cellStyle name="Normal 19 10" xfId="127"/>
    <cellStyle name="Normal 19 11" xfId="128"/>
    <cellStyle name="Normal 19 12" xfId="129"/>
    <cellStyle name="Normal 19 13" xfId="130"/>
    <cellStyle name="Normal 19 2" xfId="131"/>
    <cellStyle name="Normal 19 3" xfId="132"/>
    <cellStyle name="Normal 19 4" xfId="133"/>
    <cellStyle name="Normal 19 5" xfId="134"/>
    <cellStyle name="Normal 19 6" xfId="135"/>
    <cellStyle name="Normal 19 7" xfId="136"/>
    <cellStyle name="Normal 19 8" xfId="137"/>
    <cellStyle name="Normal 19 9" xfId="138"/>
    <cellStyle name="Normal 2" xfId="1412"/>
    <cellStyle name="normal 2 10" xfId="139"/>
    <cellStyle name="Normal 2 100" xfId="1599"/>
    <cellStyle name="Normal 2 101" xfId="1600"/>
    <cellStyle name="Normal 2 102" xfId="1601"/>
    <cellStyle name="Normal 2 103" xfId="1602"/>
    <cellStyle name="Normal 2 104" xfId="1603"/>
    <cellStyle name="Normal 2 105" xfId="1604"/>
    <cellStyle name="Normal 2 106" xfId="1605"/>
    <cellStyle name="Normal 2 107" xfId="1606"/>
    <cellStyle name="Normal 2 108" xfId="1607"/>
    <cellStyle name="Normal 2 109" xfId="1608"/>
    <cellStyle name="normal 2 11" xfId="140"/>
    <cellStyle name="Normal 2 110" xfId="1609"/>
    <cellStyle name="Normal 2 111" xfId="1610"/>
    <cellStyle name="Normal 2 112" xfId="1611"/>
    <cellStyle name="Normal 2 113" xfId="1612"/>
    <cellStyle name="Normal 2 114" xfId="1613"/>
    <cellStyle name="Normal 2 115" xfId="1614"/>
    <cellStyle name="Normal 2 116" xfId="1615"/>
    <cellStyle name="Normal 2 117" xfId="1616"/>
    <cellStyle name="Normal 2 118" xfId="1617"/>
    <cellStyle name="Normal 2 119" xfId="1618"/>
    <cellStyle name="normal 2 12" xfId="141"/>
    <cellStyle name="Normal 2 120" xfId="1619"/>
    <cellStyle name="Normal 2 121" xfId="1620"/>
    <cellStyle name="Normal 2 122" xfId="1621"/>
    <cellStyle name="Normal 2 123" xfId="1622"/>
    <cellStyle name="Normal 2 124" xfId="1623"/>
    <cellStyle name="Normal 2 125" xfId="1624"/>
    <cellStyle name="Normal 2 126" xfId="1625"/>
    <cellStyle name="Normal 2 127" xfId="1626"/>
    <cellStyle name="Normal 2 128" xfId="1627"/>
    <cellStyle name="Normal 2 129" xfId="1628"/>
    <cellStyle name="normal 2 13" xfId="142"/>
    <cellStyle name="Normal 2 130" xfId="1629"/>
    <cellStyle name="Normal 2 131" xfId="1630"/>
    <cellStyle name="Normal 2 132" xfId="1631"/>
    <cellStyle name="Normal 2 133" xfId="1632"/>
    <cellStyle name="Normal 2 134" xfId="1633"/>
    <cellStyle name="Normal 2 135" xfId="1634"/>
    <cellStyle name="Normal 2 136" xfId="1635"/>
    <cellStyle name="Normal 2 137" xfId="1636"/>
    <cellStyle name="Normal 2 138" xfId="1637"/>
    <cellStyle name="Normal 2 139" xfId="1638"/>
    <cellStyle name="Normal 2 14" xfId="143"/>
    <cellStyle name="Normal 2 140" xfId="1639"/>
    <cellStyle name="Normal 2 141" xfId="1640"/>
    <cellStyle name="Normal 2 142" xfId="1641"/>
    <cellStyle name="Normal 2 143" xfId="1642"/>
    <cellStyle name="Normal 2 144" xfId="1643"/>
    <cellStyle name="Normal 2 145" xfId="1644"/>
    <cellStyle name="Normal 2 146" xfId="1645"/>
    <cellStyle name="Normal 2 147" xfId="1646"/>
    <cellStyle name="Normal 2 148" xfId="1647"/>
    <cellStyle name="Normal 2 149" xfId="1648"/>
    <cellStyle name="Normal 2 15" xfId="144"/>
    <cellStyle name="Normal 2 150" xfId="1649"/>
    <cellStyle name="Normal 2 151" xfId="1650"/>
    <cellStyle name="Normal 2 152" xfId="1651"/>
    <cellStyle name="Normal 2 153" xfId="1652"/>
    <cellStyle name="Normal 2 154" xfId="1653"/>
    <cellStyle name="Normal 2 155" xfId="1654"/>
    <cellStyle name="Normal 2 156" xfId="1655"/>
    <cellStyle name="Normal 2 157" xfId="1656"/>
    <cellStyle name="Normal 2 158" xfId="1657"/>
    <cellStyle name="Normal 2 159" xfId="1658"/>
    <cellStyle name="Normal 2 16" xfId="145"/>
    <cellStyle name="Normal 2 160" xfId="1659"/>
    <cellStyle name="Normal 2 161" xfId="1660"/>
    <cellStyle name="Normal 2 162" xfId="1661"/>
    <cellStyle name="Normal 2 163" xfId="1662"/>
    <cellStyle name="Normal 2 164" xfId="1663"/>
    <cellStyle name="Normal 2 165" xfId="1664"/>
    <cellStyle name="Normal 2 166" xfId="1665"/>
    <cellStyle name="Normal 2 167" xfId="1666"/>
    <cellStyle name="Normal 2 168" xfId="1667"/>
    <cellStyle name="Normal 2 169" xfId="1668"/>
    <cellStyle name="Normal 2 17" xfId="146"/>
    <cellStyle name="Normal 2 170" xfId="1669"/>
    <cellStyle name="Normal 2 171" xfId="1670"/>
    <cellStyle name="Normal 2 172" xfId="1671"/>
    <cellStyle name="Normal 2 173" xfId="1672"/>
    <cellStyle name="Normal 2 174" xfId="1673"/>
    <cellStyle name="Normal 2 175" xfId="1674"/>
    <cellStyle name="Normal 2 176" xfId="1675"/>
    <cellStyle name="Normal 2 177" xfId="1676"/>
    <cellStyle name="Normal 2 178" xfId="1677"/>
    <cellStyle name="Normal 2 179" xfId="1678"/>
    <cellStyle name="Normal 2 18" xfId="147"/>
    <cellStyle name="Normal 2 180" xfId="1679"/>
    <cellStyle name="Normal 2 181" xfId="1680"/>
    <cellStyle name="Normal 2 182" xfId="1681"/>
    <cellStyle name="Normal 2 183" xfId="1682"/>
    <cellStyle name="Normal 2 184" xfId="1683"/>
    <cellStyle name="Normal 2 185" xfId="1684"/>
    <cellStyle name="Normal 2 186" xfId="1685"/>
    <cellStyle name="Normal 2 187" xfId="1686"/>
    <cellStyle name="Normal 2 188" xfId="1687"/>
    <cellStyle name="Normal 2 189" xfId="1688"/>
    <cellStyle name="Normal 2 19" xfId="148"/>
    <cellStyle name="Normal 2 190" xfId="1689"/>
    <cellStyle name="Normal 2 191" xfId="1690"/>
    <cellStyle name="Normal 2 192" xfId="1691"/>
    <cellStyle name="Normal 2 193" xfId="1692"/>
    <cellStyle name="Normal 2 194" xfId="1693"/>
    <cellStyle name="Normal 2 195" xfId="1694"/>
    <cellStyle name="Normal 2 196" xfId="1695"/>
    <cellStyle name="Normal 2 197" xfId="1696"/>
    <cellStyle name="Normal 2 198" xfId="1697"/>
    <cellStyle name="Normal 2 199" xfId="1698"/>
    <cellStyle name="Normal 2 2" xfId="149"/>
    <cellStyle name="normal 2 2 10" xfId="150"/>
    <cellStyle name="Normal 2 2 10 2" xfId="151"/>
    <cellStyle name="normal 2 2 10 2 2" xfId="152"/>
    <cellStyle name="Normal 2 2 10 2 2 2" xfId="153"/>
    <cellStyle name="normal 2 2 10 2 2 2 2" xfId="154"/>
    <cellStyle name="normal 2 2 10 2 2 2 3" xfId="155"/>
    <cellStyle name="Normal 2 2 10 2 2 3" xfId="156"/>
    <cellStyle name="normal 2 2 10 2 3" xfId="157"/>
    <cellStyle name="normal 2 2 10 2 4" xfId="158"/>
    <cellStyle name="Normal 2 2 10 3" xfId="159"/>
    <cellStyle name="normal 2 2 10 3 2" xfId="160"/>
    <cellStyle name="normal 2 2 10 3 3" xfId="161"/>
    <cellStyle name="Normal 2 2 10 4" xfId="162"/>
    <cellStyle name="normal 2 2 11" xfId="163"/>
    <cellStyle name="normal 2 2 12" xfId="164"/>
    <cellStyle name="Normal 2 2 12 2" xfId="165"/>
    <cellStyle name="normal 2 2 12 2 2" xfId="166"/>
    <cellStyle name="normal 2 2 12 2 3" xfId="167"/>
    <cellStyle name="Normal 2 2 12 3" xfId="168"/>
    <cellStyle name="normal 2 2 13" xfId="169"/>
    <cellStyle name="normal 2 2 14" xfId="170"/>
    <cellStyle name="normal 2 2 15" xfId="171"/>
    <cellStyle name="Normal 2 2 15 2" xfId="172"/>
    <cellStyle name="Normal 2 2 16" xfId="1549"/>
    <cellStyle name="Normal 2 2 17" xfId="1552"/>
    <cellStyle name="Normal 2 2 18" xfId="1551"/>
    <cellStyle name="Normal 2 2 19" xfId="1554"/>
    <cellStyle name="normal 2 2 2" xfId="173"/>
    <cellStyle name="Normal 2 2 2 2" xfId="174"/>
    <cellStyle name="normal 2 2 2 2 2" xfId="175"/>
    <cellStyle name="Normal 2 2 2 2 2 2" xfId="176"/>
    <cellStyle name="normal 2 2 2 2 2 2 2" xfId="177"/>
    <cellStyle name="Normal 2 2 2 2 2 2 2 2" xfId="178"/>
    <cellStyle name="normal 2 2 2 2 2 2 2 2 2" xfId="179"/>
    <cellStyle name="Normal 2 2 2 2 2 2 2 2 2 2" xfId="180"/>
    <cellStyle name="Normal 2 2 2 2 2 2 2 2 3" xfId="181"/>
    <cellStyle name="Normal 2 2 2 2 2 2 2 3" xfId="182"/>
    <cellStyle name="Normal 2 2 2 2 2 2 2 4" xfId="183"/>
    <cellStyle name="normal 2 2 2 2 2 2 2 4 2" xfId="184"/>
    <cellStyle name="normal 2 2 2 2 2 2 3" xfId="185"/>
    <cellStyle name="normal 2 2 2 2 2 2 4" xfId="186"/>
    <cellStyle name="Normal 2 2 2 2 2 2 4 2" xfId="187"/>
    <cellStyle name="Normal 2 2 2 2 2 3" xfId="188"/>
    <cellStyle name="Normal 2 2 2 2 2 4" xfId="189"/>
    <cellStyle name="Normal 2 2 2 2 2 5" xfId="190"/>
    <cellStyle name="normal 2 2 2 2 2 5 2" xfId="191"/>
    <cellStyle name="normal 2 2 2 2 3" xfId="192"/>
    <cellStyle name="Normal 2 2 2 2 3 2" xfId="193"/>
    <cellStyle name="Normal 2 2 2 2 3 3" xfId="194"/>
    <cellStyle name="normal 2 2 2 2 4" xfId="195"/>
    <cellStyle name="normal 2 2 2 2 5" xfId="196"/>
    <cellStyle name="Normal 2 2 2 2 5 2" xfId="197"/>
    <cellStyle name="Normal 2 2 2 3" xfId="198"/>
    <cellStyle name="Normal 2 2 2 4" xfId="199"/>
    <cellStyle name="Normal 2 2 2 5" xfId="200"/>
    <cellStyle name="normal 2 2 2 5 2" xfId="201"/>
    <cellStyle name="Normal 2 2 2 5 2 2" xfId="202"/>
    <cellStyle name="Normal 2 2 2 5 2 3" xfId="203"/>
    <cellStyle name="normal 2 2 2 5 3" xfId="204"/>
    <cellStyle name="Normal 2 2 2 6" xfId="205"/>
    <cellStyle name="Normal 2 2 2 7" xfId="206"/>
    <cellStyle name="Normal 2 2 2 8" xfId="207"/>
    <cellStyle name="normal 2 2 2 8 2" xfId="208"/>
    <cellStyle name="Normal 2 2 3" xfId="209"/>
    <cellStyle name="Normal 2 2 4" xfId="210"/>
    <cellStyle name="Normal 2 2 5" xfId="211"/>
    <cellStyle name="Normal 2 2 6" xfId="212"/>
    <cellStyle name="Normal 2 2 7" xfId="213"/>
    <cellStyle name="Normal 2 2 8" xfId="214"/>
    <cellStyle name="Normal 2 2 9" xfId="215"/>
    <cellStyle name="Normal 2 20" xfId="216"/>
    <cellStyle name="Normal 2 200" xfId="1699"/>
    <cellStyle name="Normal 2 201" xfId="1700"/>
    <cellStyle name="Normal 2 202" xfId="1701"/>
    <cellStyle name="Normal 2 203" xfId="1702"/>
    <cellStyle name="Normal 2 204" xfId="1703"/>
    <cellStyle name="Normal 2 205" xfId="1704"/>
    <cellStyle name="Normal 2 206" xfId="1705"/>
    <cellStyle name="Normal 2 207" xfId="1706"/>
    <cellStyle name="Normal 2 208" xfId="1707"/>
    <cellStyle name="Normal 2 209" xfId="1708"/>
    <cellStyle name="Normal 2 21" xfId="217"/>
    <cellStyle name="Normal 2 210" xfId="1709"/>
    <cellStyle name="Normal 2 211" xfId="1710"/>
    <cellStyle name="Normal 2 212" xfId="1711"/>
    <cellStyle name="Normal 2 213" xfId="1712"/>
    <cellStyle name="Normal 2 214" xfId="1713"/>
    <cellStyle name="Normal 2 215" xfId="1714"/>
    <cellStyle name="Normal 2 216" xfId="1715"/>
    <cellStyle name="Normal 2 217" xfId="1716"/>
    <cellStyle name="Normal 2 218" xfId="1717"/>
    <cellStyle name="Normal 2 219" xfId="1718"/>
    <cellStyle name="Normal 2 22" xfId="218"/>
    <cellStyle name="Normal 2 220" xfId="1719"/>
    <cellStyle name="Normal 2 221" xfId="1720"/>
    <cellStyle name="Normal 2 222" xfId="1721"/>
    <cellStyle name="Normal 2 223" xfId="1722"/>
    <cellStyle name="Normal 2 224" xfId="1723"/>
    <cellStyle name="Normal 2 225" xfId="1724"/>
    <cellStyle name="Normal 2 226" xfId="1725"/>
    <cellStyle name="Normal 2 227" xfId="1726"/>
    <cellStyle name="Normal 2 228" xfId="1727"/>
    <cellStyle name="Normal 2 229" xfId="1728"/>
    <cellStyle name="Normal 2 23" xfId="219"/>
    <cellStyle name="Normal 2 230" xfId="1729"/>
    <cellStyle name="Normal 2 231" xfId="1730"/>
    <cellStyle name="Normal 2 232" xfId="1731"/>
    <cellStyle name="Normal 2 233" xfId="1732"/>
    <cellStyle name="Normal 2 234" xfId="1733"/>
    <cellStyle name="Normal 2 235" xfId="1734"/>
    <cellStyle name="Normal 2 236" xfId="1735"/>
    <cellStyle name="Normal 2 237" xfId="1736"/>
    <cellStyle name="Normal 2 238" xfId="1737"/>
    <cellStyle name="Normal 2 239" xfId="1738"/>
    <cellStyle name="Normal 2 24" xfId="220"/>
    <cellStyle name="Normal 2 240" xfId="1739"/>
    <cellStyle name="Normal 2 241" xfId="1740"/>
    <cellStyle name="Normal 2 242" xfId="1741"/>
    <cellStyle name="Normal 2 243" xfId="1742"/>
    <cellStyle name="Normal 2 244" xfId="1743"/>
    <cellStyle name="Normal 2 245" xfId="1744"/>
    <cellStyle name="Normal 2 246" xfId="1745"/>
    <cellStyle name="Normal 2 247" xfId="1746"/>
    <cellStyle name="Normal 2 248" xfId="1747"/>
    <cellStyle name="Normal 2 249" xfId="1748"/>
    <cellStyle name="Normal 2 25" xfId="221"/>
    <cellStyle name="Normal 2 250" xfId="1749"/>
    <cellStyle name="Normal 2 251" xfId="1750"/>
    <cellStyle name="Normal 2 252" xfId="1751"/>
    <cellStyle name="Normal 2 253" xfId="1752"/>
    <cellStyle name="Normal 2 254" xfId="1753"/>
    <cellStyle name="Normal 2 255" xfId="1754"/>
    <cellStyle name="Normal 2 256" xfId="1755"/>
    <cellStyle name="Normal 2 257" xfId="1756"/>
    <cellStyle name="Normal 2 258" xfId="1757"/>
    <cellStyle name="Normal 2 259" xfId="1758"/>
    <cellStyle name="Normal 2 26" xfId="222"/>
    <cellStyle name="Normal 2 260" xfId="1759"/>
    <cellStyle name="Normal 2 261" xfId="1760"/>
    <cellStyle name="Normal 2 262" xfId="1761"/>
    <cellStyle name="Normal 2 263" xfId="1762"/>
    <cellStyle name="Normal 2 264" xfId="1763"/>
    <cellStyle name="Normal 2 265" xfId="1764"/>
    <cellStyle name="Normal 2 266" xfId="1765"/>
    <cellStyle name="Normal 2 267" xfId="1766"/>
    <cellStyle name="Normal 2 268" xfId="1767"/>
    <cellStyle name="Normal 2 269" xfId="1768"/>
    <cellStyle name="Normal 2 27" xfId="223"/>
    <cellStyle name="Normal 2 270" xfId="1769"/>
    <cellStyle name="Normal 2 271" xfId="1770"/>
    <cellStyle name="Normal 2 272" xfId="1771"/>
    <cellStyle name="Normal 2 273" xfId="1772"/>
    <cellStyle name="Normal 2 274" xfId="1773"/>
    <cellStyle name="Normal 2 275" xfId="1774"/>
    <cellStyle name="Normal 2 276" xfId="1775"/>
    <cellStyle name="Normal 2 277" xfId="1776"/>
    <cellStyle name="Normal 2 278" xfId="1777"/>
    <cellStyle name="Normal 2 279" xfId="1778"/>
    <cellStyle name="Normal 2 28" xfId="224"/>
    <cellStyle name="Normal 2 280" xfId="1779"/>
    <cellStyle name="Normal 2 281" xfId="1780"/>
    <cellStyle name="Normal 2 282" xfId="1781"/>
    <cellStyle name="Normal 2 283" xfId="1782"/>
    <cellStyle name="Normal 2 284" xfId="1783"/>
    <cellStyle name="Normal 2 285" xfId="1784"/>
    <cellStyle name="Normal 2 286" xfId="1785"/>
    <cellStyle name="Normal 2 287" xfId="1786"/>
    <cellStyle name="Normal 2 288" xfId="1787"/>
    <cellStyle name="Normal 2 289" xfId="1788"/>
    <cellStyle name="Normal 2 29" xfId="225"/>
    <cellStyle name="Normal 2 290" xfId="1789"/>
    <cellStyle name="Normal 2 291" xfId="1793"/>
    <cellStyle name="Normal 2 292" xfId="1792"/>
    <cellStyle name="Normal 2 293" xfId="1790"/>
    <cellStyle name="Normal 2 294" xfId="1794"/>
    <cellStyle name="Normal 2 295" xfId="1791"/>
    <cellStyle name="Normal 2 296" xfId="1795"/>
    <cellStyle name="Normal 2 297" xfId="1796"/>
    <cellStyle name="Normal 2 298" xfId="1797"/>
    <cellStyle name="Normal 2 299" xfId="1798"/>
    <cellStyle name="Normal 2 3" xfId="226"/>
    <cellStyle name="Normal 2 30" xfId="227"/>
    <cellStyle name="Normal 2 300" xfId="1799"/>
    <cellStyle name="Normal 2 301" xfId="1800"/>
    <cellStyle name="Normal 2 302" xfId="1801"/>
    <cellStyle name="Normal 2 303" xfId="1802"/>
    <cellStyle name="Normal 2 304" xfId="1803"/>
    <cellStyle name="Normal 2 305" xfId="1804"/>
    <cellStyle name="Normal 2 306" xfId="1805"/>
    <cellStyle name="Normal 2 307" xfId="1806"/>
    <cellStyle name="Normal 2 308" xfId="1807"/>
    <cellStyle name="Normal 2 309" xfId="1808"/>
    <cellStyle name="Normal 2 31" xfId="228"/>
    <cellStyle name="Normal 2 310" xfId="1809"/>
    <cellStyle name="Normal 2 311" xfId="1810"/>
    <cellStyle name="Normal 2 312" xfId="1811"/>
    <cellStyle name="Normal 2 313" xfId="1812"/>
    <cellStyle name="Normal 2 314" xfId="1813"/>
    <cellStyle name="Normal 2 315" xfId="1814"/>
    <cellStyle name="Normal 2 316" xfId="1815"/>
    <cellStyle name="Normal 2 317" xfId="1816"/>
    <cellStyle name="Normal 2 318" xfId="1817"/>
    <cellStyle name="Normal 2 319" xfId="1818"/>
    <cellStyle name="Normal 2 32" xfId="229"/>
    <cellStyle name="Normal 2 320" xfId="1819"/>
    <cellStyle name="Normal 2 321" xfId="1820"/>
    <cellStyle name="Normal 2 322" xfId="1821"/>
    <cellStyle name="Normal 2 323" xfId="1822"/>
    <cellStyle name="Normal 2 324" xfId="1823"/>
    <cellStyle name="Normal 2 325" xfId="1824"/>
    <cellStyle name="Normal 2 326" xfId="1825"/>
    <cellStyle name="Normal 2 327" xfId="1826"/>
    <cellStyle name="Normal 2 328" xfId="1827"/>
    <cellStyle name="Normal 2 329" xfId="1828"/>
    <cellStyle name="Normal 2 33" xfId="230"/>
    <cellStyle name="Normal 2 330" xfId="1829"/>
    <cellStyle name="Normal 2 331" xfId="1830"/>
    <cellStyle name="Normal 2 332" xfId="1831"/>
    <cellStyle name="Normal 2 333" xfId="1832"/>
    <cellStyle name="Normal 2 334" xfId="1833"/>
    <cellStyle name="Normal 2 335" xfId="1834"/>
    <cellStyle name="Normal 2 336" xfId="1835"/>
    <cellStyle name="Normal 2 337" xfId="1836"/>
    <cellStyle name="Normal 2 338" xfId="1837"/>
    <cellStyle name="Normal 2 339" xfId="1838"/>
    <cellStyle name="Normal 2 34" xfId="231"/>
    <cellStyle name="Normal 2 340" xfId="1839"/>
    <cellStyle name="Normal 2 341" xfId="1840"/>
    <cellStyle name="Normal 2 342" xfId="1841"/>
    <cellStyle name="Normal 2 343" xfId="1842"/>
    <cellStyle name="Normal 2 344" xfId="1843"/>
    <cellStyle name="Normal 2 345" xfId="1844"/>
    <cellStyle name="Normal 2 346" xfId="1845"/>
    <cellStyle name="Normal 2 347" xfId="1847"/>
    <cellStyle name="Normal 2 348" xfId="1846"/>
    <cellStyle name="Normal 2 349" xfId="1851"/>
    <cellStyle name="Normal 2 35" xfId="232"/>
    <cellStyle name="Normal 2 350" xfId="1849"/>
    <cellStyle name="Normal 2 351" xfId="1850"/>
    <cellStyle name="Normal 2 352" xfId="1852"/>
    <cellStyle name="Normal 2 353" xfId="1855"/>
    <cellStyle name="Normal 2 354" xfId="1854"/>
    <cellStyle name="Normal 2 355" xfId="1848"/>
    <cellStyle name="Normal 2 356" xfId="1856"/>
    <cellStyle name="Normal 2 357" xfId="1853"/>
    <cellStyle name="Normal 2 358" xfId="1857"/>
    <cellStyle name="Normal 2 359" xfId="1858"/>
    <cellStyle name="Normal 2 36" xfId="233"/>
    <cellStyle name="Normal 2 360" xfId="1859"/>
    <cellStyle name="Normal 2 361" xfId="1860"/>
    <cellStyle name="Normal 2 362" xfId="1861"/>
    <cellStyle name="Normal 2 363" xfId="1862"/>
    <cellStyle name="Normal 2 364" xfId="1863"/>
    <cellStyle name="Normal 2 365" xfId="1864"/>
    <cellStyle name="Normal 2 366" xfId="1865"/>
    <cellStyle name="Normal 2 367" xfId="1866"/>
    <cellStyle name="Normal 2 368" xfId="1867"/>
    <cellStyle name="Normal 2 369" xfId="1868"/>
    <cellStyle name="Normal 2 37" xfId="234"/>
    <cellStyle name="Normal 2 370" xfId="1869"/>
    <cellStyle name="Normal 2 371" xfId="1870"/>
    <cellStyle name="Normal 2 372" xfId="1871"/>
    <cellStyle name="Normal 2 373" xfId="1872"/>
    <cellStyle name="Normal 2 374" xfId="1873"/>
    <cellStyle name="Normal 2 375" xfId="1874"/>
    <cellStyle name="Normal 2 376" xfId="1875"/>
    <cellStyle name="Normal 2 377" xfId="1876"/>
    <cellStyle name="Normal 2 378" xfId="1877"/>
    <cellStyle name="Normal 2 379" xfId="1878"/>
    <cellStyle name="Normal 2 38" xfId="235"/>
    <cellStyle name="Normal 2 380" xfId="1879"/>
    <cellStyle name="Normal 2 381" xfId="1880"/>
    <cellStyle name="Normal 2 382" xfId="1881"/>
    <cellStyle name="Normal 2 383" xfId="1882"/>
    <cellStyle name="Normal 2 384" xfId="1883"/>
    <cellStyle name="Normal 2 385" xfId="1884"/>
    <cellStyle name="Normal 2 386" xfId="1885"/>
    <cellStyle name="Normal 2 387" xfId="1886"/>
    <cellStyle name="Normal 2 388" xfId="1887"/>
    <cellStyle name="Normal 2 389" xfId="1888"/>
    <cellStyle name="Normal 2 39" xfId="236"/>
    <cellStyle name="Normal 2 390" xfId="1889"/>
    <cellStyle name="Normal 2 391" xfId="1890"/>
    <cellStyle name="Normal 2 392" xfId="1891"/>
    <cellStyle name="Normal 2 393" xfId="1892"/>
    <cellStyle name="Normal 2 394" xfId="1893"/>
    <cellStyle name="Normal 2 395" xfId="1894"/>
    <cellStyle name="Normal 2 396" xfId="1895"/>
    <cellStyle name="Normal 2 397" xfId="1896"/>
    <cellStyle name="Normal 2 398" xfId="1897"/>
    <cellStyle name="Normal 2 399" xfId="1898"/>
    <cellStyle name="Normal 2 4" xfId="237"/>
    <cellStyle name="Normal 2 40" xfId="238"/>
    <cellStyle name="Normal 2 400" xfId="1899"/>
    <cellStyle name="Normal 2 401" xfId="1900"/>
    <cellStyle name="Normal 2 402" xfId="1901"/>
    <cellStyle name="Normal 2 403" xfId="1902"/>
    <cellStyle name="Normal 2 404" xfId="1903"/>
    <cellStyle name="Normal 2 405" xfId="1904"/>
    <cellStyle name="Normal 2 406" xfId="1905"/>
    <cellStyle name="Normal 2 407" xfId="1906"/>
    <cellStyle name="Normal 2 408" xfId="1907"/>
    <cellStyle name="Normal 2 409" xfId="1908"/>
    <cellStyle name="Normal 2 41" xfId="239"/>
    <cellStyle name="Normal 2 410" xfId="1909"/>
    <cellStyle name="Normal 2 411" xfId="1910"/>
    <cellStyle name="Normal 2 412" xfId="1911"/>
    <cellStyle name="Normal 2 413" xfId="1912"/>
    <cellStyle name="Normal 2 414" xfId="1913"/>
    <cellStyle name="Normal 2 415" xfId="1914"/>
    <cellStyle name="Normal 2 416" xfId="1915"/>
    <cellStyle name="Normal 2 417" xfId="1916"/>
    <cellStyle name="Normal 2 418" xfId="1917"/>
    <cellStyle name="Normal 2 419" xfId="1918"/>
    <cellStyle name="Normal 2 42" xfId="240"/>
    <cellStyle name="Normal 2 420" xfId="1919"/>
    <cellStyle name="Normal 2 421" xfId="1920"/>
    <cellStyle name="Normal 2 422" xfId="1921"/>
    <cellStyle name="Normal 2 423" xfId="1922"/>
    <cellStyle name="Normal 2 424" xfId="1923"/>
    <cellStyle name="Normal 2 425" xfId="1924"/>
    <cellStyle name="Normal 2 426" xfId="1925"/>
    <cellStyle name="Normal 2 427" xfId="1926"/>
    <cellStyle name="Normal 2 428" xfId="1927"/>
    <cellStyle name="Normal 2 429" xfId="1928"/>
    <cellStyle name="Normal 2 43" xfId="241"/>
    <cellStyle name="Normal 2 430" xfId="1929"/>
    <cellStyle name="Normal 2 431" xfId="1930"/>
    <cellStyle name="Normal 2 432" xfId="1931"/>
    <cellStyle name="Normal 2 433" xfId="1932"/>
    <cellStyle name="Normal 2 434" xfId="1933"/>
    <cellStyle name="Normal 2 435" xfId="1934"/>
    <cellStyle name="Normal 2 436" xfId="1935"/>
    <cellStyle name="Normal 2 437" xfId="1936"/>
    <cellStyle name="Normal 2 438" xfId="1937"/>
    <cellStyle name="Normal 2 439" xfId="1938"/>
    <cellStyle name="Normal 2 44" xfId="242"/>
    <cellStyle name="Normal 2 440" xfId="1939"/>
    <cellStyle name="Normal 2 441" xfId="1940"/>
    <cellStyle name="Normal 2 442" xfId="1941"/>
    <cellStyle name="Normal 2 443" xfId="1942"/>
    <cellStyle name="Normal 2 444" xfId="1943"/>
    <cellStyle name="Normal 2 445" xfId="1944"/>
    <cellStyle name="Normal 2 446" xfId="1945"/>
    <cellStyle name="Normal 2 447" xfId="1946"/>
    <cellStyle name="Normal 2 448" xfId="1947"/>
    <cellStyle name="Normal 2 449" xfId="1948"/>
    <cellStyle name="Normal 2 45" xfId="243"/>
    <cellStyle name="Normal 2 450" xfId="1949"/>
    <cellStyle name="Normal 2 451" xfId="1950"/>
    <cellStyle name="Normal 2 452" xfId="1954"/>
    <cellStyle name="Normal 2 453" xfId="1952"/>
    <cellStyle name="Normal 2 454" xfId="1953"/>
    <cellStyle name="Normal 2 455" xfId="1955"/>
    <cellStyle name="Normal 2 456" xfId="1951"/>
    <cellStyle name="Normal 2 457" xfId="1956"/>
    <cellStyle name="Normal 2 458" xfId="1957"/>
    <cellStyle name="Normal 2 459" xfId="1958"/>
    <cellStyle name="Normal 2 46" xfId="244"/>
    <cellStyle name="Normal 2 460" xfId="1959"/>
    <cellStyle name="Normal 2 461" xfId="1960"/>
    <cellStyle name="Normal 2 462" xfId="1961"/>
    <cellStyle name="Normal 2 463" xfId="1962"/>
    <cellStyle name="Normal 2 464" xfId="1963"/>
    <cellStyle name="Normal 2 465" xfId="1964"/>
    <cellStyle name="Normal 2 466" xfId="1965"/>
    <cellStyle name="Normal 2 467" xfId="1966"/>
    <cellStyle name="Normal 2 468" xfId="1967"/>
    <cellStyle name="Normal 2 469" xfId="1968"/>
    <cellStyle name="Normal 2 47" xfId="245"/>
    <cellStyle name="Normal 2 470" xfId="1969"/>
    <cellStyle name="Normal 2 471" xfId="1970"/>
    <cellStyle name="Normal 2 472" xfId="1971"/>
    <cellStyle name="Normal 2 473" xfId="1972"/>
    <cellStyle name="Normal 2 474" xfId="1973"/>
    <cellStyle name="Normal 2 475" xfId="1974"/>
    <cellStyle name="Normal 2 476" xfId="1975"/>
    <cellStyle name="Normal 2 477" xfId="1976"/>
    <cellStyle name="Normal 2 478" xfId="1977"/>
    <cellStyle name="Normal 2 479" xfId="1978"/>
    <cellStyle name="Normal 2 48" xfId="1413"/>
    <cellStyle name="Normal 2 480" xfId="1979"/>
    <cellStyle name="Normal 2 481" xfId="1980"/>
    <cellStyle name="Normal 2 482" xfId="1981"/>
    <cellStyle name="Normal 2 483" xfId="1982"/>
    <cellStyle name="Normal 2 484" xfId="1983"/>
    <cellStyle name="Normal 2 485" xfId="1984"/>
    <cellStyle name="Normal 2 486" xfId="1985"/>
    <cellStyle name="Normal 2 487" xfId="1986"/>
    <cellStyle name="Normal 2 488" xfId="1987"/>
    <cellStyle name="Normal 2 489" xfId="1988"/>
    <cellStyle name="Normal 2 49" xfId="1533"/>
    <cellStyle name="Normal 2 490" xfId="1989"/>
    <cellStyle name="Normal 2 491" xfId="1990"/>
    <cellStyle name="Normal 2 492" xfId="1991"/>
    <cellStyle name="Normal 2 493" xfId="1992"/>
    <cellStyle name="Normal 2 494" xfId="1993"/>
    <cellStyle name="Normal 2 495" xfId="1994"/>
    <cellStyle name="Normal 2 496" xfId="1995"/>
    <cellStyle name="Normal 2 497" xfId="1996"/>
    <cellStyle name="Normal 2 498" xfId="1997"/>
    <cellStyle name="Normal 2 499" xfId="1998"/>
    <cellStyle name="Normal 2 5" xfId="246"/>
    <cellStyle name="Normal 2 50" xfId="1539"/>
    <cellStyle name="Normal 2 500" xfId="1999"/>
    <cellStyle name="Normal 2 501" xfId="2000"/>
    <cellStyle name="Normal 2 502" xfId="2001"/>
    <cellStyle name="Normal 2 503" xfId="2002"/>
    <cellStyle name="Normal 2 504" xfId="2003"/>
    <cellStyle name="Normal 2 505" xfId="2004"/>
    <cellStyle name="Normal 2 506" xfId="2005"/>
    <cellStyle name="Normal 2 507" xfId="2006"/>
    <cellStyle name="Normal 2 508" xfId="2007"/>
    <cellStyle name="Normal 2 509" xfId="2008"/>
    <cellStyle name="Normal 2 51" xfId="1537"/>
    <cellStyle name="Normal 2 510" xfId="2009"/>
    <cellStyle name="Normal 2 511" xfId="2010"/>
    <cellStyle name="Normal 2 512" xfId="2011"/>
    <cellStyle name="Normal 2 513" xfId="2012"/>
    <cellStyle name="Normal 2 514" xfId="2013"/>
    <cellStyle name="Normal 2 515" xfId="2014"/>
    <cellStyle name="Normal 2 516" xfId="2015"/>
    <cellStyle name="Normal 2 517" xfId="2016"/>
    <cellStyle name="Normal 2 518" xfId="2017"/>
    <cellStyle name="Normal 2 519" xfId="2018"/>
    <cellStyle name="Normal 2 52" xfId="1538"/>
    <cellStyle name="Normal 2 520" xfId="2019"/>
    <cellStyle name="Normal 2 521" xfId="2020"/>
    <cellStyle name="Normal 2 522" xfId="2021"/>
    <cellStyle name="Normal 2 523" xfId="2022"/>
    <cellStyle name="Normal 2 524" xfId="2023"/>
    <cellStyle name="Normal 2 525" xfId="2024"/>
    <cellStyle name="Normal 2 526" xfId="2025"/>
    <cellStyle name="Normal 2 527" xfId="2026"/>
    <cellStyle name="Normal 2 528" xfId="2027"/>
    <cellStyle name="Normal 2 529" xfId="2028"/>
    <cellStyle name="Normal 2 53" xfId="1548"/>
    <cellStyle name="Normal 2 530" xfId="2029"/>
    <cellStyle name="Normal 2 531" xfId="2030"/>
    <cellStyle name="Normal 2 532" xfId="2031"/>
    <cellStyle name="Normal 2 533" xfId="2032"/>
    <cellStyle name="Normal 2 534" xfId="2033"/>
    <cellStyle name="Normal 2 535" xfId="2034"/>
    <cellStyle name="Normal 2 536" xfId="2035"/>
    <cellStyle name="Normal 2 537" xfId="2036"/>
    <cellStyle name="Normal 2 538" xfId="2037"/>
    <cellStyle name="Normal 2 539" xfId="2038"/>
    <cellStyle name="Normal 2 54" xfId="1545"/>
    <cellStyle name="Normal 2 540" xfId="2039"/>
    <cellStyle name="Normal 2 541" xfId="2040"/>
    <cellStyle name="Normal 2 542" xfId="2041"/>
    <cellStyle name="Normal 2 543" xfId="2042"/>
    <cellStyle name="Normal 2 544" xfId="2043"/>
    <cellStyle name="Normal 2 545" xfId="2044"/>
    <cellStyle name="Normal 2 546" xfId="2045"/>
    <cellStyle name="Normal 2 547" xfId="2046"/>
    <cellStyle name="Normal 2 548" xfId="2047"/>
    <cellStyle name="Normal 2 549" xfId="2048"/>
    <cellStyle name="Normal 2 55" xfId="1553"/>
    <cellStyle name="Normal 2 550" xfId="2049"/>
    <cellStyle name="Normal 2 551" xfId="2050"/>
    <cellStyle name="Normal 2 552" xfId="2051"/>
    <cellStyle name="Normal 2 553" xfId="2052"/>
    <cellStyle name="Normal 2 554" xfId="2053"/>
    <cellStyle name="Normal 2 555" xfId="2054"/>
    <cellStyle name="Normal 2 556" xfId="2055"/>
    <cellStyle name="Normal 2 557" xfId="2056"/>
    <cellStyle name="Normal 2 558" xfId="2057"/>
    <cellStyle name="Normal 2 559" xfId="2058"/>
    <cellStyle name="Normal 2 56" xfId="1546"/>
    <cellStyle name="Normal 2 560" xfId="2059"/>
    <cellStyle name="Normal 2 561" xfId="2060"/>
    <cellStyle name="Normal 2 562" xfId="2061"/>
    <cellStyle name="Normal 2 563" xfId="2062"/>
    <cellStyle name="Normal 2 564" xfId="2063"/>
    <cellStyle name="Normal 2 565" xfId="2064"/>
    <cellStyle name="Normal 2 566" xfId="2065"/>
    <cellStyle name="Normal 2 567" xfId="2066"/>
    <cellStyle name="Normal 2 568" xfId="2067"/>
    <cellStyle name="Normal 2 569" xfId="2068"/>
    <cellStyle name="Normal 2 57" xfId="1558"/>
    <cellStyle name="Normal 2 570" xfId="2069"/>
    <cellStyle name="Normal 2 571" xfId="2070"/>
    <cellStyle name="Normal 2 572" xfId="2071"/>
    <cellStyle name="Normal 2 573" xfId="2072"/>
    <cellStyle name="Normal 2 574" xfId="2073"/>
    <cellStyle name="Normal 2 575" xfId="2074"/>
    <cellStyle name="Normal 2 576" xfId="2075"/>
    <cellStyle name="Normal 2 577" xfId="2076"/>
    <cellStyle name="Normal 2 578" xfId="2077"/>
    <cellStyle name="Normal 2 579" xfId="2078"/>
    <cellStyle name="Normal 2 58" xfId="1555"/>
    <cellStyle name="Normal 2 580" xfId="2079"/>
    <cellStyle name="Normal 2 581" xfId="2080"/>
    <cellStyle name="Normal 2 582" xfId="2081"/>
    <cellStyle name="Normal 2 583" xfId="2082"/>
    <cellStyle name="Normal 2 584" xfId="2083"/>
    <cellStyle name="Normal 2 585" xfId="2084"/>
    <cellStyle name="Normal 2 586" xfId="2085"/>
    <cellStyle name="Normal 2 587" xfId="2086"/>
    <cellStyle name="Normal 2 588" xfId="2087"/>
    <cellStyle name="Normal 2 589" xfId="2088"/>
    <cellStyle name="Normal 2 59" xfId="1559"/>
    <cellStyle name="Normal 2 590" xfId="2089"/>
    <cellStyle name="Normal 2 591" xfId="2090"/>
    <cellStyle name="Normal 2 592" xfId="2091"/>
    <cellStyle name="Normal 2 593" xfId="2092"/>
    <cellStyle name="Normal 2 594" xfId="2093"/>
    <cellStyle name="Normal 2 595" xfId="2094"/>
    <cellStyle name="Normal 2 596" xfId="2095"/>
    <cellStyle name="Normal 2 597" xfId="2099"/>
    <cellStyle name="Normal 2 598" xfId="2097"/>
    <cellStyle name="Normal 2 599" xfId="2100"/>
    <cellStyle name="Normal 2 6" xfId="247"/>
    <cellStyle name="Normal 2 60" xfId="1556"/>
    <cellStyle name="Normal 2 600" xfId="2098"/>
    <cellStyle name="Normal 2 601" xfId="2101"/>
    <cellStyle name="Normal 2 602" xfId="2096"/>
    <cellStyle name="Normal 2 603" xfId="2102"/>
    <cellStyle name="Normal 2 604" xfId="2103"/>
    <cellStyle name="Normal 2 605" xfId="2104"/>
    <cellStyle name="Normal 2 606" xfId="2105"/>
    <cellStyle name="Normal 2 607" xfId="2106"/>
    <cellStyle name="Normal 2 608" xfId="2107"/>
    <cellStyle name="Normal 2 609" xfId="2108"/>
    <cellStyle name="Normal 2 61" xfId="1561"/>
    <cellStyle name="Normal 2 610" xfId="2109"/>
    <cellStyle name="Normal 2 611" xfId="2110"/>
    <cellStyle name="Normal 2 612" xfId="2111"/>
    <cellStyle name="Normal 2 613" xfId="2112"/>
    <cellStyle name="Normal 2 614" xfId="2113"/>
    <cellStyle name="Normal 2 615" xfId="2114"/>
    <cellStyle name="Normal 2 616" xfId="2115"/>
    <cellStyle name="Normal 2 617" xfId="2116"/>
    <cellStyle name="Normal 2 618" xfId="2117"/>
    <cellStyle name="Normal 2 619" xfId="2118"/>
    <cellStyle name="Normal 2 62" xfId="1557"/>
    <cellStyle name="Normal 2 620" xfId="2119"/>
    <cellStyle name="Normal 2 621" xfId="2120"/>
    <cellStyle name="Normal 2 622" xfId="2121"/>
    <cellStyle name="Normal 2 623" xfId="2122"/>
    <cellStyle name="Normal 2 624" xfId="2123"/>
    <cellStyle name="Normal 2 625" xfId="2124"/>
    <cellStyle name="Normal 2 626" xfId="2125"/>
    <cellStyle name="Normal 2 627" xfId="2126"/>
    <cellStyle name="Normal 2 628" xfId="2127"/>
    <cellStyle name="Normal 2 629" xfId="2128"/>
    <cellStyle name="Normal 2 63" xfId="1562"/>
    <cellStyle name="Normal 2 630" xfId="2129"/>
    <cellStyle name="Normal 2 631" xfId="2130"/>
    <cellStyle name="Normal 2 632" xfId="2131"/>
    <cellStyle name="Normal 2 633" xfId="2132"/>
    <cellStyle name="Normal 2 634" xfId="2133"/>
    <cellStyle name="Normal 2 635" xfId="2134"/>
    <cellStyle name="Normal 2 636" xfId="2135"/>
    <cellStyle name="Normal 2 637" xfId="2136"/>
    <cellStyle name="Normal 2 638" xfId="2137"/>
    <cellStyle name="Normal 2 639" xfId="2138"/>
    <cellStyle name="Normal 2 64" xfId="1563"/>
    <cellStyle name="Normal 2 640" xfId="2139"/>
    <cellStyle name="Normal 2 641" xfId="2140"/>
    <cellStyle name="Normal 2 642" xfId="2141"/>
    <cellStyle name="Normal 2 643" xfId="2142"/>
    <cellStyle name="Normal 2 644" xfId="2143"/>
    <cellStyle name="Normal 2 645" xfId="2144"/>
    <cellStyle name="Normal 2 646" xfId="2145"/>
    <cellStyle name="Normal 2 647" xfId="2146"/>
    <cellStyle name="Normal 2 648" xfId="2147"/>
    <cellStyle name="Normal 2 649" xfId="2148"/>
    <cellStyle name="Normal 2 65" xfId="1564"/>
    <cellStyle name="Normal 2 650" xfId="2149"/>
    <cellStyle name="Normal 2 651" xfId="2150"/>
    <cellStyle name="Normal 2 652" xfId="2151"/>
    <cellStyle name="Normal 2 653" xfId="2152"/>
    <cellStyle name="Normal 2 654" xfId="2153"/>
    <cellStyle name="Normal 2 655" xfId="2154"/>
    <cellStyle name="Normal 2 656" xfId="2155"/>
    <cellStyle name="Normal 2 657" xfId="2156"/>
    <cellStyle name="Normal 2 658" xfId="2157"/>
    <cellStyle name="Normal 2 659" xfId="2158"/>
    <cellStyle name="Normal 2 66" xfId="1565"/>
    <cellStyle name="Normal 2 660" xfId="2159"/>
    <cellStyle name="Normal 2 661" xfId="2160"/>
    <cellStyle name="Normal 2 662" xfId="2161"/>
    <cellStyle name="Normal 2 663" xfId="2165"/>
    <cellStyle name="Normal 2 664" xfId="2163"/>
    <cellStyle name="Normal 2 665" xfId="2164"/>
    <cellStyle name="Normal 2 666" xfId="2166"/>
    <cellStyle name="Normal 2 667" xfId="2162"/>
    <cellStyle name="Normal 2 668" xfId="2167"/>
    <cellStyle name="Normal 2 669" xfId="2168"/>
    <cellStyle name="Normal 2 67" xfId="1566"/>
    <cellStyle name="Normal 2 670" xfId="2169"/>
    <cellStyle name="Normal 2 671" xfId="2170"/>
    <cellStyle name="Normal 2 672" xfId="2171"/>
    <cellStyle name="Normal 2 673" xfId="2172"/>
    <cellStyle name="Normal 2 674" xfId="2173"/>
    <cellStyle name="Normal 2 675" xfId="2174"/>
    <cellStyle name="Normal 2 676" xfId="2175"/>
    <cellStyle name="Normal 2 677" xfId="2176"/>
    <cellStyle name="Normal 2 678" xfId="2177"/>
    <cellStyle name="Normal 2 679" xfId="2178"/>
    <cellStyle name="Normal 2 68" xfId="1567"/>
    <cellStyle name="Normal 2 680" xfId="2179"/>
    <cellStyle name="Normal 2 681" xfId="2180"/>
    <cellStyle name="Normal 2 682" xfId="2181"/>
    <cellStyle name="Normal 2 683" xfId="2182"/>
    <cellStyle name="Normal 2 684" xfId="2183"/>
    <cellStyle name="Normal 2 685" xfId="2184"/>
    <cellStyle name="Normal 2 686" xfId="2185"/>
    <cellStyle name="Normal 2 687" xfId="2186"/>
    <cellStyle name="Normal 2 688" xfId="2187"/>
    <cellStyle name="Normal 2 689" xfId="2188"/>
    <cellStyle name="Normal 2 69" xfId="1568"/>
    <cellStyle name="Normal 2 690" xfId="2189"/>
    <cellStyle name="Normal 2 691" xfId="2190"/>
    <cellStyle name="Normal 2 692" xfId="2191"/>
    <cellStyle name="Normal 2 693" xfId="2192"/>
    <cellStyle name="Normal 2 694" xfId="2193"/>
    <cellStyle name="Normal 2 695" xfId="2194"/>
    <cellStyle name="Normal 2 696" xfId="2195"/>
    <cellStyle name="Normal 2 697" xfId="2196"/>
    <cellStyle name="Normal 2 698" xfId="2197"/>
    <cellStyle name="Normal 2 699" xfId="2198"/>
    <cellStyle name="normal 2 7" xfId="248"/>
    <cellStyle name="Normal 2 70" xfId="1569"/>
    <cellStyle name="Normal 2 700" xfId="2199"/>
    <cellStyle name="Normal 2 701" xfId="2200"/>
    <cellStyle name="Normal 2 702" xfId="2201"/>
    <cellStyle name="Normal 2 703" xfId="2202"/>
    <cellStyle name="Normal 2 704" xfId="2203"/>
    <cellStyle name="Normal 2 705" xfId="2204"/>
    <cellStyle name="Normal 2 706" xfId="2205"/>
    <cellStyle name="Normal 2 707" xfId="2206"/>
    <cellStyle name="Normal 2 708" xfId="2207"/>
    <cellStyle name="Normal 2 709" xfId="2208"/>
    <cellStyle name="Normal 2 71" xfId="1570"/>
    <cellStyle name="Normal 2 710" xfId="2209"/>
    <cellStyle name="Normal 2 711" xfId="2210"/>
    <cellStyle name="Normal 2 712" xfId="2211"/>
    <cellStyle name="Normal 2 713" xfId="2212"/>
    <cellStyle name="Normal 2 714" xfId="2213"/>
    <cellStyle name="Normal 2 715" xfId="2214"/>
    <cellStyle name="Normal 2 716" xfId="2215"/>
    <cellStyle name="Normal 2 717" xfId="2216"/>
    <cellStyle name="Normal 2 718" xfId="2217"/>
    <cellStyle name="Normal 2 719" xfId="2218"/>
    <cellStyle name="Normal 2 72" xfId="1571"/>
    <cellStyle name="Normal 2 720" xfId="2219"/>
    <cellStyle name="Normal 2 721" xfId="2220"/>
    <cellStyle name="Normal 2 722" xfId="2221"/>
    <cellStyle name="Normal 2 723" xfId="2222"/>
    <cellStyle name="Normal 2 724" xfId="2223"/>
    <cellStyle name="Normal 2 725" xfId="2224"/>
    <cellStyle name="Normal 2 726" xfId="2225"/>
    <cellStyle name="Normal 2 727" xfId="2226"/>
    <cellStyle name="Normal 2 728" xfId="2227"/>
    <cellStyle name="Normal 2 729" xfId="2228"/>
    <cellStyle name="Normal 2 73" xfId="1572"/>
    <cellStyle name="Normal 2 730" xfId="2232"/>
    <cellStyle name="Normal 2 731" xfId="2230"/>
    <cellStyle name="Normal 2 732" xfId="2231"/>
    <cellStyle name="Normal 2 733" xfId="2233"/>
    <cellStyle name="Normal 2 734" xfId="2229"/>
    <cellStyle name="Normal 2 735" xfId="2234"/>
    <cellStyle name="Normal 2 736" xfId="2235"/>
    <cellStyle name="Normal 2 737" xfId="2236"/>
    <cellStyle name="Normal 2 738" xfId="2237"/>
    <cellStyle name="Normal 2 739" xfId="2238"/>
    <cellStyle name="Normal 2 74" xfId="1573"/>
    <cellStyle name="Normal 2 740" xfId="2239"/>
    <cellStyle name="Normal 2 741" xfId="2240"/>
    <cellStyle name="Normal 2 742" xfId="2241"/>
    <cellStyle name="Normal 2 743" xfId="2242"/>
    <cellStyle name="Normal 2 744" xfId="2243"/>
    <cellStyle name="Normal 2 745" xfId="2244"/>
    <cellStyle name="Normal 2 746" xfId="2245"/>
    <cellStyle name="Normal 2 747" xfId="2246"/>
    <cellStyle name="Normal 2 748" xfId="2247"/>
    <cellStyle name="Normal 2 749" xfId="2248"/>
    <cellStyle name="Normal 2 75" xfId="1574"/>
    <cellStyle name="Normal 2 750" xfId="2249"/>
    <cellStyle name="Normal 2 751" xfId="2250"/>
    <cellStyle name="Normal 2 752" xfId="2251"/>
    <cellStyle name="Normal 2 753" xfId="2252"/>
    <cellStyle name="Normal 2 754" xfId="2253"/>
    <cellStyle name="Normal 2 755" xfId="2254"/>
    <cellStyle name="Normal 2 756" xfId="2255"/>
    <cellStyle name="Normal 2 757" xfId="2256"/>
    <cellStyle name="Normal 2 758" xfId="2257"/>
    <cellStyle name="Normal 2 759" xfId="2258"/>
    <cellStyle name="Normal 2 76" xfId="1575"/>
    <cellStyle name="Normal 2 760" xfId="2259"/>
    <cellStyle name="Normal 2 761" xfId="2260"/>
    <cellStyle name="Normal 2 762" xfId="2261"/>
    <cellStyle name="Normal 2 763" xfId="2262"/>
    <cellStyle name="Normal 2 764" xfId="2263"/>
    <cellStyle name="Normal 2 765" xfId="2264"/>
    <cellStyle name="Normal 2 766" xfId="2265"/>
    <cellStyle name="Normal 2 767" xfId="2266"/>
    <cellStyle name="Normal 2 768" xfId="2267"/>
    <cellStyle name="Normal 2 769" xfId="2268"/>
    <cellStyle name="Normal 2 77" xfId="1576"/>
    <cellStyle name="Normal 2 770" xfId="2269"/>
    <cellStyle name="Normal 2 771" xfId="2270"/>
    <cellStyle name="Normal 2 772" xfId="2271"/>
    <cellStyle name="Normal 2 773" xfId="2272"/>
    <cellStyle name="Normal 2 774" xfId="2273"/>
    <cellStyle name="Normal 2 775" xfId="2274"/>
    <cellStyle name="Normal 2 776" xfId="2275"/>
    <cellStyle name="Normal 2 777" xfId="2276"/>
    <cellStyle name="Normal 2 778" xfId="2277"/>
    <cellStyle name="Normal 2 779" xfId="2278"/>
    <cellStyle name="Normal 2 78" xfId="1577"/>
    <cellStyle name="Normal 2 780" xfId="2279"/>
    <cellStyle name="Normal 2 781" xfId="2280"/>
    <cellStyle name="Normal 2 782" xfId="2281"/>
    <cellStyle name="Normal 2 783" xfId="2282"/>
    <cellStyle name="Normal 2 784" xfId="2283"/>
    <cellStyle name="Normal 2 785" xfId="2284"/>
    <cellStyle name="Normal 2 786" xfId="2285"/>
    <cellStyle name="Normal 2 787" xfId="2286"/>
    <cellStyle name="Normal 2 788" xfId="2287"/>
    <cellStyle name="Normal 2 789" xfId="2288"/>
    <cellStyle name="Normal 2 79" xfId="1578"/>
    <cellStyle name="Normal 2 790" xfId="2289"/>
    <cellStyle name="Normal 2 791" xfId="2290"/>
    <cellStyle name="Normal 2 792" xfId="2291"/>
    <cellStyle name="Normal 2 793" xfId="2292"/>
    <cellStyle name="Normal 2 794" xfId="2293"/>
    <cellStyle name="Normal 2 795" xfId="2294"/>
    <cellStyle name="Normal 2 796" xfId="2295"/>
    <cellStyle name="Normal 2 797" xfId="2296"/>
    <cellStyle name="Normal 2 798" xfId="2297"/>
    <cellStyle name="Normal 2 799" xfId="2298"/>
    <cellStyle name="normal 2 8" xfId="249"/>
    <cellStyle name="Normal 2 80" xfId="1579"/>
    <cellStyle name="Normal 2 800" xfId="2299"/>
    <cellStyle name="Normal 2 801" xfId="2300"/>
    <cellStyle name="Normal 2 802" xfId="2301"/>
    <cellStyle name="Normal 2 803" xfId="2302"/>
    <cellStyle name="Normal 2 804" xfId="2303"/>
    <cellStyle name="Normal 2 805" xfId="2304"/>
    <cellStyle name="Normal 2 806" xfId="2305"/>
    <cellStyle name="Normal 2 807" xfId="2306"/>
    <cellStyle name="Normal 2 808" xfId="2307"/>
    <cellStyle name="Normal 2 809" xfId="2308"/>
    <cellStyle name="Normal 2 81" xfId="1580"/>
    <cellStyle name="Normal 2 810" xfId="2309"/>
    <cellStyle name="Normal 2 811" xfId="2310"/>
    <cellStyle name="Normal 2 812" xfId="2311"/>
    <cellStyle name="Normal 2 813" xfId="2312"/>
    <cellStyle name="Normal 2 814" xfId="2313"/>
    <cellStyle name="Normal 2 815" xfId="2314"/>
    <cellStyle name="Normal 2 816" xfId="2315"/>
    <cellStyle name="Normal 2 817" xfId="2316"/>
    <cellStyle name="Normal 2 818" xfId="2317"/>
    <cellStyle name="Normal 2 819" xfId="2318"/>
    <cellStyle name="Normal 2 82" xfId="1581"/>
    <cellStyle name="Normal 2 820" xfId="2319"/>
    <cellStyle name="Normal 2 821" xfId="2320"/>
    <cellStyle name="Normal 2 822" xfId="2321"/>
    <cellStyle name="Normal 2 823" xfId="2322"/>
    <cellStyle name="Normal 2 824" xfId="2323"/>
    <cellStyle name="Normal 2 825" xfId="2324"/>
    <cellStyle name="Normal 2 826" xfId="2325"/>
    <cellStyle name="Normal 2 827" xfId="2326"/>
    <cellStyle name="Normal 2 828" xfId="2327"/>
    <cellStyle name="Normal 2 829" xfId="2328"/>
    <cellStyle name="Normal 2 83" xfId="1582"/>
    <cellStyle name="Normal 2 830" xfId="2329"/>
    <cellStyle name="Normal 2 831" xfId="2330"/>
    <cellStyle name="Normal 2 832" xfId="2331"/>
    <cellStyle name="Normal 2 833" xfId="2332"/>
    <cellStyle name="Normal 2 834" xfId="2333"/>
    <cellStyle name="Normal 2 835" xfId="2334"/>
    <cellStyle name="Normal 2 836" xfId="2335"/>
    <cellStyle name="Normal 2 837" xfId="2336"/>
    <cellStyle name="Normal 2 838" xfId="2337"/>
    <cellStyle name="Normal 2 839" xfId="2338"/>
    <cellStyle name="Normal 2 84" xfId="1583"/>
    <cellStyle name="Normal 2 840" xfId="2339"/>
    <cellStyle name="Normal 2 841" xfId="2340"/>
    <cellStyle name="Normal 2 842" xfId="2342"/>
    <cellStyle name="Normal 2 843" xfId="2341"/>
    <cellStyle name="Normal 2 844" xfId="2346"/>
    <cellStyle name="Normal 2 845" xfId="2344"/>
    <cellStyle name="Normal 2 846" xfId="2345"/>
    <cellStyle name="Normal 2 847" xfId="2347"/>
    <cellStyle name="Normal 2 848" xfId="2343"/>
    <cellStyle name="Normal 2 849" xfId="2348"/>
    <cellStyle name="Normal 2 85" xfId="1584"/>
    <cellStyle name="Normal 2 850" xfId="2349"/>
    <cellStyle name="Normal 2 851" xfId="2350"/>
    <cellStyle name="Normal 2 852" xfId="2351"/>
    <cellStyle name="Normal 2 853" xfId="2352"/>
    <cellStyle name="Normal 2 854" xfId="2353"/>
    <cellStyle name="Normal 2 855" xfId="2354"/>
    <cellStyle name="Normal 2 856" xfId="2355"/>
    <cellStyle name="Normal 2 857" xfId="2356"/>
    <cellStyle name="Normal 2 858" xfId="2357"/>
    <cellStyle name="Normal 2 859" xfId="2358"/>
    <cellStyle name="Normal 2 86" xfId="1585"/>
    <cellStyle name="Normal 2 860" xfId="2359"/>
    <cellStyle name="Normal 2 861" xfId="2360"/>
    <cellStyle name="Normal 2 862" xfId="2361"/>
    <cellStyle name="Normal 2 863" xfId="2362"/>
    <cellStyle name="Normal 2 864" xfId="2363"/>
    <cellStyle name="Normal 2 865" xfId="2364"/>
    <cellStyle name="Normal 2 866" xfId="2365"/>
    <cellStyle name="Normal 2 867" xfId="2366"/>
    <cellStyle name="Normal 2 868" xfId="2367"/>
    <cellStyle name="Normal 2 869" xfId="2368"/>
    <cellStyle name="Normal 2 87" xfId="1586"/>
    <cellStyle name="Normal 2 870" xfId="2369"/>
    <cellStyle name="Normal 2 871" xfId="2370"/>
    <cellStyle name="Normal 2 872" xfId="2371"/>
    <cellStyle name="Normal 2 873" xfId="2372"/>
    <cellStyle name="Normal 2 874" xfId="2373"/>
    <cellStyle name="Normal 2 875" xfId="2374"/>
    <cellStyle name="Normal 2 876" xfId="2375"/>
    <cellStyle name="Normal 2 877" xfId="2376"/>
    <cellStyle name="Normal 2 878" xfId="2377"/>
    <cellStyle name="Normal 2 879" xfId="2378"/>
    <cellStyle name="Normal 2 88" xfId="1587"/>
    <cellStyle name="Normal 2 880" xfId="2379"/>
    <cellStyle name="Normal 2 881" xfId="2380"/>
    <cellStyle name="Normal 2 882" xfId="2381"/>
    <cellStyle name="Normal 2 883" xfId="2382"/>
    <cellStyle name="Normal 2 884" xfId="2383"/>
    <cellStyle name="Normal 2 885" xfId="2384"/>
    <cellStyle name="Normal 2 886" xfId="2385"/>
    <cellStyle name="Normal 2 887" xfId="2386"/>
    <cellStyle name="Normal 2 888" xfId="2387"/>
    <cellStyle name="Normal 2 889" xfId="2388"/>
    <cellStyle name="Normal 2 89" xfId="1588"/>
    <cellStyle name="Normal 2 890" xfId="2389"/>
    <cellStyle name="Normal 2 891" xfId="2390"/>
    <cellStyle name="Normal 2 892" xfId="2391"/>
    <cellStyle name="Normal 2 893" xfId="2392"/>
    <cellStyle name="Normal 2 894" xfId="2393"/>
    <cellStyle name="Normal 2 895" xfId="2394"/>
    <cellStyle name="Normal 2 896" xfId="2395"/>
    <cellStyle name="Normal 2 897" xfId="2396"/>
    <cellStyle name="Normal 2 898" xfId="2397"/>
    <cellStyle name="Normal 2 899" xfId="2398"/>
    <cellStyle name="normal 2 9" xfId="250"/>
    <cellStyle name="Normal 2 90" xfId="1589"/>
    <cellStyle name="Normal 2 900" xfId="2399"/>
    <cellStyle name="Normal 2 901" xfId="2400"/>
    <cellStyle name="Normal 2 902" xfId="2401"/>
    <cellStyle name="Normal 2 903" xfId="2402"/>
    <cellStyle name="Normal 2 904" xfId="2403"/>
    <cellStyle name="Normal 2 905" xfId="2407"/>
    <cellStyle name="Normal 2 906" xfId="2405"/>
    <cellStyle name="Normal 2 907" xfId="2406"/>
    <cellStyle name="Normal 2 908" xfId="2408"/>
    <cellStyle name="Normal 2 909" xfId="2404"/>
    <cellStyle name="Normal 2 91" xfId="1590"/>
    <cellStyle name="Normal 2 910" xfId="2409"/>
    <cellStyle name="Normal 2 911" xfId="2410"/>
    <cellStyle name="Normal 2 912" xfId="2411"/>
    <cellStyle name="Normal 2 913" xfId="2412"/>
    <cellStyle name="Normal 2 914" xfId="2413"/>
    <cellStyle name="Normal 2 915" xfId="2414"/>
    <cellStyle name="Normal 2 916" xfId="2415"/>
    <cellStyle name="Normal 2 917" xfId="2416"/>
    <cellStyle name="Normal 2 918" xfId="2417"/>
    <cellStyle name="Normal 2 919" xfId="2418"/>
    <cellStyle name="Normal 2 92" xfId="1591"/>
    <cellStyle name="Normal 2 920" xfId="2419"/>
    <cellStyle name="Normal 2 921" xfId="2420"/>
    <cellStyle name="Normal 2 922" xfId="2421"/>
    <cellStyle name="Normal 2 923" xfId="2422"/>
    <cellStyle name="Normal 2 924" xfId="2423"/>
    <cellStyle name="Normal 2 925" xfId="2424"/>
    <cellStyle name="Normal 2 926" xfId="2425"/>
    <cellStyle name="Normal 2 927" xfId="2426"/>
    <cellStyle name="Normal 2 928" xfId="2427"/>
    <cellStyle name="Normal 2 929" xfId="2428"/>
    <cellStyle name="Normal 2 93" xfId="1592"/>
    <cellStyle name="Normal 2 930" xfId="2429"/>
    <cellStyle name="Normal 2 931" xfId="2430"/>
    <cellStyle name="Normal 2 932" xfId="2431"/>
    <cellStyle name="Normal 2 933" xfId="2432"/>
    <cellStyle name="Normal 2 934" xfId="2433"/>
    <cellStyle name="Normal 2 935" xfId="2434"/>
    <cellStyle name="Normal 2 936" xfId="2435"/>
    <cellStyle name="Normal 2 937" xfId="2436"/>
    <cellStyle name="Normal 2 938" xfId="2437"/>
    <cellStyle name="Normal 2 939" xfId="2438"/>
    <cellStyle name="Normal 2 94" xfId="1593"/>
    <cellStyle name="Normal 2 940" xfId="2439"/>
    <cellStyle name="Normal 2 941" xfId="2440"/>
    <cellStyle name="Normal 2 942" xfId="2441"/>
    <cellStyle name="Normal 2 943" xfId="2442"/>
    <cellStyle name="Normal 2 944" xfId="2443"/>
    <cellStyle name="Normal 2 945" xfId="2444"/>
    <cellStyle name="Normal 2 946" xfId="2445"/>
    <cellStyle name="Normal 2 947" xfId="2446"/>
    <cellStyle name="Normal 2 948" xfId="2447"/>
    <cellStyle name="Normal 2 949" xfId="2448"/>
    <cellStyle name="Normal 2 95" xfId="1594"/>
    <cellStyle name="Normal 2 950" xfId="2449"/>
    <cellStyle name="Normal 2 951" xfId="2450"/>
    <cellStyle name="Normal 2 952" xfId="2451"/>
    <cellStyle name="Normal 2 953" xfId="2452"/>
    <cellStyle name="Normal 2 954" xfId="2453"/>
    <cellStyle name="Normal 2 955" xfId="2454"/>
    <cellStyle name="Normal 2 956" xfId="2455"/>
    <cellStyle name="Normal 2 957" xfId="2456"/>
    <cellStyle name="Normal 2 958" xfId="2457"/>
    <cellStyle name="Normal 2 959" xfId="2458"/>
    <cellStyle name="Normal 2 96" xfId="1595"/>
    <cellStyle name="Normal 2 960" xfId="2459"/>
    <cellStyle name="Normal 2 961" xfId="2460"/>
    <cellStyle name="Normal 2 962" xfId="2464"/>
    <cellStyle name="Normal 2 963" xfId="2462"/>
    <cellStyle name="Normal 2 964" xfId="2463"/>
    <cellStyle name="Normal 2 965" xfId="2465"/>
    <cellStyle name="Normal 2 966" xfId="2461"/>
    <cellStyle name="Normal 2 967" xfId="2466"/>
    <cellStyle name="Normal 2 968" xfId="2467"/>
    <cellStyle name="Normal 2 969" xfId="2468"/>
    <cellStyle name="Normal 2 97" xfId="1596"/>
    <cellStyle name="Normal 2 970" xfId="2469"/>
    <cellStyle name="Normal 2 971" xfId="2473"/>
    <cellStyle name="Normal 2 972" xfId="2471"/>
    <cellStyle name="Normal 2 973" xfId="2472"/>
    <cellStyle name="Normal 2 974" xfId="2474"/>
    <cellStyle name="Normal 2 975" xfId="2470"/>
    <cellStyle name="Normal 2 976" xfId="2478"/>
    <cellStyle name="Normal 2 977" xfId="2476"/>
    <cellStyle name="Normal 2 978" xfId="2477"/>
    <cellStyle name="Normal 2 979" xfId="2479"/>
    <cellStyle name="Normal 2 98" xfId="1597"/>
    <cellStyle name="Normal 2 980" xfId="2475"/>
    <cellStyle name="Normal 2 981" xfId="2480"/>
    <cellStyle name="Normal 2 982" xfId="2481"/>
    <cellStyle name="Normal 2 983" xfId="2482"/>
    <cellStyle name="Normal 2 984" xfId="2483"/>
    <cellStyle name="Normal 2 99" xfId="1598"/>
    <cellStyle name="Normal 20" xfId="1463"/>
    <cellStyle name="Normal 21" xfId="251"/>
    <cellStyle name="Normal 21 2" xfId="252"/>
    <cellStyle name="Normal 21 3" xfId="253"/>
    <cellStyle name="Normal 21 4" xfId="254"/>
    <cellStyle name="Normal 22" xfId="255"/>
    <cellStyle name="Normal 22 2" xfId="256"/>
    <cellStyle name="Normal 22 3" xfId="257"/>
    <cellStyle name="Normal 22 4" xfId="258"/>
    <cellStyle name="Normal 23" xfId="1464"/>
    <cellStyle name="Normal 23 10" xfId="259"/>
    <cellStyle name="Normal 23 11" xfId="260"/>
    <cellStyle name="Normal 23 2" xfId="261"/>
    <cellStyle name="Normal 23 3" xfId="262"/>
    <cellStyle name="Normal 23 4" xfId="263"/>
    <cellStyle name="Normal 23 5" xfId="264"/>
    <cellStyle name="Normal 23 6" xfId="265"/>
    <cellStyle name="Normal 23 7" xfId="266"/>
    <cellStyle name="Normal 23 8" xfId="267"/>
    <cellStyle name="Normal 23 9" xfId="268"/>
    <cellStyle name="Normal 24" xfId="1465"/>
    <cellStyle name="Normal 24 10" xfId="269"/>
    <cellStyle name="Normal 24 11" xfId="270"/>
    <cellStyle name="Normal 24 2" xfId="271"/>
    <cellStyle name="Normal 24 3" xfId="272"/>
    <cellStyle name="Normal 24 4" xfId="273"/>
    <cellStyle name="Normal 24 5" xfId="274"/>
    <cellStyle name="Normal 24 6" xfId="275"/>
    <cellStyle name="Normal 24 7" xfId="276"/>
    <cellStyle name="Normal 24 8" xfId="277"/>
    <cellStyle name="Normal 24 9" xfId="278"/>
    <cellStyle name="Normal 25" xfId="1466"/>
    <cellStyle name="Normal 26" xfId="1467"/>
    <cellStyle name="Normal 27" xfId="1468"/>
    <cellStyle name="Normal 27 10" xfId="279"/>
    <cellStyle name="Normal 27 11" xfId="280"/>
    <cellStyle name="Normal 27 2" xfId="281"/>
    <cellStyle name="Normal 27 3" xfId="282"/>
    <cellStyle name="Normal 27 4" xfId="283"/>
    <cellStyle name="Normal 27 5" xfId="284"/>
    <cellStyle name="Normal 27 6" xfId="285"/>
    <cellStyle name="Normal 27 7" xfId="286"/>
    <cellStyle name="Normal 27 8" xfId="287"/>
    <cellStyle name="Normal 27 9" xfId="288"/>
    <cellStyle name="Normal 28" xfId="289"/>
    <cellStyle name="Normal 28 2" xfId="290"/>
    <cellStyle name="Normal 29" xfId="1469"/>
    <cellStyle name="Normal 29 10" xfId="291"/>
    <cellStyle name="Normal 29 11" xfId="292"/>
    <cellStyle name="Normal 29 2" xfId="293"/>
    <cellStyle name="Normal 29 3" xfId="294"/>
    <cellStyle name="Normal 29 4" xfId="295"/>
    <cellStyle name="Normal 29 5" xfId="296"/>
    <cellStyle name="Normal 29 6" xfId="297"/>
    <cellStyle name="Normal 29 7" xfId="298"/>
    <cellStyle name="Normal 29 8" xfId="299"/>
    <cellStyle name="Normal 29 9" xfId="300"/>
    <cellStyle name="Normal 3" xfId="1448"/>
    <cellStyle name="Normal 3 10" xfId="301"/>
    <cellStyle name="Normal 3 10 10" xfId="302"/>
    <cellStyle name="Normal 3 10 11" xfId="303"/>
    <cellStyle name="Normal 3 10 12" xfId="304"/>
    <cellStyle name="Normal 3 10 13" xfId="305"/>
    <cellStyle name="Normal 3 10 14" xfId="306"/>
    <cellStyle name="Normal 3 10 15" xfId="307"/>
    <cellStyle name="Normal 3 10 16" xfId="308"/>
    <cellStyle name="Normal 3 10 17" xfId="309"/>
    <cellStyle name="Normal 3 10 18" xfId="310"/>
    <cellStyle name="Normal 3 10 19" xfId="311"/>
    <cellStyle name="Normal 3 10 2" xfId="312"/>
    <cellStyle name="Normal 3 10 20" xfId="313"/>
    <cellStyle name="Normal 3 10 21" xfId="314"/>
    <cellStyle name="Normal 3 10 3" xfId="315"/>
    <cellStyle name="Normal 3 10 4" xfId="316"/>
    <cellStyle name="Normal 3 10 5" xfId="317"/>
    <cellStyle name="Normal 3 10 6" xfId="318"/>
    <cellStyle name="Normal 3 10 7" xfId="319"/>
    <cellStyle name="Normal 3 10 8" xfId="320"/>
    <cellStyle name="Normal 3 10 9" xfId="321"/>
    <cellStyle name="Normal 3 11" xfId="322"/>
    <cellStyle name="Normal 3 11 10" xfId="323"/>
    <cellStyle name="Normal 3 11 11" xfId="324"/>
    <cellStyle name="Normal 3 11 12" xfId="325"/>
    <cellStyle name="Normal 3 11 13" xfId="326"/>
    <cellStyle name="Normal 3 11 14" xfId="327"/>
    <cellStyle name="Normal 3 11 15" xfId="328"/>
    <cellStyle name="Normal 3 11 16" xfId="329"/>
    <cellStyle name="Normal 3 11 17" xfId="330"/>
    <cellStyle name="Normal 3 11 18" xfId="331"/>
    <cellStyle name="Normal 3 11 19" xfId="332"/>
    <cellStyle name="Normal 3 11 2" xfId="333"/>
    <cellStyle name="Normal 3 11 20" xfId="334"/>
    <cellStyle name="Normal 3 11 21" xfId="335"/>
    <cellStyle name="Normal 3 11 3" xfId="336"/>
    <cellStyle name="Normal 3 11 4" xfId="337"/>
    <cellStyle name="Normal 3 11 5" xfId="338"/>
    <cellStyle name="Normal 3 11 6" xfId="339"/>
    <cellStyle name="Normal 3 11 7" xfId="340"/>
    <cellStyle name="Normal 3 11 8" xfId="341"/>
    <cellStyle name="Normal 3 11 9" xfId="342"/>
    <cellStyle name="Normal 3 12" xfId="343"/>
    <cellStyle name="Normal 3 12 10" xfId="344"/>
    <cellStyle name="Normal 3 12 11" xfId="345"/>
    <cellStyle name="Normal 3 12 12" xfId="346"/>
    <cellStyle name="Normal 3 12 13" xfId="347"/>
    <cellStyle name="Normal 3 12 14" xfId="348"/>
    <cellStyle name="Normal 3 12 15" xfId="349"/>
    <cellStyle name="Normal 3 12 16" xfId="350"/>
    <cellStyle name="Normal 3 12 17" xfId="351"/>
    <cellStyle name="Normal 3 12 18" xfId="352"/>
    <cellStyle name="Normal 3 12 19" xfId="353"/>
    <cellStyle name="Normal 3 12 2" xfId="354"/>
    <cellStyle name="Normal 3 12 20" xfId="355"/>
    <cellStyle name="Normal 3 12 21" xfId="356"/>
    <cellStyle name="Normal 3 12 3" xfId="357"/>
    <cellStyle name="Normal 3 12 4" xfId="358"/>
    <cellStyle name="Normal 3 12 5" xfId="359"/>
    <cellStyle name="Normal 3 12 6" xfId="360"/>
    <cellStyle name="Normal 3 12 7" xfId="361"/>
    <cellStyle name="Normal 3 12 8" xfId="362"/>
    <cellStyle name="Normal 3 12 9" xfId="363"/>
    <cellStyle name="Normal 3 13" xfId="364"/>
    <cellStyle name="Normal 3 13 10" xfId="365"/>
    <cellStyle name="Normal 3 13 11" xfId="366"/>
    <cellStyle name="Normal 3 13 12" xfId="367"/>
    <cellStyle name="Normal 3 13 13" xfId="368"/>
    <cellStyle name="Normal 3 13 14" xfId="369"/>
    <cellStyle name="Normal 3 13 15" xfId="370"/>
    <cellStyle name="Normal 3 13 16" xfId="371"/>
    <cellStyle name="Normal 3 13 17" xfId="372"/>
    <cellStyle name="Normal 3 13 18" xfId="373"/>
    <cellStyle name="Normal 3 13 19" xfId="374"/>
    <cellStyle name="Normal 3 13 2" xfId="375"/>
    <cellStyle name="Normal 3 13 20" xfId="376"/>
    <cellStyle name="Normal 3 13 21" xfId="377"/>
    <cellStyle name="Normal 3 13 3" xfId="378"/>
    <cellStyle name="Normal 3 13 4" xfId="379"/>
    <cellStyle name="Normal 3 13 5" xfId="380"/>
    <cellStyle name="Normal 3 13 6" xfId="381"/>
    <cellStyle name="Normal 3 13 7" xfId="382"/>
    <cellStyle name="Normal 3 13 8" xfId="383"/>
    <cellStyle name="Normal 3 13 9" xfId="384"/>
    <cellStyle name="Normal 3 14" xfId="385"/>
    <cellStyle name="Normal 3 14 10" xfId="386"/>
    <cellStyle name="Normal 3 14 11" xfId="387"/>
    <cellStyle name="Normal 3 14 12" xfId="388"/>
    <cellStyle name="Normal 3 14 13" xfId="389"/>
    <cellStyle name="Normal 3 14 14" xfId="390"/>
    <cellStyle name="Normal 3 14 15" xfId="391"/>
    <cellStyle name="Normal 3 14 16" xfId="392"/>
    <cellStyle name="Normal 3 14 17" xfId="393"/>
    <cellStyle name="Normal 3 14 18" xfId="394"/>
    <cellStyle name="Normal 3 14 19" xfId="395"/>
    <cellStyle name="Normal 3 14 2" xfId="396"/>
    <cellStyle name="Normal 3 14 20" xfId="397"/>
    <cellStyle name="Normal 3 14 21" xfId="398"/>
    <cellStyle name="Normal 3 14 3" xfId="399"/>
    <cellStyle name="Normal 3 14 4" xfId="400"/>
    <cellStyle name="Normal 3 14 5" xfId="401"/>
    <cellStyle name="Normal 3 14 6" xfId="402"/>
    <cellStyle name="Normal 3 14 7" xfId="403"/>
    <cellStyle name="Normal 3 14 8" xfId="404"/>
    <cellStyle name="Normal 3 14 9" xfId="405"/>
    <cellStyle name="Normal 3 15" xfId="406"/>
    <cellStyle name="Normal 3 15 10" xfId="407"/>
    <cellStyle name="Normal 3 15 11" xfId="408"/>
    <cellStyle name="Normal 3 15 12" xfId="409"/>
    <cellStyle name="Normal 3 15 13" xfId="410"/>
    <cellStyle name="Normal 3 15 14" xfId="411"/>
    <cellStyle name="Normal 3 15 15" xfId="412"/>
    <cellStyle name="Normal 3 15 16" xfId="413"/>
    <cellStyle name="Normal 3 15 17" xfId="414"/>
    <cellStyle name="Normal 3 15 18" xfId="415"/>
    <cellStyle name="Normal 3 15 19" xfId="416"/>
    <cellStyle name="Normal 3 15 2" xfId="417"/>
    <cellStyle name="Normal 3 15 20" xfId="418"/>
    <cellStyle name="Normal 3 15 21" xfId="419"/>
    <cellStyle name="Normal 3 15 3" xfId="420"/>
    <cellStyle name="Normal 3 15 4" xfId="421"/>
    <cellStyle name="Normal 3 15 5" xfId="422"/>
    <cellStyle name="Normal 3 15 6" xfId="423"/>
    <cellStyle name="Normal 3 15 7" xfId="424"/>
    <cellStyle name="Normal 3 15 8" xfId="425"/>
    <cellStyle name="Normal 3 15 9" xfId="426"/>
    <cellStyle name="Normal 3 16" xfId="427"/>
    <cellStyle name="Normal 3 16 10" xfId="428"/>
    <cellStyle name="Normal 3 16 11" xfId="429"/>
    <cellStyle name="Normal 3 16 12" xfId="430"/>
    <cellStyle name="Normal 3 16 13" xfId="431"/>
    <cellStyle name="Normal 3 16 14" xfId="432"/>
    <cellStyle name="Normal 3 16 15" xfId="433"/>
    <cellStyle name="Normal 3 16 16" xfId="434"/>
    <cellStyle name="Normal 3 16 17" xfId="435"/>
    <cellStyle name="Normal 3 16 18" xfId="436"/>
    <cellStyle name="Normal 3 16 19" xfId="437"/>
    <cellStyle name="Normal 3 16 2" xfId="438"/>
    <cellStyle name="Normal 3 16 20" xfId="439"/>
    <cellStyle name="Normal 3 16 21" xfId="440"/>
    <cellStyle name="Normal 3 16 3" xfId="441"/>
    <cellStyle name="Normal 3 16 4" xfId="442"/>
    <cellStyle name="Normal 3 16 5" xfId="443"/>
    <cellStyle name="Normal 3 16 6" xfId="444"/>
    <cellStyle name="Normal 3 16 7" xfId="445"/>
    <cellStyle name="Normal 3 16 8" xfId="446"/>
    <cellStyle name="Normal 3 16 9" xfId="447"/>
    <cellStyle name="Normal 3 17" xfId="448"/>
    <cellStyle name="Normal 3 17 10" xfId="449"/>
    <cellStyle name="Normal 3 17 11" xfId="450"/>
    <cellStyle name="Normal 3 17 12" xfId="451"/>
    <cellStyle name="Normal 3 17 13" xfId="452"/>
    <cellStyle name="Normal 3 17 14" xfId="453"/>
    <cellStyle name="Normal 3 17 15" xfId="454"/>
    <cellStyle name="Normal 3 17 16" xfId="455"/>
    <cellStyle name="Normal 3 17 17" xfId="456"/>
    <cellStyle name="Normal 3 17 18" xfId="457"/>
    <cellStyle name="Normal 3 17 19" xfId="458"/>
    <cellStyle name="Normal 3 17 2" xfId="459"/>
    <cellStyle name="Normal 3 17 20" xfId="460"/>
    <cellStyle name="Normal 3 17 21" xfId="461"/>
    <cellStyle name="Normal 3 17 3" xfId="462"/>
    <cellStyle name="Normal 3 17 4" xfId="463"/>
    <cellStyle name="Normal 3 17 5" xfId="464"/>
    <cellStyle name="Normal 3 17 6" xfId="465"/>
    <cellStyle name="Normal 3 17 7" xfId="466"/>
    <cellStyle name="Normal 3 17 8" xfId="467"/>
    <cellStyle name="Normal 3 17 9" xfId="468"/>
    <cellStyle name="Normal 3 18" xfId="469"/>
    <cellStyle name="Normal 3 19" xfId="1550"/>
    <cellStyle name="Normal 3 2" xfId="470"/>
    <cellStyle name="Normal 3 3" xfId="471"/>
    <cellStyle name="Normal 3 4" xfId="472"/>
    <cellStyle name="Normal 3 5" xfId="473"/>
    <cellStyle name="Normal 3 6" xfId="474"/>
    <cellStyle name="Normal 3 7" xfId="475"/>
    <cellStyle name="Normal 3 7 10" xfId="476"/>
    <cellStyle name="Normal 3 7 11" xfId="477"/>
    <cellStyle name="Normal 3 7 12" xfId="478"/>
    <cellStyle name="Normal 3 7 13" xfId="479"/>
    <cellStyle name="Normal 3 7 14" xfId="480"/>
    <cellStyle name="Normal 3 7 15" xfId="481"/>
    <cellStyle name="Normal 3 7 16" xfId="482"/>
    <cellStyle name="Normal 3 7 17" xfId="483"/>
    <cellStyle name="Normal 3 7 18" xfId="484"/>
    <cellStyle name="Normal 3 7 19" xfId="485"/>
    <cellStyle name="Normal 3 7 2" xfId="486"/>
    <cellStyle name="Normal 3 7 20" xfId="487"/>
    <cellStyle name="Normal 3 7 21" xfId="488"/>
    <cellStyle name="Normal 3 7 3" xfId="489"/>
    <cellStyle name="Normal 3 7 4" xfId="490"/>
    <cellStyle name="Normal 3 7 5" xfId="491"/>
    <cellStyle name="Normal 3 7 6" xfId="492"/>
    <cellStyle name="Normal 3 7 7" xfId="493"/>
    <cellStyle name="Normal 3 7 8" xfId="494"/>
    <cellStyle name="Normal 3 7 9" xfId="495"/>
    <cellStyle name="Normal 3 8" xfId="496"/>
    <cellStyle name="Normal 3 8 10" xfId="497"/>
    <cellStyle name="Normal 3 8 11" xfId="498"/>
    <cellStyle name="Normal 3 8 12" xfId="499"/>
    <cellStyle name="Normal 3 8 13" xfId="500"/>
    <cellStyle name="Normal 3 8 14" xfId="501"/>
    <cellStyle name="Normal 3 8 15" xfId="502"/>
    <cellStyle name="Normal 3 8 16" xfId="503"/>
    <cellStyle name="Normal 3 8 17" xfId="504"/>
    <cellStyle name="Normal 3 8 18" xfId="505"/>
    <cellStyle name="Normal 3 8 19" xfId="506"/>
    <cellStyle name="Normal 3 8 2" xfId="507"/>
    <cellStyle name="Normal 3 8 20" xfId="508"/>
    <cellStyle name="Normal 3 8 21" xfId="509"/>
    <cellStyle name="Normal 3 8 3" xfId="510"/>
    <cellStyle name="Normal 3 8 4" xfId="511"/>
    <cellStyle name="Normal 3 8 5" xfId="512"/>
    <cellStyle name="Normal 3 8 6" xfId="513"/>
    <cellStyle name="Normal 3 8 7" xfId="514"/>
    <cellStyle name="Normal 3 8 8" xfId="515"/>
    <cellStyle name="Normal 3 8 9" xfId="516"/>
    <cellStyle name="Normal 3 9" xfId="517"/>
    <cellStyle name="Normal 3 9 10" xfId="518"/>
    <cellStyle name="Normal 3 9 11" xfId="519"/>
    <cellStyle name="Normal 3 9 12" xfId="520"/>
    <cellStyle name="Normal 3 9 13" xfId="521"/>
    <cellStyle name="Normal 3 9 14" xfId="522"/>
    <cellStyle name="Normal 3 9 15" xfId="523"/>
    <cellStyle name="Normal 3 9 16" xfId="524"/>
    <cellStyle name="Normal 3 9 17" xfId="525"/>
    <cellStyle name="Normal 3 9 18" xfId="526"/>
    <cellStyle name="Normal 3 9 19" xfId="527"/>
    <cellStyle name="Normal 3 9 2" xfId="528"/>
    <cellStyle name="Normal 3 9 20" xfId="529"/>
    <cellStyle name="Normal 3 9 21" xfId="530"/>
    <cellStyle name="Normal 3 9 3" xfId="531"/>
    <cellStyle name="Normal 3 9 4" xfId="532"/>
    <cellStyle name="Normal 3 9 5" xfId="533"/>
    <cellStyle name="Normal 3 9 6" xfId="534"/>
    <cellStyle name="Normal 3 9 7" xfId="535"/>
    <cellStyle name="Normal 3 9 8" xfId="536"/>
    <cellStyle name="Normal 3 9 9" xfId="537"/>
    <cellStyle name="Normal 30" xfId="538"/>
    <cellStyle name="Normal 30 2" xfId="539"/>
    <cellStyle name="Normal 31" xfId="1470"/>
    <cellStyle name="Normal 31 10" xfId="540"/>
    <cellStyle name="Normal 31 11" xfId="541"/>
    <cellStyle name="Normal 31 2" xfId="542"/>
    <cellStyle name="Normal 31 3" xfId="543"/>
    <cellStyle name="Normal 31 4" xfId="544"/>
    <cellStyle name="Normal 31 5" xfId="545"/>
    <cellStyle name="Normal 31 6" xfId="546"/>
    <cellStyle name="Normal 31 7" xfId="547"/>
    <cellStyle name="Normal 31 8" xfId="548"/>
    <cellStyle name="Normal 31 9" xfId="549"/>
    <cellStyle name="Normal 32" xfId="550"/>
    <cellStyle name="Normal 32 2" xfId="551"/>
    <cellStyle name="Normal 33" xfId="552"/>
    <cellStyle name="Normal 33 2" xfId="553"/>
    <cellStyle name="Normal 34" xfId="554"/>
    <cellStyle name="Normal 34 2" xfId="555"/>
    <cellStyle name="Normal 35" xfId="556"/>
    <cellStyle name="Normal 35 2" xfId="557"/>
    <cellStyle name="Normal 36" xfId="558"/>
    <cellStyle name="Normal 37" xfId="559"/>
    <cellStyle name="Normal 38" xfId="560"/>
    <cellStyle name="Normal 39" xfId="561"/>
    <cellStyle name="Normal 4" xfId="1459"/>
    <cellStyle name="Normal 4 2" xfId="562"/>
    <cellStyle name="Normal 40" xfId="563"/>
    <cellStyle name="Normal 41" xfId="1471"/>
    <cellStyle name="Normal 41 10" xfId="564"/>
    <cellStyle name="Normal 41 11" xfId="565"/>
    <cellStyle name="Normal 41 2" xfId="566"/>
    <cellStyle name="Normal 41 3" xfId="567"/>
    <cellStyle name="Normal 41 4" xfId="568"/>
    <cellStyle name="Normal 41 5" xfId="569"/>
    <cellStyle name="Normal 41 6" xfId="570"/>
    <cellStyle name="Normal 41 7" xfId="571"/>
    <cellStyle name="Normal 41 8" xfId="572"/>
    <cellStyle name="Normal 41 9" xfId="573"/>
    <cellStyle name="Normal 42" xfId="1472"/>
    <cellStyle name="Normal 42 10" xfId="574"/>
    <cellStyle name="Normal 42 11" xfId="575"/>
    <cellStyle name="Normal 42 2" xfId="576"/>
    <cellStyle name="Normal 42 3" xfId="577"/>
    <cellStyle name="Normal 42 4" xfId="578"/>
    <cellStyle name="Normal 42 5" xfId="579"/>
    <cellStyle name="Normal 42 6" xfId="580"/>
    <cellStyle name="Normal 42 7" xfId="581"/>
    <cellStyle name="Normal 42 8" xfId="582"/>
    <cellStyle name="Normal 42 9" xfId="583"/>
    <cellStyle name="Normal 43" xfId="1473"/>
    <cellStyle name="Normal 43 10" xfId="584"/>
    <cellStyle name="Normal 43 11" xfId="585"/>
    <cellStyle name="Normal 43 12" xfId="586"/>
    <cellStyle name="Normal 43 13" xfId="587"/>
    <cellStyle name="Normal 43 14" xfId="588"/>
    <cellStyle name="Normal 43 15" xfId="589"/>
    <cellStyle name="Normal 43 16" xfId="590"/>
    <cellStyle name="Normal 43 17" xfId="591"/>
    <cellStyle name="Normal 43 18" xfId="592"/>
    <cellStyle name="Normal 43 19" xfId="593"/>
    <cellStyle name="Normal 43 2" xfId="594"/>
    <cellStyle name="Normal 43 20" xfId="595"/>
    <cellStyle name="Normal 43 3" xfId="596"/>
    <cellStyle name="Normal 43 4" xfId="597"/>
    <cellStyle name="Normal 43 5" xfId="598"/>
    <cellStyle name="Normal 43 6" xfId="599"/>
    <cellStyle name="Normal 43 7" xfId="600"/>
    <cellStyle name="Normal 43 8" xfId="601"/>
    <cellStyle name="Normal 43 9" xfId="602"/>
    <cellStyle name="Normal 44" xfId="1474"/>
    <cellStyle name="Normal 44 10" xfId="603"/>
    <cellStyle name="Normal 44 11" xfId="604"/>
    <cellStyle name="Normal 44 2" xfId="605"/>
    <cellStyle name="Normal 44 3" xfId="606"/>
    <cellStyle name="Normal 44 4" xfId="607"/>
    <cellStyle name="Normal 44 5" xfId="608"/>
    <cellStyle name="Normal 44 6" xfId="609"/>
    <cellStyle name="Normal 44 7" xfId="610"/>
    <cellStyle name="Normal 44 8" xfId="611"/>
    <cellStyle name="Normal 44 9" xfId="612"/>
    <cellStyle name="Normal 45" xfId="1475"/>
    <cellStyle name="Normal 45 10" xfId="613"/>
    <cellStyle name="Normal 45 11" xfId="614"/>
    <cellStyle name="Normal 45 2" xfId="615"/>
    <cellStyle name="Normal 45 3" xfId="616"/>
    <cellStyle name="Normal 45 4" xfId="617"/>
    <cellStyle name="Normal 45 5" xfId="618"/>
    <cellStyle name="Normal 45 6" xfId="619"/>
    <cellStyle name="Normal 45 7" xfId="620"/>
    <cellStyle name="Normal 45 8" xfId="621"/>
    <cellStyle name="Normal 45 9" xfId="622"/>
    <cellStyle name="Normal 46" xfId="1476"/>
    <cellStyle name="Normal 46 10" xfId="623"/>
    <cellStyle name="Normal 46 11" xfId="624"/>
    <cellStyle name="Normal 46 2" xfId="625"/>
    <cellStyle name="Normal 46 3" xfId="626"/>
    <cellStyle name="Normal 46 4" xfId="627"/>
    <cellStyle name="Normal 46 5" xfId="628"/>
    <cellStyle name="Normal 46 6" xfId="629"/>
    <cellStyle name="Normal 46 7" xfId="630"/>
    <cellStyle name="Normal 46 8" xfId="631"/>
    <cellStyle name="Normal 46 9" xfId="632"/>
    <cellStyle name="Normal 47" xfId="1477"/>
    <cellStyle name="Normal 47 10" xfId="633"/>
    <cellStyle name="Normal 47 11" xfId="634"/>
    <cellStyle name="Normal 47 2" xfId="635"/>
    <cellStyle name="Normal 47 3" xfId="636"/>
    <cellStyle name="Normal 47 4" xfId="637"/>
    <cellStyle name="Normal 47 5" xfId="638"/>
    <cellStyle name="Normal 47 6" xfId="639"/>
    <cellStyle name="Normal 47 7" xfId="640"/>
    <cellStyle name="Normal 47 8" xfId="641"/>
    <cellStyle name="Normal 47 9" xfId="642"/>
    <cellStyle name="Normal 48" xfId="1478"/>
    <cellStyle name="Normal 48 10" xfId="643"/>
    <cellStyle name="Normal 48 11" xfId="644"/>
    <cellStyle name="Normal 48 2" xfId="645"/>
    <cellStyle name="Normal 48 3" xfId="646"/>
    <cellStyle name="Normal 48 4" xfId="647"/>
    <cellStyle name="Normal 48 5" xfId="648"/>
    <cellStyle name="Normal 48 6" xfId="649"/>
    <cellStyle name="Normal 48 7" xfId="650"/>
    <cellStyle name="Normal 48 8" xfId="651"/>
    <cellStyle name="Normal 48 9" xfId="652"/>
    <cellStyle name="Normal 49" xfId="1479"/>
    <cellStyle name="Normal 5" xfId="1460"/>
    <cellStyle name="Normal 5 10" xfId="653"/>
    <cellStyle name="Normal 5 10 10" xfId="654"/>
    <cellStyle name="Normal 5 10 11" xfId="655"/>
    <cellStyle name="Normal 5 10 12" xfId="656"/>
    <cellStyle name="Normal 5 10 13" xfId="657"/>
    <cellStyle name="Normal 5 10 14" xfId="658"/>
    <cellStyle name="Normal 5 10 15" xfId="659"/>
    <cellStyle name="Normal 5 10 16" xfId="660"/>
    <cellStyle name="Normal 5 10 17" xfId="661"/>
    <cellStyle name="Normal 5 10 18" xfId="662"/>
    <cellStyle name="Normal 5 10 19" xfId="663"/>
    <cellStyle name="Normal 5 10 2" xfId="664"/>
    <cellStyle name="Normal 5 10 20" xfId="665"/>
    <cellStyle name="Normal 5 10 21" xfId="666"/>
    <cellStyle name="Normal 5 10 3" xfId="667"/>
    <cellStyle name="Normal 5 10 4" xfId="668"/>
    <cellStyle name="Normal 5 10 5" xfId="669"/>
    <cellStyle name="Normal 5 10 6" xfId="670"/>
    <cellStyle name="Normal 5 10 7" xfId="671"/>
    <cellStyle name="Normal 5 10 8" xfId="672"/>
    <cellStyle name="Normal 5 10 9" xfId="673"/>
    <cellStyle name="Normal 5 11" xfId="674"/>
    <cellStyle name="Normal 5 11 10" xfId="675"/>
    <cellStyle name="Normal 5 11 11" xfId="676"/>
    <cellStyle name="Normal 5 11 12" xfId="677"/>
    <cellStyle name="Normal 5 11 13" xfId="678"/>
    <cellStyle name="Normal 5 11 14" xfId="679"/>
    <cellStyle name="Normal 5 11 15" xfId="680"/>
    <cellStyle name="Normal 5 11 16" xfId="681"/>
    <cellStyle name="Normal 5 11 17" xfId="682"/>
    <cellStyle name="Normal 5 11 18" xfId="683"/>
    <cellStyle name="Normal 5 11 19" xfId="684"/>
    <cellStyle name="Normal 5 11 2" xfId="685"/>
    <cellStyle name="Normal 5 11 20" xfId="686"/>
    <cellStyle name="Normal 5 11 21" xfId="687"/>
    <cellStyle name="Normal 5 11 3" xfId="688"/>
    <cellStyle name="Normal 5 11 4" xfId="689"/>
    <cellStyle name="Normal 5 11 5" xfId="690"/>
    <cellStyle name="Normal 5 11 6" xfId="691"/>
    <cellStyle name="Normal 5 11 7" xfId="692"/>
    <cellStyle name="Normal 5 11 8" xfId="693"/>
    <cellStyle name="Normal 5 11 9" xfId="694"/>
    <cellStyle name="Normal 5 12" xfId="695"/>
    <cellStyle name="Normal 5 12 10" xfId="696"/>
    <cellStyle name="Normal 5 12 11" xfId="697"/>
    <cellStyle name="Normal 5 12 12" xfId="698"/>
    <cellStyle name="Normal 5 12 13" xfId="699"/>
    <cellStyle name="Normal 5 12 14" xfId="700"/>
    <cellStyle name="Normal 5 12 15" xfId="701"/>
    <cellStyle name="Normal 5 12 16" xfId="702"/>
    <cellStyle name="Normal 5 12 17" xfId="703"/>
    <cellStyle name="Normal 5 12 18" xfId="704"/>
    <cellStyle name="Normal 5 12 19" xfId="705"/>
    <cellStyle name="Normal 5 12 2" xfId="706"/>
    <cellStyle name="Normal 5 12 20" xfId="707"/>
    <cellStyle name="Normal 5 12 21" xfId="708"/>
    <cellStyle name="Normal 5 12 3" xfId="709"/>
    <cellStyle name="Normal 5 12 4" xfId="710"/>
    <cellStyle name="Normal 5 12 5" xfId="711"/>
    <cellStyle name="Normal 5 12 6" xfId="712"/>
    <cellStyle name="Normal 5 12 7" xfId="713"/>
    <cellStyle name="Normal 5 12 8" xfId="714"/>
    <cellStyle name="Normal 5 12 9" xfId="715"/>
    <cellStyle name="Normal 5 13" xfId="716"/>
    <cellStyle name="Normal 5 13 10" xfId="717"/>
    <cellStyle name="Normal 5 13 11" xfId="718"/>
    <cellStyle name="Normal 5 13 12" xfId="719"/>
    <cellStyle name="Normal 5 13 13" xfId="720"/>
    <cellStyle name="Normal 5 13 14" xfId="721"/>
    <cellStyle name="Normal 5 13 15" xfId="722"/>
    <cellStyle name="Normal 5 13 16" xfId="723"/>
    <cellStyle name="Normal 5 13 17" xfId="724"/>
    <cellStyle name="Normal 5 13 18" xfId="725"/>
    <cellStyle name="Normal 5 13 19" xfId="726"/>
    <cellStyle name="Normal 5 13 2" xfId="727"/>
    <cellStyle name="Normal 5 13 20" xfId="728"/>
    <cellStyle name="Normal 5 13 21" xfId="729"/>
    <cellStyle name="Normal 5 13 3" xfId="730"/>
    <cellStyle name="Normal 5 13 4" xfId="731"/>
    <cellStyle name="Normal 5 13 5" xfId="732"/>
    <cellStyle name="Normal 5 13 6" xfId="733"/>
    <cellStyle name="Normal 5 13 7" xfId="734"/>
    <cellStyle name="Normal 5 13 8" xfId="735"/>
    <cellStyle name="Normal 5 13 9" xfId="736"/>
    <cellStyle name="Normal 5 2" xfId="737"/>
    <cellStyle name="Normal 5 3" xfId="738"/>
    <cellStyle name="Normal 5 3 10" xfId="739"/>
    <cellStyle name="Normal 5 3 11" xfId="740"/>
    <cellStyle name="Normal 5 3 12" xfId="741"/>
    <cellStyle name="Normal 5 3 13" xfId="742"/>
    <cellStyle name="Normal 5 3 14" xfId="743"/>
    <cellStyle name="Normal 5 3 15" xfId="744"/>
    <cellStyle name="Normal 5 3 16" xfId="745"/>
    <cellStyle name="Normal 5 3 17" xfId="746"/>
    <cellStyle name="Normal 5 3 18" xfId="747"/>
    <cellStyle name="Normal 5 3 19" xfId="748"/>
    <cellStyle name="Normal 5 3 2" xfId="749"/>
    <cellStyle name="Normal 5 3 20" xfId="750"/>
    <cellStyle name="Normal 5 3 21" xfId="751"/>
    <cellStyle name="Normal 5 3 3" xfId="752"/>
    <cellStyle name="Normal 5 3 4" xfId="753"/>
    <cellStyle name="Normal 5 3 5" xfId="754"/>
    <cellStyle name="Normal 5 3 6" xfId="755"/>
    <cellStyle name="Normal 5 3 7" xfId="756"/>
    <cellStyle name="Normal 5 3 8" xfId="757"/>
    <cellStyle name="Normal 5 3 9" xfId="758"/>
    <cellStyle name="Normal 5 4" xfId="759"/>
    <cellStyle name="Normal 5 4 10" xfId="760"/>
    <cellStyle name="Normal 5 4 11" xfId="761"/>
    <cellStyle name="Normal 5 4 12" xfId="762"/>
    <cellStyle name="Normal 5 4 13" xfId="763"/>
    <cellStyle name="Normal 5 4 14" xfId="764"/>
    <cellStyle name="Normal 5 4 15" xfId="765"/>
    <cellStyle name="Normal 5 4 16" xfId="766"/>
    <cellStyle name="Normal 5 4 17" xfId="767"/>
    <cellStyle name="Normal 5 4 18" xfId="768"/>
    <cellStyle name="Normal 5 4 19" xfId="769"/>
    <cellStyle name="Normal 5 4 2" xfId="770"/>
    <cellStyle name="Normal 5 4 20" xfId="771"/>
    <cellStyle name="Normal 5 4 21" xfId="772"/>
    <cellStyle name="Normal 5 4 3" xfId="773"/>
    <cellStyle name="Normal 5 4 4" xfId="774"/>
    <cellStyle name="Normal 5 4 5" xfId="775"/>
    <cellStyle name="Normal 5 4 6" xfId="776"/>
    <cellStyle name="Normal 5 4 7" xfId="777"/>
    <cellStyle name="Normal 5 4 8" xfId="778"/>
    <cellStyle name="Normal 5 4 9" xfId="779"/>
    <cellStyle name="Normal 5 5" xfId="780"/>
    <cellStyle name="Normal 5 5 10" xfId="781"/>
    <cellStyle name="Normal 5 5 11" xfId="782"/>
    <cellStyle name="Normal 5 5 12" xfId="783"/>
    <cellStyle name="Normal 5 5 13" xfId="784"/>
    <cellStyle name="Normal 5 5 14" xfId="785"/>
    <cellStyle name="Normal 5 5 15" xfId="786"/>
    <cellStyle name="Normal 5 5 16" xfId="787"/>
    <cellStyle name="Normal 5 5 17" xfId="788"/>
    <cellStyle name="Normal 5 5 18" xfId="789"/>
    <cellStyle name="Normal 5 5 19" xfId="790"/>
    <cellStyle name="Normal 5 5 2" xfId="791"/>
    <cellStyle name="Normal 5 5 20" xfId="792"/>
    <cellStyle name="Normal 5 5 21" xfId="793"/>
    <cellStyle name="Normal 5 5 3" xfId="794"/>
    <cellStyle name="Normal 5 5 4" xfId="795"/>
    <cellStyle name="Normal 5 5 5" xfId="796"/>
    <cellStyle name="Normal 5 5 6" xfId="797"/>
    <cellStyle name="Normal 5 5 7" xfId="798"/>
    <cellStyle name="Normal 5 5 8" xfId="799"/>
    <cellStyle name="Normal 5 5 9" xfId="800"/>
    <cellStyle name="Normal 5 6" xfId="801"/>
    <cellStyle name="Normal 5 6 10" xfId="802"/>
    <cellStyle name="Normal 5 6 11" xfId="803"/>
    <cellStyle name="Normal 5 6 12" xfId="804"/>
    <cellStyle name="Normal 5 6 13" xfId="805"/>
    <cellStyle name="Normal 5 6 14" xfId="806"/>
    <cellStyle name="Normal 5 6 15" xfId="807"/>
    <cellStyle name="Normal 5 6 16" xfId="808"/>
    <cellStyle name="Normal 5 6 17" xfId="809"/>
    <cellStyle name="Normal 5 6 18" xfId="810"/>
    <cellStyle name="Normal 5 6 19" xfId="811"/>
    <cellStyle name="Normal 5 6 2" xfId="812"/>
    <cellStyle name="Normal 5 6 20" xfId="813"/>
    <cellStyle name="Normal 5 6 21" xfId="814"/>
    <cellStyle name="Normal 5 6 3" xfId="815"/>
    <cellStyle name="Normal 5 6 4" xfId="816"/>
    <cellStyle name="Normal 5 6 5" xfId="817"/>
    <cellStyle name="Normal 5 6 6" xfId="818"/>
    <cellStyle name="Normal 5 6 7" xfId="819"/>
    <cellStyle name="Normal 5 6 8" xfId="820"/>
    <cellStyle name="Normal 5 6 9" xfId="821"/>
    <cellStyle name="Normal 5 7" xfId="822"/>
    <cellStyle name="Normal 5 7 10" xfId="823"/>
    <cellStyle name="Normal 5 7 11" xfId="824"/>
    <cellStyle name="Normal 5 7 12" xfId="825"/>
    <cellStyle name="Normal 5 7 13" xfId="826"/>
    <cellStyle name="Normal 5 7 14" xfId="827"/>
    <cellStyle name="Normal 5 7 15" xfId="828"/>
    <cellStyle name="Normal 5 7 16" xfId="829"/>
    <cellStyle name="Normal 5 7 17" xfId="830"/>
    <cellStyle name="Normal 5 7 18" xfId="831"/>
    <cellStyle name="Normal 5 7 19" xfId="832"/>
    <cellStyle name="Normal 5 7 2" xfId="833"/>
    <cellStyle name="Normal 5 7 20" xfId="834"/>
    <cellStyle name="Normal 5 7 21" xfId="835"/>
    <cellStyle name="Normal 5 7 3" xfId="836"/>
    <cellStyle name="Normal 5 7 4" xfId="837"/>
    <cellStyle name="Normal 5 7 5" xfId="838"/>
    <cellStyle name="Normal 5 7 6" xfId="839"/>
    <cellStyle name="Normal 5 7 7" xfId="840"/>
    <cellStyle name="Normal 5 7 8" xfId="841"/>
    <cellStyle name="Normal 5 7 9" xfId="842"/>
    <cellStyle name="Normal 5 8" xfId="843"/>
    <cellStyle name="Normal 5 8 10" xfId="844"/>
    <cellStyle name="Normal 5 8 11" xfId="845"/>
    <cellStyle name="Normal 5 8 12" xfId="846"/>
    <cellStyle name="Normal 5 8 13" xfId="847"/>
    <cellStyle name="Normal 5 8 14" xfId="848"/>
    <cellStyle name="Normal 5 8 15" xfId="849"/>
    <cellStyle name="Normal 5 8 16" xfId="850"/>
    <cellStyle name="Normal 5 8 17" xfId="851"/>
    <cellStyle name="Normal 5 8 18" xfId="852"/>
    <cellStyle name="Normal 5 8 19" xfId="853"/>
    <cellStyle name="Normal 5 8 2" xfId="854"/>
    <cellStyle name="Normal 5 8 20" xfId="855"/>
    <cellStyle name="Normal 5 8 21" xfId="856"/>
    <cellStyle name="Normal 5 8 3" xfId="857"/>
    <cellStyle name="Normal 5 8 4" xfId="858"/>
    <cellStyle name="Normal 5 8 5" xfId="859"/>
    <cellStyle name="Normal 5 8 6" xfId="860"/>
    <cellStyle name="Normal 5 8 7" xfId="861"/>
    <cellStyle name="Normal 5 8 8" xfId="862"/>
    <cellStyle name="Normal 5 8 9" xfId="863"/>
    <cellStyle name="Normal 5 9" xfId="864"/>
    <cellStyle name="Normal 5 9 10" xfId="865"/>
    <cellStyle name="Normal 5 9 11" xfId="866"/>
    <cellStyle name="Normal 5 9 12" xfId="867"/>
    <cellStyle name="Normal 5 9 13" xfId="868"/>
    <cellStyle name="Normal 5 9 14" xfId="869"/>
    <cellStyle name="Normal 5 9 15" xfId="870"/>
    <cellStyle name="Normal 5 9 16" xfId="871"/>
    <cellStyle name="Normal 5 9 17" xfId="872"/>
    <cellStyle name="Normal 5 9 18" xfId="873"/>
    <cellStyle name="Normal 5 9 19" xfId="874"/>
    <cellStyle name="Normal 5 9 2" xfId="875"/>
    <cellStyle name="Normal 5 9 20" xfId="876"/>
    <cellStyle name="Normal 5 9 21" xfId="877"/>
    <cellStyle name="Normal 5 9 3" xfId="878"/>
    <cellStyle name="Normal 5 9 4" xfId="879"/>
    <cellStyle name="Normal 5 9 5" xfId="880"/>
    <cellStyle name="Normal 5 9 6" xfId="881"/>
    <cellStyle name="Normal 5 9 7" xfId="882"/>
    <cellStyle name="Normal 5 9 8" xfId="883"/>
    <cellStyle name="Normal 5 9 9" xfId="884"/>
    <cellStyle name="Normal 50" xfId="1480"/>
    <cellStyle name="Normal 51" xfId="885"/>
    <cellStyle name="Normal 51 10" xfId="886"/>
    <cellStyle name="Normal 51 11" xfId="887"/>
    <cellStyle name="Normal 51 12" xfId="888"/>
    <cellStyle name="Normal 51 2" xfId="889"/>
    <cellStyle name="Normal 51 3" xfId="890"/>
    <cellStyle name="Normal 51 4" xfId="891"/>
    <cellStyle name="Normal 51 5" xfId="892"/>
    <cellStyle name="Normal 51 6" xfId="893"/>
    <cellStyle name="Normal 51 7" xfId="894"/>
    <cellStyle name="Normal 51 8" xfId="895"/>
    <cellStyle name="Normal 51 9" xfId="896"/>
    <cellStyle name="Normal 52" xfId="897"/>
    <cellStyle name="Normal 52 10" xfId="898"/>
    <cellStyle name="Normal 52 11" xfId="899"/>
    <cellStyle name="Normal 52 12" xfId="900"/>
    <cellStyle name="Normal 52 2" xfId="901"/>
    <cellStyle name="Normal 52 3" xfId="902"/>
    <cellStyle name="Normal 52 4" xfId="903"/>
    <cellStyle name="Normal 52 5" xfId="904"/>
    <cellStyle name="Normal 52 6" xfId="905"/>
    <cellStyle name="Normal 52 7" xfId="906"/>
    <cellStyle name="Normal 52 8" xfId="907"/>
    <cellStyle name="Normal 52 9" xfId="908"/>
    <cellStyle name="Normal 53" xfId="1481"/>
    <cellStyle name="Normal 54" xfId="1482"/>
    <cellStyle name="Normal 55" xfId="1483"/>
    <cellStyle name="Normal 56" xfId="1484"/>
    <cellStyle name="Normal 57" xfId="1485"/>
    <cellStyle name="Normal 58" xfId="1486"/>
    <cellStyle name="Normal 59" xfId="1487"/>
    <cellStyle name="Normal 6" xfId="1461"/>
    <cellStyle name="Normal 6 10" xfId="909"/>
    <cellStyle name="Normal 6 10 10" xfId="910"/>
    <cellStyle name="Normal 6 10 11" xfId="911"/>
    <cellStyle name="Normal 6 10 12" xfId="912"/>
    <cellStyle name="Normal 6 10 13" xfId="913"/>
    <cellStyle name="Normal 6 10 14" xfId="914"/>
    <cellStyle name="Normal 6 10 15" xfId="915"/>
    <cellStyle name="Normal 6 10 16" xfId="916"/>
    <cellStyle name="Normal 6 10 17" xfId="917"/>
    <cellStyle name="Normal 6 10 18" xfId="918"/>
    <cellStyle name="Normal 6 10 19" xfId="919"/>
    <cellStyle name="Normal 6 10 2" xfId="920"/>
    <cellStyle name="Normal 6 10 20" xfId="921"/>
    <cellStyle name="Normal 6 10 21" xfId="922"/>
    <cellStyle name="Normal 6 10 3" xfId="923"/>
    <cellStyle name="Normal 6 10 4" xfId="924"/>
    <cellStyle name="Normal 6 10 5" xfId="925"/>
    <cellStyle name="Normal 6 10 6" xfId="926"/>
    <cellStyle name="Normal 6 10 7" xfId="927"/>
    <cellStyle name="Normal 6 10 8" xfId="928"/>
    <cellStyle name="Normal 6 10 9" xfId="929"/>
    <cellStyle name="Normal 6 11" xfId="930"/>
    <cellStyle name="Normal 6 11 10" xfId="931"/>
    <cellStyle name="Normal 6 11 11" xfId="932"/>
    <cellStyle name="Normal 6 11 12" xfId="933"/>
    <cellStyle name="Normal 6 11 13" xfId="934"/>
    <cellStyle name="Normal 6 11 14" xfId="935"/>
    <cellStyle name="Normal 6 11 15" xfId="936"/>
    <cellStyle name="Normal 6 11 16" xfId="937"/>
    <cellStyle name="Normal 6 11 17" xfId="938"/>
    <cellStyle name="Normal 6 11 18" xfId="939"/>
    <cellStyle name="Normal 6 11 19" xfId="940"/>
    <cellStyle name="Normal 6 11 2" xfId="941"/>
    <cellStyle name="Normal 6 11 20" xfId="942"/>
    <cellStyle name="Normal 6 11 21" xfId="943"/>
    <cellStyle name="Normal 6 11 3" xfId="944"/>
    <cellStyle name="Normal 6 11 4" xfId="945"/>
    <cellStyle name="Normal 6 11 5" xfId="946"/>
    <cellStyle name="Normal 6 11 6" xfId="947"/>
    <cellStyle name="Normal 6 11 7" xfId="948"/>
    <cellStyle name="Normal 6 11 8" xfId="949"/>
    <cellStyle name="Normal 6 11 9" xfId="950"/>
    <cellStyle name="Normal 6 12" xfId="951"/>
    <cellStyle name="Normal 6 12 10" xfId="952"/>
    <cellStyle name="Normal 6 12 11" xfId="953"/>
    <cellStyle name="Normal 6 12 12" xfId="954"/>
    <cellStyle name="Normal 6 12 13" xfId="955"/>
    <cellStyle name="Normal 6 12 14" xfId="956"/>
    <cellStyle name="Normal 6 12 15" xfId="957"/>
    <cellStyle name="Normal 6 12 16" xfId="958"/>
    <cellStyle name="Normal 6 12 17" xfId="959"/>
    <cellStyle name="Normal 6 12 18" xfId="960"/>
    <cellStyle name="Normal 6 12 19" xfId="961"/>
    <cellStyle name="Normal 6 12 2" xfId="962"/>
    <cellStyle name="Normal 6 12 20" xfId="963"/>
    <cellStyle name="Normal 6 12 21" xfId="964"/>
    <cellStyle name="Normal 6 12 3" xfId="965"/>
    <cellStyle name="Normal 6 12 4" xfId="966"/>
    <cellStyle name="Normal 6 12 5" xfId="967"/>
    <cellStyle name="Normal 6 12 6" xfId="968"/>
    <cellStyle name="Normal 6 12 7" xfId="969"/>
    <cellStyle name="Normal 6 12 8" xfId="970"/>
    <cellStyle name="Normal 6 12 9" xfId="971"/>
    <cellStyle name="Normal 6 13" xfId="972"/>
    <cellStyle name="Normal 6 14" xfId="973"/>
    <cellStyle name="Normal 6 15" xfId="974"/>
    <cellStyle name="Normal 6 16" xfId="975"/>
    <cellStyle name="Normal 6 17" xfId="976"/>
    <cellStyle name="Normal 6 18" xfId="977"/>
    <cellStyle name="Normal 6 19" xfId="978"/>
    <cellStyle name="Normal 6 2" xfId="979"/>
    <cellStyle name="Normal 6 2 10" xfId="980"/>
    <cellStyle name="Normal 6 2 11" xfId="981"/>
    <cellStyle name="Normal 6 2 12" xfId="982"/>
    <cellStyle name="Normal 6 2 13" xfId="983"/>
    <cellStyle name="Normal 6 2 14" xfId="984"/>
    <cellStyle name="Normal 6 2 15" xfId="985"/>
    <cellStyle name="Normal 6 2 16" xfId="986"/>
    <cellStyle name="Normal 6 2 17" xfId="987"/>
    <cellStyle name="Normal 6 2 18" xfId="988"/>
    <cellStyle name="Normal 6 2 19" xfId="989"/>
    <cellStyle name="Normal 6 2 2" xfId="990"/>
    <cellStyle name="Normal 6 2 20" xfId="991"/>
    <cellStyle name="Normal 6 2 21" xfId="992"/>
    <cellStyle name="Normal 6 2 3" xfId="993"/>
    <cellStyle name="Normal 6 2 4" xfId="994"/>
    <cellStyle name="Normal 6 2 5" xfId="995"/>
    <cellStyle name="Normal 6 2 6" xfId="996"/>
    <cellStyle name="Normal 6 2 7" xfId="997"/>
    <cellStyle name="Normal 6 2 8" xfId="998"/>
    <cellStyle name="Normal 6 2 9" xfId="999"/>
    <cellStyle name="Normal 6 20" xfId="1000"/>
    <cellStyle name="Normal 6 21" xfId="1001"/>
    <cellStyle name="Normal 6 22" xfId="1002"/>
    <cellStyle name="Normal 6 23" xfId="1003"/>
    <cellStyle name="Normal 6 24" xfId="1004"/>
    <cellStyle name="Normal 6 25" xfId="1005"/>
    <cellStyle name="Normal 6 26" xfId="1006"/>
    <cellStyle name="Normal 6 27" xfId="1007"/>
    <cellStyle name="Normal 6 28" xfId="1008"/>
    <cellStyle name="Normal 6 29" xfId="1009"/>
    <cellStyle name="Normal 6 3" xfId="1010"/>
    <cellStyle name="Normal 6 3 10" xfId="1011"/>
    <cellStyle name="Normal 6 3 11" xfId="1012"/>
    <cellStyle name="Normal 6 3 12" xfId="1013"/>
    <cellStyle name="Normal 6 3 13" xfId="1014"/>
    <cellStyle name="Normal 6 3 14" xfId="1015"/>
    <cellStyle name="Normal 6 3 15" xfId="1016"/>
    <cellStyle name="Normal 6 3 16" xfId="1017"/>
    <cellStyle name="Normal 6 3 17" xfId="1018"/>
    <cellStyle name="Normal 6 3 18" xfId="1019"/>
    <cellStyle name="Normal 6 3 19" xfId="1020"/>
    <cellStyle name="Normal 6 3 2" xfId="1021"/>
    <cellStyle name="Normal 6 3 20" xfId="1022"/>
    <cellStyle name="Normal 6 3 21" xfId="1023"/>
    <cellStyle name="Normal 6 3 3" xfId="1024"/>
    <cellStyle name="Normal 6 3 4" xfId="1025"/>
    <cellStyle name="Normal 6 3 5" xfId="1026"/>
    <cellStyle name="Normal 6 3 6" xfId="1027"/>
    <cellStyle name="Normal 6 3 7" xfId="1028"/>
    <cellStyle name="Normal 6 3 8" xfId="1029"/>
    <cellStyle name="Normal 6 3 9" xfId="1030"/>
    <cellStyle name="Normal 6 30" xfId="1031"/>
    <cellStyle name="Normal 6 31" xfId="1032"/>
    <cellStyle name="Normal 6 32" xfId="1033"/>
    <cellStyle name="Normal 6 33" xfId="1034"/>
    <cellStyle name="Normal 6 34" xfId="1035"/>
    <cellStyle name="Normal 6 35" xfId="1036"/>
    <cellStyle name="Normal 6 36" xfId="1037"/>
    <cellStyle name="Normal 6 37" xfId="1038"/>
    <cellStyle name="Normal 6 38" xfId="1039"/>
    <cellStyle name="Normal 6 39" xfId="1040"/>
    <cellStyle name="Normal 6 4" xfId="1041"/>
    <cellStyle name="Normal 6 4 10" xfId="1042"/>
    <cellStyle name="Normal 6 4 11" xfId="1043"/>
    <cellStyle name="Normal 6 4 12" xfId="1044"/>
    <cellStyle name="Normal 6 4 13" xfId="1045"/>
    <cellStyle name="Normal 6 4 14" xfId="1046"/>
    <cellStyle name="Normal 6 4 15" xfId="1047"/>
    <cellStyle name="Normal 6 4 16" xfId="1048"/>
    <cellStyle name="Normal 6 4 17" xfId="1049"/>
    <cellStyle name="Normal 6 4 18" xfId="1050"/>
    <cellStyle name="Normal 6 4 19" xfId="1051"/>
    <cellStyle name="Normal 6 4 2" xfId="1052"/>
    <cellStyle name="Normal 6 4 20" xfId="1053"/>
    <cellStyle name="Normal 6 4 21" xfId="1054"/>
    <cellStyle name="Normal 6 4 3" xfId="1055"/>
    <cellStyle name="Normal 6 4 4" xfId="1056"/>
    <cellStyle name="Normal 6 4 5" xfId="1057"/>
    <cellStyle name="Normal 6 4 6" xfId="1058"/>
    <cellStyle name="Normal 6 4 7" xfId="1059"/>
    <cellStyle name="Normal 6 4 8" xfId="1060"/>
    <cellStyle name="Normal 6 4 9" xfId="1061"/>
    <cellStyle name="Normal 6 40" xfId="1062"/>
    <cellStyle name="Normal 6 5" xfId="1063"/>
    <cellStyle name="Normal 6 5 10" xfId="1064"/>
    <cellStyle name="Normal 6 5 11" xfId="1065"/>
    <cellStyle name="Normal 6 5 12" xfId="1066"/>
    <cellStyle name="Normal 6 5 13" xfId="1067"/>
    <cellStyle name="Normal 6 5 14" xfId="1068"/>
    <cellStyle name="Normal 6 5 15" xfId="1069"/>
    <cellStyle name="Normal 6 5 16" xfId="1070"/>
    <cellStyle name="Normal 6 5 17" xfId="1071"/>
    <cellStyle name="Normal 6 5 18" xfId="1072"/>
    <cellStyle name="Normal 6 5 19" xfId="1073"/>
    <cellStyle name="Normal 6 5 2" xfId="1074"/>
    <cellStyle name="Normal 6 5 20" xfId="1075"/>
    <cellStyle name="Normal 6 5 21" xfId="1076"/>
    <cellStyle name="Normal 6 5 3" xfId="1077"/>
    <cellStyle name="Normal 6 5 4" xfId="1078"/>
    <cellStyle name="Normal 6 5 5" xfId="1079"/>
    <cellStyle name="Normal 6 5 6" xfId="1080"/>
    <cellStyle name="Normal 6 5 7" xfId="1081"/>
    <cellStyle name="Normal 6 5 8" xfId="1082"/>
    <cellStyle name="Normal 6 5 9" xfId="1083"/>
    <cellStyle name="Normal 6 6" xfId="1084"/>
    <cellStyle name="Normal 6 6 10" xfId="1085"/>
    <cellStyle name="Normal 6 6 11" xfId="1086"/>
    <cellStyle name="Normal 6 6 12" xfId="1087"/>
    <cellStyle name="Normal 6 6 13" xfId="1088"/>
    <cellStyle name="Normal 6 6 14" xfId="1089"/>
    <cellStyle name="Normal 6 6 15" xfId="1090"/>
    <cellStyle name="Normal 6 6 16" xfId="1091"/>
    <cellStyle name="Normal 6 6 17" xfId="1092"/>
    <cellStyle name="Normal 6 6 18" xfId="1093"/>
    <cellStyle name="Normal 6 6 19" xfId="1094"/>
    <cellStyle name="Normal 6 6 2" xfId="1095"/>
    <cellStyle name="Normal 6 6 20" xfId="1096"/>
    <cellStyle name="Normal 6 6 21" xfId="1097"/>
    <cellStyle name="Normal 6 6 3" xfId="1098"/>
    <cellStyle name="Normal 6 6 4" xfId="1099"/>
    <cellStyle name="Normal 6 6 5" xfId="1100"/>
    <cellStyle name="Normal 6 6 6" xfId="1101"/>
    <cellStyle name="Normal 6 6 7" xfId="1102"/>
    <cellStyle name="Normal 6 6 8" xfId="1103"/>
    <cellStyle name="Normal 6 6 9" xfId="1104"/>
    <cellStyle name="Normal 6 7" xfId="1105"/>
    <cellStyle name="Normal 6 7 10" xfId="1106"/>
    <cellStyle name="Normal 6 7 11" xfId="1107"/>
    <cellStyle name="Normal 6 7 12" xfId="1108"/>
    <cellStyle name="Normal 6 7 13" xfId="1109"/>
    <cellStyle name="Normal 6 7 14" xfId="1110"/>
    <cellStyle name="Normal 6 7 15" xfId="1111"/>
    <cellStyle name="Normal 6 7 16" xfId="1112"/>
    <cellStyle name="Normal 6 7 17" xfId="1113"/>
    <cellStyle name="Normal 6 7 18" xfId="1114"/>
    <cellStyle name="Normal 6 7 19" xfId="1115"/>
    <cellStyle name="Normal 6 7 2" xfId="1116"/>
    <cellStyle name="Normal 6 7 20" xfId="1117"/>
    <cellStyle name="Normal 6 7 21" xfId="1118"/>
    <cellStyle name="Normal 6 7 3" xfId="1119"/>
    <cellStyle name="Normal 6 7 4" xfId="1120"/>
    <cellStyle name="Normal 6 7 5" xfId="1121"/>
    <cellStyle name="Normal 6 7 6" xfId="1122"/>
    <cellStyle name="Normal 6 7 7" xfId="1123"/>
    <cellStyle name="Normal 6 7 8" xfId="1124"/>
    <cellStyle name="Normal 6 7 9" xfId="1125"/>
    <cellStyle name="Normal 6 8" xfId="1126"/>
    <cellStyle name="Normal 6 8 10" xfId="1127"/>
    <cellStyle name="Normal 6 8 11" xfId="1128"/>
    <cellStyle name="Normal 6 8 12" xfId="1129"/>
    <cellStyle name="Normal 6 8 13" xfId="1130"/>
    <cellStyle name="Normal 6 8 14" xfId="1131"/>
    <cellStyle name="Normal 6 8 15" xfId="1132"/>
    <cellStyle name="Normal 6 8 16" xfId="1133"/>
    <cellStyle name="Normal 6 8 17" xfId="1134"/>
    <cellStyle name="Normal 6 8 18" xfId="1135"/>
    <cellStyle name="Normal 6 8 19" xfId="1136"/>
    <cellStyle name="Normal 6 8 2" xfId="1137"/>
    <cellStyle name="Normal 6 8 20" xfId="1138"/>
    <cellStyle name="Normal 6 8 21" xfId="1139"/>
    <cellStyle name="Normal 6 8 3" xfId="1140"/>
    <cellStyle name="Normal 6 8 4" xfId="1141"/>
    <cellStyle name="Normal 6 8 5" xfId="1142"/>
    <cellStyle name="Normal 6 8 6" xfId="1143"/>
    <cellStyle name="Normal 6 8 7" xfId="1144"/>
    <cellStyle name="Normal 6 8 8" xfId="1145"/>
    <cellStyle name="Normal 6 8 9" xfId="1146"/>
    <cellStyle name="Normal 6 9" xfId="1147"/>
    <cellStyle name="Normal 6 9 10" xfId="1148"/>
    <cellStyle name="Normal 6 9 11" xfId="1149"/>
    <cellStyle name="Normal 6 9 12" xfId="1150"/>
    <cellStyle name="Normal 6 9 13" xfId="1151"/>
    <cellStyle name="Normal 6 9 14" xfId="1152"/>
    <cellStyle name="Normal 6 9 15" xfId="1153"/>
    <cellStyle name="Normal 6 9 16" xfId="1154"/>
    <cellStyle name="Normal 6 9 17" xfId="1155"/>
    <cellStyle name="Normal 6 9 18" xfId="1156"/>
    <cellStyle name="Normal 6 9 19" xfId="1157"/>
    <cellStyle name="Normal 6 9 2" xfId="1158"/>
    <cellStyle name="Normal 6 9 20" xfId="1159"/>
    <cellStyle name="Normal 6 9 21" xfId="1160"/>
    <cellStyle name="Normal 6 9 3" xfId="1161"/>
    <cellStyle name="Normal 6 9 4" xfId="1162"/>
    <cellStyle name="Normal 6 9 5" xfId="1163"/>
    <cellStyle name="Normal 6 9 6" xfId="1164"/>
    <cellStyle name="Normal 6 9 7" xfId="1165"/>
    <cellStyle name="Normal 6 9 8" xfId="1166"/>
    <cellStyle name="Normal 6 9 9" xfId="1167"/>
    <cellStyle name="Normal 60" xfId="1488"/>
    <cellStyle name="Normal 61" xfId="1489"/>
    <cellStyle name="Normal 62" xfId="1490"/>
    <cellStyle name="Normal 63" xfId="1491"/>
    <cellStyle name="Normal 64" xfId="1492"/>
    <cellStyle name="Normal 65" xfId="1493"/>
    <cellStyle name="Normal 66" xfId="1494"/>
    <cellStyle name="Normal 67" xfId="1495"/>
    <cellStyle name="Normal 68" xfId="1496"/>
    <cellStyle name="Normal 69" xfId="1497"/>
    <cellStyle name="Normal 7" xfId="1462"/>
    <cellStyle name="Normal 7 10" xfId="1168"/>
    <cellStyle name="Normal 7 10 10" xfId="1169"/>
    <cellStyle name="Normal 7 10 11" xfId="1170"/>
    <cellStyle name="Normal 7 10 12" xfId="1171"/>
    <cellStyle name="Normal 7 10 13" xfId="1172"/>
    <cellStyle name="Normal 7 10 14" xfId="1173"/>
    <cellStyle name="Normal 7 10 15" xfId="1174"/>
    <cellStyle name="Normal 7 10 16" xfId="1175"/>
    <cellStyle name="Normal 7 10 17" xfId="1176"/>
    <cellStyle name="Normal 7 10 18" xfId="1177"/>
    <cellStyle name="Normal 7 10 19" xfId="1178"/>
    <cellStyle name="Normal 7 10 2" xfId="1179"/>
    <cellStyle name="Normal 7 10 20" xfId="1180"/>
    <cellStyle name="Normal 7 10 21" xfId="1181"/>
    <cellStyle name="Normal 7 10 3" xfId="1182"/>
    <cellStyle name="Normal 7 10 4" xfId="1183"/>
    <cellStyle name="Normal 7 10 5" xfId="1184"/>
    <cellStyle name="Normal 7 10 6" xfId="1185"/>
    <cellStyle name="Normal 7 10 7" xfId="1186"/>
    <cellStyle name="Normal 7 10 8" xfId="1187"/>
    <cellStyle name="Normal 7 10 9" xfId="1188"/>
    <cellStyle name="Normal 7 11" xfId="1189"/>
    <cellStyle name="Normal 7 11 10" xfId="1190"/>
    <cellStyle name="Normal 7 11 11" xfId="1191"/>
    <cellStyle name="Normal 7 11 12" xfId="1192"/>
    <cellStyle name="Normal 7 11 13" xfId="1193"/>
    <cellStyle name="Normal 7 11 14" xfId="1194"/>
    <cellStyle name="Normal 7 11 15" xfId="1195"/>
    <cellStyle name="Normal 7 11 16" xfId="1196"/>
    <cellStyle name="Normal 7 11 17" xfId="1197"/>
    <cellStyle name="Normal 7 11 18" xfId="1198"/>
    <cellStyle name="Normal 7 11 19" xfId="1199"/>
    <cellStyle name="Normal 7 11 2" xfId="1200"/>
    <cellStyle name="Normal 7 11 20" xfId="1201"/>
    <cellStyle name="Normal 7 11 21" xfId="1202"/>
    <cellStyle name="Normal 7 11 3" xfId="1203"/>
    <cellStyle name="Normal 7 11 4" xfId="1204"/>
    <cellStyle name="Normal 7 11 5" xfId="1205"/>
    <cellStyle name="Normal 7 11 6" xfId="1206"/>
    <cellStyle name="Normal 7 11 7" xfId="1207"/>
    <cellStyle name="Normal 7 11 8" xfId="1208"/>
    <cellStyle name="Normal 7 11 9" xfId="1209"/>
    <cellStyle name="Normal 7 12" xfId="1210"/>
    <cellStyle name="Normal 7 12 10" xfId="1211"/>
    <cellStyle name="Normal 7 12 11" xfId="1212"/>
    <cellStyle name="Normal 7 12 12" xfId="1213"/>
    <cellStyle name="Normal 7 12 13" xfId="1214"/>
    <cellStyle name="Normal 7 12 14" xfId="1215"/>
    <cellStyle name="Normal 7 12 15" xfId="1216"/>
    <cellStyle name="Normal 7 12 16" xfId="1217"/>
    <cellStyle name="Normal 7 12 17" xfId="1218"/>
    <cellStyle name="Normal 7 12 18" xfId="1219"/>
    <cellStyle name="Normal 7 12 19" xfId="1220"/>
    <cellStyle name="Normal 7 12 2" xfId="1221"/>
    <cellStyle name="Normal 7 12 20" xfId="1222"/>
    <cellStyle name="Normal 7 12 21" xfId="1223"/>
    <cellStyle name="Normal 7 12 3" xfId="1224"/>
    <cellStyle name="Normal 7 12 4" xfId="1225"/>
    <cellStyle name="Normal 7 12 5" xfId="1226"/>
    <cellStyle name="Normal 7 12 6" xfId="1227"/>
    <cellStyle name="Normal 7 12 7" xfId="1228"/>
    <cellStyle name="Normal 7 12 8" xfId="1229"/>
    <cellStyle name="Normal 7 12 9" xfId="1230"/>
    <cellStyle name="Normal 7 2" xfId="1231"/>
    <cellStyle name="Normal 7 2 10" xfId="1232"/>
    <cellStyle name="Normal 7 2 11" xfId="1233"/>
    <cellStyle name="Normal 7 2 12" xfId="1234"/>
    <cellStyle name="Normal 7 2 13" xfId="1235"/>
    <cellStyle name="Normal 7 2 14" xfId="1236"/>
    <cellStyle name="Normal 7 2 15" xfId="1237"/>
    <cellStyle name="Normal 7 2 16" xfId="1238"/>
    <cellStyle name="Normal 7 2 17" xfId="1239"/>
    <cellStyle name="Normal 7 2 18" xfId="1240"/>
    <cellStyle name="Normal 7 2 19" xfId="1241"/>
    <cellStyle name="Normal 7 2 2" xfId="1242"/>
    <cellStyle name="Normal 7 2 20" xfId="1243"/>
    <cellStyle name="Normal 7 2 21" xfId="1244"/>
    <cellStyle name="Normal 7 2 3" xfId="1245"/>
    <cellStyle name="Normal 7 2 4" xfId="1246"/>
    <cellStyle name="Normal 7 2 5" xfId="1247"/>
    <cellStyle name="Normal 7 2 6" xfId="1248"/>
    <cellStyle name="Normal 7 2 7" xfId="1249"/>
    <cellStyle name="Normal 7 2 8" xfId="1250"/>
    <cellStyle name="Normal 7 2 9" xfId="1251"/>
    <cellStyle name="Normal 7 3" xfId="1252"/>
    <cellStyle name="Normal 7 3 10" xfId="1253"/>
    <cellStyle name="Normal 7 3 11" xfId="1254"/>
    <cellStyle name="Normal 7 3 12" xfId="1255"/>
    <cellStyle name="Normal 7 3 13" xfId="1256"/>
    <cellStyle name="Normal 7 3 14" xfId="1257"/>
    <cellStyle name="Normal 7 3 15" xfId="1258"/>
    <cellStyle name="Normal 7 3 16" xfId="1259"/>
    <cellStyle name="Normal 7 3 17" xfId="1260"/>
    <cellStyle name="Normal 7 3 18" xfId="1261"/>
    <cellStyle name="Normal 7 3 19" xfId="1262"/>
    <cellStyle name="Normal 7 3 2" xfId="1263"/>
    <cellStyle name="Normal 7 3 20" xfId="1264"/>
    <cellStyle name="Normal 7 3 21" xfId="1265"/>
    <cellStyle name="Normal 7 3 3" xfId="1266"/>
    <cellStyle name="Normal 7 3 4" xfId="1267"/>
    <cellStyle name="Normal 7 3 5" xfId="1268"/>
    <cellStyle name="Normal 7 3 6" xfId="1269"/>
    <cellStyle name="Normal 7 3 7" xfId="1270"/>
    <cellStyle name="Normal 7 3 8" xfId="1271"/>
    <cellStyle name="Normal 7 3 9" xfId="1272"/>
    <cellStyle name="Normal 7 4" xfId="1273"/>
    <cellStyle name="Normal 7 4 10" xfId="1274"/>
    <cellStyle name="Normal 7 4 11" xfId="1275"/>
    <cellStyle name="Normal 7 4 12" xfId="1276"/>
    <cellStyle name="Normal 7 4 13" xfId="1277"/>
    <cellStyle name="Normal 7 4 14" xfId="1278"/>
    <cellStyle name="Normal 7 4 15" xfId="1279"/>
    <cellStyle name="Normal 7 4 16" xfId="1280"/>
    <cellStyle name="Normal 7 4 17" xfId="1281"/>
    <cellStyle name="Normal 7 4 18" xfId="1282"/>
    <cellStyle name="Normal 7 4 19" xfId="1283"/>
    <cellStyle name="Normal 7 4 2" xfId="1284"/>
    <cellStyle name="Normal 7 4 20" xfId="1285"/>
    <cellStyle name="Normal 7 4 21" xfId="1286"/>
    <cellStyle name="Normal 7 4 3" xfId="1287"/>
    <cellStyle name="Normal 7 4 4" xfId="1288"/>
    <cellStyle name="Normal 7 4 5" xfId="1289"/>
    <cellStyle name="Normal 7 4 6" xfId="1290"/>
    <cellStyle name="Normal 7 4 7" xfId="1291"/>
    <cellStyle name="Normal 7 4 8" xfId="1292"/>
    <cellStyle name="Normal 7 4 9" xfId="1293"/>
    <cellStyle name="Normal 7 5" xfId="1294"/>
    <cellStyle name="Normal 7 5 10" xfId="1295"/>
    <cellStyle name="Normal 7 5 11" xfId="1296"/>
    <cellStyle name="Normal 7 5 12" xfId="1297"/>
    <cellStyle name="Normal 7 5 13" xfId="1298"/>
    <cellStyle name="Normal 7 5 14" xfId="1299"/>
    <cellStyle name="Normal 7 5 15" xfId="1300"/>
    <cellStyle name="Normal 7 5 16" xfId="1301"/>
    <cellStyle name="Normal 7 5 17" xfId="1302"/>
    <cellStyle name="Normal 7 5 18" xfId="1303"/>
    <cellStyle name="Normal 7 5 19" xfId="1304"/>
    <cellStyle name="Normal 7 5 2" xfId="1305"/>
    <cellStyle name="Normal 7 5 20" xfId="1306"/>
    <cellStyle name="Normal 7 5 21" xfId="1307"/>
    <cellStyle name="Normal 7 5 3" xfId="1308"/>
    <cellStyle name="Normal 7 5 4" xfId="1309"/>
    <cellStyle name="Normal 7 5 5" xfId="1310"/>
    <cellStyle name="Normal 7 5 6" xfId="1311"/>
    <cellStyle name="Normal 7 5 7" xfId="1312"/>
    <cellStyle name="Normal 7 5 8" xfId="1313"/>
    <cellStyle name="Normal 7 5 9" xfId="1314"/>
    <cellStyle name="Normal 7 6" xfId="1315"/>
    <cellStyle name="Normal 7 6 10" xfId="1316"/>
    <cellStyle name="Normal 7 6 11" xfId="1317"/>
    <cellStyle name="Normal 7 6 12" xfId="1318"/>
    <cellStyle name="Normal 7 6 13" xfId="1319"/>
    <cellStyle name="Normal 7 6 14" xfId="1320"/>
    <cellStyle name="Normal 7 6 15" xfId="1321"/>
    <cellStyle name="Normal 7 6 16" xfId="1322"/>
    <cellStyle name="Normal 7 6 17" xfId="1323"/>
    <cellStyle name="Normal 7 6 18" xfId="1324"/>
    <cellStyle name="Normal 7 6 19" xfId="1325"/>
    <cellStyle name="Normal 7 6 2" xfId="1326"/>
    <cellStyle name="Normal 7 6 20" xfId="1327"/>
    <cellStyle name="Normal 7 6 21" xfId="1328"/>
    <cellStyle name="Normal 7 6 3" xfId="1329"/>
    <cellStyle name="Normal 7 6 4" xfId="1330"/>
    <cellStyle name="Normal 7 6 5" xfId="1331"/>
    <cellStyle name="Normal 7 6 6" xfId="1332"/>
    <cellStyle name="Normal 7 6 7" xfId="1333"/>
    <cellStyle name="Normal 7 6 8" xfId="1334"/>
    <cellStyle name="Normal 7 6 9" xfId="1335"/>
    <cellStyle name="Normal 7 7" xfId="1336"/>
    <cellStyle name="Normal 7 7 10" xfId="1337"/>
    <cellStyle name="Normal 7 7 11" xfId="1338"/>
    <cellStyle name="Normal 7 7 12" xfId="1339"/>
    <cellStyle name="Normal 7 7 13" xfId="1340"/>
    <cellStyle name="Normal 7 7 14" xfId="1341"/>
    <cellStyle name="Normal 7 7 15" xfId="1342"/>
    <cellStyle name="Normal 7 7 16" xfId="1343"/>
    <cellStyle name="Normal 7 7 17" xfId="1344"/>
    <cellStyle name="Normal 7 7 18" xfId="1345"/>
    <cellStyle name="Normal 7 7 19" xfId="1346"/>
    <cellStyle name="Normal 7 7 2" xfId="1347"/>
    <cellStyle name="Normal 7 7 20" xfId="1348"/>
    <cellStyle name="Normal 7 7 21" xfId="1349"/>
    <cellStyle name="Normal 7 7 3" xfId="1350"/>
    <cellStyle name="Normal 7 7 4" xfId="1351"/>
    <cellStyle name="Normal 7 7 5" xfId="1352"/>
    <cellStyle name="Normal 7 7 6" xfId="1353"/>
    <cellStyle name="Normal 7 7 7" xfId="1354"/>
    <cellStyle name="Normal 7 7 8" xfId="1355"/>
    <cellStyle name="Normal 7 7 9" xfId="1356"/>
    <cellStyle name="Normal 7 8" xfId="1357"/>
    <cellStyle name="Normal 7 8 10" xfId="1358"/>
    <cellStyle name="Normal 7 8 11" xfId="1359"/>
    <cellStyle name="Normal 7 8 12" xfId="1360"/>
    <cellStyle name="Normal 7 8 13" xfId="1361"/>
    <cellStyle name="Normal 7 8 14" xfId="1362"/>
    <cellStyle name="Normal 7 8 15" xfId="1363"/>
    <cellStyle name="Normal 7 8 16" xfId="1364"/>
    <cellStyle name="Normal 7 8 17" xfId="1365"/>
    <cellStyle name="Normal 7 8 18" xfId="1366"/>
    <cellStyle name="Normal 7 8 19" xfId="1367"/>
    <cellStyle name="Normal 7 8 2" xfId="1368"/>
    <cellStyle name="Normal 7 8 20" xfId="1369"/>
    <cellStyle name="Normal 7 8 21" xfId="1370"/>
    <cellStyle name="Normal 7 8 3" xfId="1371"/>
    <cellStyle name="Normal 7 8 4" xfId="1372"/>
    <cellStyle name="Normal 7 8 5" xfId="1373"/>
    <cellStyle name="Normal 7 8 6" xfId="1374"/>
    <cellStyle name="Normal 7 8 7" xfId="1375"/>
    <cellStyle name="Normal 7 8 8" xfId="1376"/>
    <cellStyle name="Normal 7 8 9" xfId="1377"/>
    <cellStyle name="Normal 7 9" xfId="1378"/>
    <cellStyle name="Normal 7 9 10" xfId="1379"/>
    <cellStyle name="Normal 7 9 11" xfId="1380"/>
    <cellStyle name="Normal 7 9 12" xfId="1381"/>
    <cellStyle name="Normal 7 9 13" xfId="1382"/>
    <cellStyle name="Normal 7 9 14" xfId="1383"/>
    <cellStyle name="Normal 7 9 15" xfId="1384"/>
    <cellStyle name="Normal 7 9 16" xfId="1385"/>
    <cellStyle name="Normal 7 9 17" xfId="1386"/>
    <cellStyle name="Normal 7 9 18" xfId="1387"/>
    <cellStyle name="Normal 7 9 19" xfId="1388"/>
    <cellStyle name="Normal 7 9 2" xfId="1389"/>
    <cellStyle name="Normal 7 9 20" xfId="1390"/>
    <cellStyle name="Normal 7 9 21" xfId="1391"/>
    <cellStyle name="Normal 7 9 3" xfId="1392"/>
    <cellStyle name="Normal 7 9 4" xfId="1393"/>
    <cellStyle name="Normal 7 9 5" xfId="1394"/>
    <cellStyle name="Normal 7 9 6" xfId="1395"/>
    <cellStyle name="Normal 7 9 7" xfId="1396"/>
    <cellStyle name="Normal 7 9 8" xfId="1397"/>
    <cellStyle name="Normal 7 9 9" xfId="1398"/>
    <cellStyle name="Normal 70" xfId="1498"/>
    <cellStyle name="Normal 71" xfId="1499"/>
    <cellStyle name="Normal 72" xfId="1500"/>
    <cellStyle name="Normal 73" xfId="1501"/>
    <cellStyle name="Normal 74" xfId="1502"/>
    <cellStyle name="Normal 75" xfId="1503"/>
    <cellStyle name="Normal 76" xfId="1504"/>
    <cellStyle name="Normal 77" xfId="1505"/>
    <cellStyle name="Normal 78" xfId="1506"/>
    <cellStyle name="Normal 79" xfId="1507"/>
    <cellStyle name="Normal 8" xfId="1399"/>
    <cellStyle name="Normal 8 2" xfId="1400"/>
    <cellStyle name="Normal 8 3" xfId="1401"/>
    <cellStyle name="Normal 8 4" xfId="1402"/>
    <cellStyle name="Normal 80" xfId="1508"/>
    <cellStyle name="Normal 81" xfId="1509"/>
    <cellStyle name="Normal 82" xfId="1510"/>
    <cellStyle name="Normal 83" xfId="1511"/>
    <cellStyle name="Normal 84" xfId="1512"/>
    <cellStyle name="Normal 85" xfId="1513"/>
    <cellStyle name="Normal 86" xfId="1514"/>
    <cellStyle name="Normal 87" xfId="1515"/>
    <cellStyle name="Normal 88" xfId="1516"/>
    <cellStyle name="Normal 89" xfId="1517"/>
    <cellStyle name="Normal 9" xfId="1403"/>
    <cellStyle name="Normal 9 2" xfId="1404"/>
    <cellStyle name="Normal 9 3" xfId="1405"/>
    <cellStyle name="Normal 9 4" xfId="1406"/>
    <cellStyle name="Normal 90" xfId="1518"/>
    <cellStyle name="Normal 91" xfId="1519"/>
    <cellStyle name="Normal 92" xfId="1520"/>
    <cellStyle name="Normal 93" xfId="1521"/>
    <cellStyle name="Normal 94" xfId="1522"/>
    <cellStyle name="Normal 95" xfId="1523"/>
    <cellStyle name="Normal 96" xfId="1524"/>
    <cellStyle name="Normal 97" xfId="1525"/>
    <cellStyle name="Normal 98" xfId="1526"/>
    <cellStyle name="Normal 99" xfId="1527"/>
    <cellStyle name="Normal_c-28.wk1 (3)" xfId="1540"/>
    <cellStyle name="Normal_IEC10001" xfId="1529"/>
    <cellStyle name="Normal_IEC11006" xfId="1407"/>
    <cellStyle name="Normal_vbp_01_02" xfId="1408"/>
    <cellStyle name="NOTAS - Style3" xfId="1534"/>
    <cellStyle name="Notas 2" xfId="1449"/>
    <cellStyle name="Notas 3" xfId="1450"/>
    <cellStyle name="Percent" xfId="1409"/>
    <cellStyle name="RECUAD - Style4" xfId="1535"/>
    <cellStyle name="Salida 2" xfId="1451"/>
    <cellStyle name="Texto de advertencia 2" xfId="1452"/>
    <cellStyle name="Texto explicativo 2" xfId="1453"/>
    <cellStyle name="TITULO - Style5" xfId="1536"/>
    <cellStyle name="Título 2 2" xfId="1454"/>
    <cellStyle name="Título 3 2" xfId="1455"/>
    <cellStyle name="Título 4" xfId="1456"/>
    <cellStyle name="Total 2" xfId="1410"/>
    <cellStyle name="Total 2 2" xfId="1457"/>
    <cellStyle name="Total 3" xfId="141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33CCCC"/>
      <color rgb="FFFFCC00"/>
      <color rgb="FF00CC66"/>
      <color rgb="FFFA0617"/>
      <color rgb="FFD60093"/>
      <color rgb="FFFF00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PERÚ</a:t>
            </a:r>
            <a:r>
              <a:rPr lang="es-ES" sz="900" b="1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: VALOR AGREGADO DEL SECTOR </a:t>
            </a:r>
            <a:r>
              <a:rPr lang="es-PE" sz="900" b="1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AGRICULTURA</a:t>
            </a:r>
            <a:r>
              <a:rPr lang="es-ES" sz="900" b="1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, 2015 - 2023</a:t>
            </a:r>
            <a:endParaRPr lang="es-ES" sz="900" b="1" i="0" u="none" strike="noStrike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</a:endParaRPr>
          </a:p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ES" sz="800" b="0" i="0" u="none" strike="noStrike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(Millones de S/  de  2007)</a:t>
            </a:r>
            <a:endParaRPr lang="es-ES" sz="800" b="0">
              <a:solidFill>
                <a:sysClr val="windowText" lastClr="000000"/>
              </a:solidFill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3013698955546096"/>
          <c:y val="3.1704576713362867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</a:ln>
        <a:effectLst/>
        <a:sp3d>
          <a:contourClr>
            <a:schemeClr val="tx1"/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5537724451110275E-2"/>
          <c:y val="0.23042461716825274"/>
          <c:w val="0.90049822064056939"/>
          <c:h val="0.53864189232443505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'12.1'!$A$15:$A$33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 P/</c:v>
                </c:pt>
                <c:pt idx="15">
                  <c:v>2020 P/</c:v>
                </c:pt>
                <c:pt idx="16">
                  <c:v>2021 E/</c:v>
                </c:pt>
                <c:pt idx="17">
                  <c:v>2022 E/</c:v>
                </c:pt>
                <c:pt idx="18">
                  <c:v>2023 E/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/>
              <a:lightRig rig="threePt" dir="t"/>
            </a:scene3d>
            <a:sp3d/>
          </c:spPr>
          <c:invertIfNegative val="0"/>
          <c:dLbls>
            <c:dLbl>
              <c:idx val="0"/>
              <c:layout>
                <c:manualLayout>
                  <c:x val="0"/>
                  <c:y val="-0.2229643357701853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512-4505-970C-359771A9340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9341610562843823E-3"/>
                  <c:y val="-0.222332801806356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512-4505-970C-359771A9340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349282771233279E-3"/>
                  <c:y val="-0.222122177610377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512-4505-970C-359771A9340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5973882490756351E-3"/>
                  <c:y val="-0.24893104834299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512-4505-970C-359771A9340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4284477571576129E-17"/>
                  <c:y val="-0.2544069388143483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512-4505-970C-359771A9340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9.5205756654085146E-3"/>
                  <c:y val="-0.253775404850519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512-4505-970C-359771A9340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0.25484207079478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512-4505-970C-359771A9340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4.7904206814198937E-3"/>
                  <c:y val="-0.259636031632709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512-4505-970C-359771A9340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3023024656209138E-3"/>
                  <c:y val="-0.267732645944313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8512-4505-970C-359771A93400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2.1164021164019613E-3"/>
                  <c:y val="-0.237218813905930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512-4505-970C-359771A93400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4.2328042328042331E-3"/>
                  <c:y val="-0.2413087934560327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8512-4505-970C-359771A93400}"/>
                </c:ex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9.6164276279196441E-8"/>
                  <c:y val="-0.27442334190386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vert="horz" wrap="square" lIns="38100" tIns="288000" rIns="36000" bIns="19050" anchor="t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dk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s-P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A61-4D50-B004-6D12ADC5605E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6.942923846257508E-2"/>
                      <c:h val="0.24321626190189036"/>
                    </c:manualLayout>
                  </c15:layout>
                </c:ext>
              </c:extLst>
            </c:dLbl>
            <c:dLbl>
              <c:idx val="12"/>
              <c:layout>
                <c:manualLayout>
                  <c:x val="1.1667625188106004E-2"/>
                  <c:y val="-0.265201878730828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E85-4FD5-BB1A-83A3DA6B47D8}"/>
                </c:ex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9.7266262756385089E-3"/>
                  <c:y val="-0.2900645548618441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B28C-4DAE-B479-597BA68C7C20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4.8851452349831792E-3"/>
                  <c:y val="-0.299099780314744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651-4385-84F4-FCB857C1F2ED}"/>
                </c:ex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2.4425726174915896E-3"/>
                  <c:y val="-0.3070757744564705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651-4385-84F4-FCB857C1F2E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lIns="38100" tIns="288000" rIns="36000" bIns="19050" anchor="t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dk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'12.1'!$A$15:$A$33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 P/</c:v>
                </c:pt>
                <c:pt idx="4">
                  <c:v>2020 P/</c:v>
                </c:pt>
                <c:pt idx="5">
                  <c:v>2021 E/</c:v>
                </c:pt>
                <c:pt idx="6">
                  <c:v>2022 E/</c:v>
                </c:pt>
                <c:pt idx="7">
                  <c:v>2023 E/</c:v>
                </c:pt>
              </c:strCache>
            </c:strRef>
          </c:cat>
          <c:val>
            <c:numRef>
              <c:f>'12.1'!$F$25:$F$33</c:f>
              <c:numCache>
                <c:formatCode>###,###,###;\-###,###,###;"-"</c:formatCode>
                <c:ptCount val="8"/>
                <c:pt idx="0">
                  <c:v>25963</c:v>
                </c:pt>
                <c:pt idx="1">
                  <c:v>26624</c:v>
                </c:pt>
                <c:pt idx="2">
                  <c:v>28643</c:v>
                </c:pt>
                <c:pt idx="3">
                  <c:v>29474</c:v>
                </c:pt>
                <c:pt idx="4">
                  <c:v>29705</c:v>
                </c:pt>
                <c:pt idx="5">
                  <c:v>31181</c:v>
                </c:pt>
                <c:pt idx="6">
                  <c:v>32526</c:v>
                </c:pt>
                <c:pt idx="7">
                  <c:v>31568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512-4505-970C-359771A934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1517562496"/>
        <c:axId val="-1517561952"/>
        <c:axId val="0"/>
        <c:extLst xmlns:c16r2="http://schemas.microsoft.com/office/drawing/2015/06/chart"/>
      </c:bar3DChart>
      <c:catAx>
        <c:axId val="-1517562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chemeClr val="dk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s-ES" sz="700">
                    <a:latin typeface="Arial Narrow" panose="020B0606020202030204" pitchFamily="34" charset="0"/>
                  </a:rPr>
                  <a:t>Fuente: Instituto Nacional</a:t>
                </a:r>
                <a:r>
                  <a:rPr lang="es-ES" sz="700" baseline="0">
                    <a:latin typeface="Arial Narrow" panose="020B0606020202030204" pitchFamily="34" charset="0"/>
                  </a:rPr>
                  <a:t> de </a:t>
                </a:r>
                <a:r>
                  <a:rPr lang="es-ES" sz="700" b="1" i="0" u="none" strike="noStrike" baseline="0">
                    <a:effectLst/>
                  </a:rPr>
                  <a:t> Estadística </a:t>
                </a:r>
                <a:r>
                  <a:rPr lang="es-ES" sz="700" baseline="0">
                    <a:latin typeface="Arial Narrow" panose="020B0606020202030204" pitchFamily="34" charset="0"/>
                  </a:rPr>
                  <a:t>e </a:t>
                </a:r>
                <a:r>
                  <a:rPr lang="es-ES" sz="700" b="1" i="0" u="none" strike="noStrike" baseline="0">
                    <a:effectLst/>
                  </a:rPr>
                  <a:t>Informática.</a:t>
                </a:r>
                <a:endParaRPr lang="es-ES" sz="700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7.7716072850546145E-2"/>
              <c:y val="0.8829473102052953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alpha val="99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17561952"/>
        <c:crosses val="autoZero"/>
        <c:auto val="1"/>
        <c:lblAlgn val="ctr"/>
        <c:lblOffset val="100"/>
        <c:noMultiLvlLbl val="0"/>
      </c:catAx>
      <c:valAx>
        <c:axId val="-1517561952"/>
        <c:scaling>
          <c:orientation val="minMax"/>
        </c:scaling>
        <c:delete val="1"/>
        <c:axPos val="l"/>
        <c:numFmt formatCode="###,###,###;\-###,###,###;&quot;-&quot;" sourceLinked="1"/>
        <c:majorTickMark val="out"/>
        <c:minorTickMark val="out"/>
        <c:tickLblPos val="nextTo"/>
        <c:crossAx val="-1517562496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noFill/>
    <a:ln w="12700" cap="flat" cmpd="sng" algn="ctr">
      <a:noFill/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PE"/>
    </a:p>
  </c:txPr>
  <c:printSettings>
    <c:headerFooter alignWithMargins="0"/>
    <c:pageMargins b="0.98425196850393704" l="0.98425196850393704" r="0.98425196850393704" t="1.1811023622047245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8283</xdr:colOff>
      <xdr:row>37</xdr:row>
      <xdr:rowOff>94874</xdr:rowOff>
    </xdr:from>
    <xdr:to>
      <xdr:col>9</xdr:col>
      <xdr:colOff>0</xdr:colOff>
      <xdr:row>59</xdr:row>
      <xdr:rowOff>1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29"/>
  <sheetViews>
    <sheetView showGridLines="0" tabSelected="1" zoomScaleNormal="100" workbookViewId="0"/>
  </sheetViews>
  <sheetFormatPr baseColWidth="10" defaultColWidth="11.42578125" defaultRowHeight="16.5"/>
  <cols>
    <col min="1" max="1" width="157.28515625" style="238" customWidth="1"/>
    <col min="2" max="2" width="12.42578125" style="238" customWidth="1"/>
    <col min="3" max="3" width="22.5703125" style="238" customWidth="1"/>
    <col min="4" max="16384" width="11.42578125" style="238"/>
  </cols>
  <sheetData>
    <row r="1" spans="1:4">
      <c r="A1" s="237" t="s">
        <v>238</v>
      </c>
    </row>
    <row r="2" spans="1:4" ht="17.100000000000001" customHeight="1">
      <c r="A2" s="239" t="str">
        <f>TRIM('12.1'!A1:I1)</f>
        <v>12.1 PERÚ: PRINCIPALES INDICADORES DEL SECTOR AGROPECUARIO, 2016 - 2023</v>
      </c>
    </row>
    <row r="3" spans="1:4" ht="17.100000000000001" customHeight="1">
      <c r="A3" s="239" t="str">
        <f>TRIM('12.2'!A1:P1)</f>
        <v>12.2 PUNO: PRODUCCIÓN AGROPECUARIA, SEGÚN PRINCIPALES PRODUCTOS, 2018 - 2024</v>
      </c>
    </row>
    <row r="4" spans="1:4" ht="17.100000000000001" customHeight="1">
      <c r="A4" s="239" t="str">
        <f>TRIM('12.3'!A1&amp;'12.3'!A2)</f>
        <v>12.3 PUNO: SUPERFICIE SEMBRADA Y COSECHADA DE PRINCIPALES CULTIVOS AGRÍCOLAS POR CAMPAÑA AGRÍCOLA, 2017/2018 - 2023/2024</v>
      </c>
    </row>
    <row r="5" spans="1:4" ht="17.100000000000001" customHeight="1">
      <c r="A5" s="431" t="str">
        <f>TRIM('12.4'!A202)</f>
        <v>12.4 PUNO: POBLACIÓN PECUARIA, SACA Y PRODUCCIÓN POR ESPECIE, SEGÚN PROVINCIA, 2020 - 2024</v>
      </c>
    </row>
    <row r="6" spans="1:4" ht="17.100000000000001" customHeight="1">
      <c r="A6" s="431" t="str">
        <f>TRIM('12.5'!A352&amp;'12.5'!A353)</f>
        <v>12.5 PUNO: POBLACIÓN ESTIMADA, NÚMERO DE CABEZAS PARA SACA, PRODUCCIÓN DE CARNE Y DERIVADOS PECUARIOS POR PROVINCIA, SEGÚN ESPECIE, 2020 - 2024</v>
      </c>
    </row>
    <row r="7" spans="1:4" ht="17.100000000000001" customHeight="1">
      <c r="A7" s="239" t="str">
        <f>TRIM('12.6'!A68:Q68)</f>
        <v>12.6 PUNO: BENEFICIO MENSUAL DE GANADO EN CAMALES POR ESPECIE, 2019 - 2024</v>
      </c>
    </row>
    <row r="8" spans="1:4" ht="17.100000000000001" customHeight="1">
      <c r="A8" s="435" t="str">
        <f>TRIM('12.7'!A23)</f>
        <v>12.7 PUNO: POBLACIÓN DE GANADO VACUNO, PRODUCCIÓN DE CARNE Y LECHE, SEGÚN PROVINCIA, 2021 - 2024</v>
      </c>
    </row>
    <row r="9" spans="1:4" ht="17.100000000000001" customHeight="1">
      <c r="A9" s="435" t="str">
        <f>TRIM('12.8'!A24)</f>
        <v>12.8 PUNO: POBLACIÓN DE GANADO OVINO, PRODUCCIÓN DE CARNE Y LANA, SEGÚN PROVINCIA, 2021 - 2024</v>
      </c>
    </row>
    <row r="10" spans="1:4" ht="17.100000000000001" customHeight="1">
      <c r="A10" s="435" t="str">
        <f>TRIM('12.9'!A23)</f>
        <v>12.9 PUNO: POBLACIÓN DE ALPACA, PRODUCCIÓN DE CARNE Y FIBRA, SEGÚN PROVINCIA, 2021 - 2024</v>
      </c>
    </row>
    <row r="11" spans="1:4" ht="17.100000000000001" customHeight="1">
      <c r="A11" s="435" t="str">
        <f>TRIM('12.10'!A22)</f>
        <v>12.10 PUNO: POBLACIÓN DE LLAMA, PRODUCCIÓN DE CARNE Y FIBRA, SEGÚN PROVINCIA, 2021 - 2024</v>
      </c>
    </row>
    <row r="12" spans="1:4" ht="17.100000000000001" customHeight="1">
      <c r="A12" s="435" t="str">
        <f>TRIM('12.11'!A22)</f>
        <v>12.11 PUNO: POBLACIÓN DE PORCINOS, PRODUCCIÓN DE CARNE Y MANTECA, SEGÚN PROVINCIA, 2021 - 2024</v>
      </c>
    </row>
    <row r="13" spans="1:4" ht="17.100000000000001" customHeight="1">
      <c r="A13" s="435" t="str">
        <f>TRIM('12.12'!A23)</f>
        <v>12.12 PUNO: POBLACIÓN DE AVES, PRODUCCIÓN DE CARNE Y HUEVOS, SEGÚN PROVINCIA, 2021 - 2024</v>
      </c>
    </row>
    <row r="14" spans="1:4" ht="17.100000000000001" customHeight="1">
      <c r="A14" s="239" t="str">
        <f>TRIM('12.13 '!O1)</f>
        <v>12.13 PUNO: PRECIO DE FERTILIZANTES POR PROMEDIO MENSUAL, 2018 - 2024</v>
      </c>
    </row>
    <row r="15" spans="1:4" ht="17.100000000000001" customHeight="1">
      <c r="A15" s="435" t="str">
        <f>TRIM('12.14'!A109&amp;'12.14'!A110)</f>
        <v>12.14 PUNO: SUPERFICIE SEMBRADA, COSECHADA, PRODUCCIÓN Y RENDIMIENTO DE PAPA, SEGÚN PROVINCIA, POR CAMPAÑA 2020 - 2024</v>
      </c>
      <c r="D15" s="240">
        <v>2</v>
      </c>
    </row>
    <row r="16" spans="1:4" ht="17.100000000000001" customHeight="1">
      <c r="A16" s="431" t="str">
        <f>TRIM('12.15'!A86&amp;'12.15'!A87)</f>
        <v>12.15 PUNO: SUPERFICIE SEMBRADA, COSECHADA, PRODUCCIÓN Y RENDIMIENTO DE CAÑIHUA, SEGÚN PROVINCIA, POR CAMPAÑA 2019 - 2023</v>
      </c>
      <c r="D16" s="240">
        <v>2</v>
      </c>
    </row>
    <row r="17" spans="1:4" ht="17.100000000000001" customHeight="1">
      <c r="A17" s="435" t="str">
        <f>TRIM('12.16'!A105)</f>
        <v>12.16 PUNO: SUPERFICIE SEMBRADA, COSECHADA, PRODUCCIÓN Y RENDIMIENTO DE HABA GRANO VERDE, SEGÚN
 PROVINCIA, CAMPAÑA 2020 - 2024</v>
      </c>
      <c r="D17" s="240">
        <v>2</v>
      </c>
    </row>
    <row r="18" spans="1:4" ht="17.100000000000001" customHeight="1">
      <c r="A18" s="435" t="str">
        <f>TRIM('12.17'!A66&amp;'12.17'!A67)</f>
        <v>12.17 PUNO: SUPERFICIE SEMBRADA, COSECHADA, PRODUCCIÓN Y RENDIMIENTO DE HABA GRANO SECO, SEGÚN PROVINCIA, POR CAMPAÑA 2020 - 2024</v>
      </c>
      <c r="D18" s="240">
        <v>2</v>
      </c>
    </row>
    <row r="19" spans="1:4" ht="17.100000000000001" customHeight="1">
      <c r="A19" s="431" t="str">
        <f>TRIM('12.18'!A103)</f>
        <v>12.18 PUNO: SUPERFICIE SEMBRADA, COSECHADA, PRODUCCIÓN Y RENDIMIENTO DE OCA, SEGÚN PROVINCIA,
 POR CAMPAÑA 2020 - 2024</v>
      </c>
      <c r="D19" s="240">
        <v>2</v>
      </c>
    </row>
    <row r="20" spans="1:4" ht="17.100000000000001" customHeight="1">
      <c r="A20" s="431" t="str">
        <f>TRIM('12.19'!A86)</f>
        <v>12.19 PUNO: SUPERFICIE SEMBRADA, COSECHADA, PRODUCCIÓN Y RENDIMIENTO DE AVENA FORRAJERA, SEGÚN
 PROVINCIA, POR CAMPAÑA 2019 - 2023</v>
      </c>
      <c r="D20" s="240">
        <v>2</v>
      </c>
    </row>
    <row r="21" spans="1:4" ht="17.100000000000001" customHeight="1">
      <c r="A21" s="431" t="str">
        <f>TRIM('12.20'!A110)</f>
        <v>12.20 PUNO: SUPERFICIE SEMBRADA, COSECHADA, PRODUCCIÓN Y RENDIMIENTO DE QUINUA, SEGÚN
 PROVINCIA, POR CAMPAÑA 2020 - 2024</v>
      </c>
      <c r="D21" s="240">
        <v>2</v>
      </c>
    </row>
    <row r="22" spans="1:4" ht="17.100000000000001" customHeight="1">
      <c r="A22" s="431" t="str">
        <f>TRIM('12.21'!A105)</f>
        <v>12.21 PUNO: SUPERFICIE SEMBRADA, COSECHADA, PRODUCCIÓN Y RENDIMIENTO DE CEBADA GRANO, SEGÚN
 PROVINCIA, POR CAMPAÑA 2020 - 2024</v>
      </c>
      <c r="D22" s="240">
        <v>2</v>
      </c>
    </row>
    <row r="23" spans="1:4" ht="17.100000000000001" customHeight="1">
      <c r="A23" s="431" t="str">
        <f>TRIM('12.22'!A112&amp;'12.22'!A113)</f>
        <v>12.22 PUNO: SUPERFICIE SEMBRADA, COSECHADA, PRODUCCIÓN Y RENDIMIENTO DE OLLUCO, SEGÚN PROVINCIA, POR CAMPAÑA 2020 - 2024</v>
      </c>
      <c r="D23" s="240">
        <v>2</v>
      </c>
    </row>
    <row r="24" spans="1:4" ht="17.100000000000001" customHeight="1">
      <c r="A24" s="431" t="str">
        <f>TRIM('12.23'!A107)</f>
        <v>12.23 PUNO: SUPERFICIE SEMBRADA, COSECHADA, PRODUCCIÓN Y RENDIMIENTO DE CEBADA FORRAJERA, SEGÚN
 PROVINCIA, POR CAMPAÑA 2020 - 2024</v>
      </c>
      <c r="D24" s="240">
        <v>2</v>
      </c>
    </row>
    <row r="25" spans="1:4" ht="17.100000000000001" customHeight="1">
      <c r="A25" s="431" t="str">
        <f>TRIM(' 12.24'!A105)</f>
        <v>12.24 PUNO: SUPERFICIE SEMBRADA, COSECHADA, PRODUCCIÓN Y RENDIMIENTO DE TRIGO, SEGÚN PROVINCIA,
 POR CAMPAÑA 2020 - 2024</v>
      </c>
      <c r="D25" s="240">
        <v>2</v>
      </c>
    </row>
    <row r="26" spans="1:4" ht="17.100000000000001" customHeight="1">
      <c r="A26" s="239" t="str">
        <f>TRIM('12.25'!A1:E1)</f>
        <v>12.25 PUNO: SUPERFICIE SEMBRADA, COSECHADA, PRODUCCIÓN Y RENDIMIENTO DE PIÑA, 2017 - 2024</v>
      </c>
    </row>
    <row r="27" spans="1:4" ht="17.100000000000001" customHeight="1">
      <c r="A27" s="239" t="str">
        <f>TRIM('12.26'!A1:E1)</f>
        <v>12.26 PUNO: SUPERFICIE SEMBRADA, COSECHADA, PRODUCCIÓN Y RENDIMIENTO DE PAPAYA, 2017 - 2024</v>
      </c>
    </row>
    <row r="28" spans="1:4" ht="17.100000000000001" customHeight="1">
      <c r="A28" s="239" t="str">
        <f>TRIM('12.27'!A1:E1)</f>
        <v>12.27 PUNO: SUPERFICIE SEMBRADA, COSECHADA, PRODUCCIÓN Y RENDIMIENTO DE CAFÉ, 2017 - 2024</v>
      </c>
    </row>
    <row r="29" spans="1:4" ht="17.100000000000001" customHeight="1">
      <c r="A29" s="239" t="str">
        <f>TRIM('12.28'!A1:E1)</f>
        <v>12.28 PUNO: SUPERFICIE SEMBRADA, COSECHADA, PRODUCCIÓN Y RENDIMIENTO DE ARROZ, 2017 - 2024</v>
      </c>
    </row>
  </sheetData>
  <hyperlinks>
    <hyperlink ref="A2" location="'12.1'!A1" display="'12.1'!A1"/>
    <hyperlink ref="A3" location="'12.2'!A1" display="'12.2'!A1"/>
    <hyperlink ref="A4" location="'12.3'!A1" display="'12.3'!A1"/>
    <hyperlink ref="A5" location="'12.4'!A202" display="'12.4'!A202"/>
    <hyperlink ref="A7" location="'12.6'!A68" display="'12.6'!A68"/>
    <hyperlink ref="A26" location="'12.25'!A1" display="'12.25'!A1"/>
    <hyperlink ref="A27" location="'12.26'!A1" display="'12.26'!A1"/>
    <hyperlink ref="A28" location="'12.27'!A1" display="'12.27'!A1"/>
    <hyperlink ref="A29" location="'12.28'!A1" display="'12.28'!A1"/>
    <hyperlink ref="A16" location="'12.15'!A86" display="'12.15'!A86"/>
    <hyperlink ref="A19" location="'12.18'!A103" display="'12.18'!A103"/>
    <hyperlink ref="A20" location="'12.19'!A86" display="'12.19'!A86"/>
    <hyperlink ref="A21" location="'12.20'!A110" display="'12.20'!A110"/>
    <hyperlink ref="A22" location="'12.21'!A105" display="'12.21'!A105"/>
    <hyperlink ref="A24" location="'12.23'!A107" display="'12.23'!A107"/>
    <hyperlink ref="A6" location="'12.5'!A352" display="'12.5'!A352"/>
    <hyperlink ref="A14" location="'12.13 '!O1" display="'12.13 '!O1"/>
    <hyperlink ref="A15" location="'12.14'!A109" display="'12.14'!A109"/>
    <hyperlink ref="A23" location="'12.22'!A112" display="'12.22'!A112"/>
    <hyperlink ref="A25" location="' 12.24'!A105" display="' 12.24'!A105"/>
    <hyperlink ref="A8" location="'12.7'!A23" display="'12.7'!A23"/>
    <hyperlink ref="A9" location="'12.8'!A24" display="'12.8'!A24"/>
    <hyperlink ref="A10" location="'12.9'!A23" display="'12.9'!A23"/>
    <hyperlink ref="A11" location="'12.10'!A22" display="'12.10'!A22"/>
    <hyperlink ref="A12" location="'12.11'!A22" display="'12.11'!A22"/>
    <hyperlink ref="A13" location="'12.12'!A23" display="'12.12'!A23"/>
    <hyperlink ref="A17" location="'12.16'!A105" display="'12.16'!A105"/>
    <hyperlink ref="A18" location="'12.17'!A66" display="'12.17'!A66"/>
  </hyperlink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0"/>
  </sheetPr>
  <dimension ref="A1:Q73"/>
  <sheetViews>
    <sheetView showGridLines="0" topLeftCell="A23" zoomScaleNormal="100" workbookViewId="0">
      <selection activeCell="A23" sqref="A23:F23"/>
    </sheetView>
  </sheetViews>
  <sheetFormatPr baseColWidth="10" defaultRowHeight="12.75"/>
  <cols>
    <col min="1" max="1" width="15.7109375" customWidth="1"/>
    <col min="2" max="2" width="9.42578125" customWidth="1"/>
    <col min="3" max="6" width="14.7109375" customWidth="1"/>
    <col min="8" max="8" width="15.7109375" customWidth="1"/>
    <col min="9" max="9" width="9.42578125" customWidth="1"/>
    <col min="10" max="13" width="14.7109375" customWidth="1"/>
  </cols>
  <sheetData>
    <row r="1" spans="1:13" ht="13.5" hidden="1" customHeight="1">
      <c r="A1" s="521" t="s">
        <v>363</v>
      </c>
      <c r="B1" s="521"/>
      <c r="C1" s="521"/>
      <c r="D1" s="521"/>
      <c r="E1" s="521"/>
      <c r="F1" s="521"/>
      <c r="H1" s="521" t="str">
        <f>A1</f>
        <v>12.9  PUNO: POBLACIÓN DE ALPACA, PRODUCCIÓN DE CARNE Y FIBRA,  SEGÚN PROVINCIA, 2019 - 2024</v>
      </c>
      <c r="I1" s="521"/>
      <c r="J1" s="521"/>
      <c r="K1" s="521"/>
      <c r="L1" s="521"/>
      <c r="M1" s="521"/>
    </row>
    <row r="2" spans="1:13" ht="3.95" hidden="1" customHeight="1">
      <c r="A2" s="17"/>
      <c r="B2" s="17"/>
      <c r="C2" s="127"/>
      <c r="D2" s="127"/>
      <c r="E2" s="127"/>
      <c r="F2" s="127"/>
      <c r="H2" s="17"/>
      <c r="I2" s="17"/>
      <c r="J2" s="127"/>
      <c r="K2" s="127"/>
      <c r="L2" s="127"/>
      <c r="M2" s="127"/>
    </row>
    <row r="3" spans="1:13" hidden="1">
      <c r="A3" s="554" t="s">
        <v>60</v>
      </c>
      <c r="B3" s="97" t="s">
        <v>89</v>
      </c>
      <c r="C3" s="529" t="s">
        <v>159</v>
      </c>
      <c r="D3" s="529"/>
      <c r="E3" s="529" t="s">
        <v>160</v>
      </c>
      <c r="F3" s="529"/>
      <c r="H3" s="554" t="s">
        <v>60</v>
      </c>
      <c r="I3" s="97" t="s">
        <v>89</v>
      </c>
      <c r="J3" s="529" t="s">
        <v>159</v>
      </c>
      <c r="K3" s="529"/>
      <c r="L3" s="529" t="s">
        <v>160</v>
      </c>
      <c r="M3" s="529"/>
    </row>
    <row r="4" spans="1:13" hidden="1">
      <c r="A4" s="561"/>
      <c r="B4" s="98" t="s">
        <v>107</v>
      </c>
      <c r="C4" s="99" t="s">
        <v>102</v>
      </c>
      <c r="D4" s="556" t="s">
        <v>255</v>
      </c>
      <c r="E4" s="51" t="s">
        <v>91</v>
      </c>
      <c r="F4" s="556" t="s">
        <v>255</v>
      </c>
      <c r="H4" s="561"/>
      <c r="I4" s="98" t="s">
        <v>107</v>
      </c>
      <c r="J4" s="99" t="s">
        <v>102</v>
      </c>
      <c r="K4" s="556" t="s">
        <v>255</v>
      </c>
      <c r="L4" s="51" t="s">
        <v>91</v>
      </c>
      <c r="M4" s="556" t="s">
        <v>255</v>
      </c>
    </row>
    <row r="5" spans="1:13" hidden="1">
      <c r="A5" s="561"/>
      <c r="B5" s="100" t="s">
        <v>133</v>
      </c>
      <c r="C5" s="54" t="s">
        <v>95</v>
      </c>
      <c r="D5" s="557"/>
      <c r="E5" s="53" t="s">
        <v>92</v>
      </c>
      <c r="F5" s="557"/>
      <c r="H5" s="561"/>
      <c r="I5" s="100" t="s">
        <v>133</v>
      </c>
      <c r="J5" s="54" t="s">
        <v>95</v>
      </c>
      <c r="K5" s="557"/>
      <c r="L5" s="53" t="s">
        <v>92</v>
      </c>
      <c r="M5" s="557"/>
    </row>
    <row r="6" spans="1:13" s="343" customFormat="1" ht="11.1" hidden="1" customHeight="1">
      <c r="A6" s="57">
        <v>2019</v>
      </c>
      <c r="B6" s="14"/>
      <c r="C6" s="14"/>
      <c r="D6" s="14"/>
      <c r="E6" s="14"/>
      <c r="F6" s="14"/>
      <c r="H6" s="57" t="s">
        <v>263</v>
      </c>
      <c r="I6" s="14"/>
      <c r="J6" s="14"/>
      <c r="K6" s="14"/>
      <c r="L6" s="14"/>
      <c r="M6" s="14"/>
    </row>
    <row r="7" spans="1:13" s="340" customFormat="1" ht="18" hidden="1" customHeight="1">
      <c r="A7" s="65" t="s">
        <v>280</v>
      </c>
      <c r="B7" s="67">
        <f>SUM(B8:B20)</f>
        <v>2035280</v>
      </c>
      <c r="C7" s="67">
        <f>SUM(C8:C20)</f>
        <v>209199</v>
      </c>
      <c r="D7" s="67">
        <f>SUM(D8:D20)</f>
        <v>5785</v>
      </c>
      <c r="E7" s="67">
        <f>SUM(E8:E20)</f>
        <v>1369610</v>
      </c>
      <c r="F7" s="67">
        <f>SUM(F8:F20)</f>
        <v>2661</v>
      </c>
      <c r="H7" s="65" t="s">
        <v>280</v>
      </c>
      <c r="I7" s="67">
        <f>SUM(I8:I20)</f>
        <v>2039330</v>
      </c>
      <c r="J7" s="67">
        <f>SUM(J8:J20)</f>
        <v>157690</v>
      </c>
      <c r="K7" s="67">
        <f>SUM(K8:K20)</f>
        <v>4412</v>
      </c>
      <c r="L7" s="67">
        <f>SUM(L8:L20)</f>
        <v>558200</v>
      </c>
      <c r="M7" s="67">
        <f>SUM(M8:M20)</f>
        <v>1092</v>
      </c>
    </row>
    <row r="8" spans="1:13" s="340" customFormat="1" ht="18" hidden="1" customHeight="1">
      <c r="A8" s="58" t="s">
        <v>50</v>
      </c>
      <c r="B8" s="66">
        <v>182160</v>
      </c>
      <c r="C8" s="66">
        <v>18360</v>
      </c>
      <c r="D8" s="66">
        <v>508</v>
      </c>
      <c r="E8" s="42">
        <v>132580</v>
      </c>
      <c r="F8" s="66">
        <v>259</v>
      </c>
      <c r="H8" s="58" t="s">
        <v>50</v>
      </c>
      <c r="I8" s="42">
        <v>182160</v>
      </c>
      <c r="J8" s="42">
        <v>12410</v>
      </c>
      <c r="K8" s="42">
        <v>345</v>
      </c>
      <c r="L8" s="42">
        <v>44300</v>
      </c>
      <c r="M8" s="66">
        <v>86</v>
      </c>
    </row>
    <row r="9" spans="1:13" s="340" customFormat="1" ht="18" hidden="1" customHeight="1">
      <c r="A9" s="58" t="s">
        <v>70</v>
      </c>
      <c r="B9" s="66">
        <v>178110</v>
      </c>
      <c r="C9" s="66">
        <v>17420</v>
      </c>
      <c r="D9" s="66">
        <v>481</v>
      </c>
      <c r="E9" s="42">
        <v>129630</v>
      </c>
      <c r="F9" s="66">
        <v>253</v>
      </c>
      <c r="H9" s="58" t="s">
        <v>70</v>
      </c>
      <c r="I9" s="42">
        <v>178110</v>
      </c>
      <c r="J9" s="42">
        <v>12680</v>
      </c>
      <c r="K9" s="42">
        <v>353</v>
      </c>
      <c r="L9" s="42">
        <v>44580</v>
      </c>
      <c r="M9" s="66">
        <v>86</v>
      </c>
    </row>
    <row r="10" spans="1:13" s="340" customFormat="1" ht="18" hidden="1" customHeight="1">
      <c r="A10" s="58" t="s">
        <v>54</v>
      </c>
      <c r="B10" s="66">
        <v>279810</v>
      </c>
      <c r="C10" s="66">
        <v>28990</v>
      </c>
      <c r="D10" s="66">
        <v>803</v>
      </c>
      <c r="E10" s="42">
        <v>191160</v>
      </c>
      <c r="F10" s="66">
        <v>372</v>
      </c>
      <c r="H10" s="58" t="s">
        <v>54</v>
      </c>
      <c r="I10" s="42">
        <v>279810</v>
      </c>
      <c r="J10" s="42">
        <v>22850</v>
      </c>
      <c r="K10" s="42">
        <v>638</v>
      </c>
      <c r="L10" s="42">
        <v>59900</v>
      </c>
      <c r="M10" s="66">
        <v>117</v>
      </c>
    </row>
    <row r="11" spans="1:13" s="340" customFormat="1" ht="18" hidden="1" customHeight="1">
      <c r="A11" s="58" t="s">
        <v>55</v>
      </c>
      <c r="B11" s="66">
        <v>187100</v>
      </c>
      <c r="C11" s="66">
        <v>17385</v>
      </c>
      <c r="D11" s="66">
        <v>480</v>
      </c>
      <c r="E11" s="42">
        <v>126140</v>
      </c>
      <c r="F11" s="66">
        <v>234</v>
      </c>
      <c r="H11" s="58" t="s">
        <v>55</v>
      </c>
      <c r="I11" s="42">
        <v>189825</v>
      </c>
      <c r="J11" s="42">
        <v>13140</v>
      </c>
      <c r="K11" s="42">
        <v>366</v>
      </c>
      <c r="L11" s="42">
        <v>100980</v>
      </c>
      <c r="M11" s="66">
        <v>202</v>
      </c>
    </row>
    <row r="12" spans="1:13" s="340" customFormat="1" ht="18" hidden="1" customHeight="1">
      <c r="A12" s="58" t="s">
        <v>71</v>
      </c>
      <c r="B12" s="66">
        <v>182495</v>
      </c>
      <c r="C12" s="66">
        <v>14510</v>
      </c>
      <c r="D12" s="66">
        <v>402</v>
      </c>
      <c r="E12" s="42">
        <v>122555</v>
      </c>
      <c r="F12" s="66">
        <v>233</v>
      </c>
      <c r="H12" s="58" t="s">
        <v>71</v>
      </c>
      <c r="I12" s="42">
        <v>182510</v>
      </c>
      <c r="J12" s="42">
        <v>11410</v>
      </c>
      <c r="K12" s="42">
        <v>323</v>
      </c>
      <c r="L12" s="42">
        <v>43150</v>
      </c>
      <c r="M12" s="66">
        <v>84</v>
      </c>
    </row>
    <row r="13" spans="1:13" s="340" customFormat="1" ht="18" hidden="1" customHeight="1">
      <c r="A13" s="58" t="s">
        <v>72</v>
      </c>
      <c r="B13" s="66">
        <v>156040</v>
      </c>
      <c r="C13" s="66">
        <v>20140</v>
      </c>
      <c r="D13" s="66">
        <v>549</v>
      </c>
      <c r="E13" s="42">
        <v>108520</v>
      </c>
      <c r="F13" s="66">
        <v>208</v>
      </c>
      <c r="H13" s="58" t="s">
        <v>72</v>
      </c>
      <c r="I13" s="42">
        <v>156040</v>
      </c>
      <c r="J13" s="42">
        <v>15280</v>
      </c>
      <c r="K13" s="42">
        <v>418</v>
      </c>
      <c r="L13" s="42">
        <v>41210</v>
      </c>
      <c r="M13" s="66">
        <v>81</v>
      </c>
    </row>
    <row r="14" spans="1:13" s="340" customFormat="1" ht="18" hidden="1" customHeight="1">
      <c r="A14" s="58" t="s">
        <v>51</v>
      </c>
      <c r="B14" s="66">
        <v>317525</v>
      </c>
      <c r="C14" s="66">
        <v>30860</v>
      </c>
      <c r="D14" s="66">
        <v>846</v>
      </c>
      <c r="E14" s="42">
        <v>206180</v>
      </c>
      <c r="F14" s="66">
        <v>388</v>
      </c>
      <c r="H14" s="58" t="s">
        <v>51</v>
      </c>
      <c r="I14" s="42">
        <v>317525</v>
      </c>
      <c r="J14" s="42">
        <v>23640</v>
      </c>
      <c r="K14" s="42">
        <v>658</v>
      </c>
      <c r="L14" s="42">
        <v>76470</v>
      </c>
      <c r="M14" s="66">
        <v>149</v>
      </c>
    </row>
    <row r="15" spans="1:13" s="340" customFormat="1" ht="18" hidden="1" customHeight="1">
      <c r="A15" s="58" t="s">
        <v>48</v>
      </c>
      <c r="B15" s="66">
        <v>280740</v>
      </c>
      <c r="C15" s="66">
        <v>34350</v>
      </c>
      <c r="D15" s="66">
        <v>969</v>
      </c>
      <c r="E15" s="42">
        <v>183660</v>
      </c>
      <c r="F15" s="66">
        <v>385</v>
      </c>
      <c r="H15" s="58" t="s">
        <v>48</v>
      </c>
      <c r="I15" s="42">
        <v>280740</v>
      </c>
      <c r="J15" s="42">
        <v>26800</v>
      </c>
      <c r="K15" s="42">
        <v>769</v>
      </c>
      <c r="L15" s="42">
        <v>66770</v>
      </c>
      <c r="M15" s="66">
        <v>131</v>
      </c>
    </row>
    <row r="16" spans="1:13" s="340" customFormat="1" ht="18" hidden="1" customHeight="1">
      <c r="A16" s="58" t="s">
        <v>49</v>
      </c>
      <c r="B16" s="66">
        <v>10400</v>
      </c>
      <c r="C16" s="66">
        <v>1770</v>
      </c>
      <c r="D16" s="66">
        <v>49</v>
      </c>
      <c r="E16" s="42">
        <v>6090</v>
      </c>
      <c r="F16" s="66">
        <v>11</v>
      </c>
      <c r="H16" s="58" t="s">
        <v>49</v>
      </c>
      <c r="I16" s="42">
        <v>10400</v>
      </c>
      <c r="J16" s="42">
        <v>1180</v>
      </c>
      <c r="K16" s="42">
        <v>33</v>
      </c>
      <c r="L16" s="42">
        <v>4600</v>
      </c>
      <c r="M16" s="66">
        <v>9</v>
      </c>
    </row>
    <row r="17" spans="1:13" s="340" customFormat="1" ht="18" hidden="1" customHeight="1">
      <c r="A17" s="58" t="s">
        <v>193</v>
      </c>
      <c r="B17" s="66">
        <v>149550</v>
      </c>
      <c r="C17" s="66">
        <v>11700</v>
      </c>
      <c r="D17" s="66">
        <v>323</v>
      </c>
      <c r="E17" s="42">
        <v>92585</v>
      </c>
      <c r="F17" s="66">
        <v>185</v>
      </c>
      <c r="H17" s="58" t="s">
        <v>193</v>
      </c>
      <c r="I17" s="42">
        <v>150850</v>
      </c>
      <c r="J17" s="42">
        <v>9090</v>
      </c>
      <c r="K17" s="42">
        <v>253</v>
      </c>
      <c r="L17" s="42">
        <v>36070</v>
      </c>
      <c r="M17" s="66">
        <v>72</v>
      </c>
    </row>
    <row r="18" spans="1:13" s="340" customFormat="1" ht="18" hidden="1" customHeight="1">
      <c r="A18" s="58" t="s">
        <v>99</v>
      </c>
      <c r="B18" s="66">
        <v>56630</v>
      </c>
      <c r="C18" s="66">
        <v>6490</v>
      </c>
      <c r="D18" s="66">
        <v>178</v>
      </c>
      <c r="E18" s="42">
        <v>37470</v>
      </c>
      <c r="F18" s="66">
        <v>70</v>
      </c>
      <c r="H18" s="58" t="s">
        <v>99</v>
      </c>
      <c r="I18" s="42">
        <v>56630</v>
      </c>
      <c r="J18" s="42">
        <v>4170</v>
      </c>
      <c r="K18" s="42">
        <v>116</v>
      </c>
      <c r="L18" s="42">
        <v>28560</v>
      </c>
      <c r="M18" s="66">
        <v>53</v>
      </c>
    </row>
    <row r="19" spans="1:13" s="340" customFormat="1" ht="18" hidden="1" customHeight="1">
      <c r="A19" s="58" t="s">
        <v>52</v>
      </c>
      <c r="B19" s="66">
        <v>54330</v>
      </c>
      <c r="C19" s="66">
        <v>7120</v>
      </c>
      <c r="D19" s="66">
        <v>194</v>
      </c>
      <c r="E19" s="42">
        <v>32810</v>
      </c>
      <c r="F19" s="66">
        <v>62</v>
      </c>
      <c r="H19" s="58" t="s">
        <v>52</v>
      </c>
      <c r="I19" s="80">
        <v>54330</v>
      </c>
      <c r="J19" s="42">
        <v>4980</v>
      </c>
      <c r="K19" s="42">
        <v>138</v>
      </c>
      <c r="L19" s="42">
        <v>11610</v>
      </c>
      <c r="M19" s="66">
        <v>22</v>
      </c>
    </row>
    <row r="20" spans="1:13" s="340" customFormat="1" ht="18" hidden="1" customHeight="1">
      <c r="A20" s="241" t="s">
        <v>53</v>
      </c>
      <c r="B20" s="120">
        <v>390</v>
      </c>
      <c r="C20" s="120">
        <v>104</v>
      </c>
      <c r="D20" s="120">
        <v>3</v>
      </c>
      <c r="E20" s="94">
        <v>230</v>
      </c>
      <c r="F20" s="120">
        <v>1</v>
      </c>
      <c r="H20" s="241" t="s">
        <v>53</v>
      </c>
      <c r="I20" s="162">
        <v>400</v>
      </c>
      <c r="J20" s="94">
        <v>60</v>
      </c>
      <c r="K20" s="94">
        <v>2</v>
      </c>
      <c r="L20" s="42" t="s">
        <v>0</v>
      </c>
      <c r="M20" s="42" t="s">
        <v>0</v>
      </c>
    </row>
    <row r="21" spans="1:13" hidden="1">
      <c r="A21" s="129"/>
      <c r="B21" s="129"/>
      <c r="C21" s="129"/>
      <c r="D21" s="129"/>
      <c r="E21" s="129"/>
      <c r="F21" s="341" t="s">
        <v>237</v>
      </c>
      <c r="H21" s="129"/>
      <c r="I21" s="129"/>
      <c r="J21" s="129"/>
      <c r="K21" s="129"/>
      <c r="L21" s="355"/>
      <c r="M21" s="374" t="s">
        <v>237</v>
      </c>
    </row>
    <row r="22" spans="1:13" hidden="1">
      <c r="A22" s="62"/>
      <c r="B22" s="62"/>
      <c r="C22" s="62"/>
      <c r="D22" s="62"/>
      <c r="E22" s="62"/>
      <c r="F22" s="62"/>
      <c r="H22" s="62"/>
      <c r="I22" s="62"/>
      <c r="J22" s="62"/>
      <c r="K22" s="62"/>
      <c r="L22" s="62"/>
      <c r="M22" s="62"/>
    </row>
    <row r="23" spans="1:13" ht="13.5" customHeight="1">
      <c r="A23" s="521" t="s">
        <v>382</v>
      </c>
      <c r="B23" s="521"/>
      <c r="C23" s="521"/>
      <c r="D23" s="521"/>
      <c r="E23" s="521"/>
      <c r="F23" s="521"/>
      <c r="H23" s="521" t="str">
        <f>A23</f>
        <v>12.9  PUNO: POBLACIÓN DE ALPACA, PRODUCCIÓN DE CARNE Y FIBRA,  SEGÚN PROVINCIA, 2021 - 2024</v>
      </c>
      <c r="I23" s="521"/>
      <c r="J23" s="521"/>
      <c r="K23" s="521"/>
      <c r="L23" s="521"/>
      <c r="M23" s="521"/>
    </row>
    <row r="24" spans="1:13" ht="5.0999999999999996" customHeight="1">
      <c r="A24" s="17"/>
      <c r="B24" s="17"/>
      <c r="C24" s="127"/>
      <c r="D24" s="127"/>
      <c r="E24" s="127"/>
      <c r="F24" s="183"/>
      <c r="H24" s="17"/>
      <c r="I24" s="17"/>
      <c r="J24" s="127"/>
      <c r="K24" s="127"/>
      <c r="L24" s="127"/>
      <c r="M24" s="183"/>
    </row>
    <row r="25" spans="1:13">
      <c r="A25" s="554" t="s">
        <v>60</v>
      </c>
      <c r="B25" s="97" t="s">
        <v>89</v>
      </c>
      <c r="C25" s="529" t="s">
        <v>422</v>
      </c>
      <c r="D25" s="529"/>
      <c r="E25" s="529" t="s">
        <v>423</v>
      </c>
      <c r="F25" s="529"/>
      <c r="H25" s="554" t="s">
        <v>60</v>
      </c>
      <c r="I25" s="97" t="s">
        <v>89</v>
      </c>
      <c r="J25" s="529" t="s">
        <v>422</v>
      </c>
      <c r="K25" s="529"/>
      <c r="L25" s="529" t="s">
        <v>423</v>
      </c>
      <c r="M25" s="529"/>
    </row>
    <row r="26" spans="1:13">
      <c r="A26" s="561"/>
      <c r="B26" s="98" t="s">
        <v>192</v>
      </c>
      <c r="C26" s="99" t="s">
        <v>102</v>
      </c>
      <c r="D26" s="556" t="s">
        <v>255</v>
      </c>
      <c r="E26" s="51" t="s">
        <v>91</v>
      </c>
      <c r="F26" s="556" t="s">
        <v>255</v>
      </c>
      <c r="H26" s="561"/>
      <c r="I26" s="98" t="s">
        <v>192</v>
      </c>
      <c r="J26" s="99" t="s">
        <v>102</v>
      </c>
      <c r="K26" s="556" t="s">
        <v>255</v>
      </c>
      <c r="L26" s="51" t="s">
        <v>91</v>
      </c>
      <c r="M26" s="556" t="s">
        <v>255</v>
      </c>
    </row>
    <row r="27" spans="1:13">
      <c r="A27" s="561"/>
      <c r="B27" s="100" t="s">
        <v>414</v>
      </c>
      <c r="C27" s="54" t="s">
        <v>415</v>
      </c>
      <c r="D27" s="557"/>
      <c r="E27" s="53" t="s">
        <v>420</v>
      </c>
      <c r="F27" s="557"/>
      <c r="H27" s="561"/>
      <c r="I27" s="100" t="s">
        <v>414</v>
      </c>
      <c r="J27" s="54" t="s">
        <v>415</v>
      </c>
      <c r="K27" s="557"/>
      <c r="L27" s="53" t="s">
        <v>420</v>
      </c>
      <c r="M27" s="557"/>
    </row>
    <row r="28" spans="1:13" ht="5.0999999999999996" customHeight="1">
      <c r="A28" s="441"/>
      <c r="B28" s="52"/>
      <c r="C28" s="52"/>
      <c r="D28" s="52"/>
      <c r="E28" s="51"/>
      <c r="F28" s="52"/>
      <c r="H28" s="441"/>
      <c r="I28" s="52"/>
      <c r="J28" s="52"/>
      <c r="K28" s="52"/>
      <c r="L28" s="51"/>
      <c r="M28" s="52"/>
    </row>
    <row r="29" spans="1:13" s="343" customFormat="1" ht="11.1" customHeight="1">
      <c r="A29" s="57">
        <v>2021</v>
      </c>
      <c r="B29" s="14"/>
      <c r="C29" s="14"/>
      <c r="D29" s="14"/>
      <c r="E29" s="14"/>
      <c r="F29" s="14"/>
      <c r="H29" s="57">
        <v>2022</v>
      </c>
      <c r="I29" s="14"/>
      <c r="J29" s="14"/>
      <c r="K29" s="14"/>
      <c r="L29" s="14"/>
      <c r="M29" s="14"/>
    </row>
    <row r="30" spans="1:13" s="340" customFormat="1" ht="18" customHeight="1">
      <c r="A30" s="65" t="s">
        <v>280</v>
      </c>
      <c r="B30" s="67">
        <f>SUM(B31:B43)</f>
        <v>2030525</v>
      </c>
      <c r="C30" s="67">
        <f>SUM(C31:C43)</f>
        <v>243662.99999999994</v>
      </c>
      <c r="D30" s="67">
        <f>SUM(D31:D43)</f>
        <v>6579.0810000000001</v>
      </c>
      <c r="E30" s="67">
        <f>SUM(E31:E43)</f>
        <v>1218315</v>
      </c>
      <c r="F30" s="67">
        <f>SUM(F31:F43)</f>
        <v>2558.4614999999999</v>
      </c>
      <c r="H30" s="65" t="s">
        <v>280</v>
      </c>
      <c r="I30" s="67">
        <f>SUM(I31:I43)</f>
        <v>2042100</v>
      </c>
      <c r="J30" s="67">
        <f>SUM(J31:J43)</f>
        <v>209810</v>
      </c>
      <c r="K30" s="67">
        <f>SUM(K31:K43)</f>
        <v>5873</v>
      </c>
      <c r="L30" s="67">
        <f>SUM(L31:L43)</f>
        <v>1301115</v>
      </c>
      <c r="M30" s="67">
        <f>SUM(M31:M43)</f>
        <v>2708</v>
      </c>
    </row>
    <row r="31" spans="1:13" s="340" customFormat="1" ht="18" customHeight="1">
      <c r="A31" s="58" t="s">
        <v>50</v>
      </c>
      <c r="B31" s="66">
        <v>187750</v>
      </c>
      <c r="C31" s="66">
        <v>22530</v>
      </c>
      <c r="D31" s="66">
        <v>608.30999999999995</v>
      </c>
      <c r="E31" s="66">
        <v>112650</v>
      </c>
      <c r="F31" s="66">
        <v>236.565</v>
      </c>
      <c r="H31" s="58" t="s">
        <v>50</v>
      </c>
      <c r="I31" s="66">
        <v>187275</v>
      </c>
      <c r="J31" s="66">
        <v>18760</v>
      </c>
      <c r="K31" s="66">
        <v>519</v>
      </c>
      <c r="L31" s="66">
        <v>117510</v>
      </c>
      <c r="M31" s="66">
        <v>239</v>
      </c>
    </row>
    <row r="32" spans="1:13" s="340" customFormat="1" ht="18" customHeight="1">
      <c r="A32" s="58" t="s">
        <v>70</v>
      </c>
      <c r="B32" s="66">
        <v>166120</v>
      </c>
      <c r="C32" s="66">
        <v>19934.399999999998</v>
      </c>
      <c r="D32" s="66">
        <v>538.22879999999998</v>
      </c>
      <c r="E32" s="66">
        <v>99672</v>
      </c>
      <c r="F32" s="66">
        <v>209.31120000000001</v>
      </c>
      <c r="H32" s="58" t="s">
        <v>70</v>
      </c>
      <c r="I32" s="66">
        <v>165590</v>
      </c>
      <c r="J32" s="66">
        <v>16650</v>
      </c>
      <c r="K32" s="66">
        <v>463</v>
      </c>
      <c r="L32" s="66">
        <v>124240</v>
      </c>
      <c r="M32" s="66">
        <v>255</v>
      </c>
    </row>
    <row r="33" spans="1:13" s="340" customFormat="1" ht="18" customHeight="1">
      <c r="A33" s="58" t="s">
        <v>54</v>
      </c>
      <c r="B33" s="66">
        <v>280520</v>
      </c>
      <c r="C33" s="66">
        <v>33662.400000000001</v>
      </c>
      <c r="D33" s="66">
        <v>908.88480000000004</v>
      </c>
      <c r="E33" s="66">
        <v>168312</v>
      </c>
      <c r="F33" s="66">
        <v>353.45519999999999</v>
      </c>
      <c r="H33" s="58" t="s">
        <v>54</v>
      </c>
      <c r="I33" s="66">
        <v>280665</v>
      </c>
      <c r="J33" s="66">
        <v>29990</v>
      </c>
      <c r="K33" s="66">
        <v>835</v>
      </c>
      <c r="L33" s="66">
        <v>174170</v>
      </c>
      <c r="M33" s="66">
        <v>370</v>
      </c>
    </row>
    <row r="34" spans="1:13" s="340" customFormat="1" ht="18" customHeight="1">
      <c r="A34" s="58" t="s">
        <v>55</v>
      </c>
      <c r="B34" s="66">
        <v>192650</v>
      </c>
      <c r="C34" s="66">
        <v>23118</v>
      </c>
      <c r="D34" s="66">
        <v>624.18600000000004</v>
      </c>
      <c r="E34" s="66">
        <v>115590</v>
      </c>
      <c r="F34" s="66">
        <v>242.739</v>
      </c>
      <c r="H34" s="58" t="s">
        <v>55</v>
      </c>
      <c r="I34" s="66">
        <v>188600</v>
      </c>
      <c r="J34" s="66">
        <v>17770</v>
      </c>
      <c r="K34" s="66">
        <v>492</v>
      </c>
      <c r="L34" s="66">
        <v>118590</v>
      </c>
      <c r="M34" s="66">
        <v>240</v>
      </c>
    </row>
    <row r="35" spans="1:13" s="340" customFormat="1" ht="18" customHeight="1">
      <c r="A35" s="58" t="s">
        <v>71</v>
      </c>
      <c r="B35" s="66">
        <v>182520</v>
      </c>
      <c r="C35" s="66">
        <v>21902.399999999998</v>
      </c>
      <c r="D35" s="66">
        <v>591.36479999999995</v>
      </c>
      <c r="E35" s="66">
        <v>109512</v>
      </c>
      <c r="F35" s="66">
        <v>229.9752</v>
      </c>
      <c r="H35" s="58" t="s">
        <v>71</v>
      </c>
      <c r="I35" s="66">
        <v>182520</v>
      </c>
      <c r="J35" s="66">
        <v>14060</v>
      </c>
      <c r="K35" s="66">
        <v>398</v>
      </c>
      <c r="L35" s="66">
        <v>118525</v>
      </c>
      <c r="M35" s="66">
        <v>235</v>
      </c>
    </row>
    <row r="36" spans="1:13" s="340" customFormat="1" ht="18" customHeight="1">
      <c r="A36" s="58" t="s">
        <v>72</v>
      </c>
      <c r="B36" s="66">
        <v>156040</v>
      </c>
      <c r="C36" s="66">
        <v>18724.8</v>
      </c>
      <c r="D36" s="66">
        <v>505.56959999999998</v>
      </c>
      <c r="E36" s="66">
        <v>93624</v>
      </c>
      <c r="F36" s="66">
        <v>196.6104</v>
      </c>
      <c r="H36" s="58" t="s">
        <v>72</v>
      </c>
      <c r="I36" s="66">
        <v>156040</v>
      </c>
      <c r="J36" s="66">
        <v>19110</v>
      </c>
      <c r="K36" s="66">
        <v>529</v>
      </c>
      <c r="L36" s="66">
        <v>97970</v>
      </c>
      <c r="M36" s="66">
        <v>196</v>
      </c>
    </row>
    <row r="37" spans="1:13" s="340" customFormat="1" ht="18" customHeight="1">
      <c r="A37" s="58" t="s">
        <v>51</v>
      </c>
      <c r="B37" s="66">
        <v>324440</v>
      </c>
      <c r="C37" s="66">
        <v>38932.799999999996</v>
      </c>
      <c r="D37" s="66">
        <v>1051.1855999999998</v>
      </c>
      <c r="E37" s="66">
        <v>194664</v>
      </c>
      <c r="F37" s="66">
        <v>408.7944</v>
      </c>
      <c r="H37" s="58" t="s">
        <v>51</v>
      </c>
      <c r="I37" s="66">
        <v>337415</v>
      </c>
      <c r="J37" s="66">
        <v>31740</v>
      </c>
      <c r="K37" s="66">
        <v>884</v>
      </c>
      <c r="L37" s="66">
        <v>201630</v>
      </c>
      <c r="M37" s="66">
        <v>413</v>
      </c>
    </row>
    <row r="38" spans="1:13" s="340" customFormat="1" ht="18" customHeight="1">
      <c r="A38" s="58" t="s">
        <v>48</v>
      </c>
      <c r="B38" s="66">
        <v>279885</v>
      </c>
      <c r="C38" s="66">
        <v>33586.199999999997</v>
      </c>
      <c r="D38" s="66">
        <v>906.8273999999999</v>
      </c>
      <c r="E38" s="66">
        <v>167931</v>
      </c>
      <c r="F38" s="66">
        <v>352.65510000000006</v>
      </c>
      <c r="H38" s="58" t="s">
        <v>48</v>
      </c>
      <c r="I38" s="66">
        <v>280575</v>
      </c>
      <c r="J38" s="66">
        <v>33515</v>
      </c>
      <c r="K38" s="66">
        <v>973</v>
      </c>
      <c r="L38" s="66">
        <v>178150</v>
      </c>
      <c r="M38" s="66">
        <v>414</v>
      </c>
    </row>
    <row r="39" spans="1:13" s="340" customFormat="1" ht="18" customHeight="1">
      <c r="A39" s="58" t="s">
        <v>49</v>
      </c>
      <c r="B39" s="66">
        <v>10400</v>
      </c>
      <c r="C39" s="66">
        <v>1248</v>
      </c>
      <c r="D39" s="66">
        <v>33.695999999999998</v>
      </c>
      <c r="E39" s="66">
        <v>6240</v>
      </c>
      <c r="F39" s="66">
        <v>13.103999999999999</v>
      </c>
      <c r="H39" s="58" t="s">
        <v>49</v>
      </c>
      <c r="I39" s="66">
        <v>10400</v>
      </c>
      <c r="J39" s="66">
        <v>1725</v>
      </c>
      <c r="K39" s="66">
        <v>47</v>
      </c>
      <c r="L39" s="66">
        <v>6660</v>
      </c>
      <c r="M39" s="66">
        <v>13</v>
      </c>
    </row>
    <row r="40" spans="1:13" s="340" customFormat="1" ht="18" customHeight="1">
      <c r="A40" s="58" t="s">
        <v>193</v>
      </c>
      <c r="B40" s="66">
        <v>134890</v>
      </c>
      <c r="C40" s="66">
        <v>16186.8</v>
      </c>
      <c r="D40" s="66">
        <v>437.04359999999997</v>
      </c>
      <c r="E40" s="66">
        <v>80934</v>
      </c>
      <c r="F40" s="66">
        <v>169.9614</v>
      </c>
      <c r="H40" s="58" t="s">
        <v>193</v>
      </c>
      <c r="I40" s="66">
        <v>134770</v>
      </c>
      <c r="J40" s="66">
        <v>12920</v>
      </c>
      <c r="K40" s="66">
        <v>358</v>
      </c>
      <c r="L40" s="66">
        <v>93880</v>
      </c>
      <c r="M40" s="66">
        <v>191</v>
      </c>
    </row>
    <row r="41" spans="1:13" s="340" customFormat="1" ht="18" customHeight="1">
      <c r="A41" s="58" t="s">
        <v>99</v>
      </c>
      <c r="B41" s="66">
        <v>56630</v>
      </c>
      <c r="C41" s="66">
        <v>6795.5999999999995</v>
      </c>
      <c r="D41" s="66">
        <v>183.48119999999997</v>
      </c>
      <c r="E41" s="66">
        <v>33978</v>
      </c>
      <c r="F41" s="66">
        <v>71.353800000000007</v>
      </c>
      <c r="H41" s="58" t="s">
        <v>99</v>
      </c>
      <c r="I41" s="66">
        <v>59420</v>
      </c>
      <c r="J41" s="66">
        <v>6265</v>
      </c>
      <c r="K41" s="66">
        <v>173</v>
      </c>
      <c r="L41" s="66">
        <v>36140</v>
      </c>
      <c r="M41" s="66">
        <v>71</v>
      </c>
    </row>
    <row r="42" spans="1:13" s="340" customFormat="1" ht="18" customHeight="1">
      <c r="A42" s="58" t="s">
        <v>52</v>
      </c>
      <c r="B42" s="66">
        <v>58180</v>
      </c>
      <c r="C42" s="66">
        <v>6981.5999999999995</v>
      </c>
      <c r="D42" s="66">
        <v>188.50319999999999</v>
      </c>
      <c r="E42" s="66">
        <v>34908</v>
      </c>
      <c r="F42" s="66">
        <v>73.30680000000001</v>
      </c>
      <c r="H42" s="58" t="s">
        <v>52</v>
      </c>
      <c r="I42" s="66">
        <v>58180</v>
      </c>
      <c r="J42" s="66">
        <v>7200</v>
      </c>
      <c r="K42" s="66">
        <v>199</v>
      </c>
      <c r="L42" s="66">
        <v>33650</v>
      </c>
      <c r="M42" s="66">
        <v>71</v>
      </c>
    </row>
    <row r="43" spans="1:13" s="340" customFormat="1" ht="18" customHeight="1">
      <c r="A43" s="241" t="s">
        <v>53</v>
      </c>
      <c r="B43" s="66">
        <v>500</v>
      </c>
      <c r="C43" s="66">
        <v>60</v>
      </c>
      <c r="D43" s="66">
        <v>1.8</v>
      </c>
      <c r="E43" s="66">
        <v>300</v>
      </c>
      <c r="F43" s="66">
        <v>0.63</v>
      </c>
      <c r="H43" s="241" t="s">
        <v>53</v>
      </c>
      <c r="I43" s="66">
        <v>650</v>
      </c>
      <c r="J43" s="66">
        <v>105</v>
      </c>
      <c r="K43" s="66">
        <v>3</v>
      </c>
      <c r="L43" s="42" t="s">
        <v>0</v>
      </c>
      <c r="M43" s="42" t="s">
        <v>0</v>
      </c>
    </row>
    <row r="44" spans="1:13" ht="11.1" customHeight="1">
      <c r="A44" s="355"/>
      <c r="B44" s="355"/>
      <c r="C44" s="355"/>
      <c r="D44" s="355"/>
      <c r="E44" s="355"/>
      <c r="F44" s="354" t="s">
        <v>237</v>
      </c>
      <c r="H44" s="562" t="s">
        <v>237</v>
      </c>
      <c r="I44" s="562"/>
      <c r="J44" s="562"/>
      <c r="K44" s="562"/>
      <c r="L44" s="562"/>
      <c r="M44" s="562"/>
    </row>
    <row r="46" spans="1:13" ht="13.5">
      <c r="A46" s="521" t="str">
        <f>A23</f>
        <v>12.9  PUNO: POBLACIÓN DE ALPACA, PRODUCCIÓN DE CARNE Y FIBRA,  SEGÚN PROVINCIA, 2021 - 2024</v>
      </c>
      <c r="B46" s="521"/>
      <c r="C46" s="521"/>
      <c r="D46" s="521"/>
      <c r="E46" s="521"/>
      <c r="F46" s="521"/>
      <c r="H46" s="521" t="str">
        <f>A23</f>
        <v>12.9  PUNO: POBLACIÓN DE ALPACA, PRODUCCIÓN DE CARNE Y FIBRA,  SEGÚN PROVINCIA, 2021 - 2024</v>
      </c>
      <c r="I46" s="521"/>
      <c r="J46" s="521"/>
      <c r="K46" s="521"/>
      <c r="L46" s="521"/>
      <c r="M46" s="521"/>
    </row>
    <row r="47" spans="1:13" ht="13.5">
      <c r="A47" s="17"/>
      <c r="B47" s="17"/>
      <c r="C47" s="127"/>
      <c r="D47" s="127"/>
      <c r="E47" s="127"/>
      <c r="F47" s="183"/>
      <c r="H47" s="17"/>
      <c r="I47" s="17"/>
      <c r="J47" s="127"/>
      <c r="K47" s="127"/>
      <c r="L47" s="127"/>
      <c r="M47" s="183" t="s">
        <v>319</v>
      </c>
    </row>
    <row r="48" spans="1:13">
      <c r="A48" s="554" t="s">
        <v>60</v>
      </c>
      <c r="B48" s="97" t="s">
        <v>89</v>
      </c>
      <c r="C48" s="529" t="s">
        <v>422</v>
      </c>
      <c r="D48" s="529"/>
      <c r="E48" s="529" t="s">
        <v>423</v>
      </c>
      <c r="F48" s="529"/>
      <c r="H48" s="554" t="s">
        <v>60</v>
      </c>
      <c r="I48" s="97" t="s">
        <v>89</v>
      </c>
      <c r="J48" s="529" t="s">
        <v>422</v>
      </c>
      <c r="K48" s="529"/>
      <c r="L48" s="529" t="s">
        <v>423</v>
      </c>
      <c r="M48" s="529"/>
    </row>
    <row r="49" spans="1:17">
      <c r="A49" s="561"/>
      <c r="B49" s="98" t="s">
        <v>192</v>
      </c>
      <c r="C49" s="99" t="s">
        <v>102</v>
      </c>
      <c r="D49" s="556" t="s">
        <v>255</v>
      </c>
      <c r="E49" s="51" t="s">
        <v>91</v>
      </c>
      <c r="F49" s="556" t="s">
        <v>255</v>
      </c>
      <c r="H49" s="561"/>
      <c r="I49" s="98" t="s">
        <v>192</v>
      </c>
      <c r="J49" s="99" t="s">
        <v>102</v>
      </c>
      <c r="K49" s="556" t="s">
        <v>255</v>
      </c>
      <c r="L49" s="51" t="s">
        <v>91</v>
      </c>
      <c r="M49" s="556" t="s">
        <v>255</v>
      </c>
    </row>
    <row r="50" spans="1:17">
      <c r="A50" s="561"/>
      <c r="B50" s="100" t="s">
        <v>414</v>
      </c>
      <c r="C50" s="54" t="s">
        <v>415</v>
      </c>
      <c r="D50" s="557"/>
      <c r="E50" s="53" t="s">
        <v>420</v>
      </c>
      <c r="F50" s="557"/>
      <c r="H50" s="561"/>
      <c r="I50" s="100" t="s">
        <v>414</v>
      </c>
      <c r="J50" s="54" t="s">
        <v>415</v>
      </c>
      <c r="K50" s="557"/>
      <c r="L50" s="53" t="s">
        <v>420</v>
      </c>
      <c r="M50" s="557"/>
    </row>
    <row r="51" spans="1:17" ht="5.0999999999999996" customHeight="1">
      <c r="A51" s="441"/>
      <c r="B51" s="52"/>
      <c r="C51" s="52"/>
      <c r="D51" s="52"/>
      <c r="E51" s="51"/>
      <c r="F51" s="52"/>
      <c r="H51" s="441"/>
      <c r="I51" s="52"/>
      <c r="J51" s="52"/>
      <c r="K51" s="52"/>
      <c r="L51" s="51"/>
      <c r="M51" s="52"/>
    </row>
    <row r="52" spans="1:17">
      <c r="A52" s="57">
        <v>2023</v>
      </c>
      <c r="B52" s="14"/>
      <c r="C52" s="14"/>
      <c r="D52" s="14"/>
      <c r="E52" s="14"/>
      <c r="F52" s="14"/>
      <c r="H52" s="57">
        <v>2024</v>
      </c>
      <c r="I52" s="14"/>
      <c r="J52" s="14"/>
      <c r="K52" s="14"/>
      <c r="L52" s="14"/>
      <c r="M52" s="14"/>
    </row>
    <row r="53" spans="1:17" ht="18" customHeight="1">
      <c r="A53" s="65" t="s">
        <v>280</v>
      </c>
      <c r="B53" s="67">
        <f>SUM(B54:B66)</f>
        <v>2073690</v>
      </c>
      <c r="C53" s="67">
        <f t="shared" ref="C53:F53" si="0">SUM(C54:C66)</f>
        <v>213605</v>
      </c>
      <c r="D53" s="67">
        <f t="shared" si="0"/>
        <v>5959.4951999999994</v>
      </c>
      <c r="E53" s="67">
        <f t="shared" si="0"/>
        <v>1297770</v>
      </c>
      <c r="F53" s="67">
        <f t="shared" si="0"/>
        <v>2716.2159999999994</v>
      </c>
      <c r="H53" s="65" t="s">
        <v>280</v>
      </c>
      <c r="I53" s="67">
        <f>SUM(I54:I66)</f>
        <v>2073690</v>
      </c>
      <c r="J53" s="67">
        <f>SUM(J54:J66)</f>
        <v>173400</v>
      </c>
      <c r="K53" s="67">
        <f>SUM(K54:K66)</f>
        <v>4988.9730000000009</v>
      </c>
      <c r="L53" s="67">
        <f>SUM(L54:L66)</f>
        <v>543540</v>
      </c>
      <c r="M53" s="67">
        <f>SUM(M54:M66)</f>
        <v>1126.6904999999999</v>
      </c>
    </row>
    <row r="54" spans="1:17" ht="17.100000000000001" customHeight="1">
      <c r="A54" s="58" t="s">
        <v>50</v>
      </c>
      <c r="B54" s="66">
        <v>182865</v>
      </c>
      <c r="C54" s="66">
        <v>18900</v>
      </c>
      <c r="D54" s="66">
        <v>521.98500000000001</v>
      </c>
      <c r="E54" s="66">
        <v>115170</v>
      </c>
      <c r="F54" s="66">
        <v>231.51559999999998</v>
      </c>
      <c r="H54" s="58" t="s">
        <v>50</v>
      </c>
      <c r="I54" s="66">
        <v>182865</v>
      </c>
      <c r="J54" s="66">
        <v>14700</v>
      </c>
      <c r="K54" s="66">
        <v>418.85500000000002</v>
      </c>
      <c r="L54" s="66">
        <v>40880</v>
      </c>
      <c r="M54" s="66">
        <v>81.759999999999991</v>
      </c>
      <c r="P54" s="397" t="s">
        <v>50</v>
      </c>
      <c r="Q54" s="135"/>
    </row>
    <row r="55" spans="1:17" ht="17.100000000000001" customHeight="1">
      <c r="A55" s="58" t="s">
        <v>70</v>
      </c>
      <c r="B55" s="66">
        <v>166370</v>
      </c>
      <c r="C55" s="66">
        <v>17390</v>
      </c>
      <c r="D55" s="66">
        <v>478.255</v>
      </c>
      <c r="E55" s="66">
        <v>122810</v>
      </c>
      <c r="F55" s="66">
        <v>253.82149999999999</v>
      </c>
      <c r="H55" s="58" t="s">
        <v>70</v>
      </c>
      <c r="I55" s="66">
        <v>166370</v>
      </c>
      <c r="J55" s="66">
        <v>13340</v>
      </c>
      <c r="K55" s="66">
        <v>378.065</v>
      </c>
      <c r="L55" s="66">
        <v>41560</v>
      </c>
      <c r="M55" s="66">
        <v>83.12</v>
      </c>
      <c r="P55" s="397" t="s">
        <v>353</v>
      </c>
      <c r="Q55" s="135"/>
    </row>
    <row r="56" spans="1:17" ht="17.100000000000001" customHeight="1">
      <c r="A56" s="58" t="s">
        <v>54</v>
      </c>
      <c r="B56" s="66">
        <v>311245</v>
      </c>
      <c r="C56" s="66">
        <v>29910</v>
      </c>
      <c r="D56" s="66">
        <v>830.22900000000004</v>
      </c>
      <c r="E56" s="66">
        <v>173720</v>
      </c>
      <c r="F56" s="66">
        <v>370.59350000000001</v>
      </c>
      <c r="H56" s="58" t="s">
        <v>54</v>
      </c>
      <c r="I56" s="66">
        <v>311245</v>
      </c>
      <c r="J56" s="66">
        <v>24750</v>
      </c>
      <c r="K56" s="66">
        <v>704.20499999999993</v>
      </c>
      <c r="L56" s="66">
        <v>57650</v>
      </c>
      <c r="M56" s="66">
        <v>113.5705</v>
      </c>
      <c r="P56" s="397" t="s">
        <v>54</v>
      </c>
      <c r="Q56" s="135"/>
    </row>
    <row r="57" spans="1:17" ht="17.100000000000001" customHeight="1">
      <c r="A57" s="58" t="s">
        <v>55</v>
      </c>
      <c r="B57" s="66">
        <v>191160</v>
      </c>
      <c r="C57" s="66">
        <v>18325</v>
      </c>
      <c r="D57" s="66">
        <v>505.245</v>
      </c>
      <c r="E57" s="66">
        <v>117070</v>
      </c>
      <c r="F57" s="66">
        <v>240.97259999999997</v>
      </c>
      <c r="H57" s="58" t="s">
        <v>55</v>
      </c>
      <c r="I57" s="66">
        <v>191160</v>
      </c>
      <c r="J57" s="66">
        <v>14460</v>
      </c>
      <c r="K57" s="66">
        <v>408.14000000000004</v>
      </c>
      <c r="L57" s="66">
        <v>94810</v>
      </c>
      <c r="M57" s="66">
        <v>196.673</v>
      </c>
      <c r="P57" s="397" t="s">
        <v>55</v>
      </c>
      <c r="Q57" s="135"/>
    </row>
    <row r="58" spans="1:17" ht="17.100000000000001" customHeight="1">
      <c r="A58" s="58" t="s">
        <v>71</v>
      </c>
      <c r="B58" s="66">
        <v>185660</v>
      </c>
      <c r="C58" s="66">
        <v>14460</v>
      </c>
      <c r="D58" s="66">
        <v>407.86</v>
      </c>
      <c r="E58" s="66">
        <v>118400</v>
      </c>
      <c r="F58" s="66">
        <v>233.4452</v>
      </c>
      <c r="H58" s="58" t="s">
        <v>71</v>
      </c>
      <c r="I58" s="66">
        <v>185660</v>
      </c>
      <c r="J58" s="66">
        <v>11450</v>
      </c>
      <c r="K58" s="66">
        <v>336.87000000000006</v>
      </c>
      <c r="L58" s="66">
        <v>48080</v>
      </c>
      <c r="M58" s="66">
        <v>93.756</v>
      </c>
      <c r="P58" s="397" t="s">
        <v>352</v>
      </c>
      <c r="Q58" s="135"/>
    </row>
    <row r="59" spans="1:17" ht="17.100000000000001" customHeight="1">
      <c r="A59" s="58" t="s">
        <v>72</v>
      </c>
      <c r="B59" s="66">
        <v>156150</v>
      </c>
      <c r="C59" s="66">
        <v>20300</v>
      </c>
      <c r="D59" s="66">
        <v>560.16599999999994</v>
      </c>
      <c r="E59" s="66">
        <v>100650</v>
      </c>
      <c r="F59" s="66">
        <v>200.2278</v>
      </c>
      <c r="H59" s="58" t="s">
        <v>72</v>
      </c>
      <c r="I59" s="66">
        <v>156150</v>
      </c>
      <c r="J59" s="66">
        <v>16390</v>
      </c>
      <c r="K59" s="66">
        <v>458.97</v>
      </c>
      <c r="L59" s="66">
        <v>39750</v>
      </c>
      <c r="M59" s="66">
        <v>81.188500000000005</v>
      </c>
      <c r="P59" s="397" t="s">
        <v>72</v>
      </c>
      <c r="Q59" s="135"/>
    </row>
    <row r="60" spans="1:17" ht="17.100000000000001" customHeight="1">
      <c r="A60" s="58" t="s">
        <v>51</v>
      </c>
      <c r="B60" s="66">
        <v>337630</v>
      </c>
      <c r="C60" s="66">
        <v>32480</v>
      </c>
      <c r="D60" s="66">
        <v>906.40499999999997</v>
      </c>
      <c r="E60" s="66">
        <v>203580</v>
      </c>
      <c r="F60" s="66">
        <v>424.26849999999996</v>
      </c>
      <c r="H60" s="58" t="s">
        <v>51</v>
      </c>
      <c r="I60" s="66">
        <v>337630</v>
      </c>
      <c r="J60" s="66">
        <v>26680</v>
      </c>
      <c r="K60" s="66">
        <v>762.07999999999993</v>
      </c>
      <c r="L60" s="66">
        <v>77570</v>
      </c>
      <c r="M60" s="66">
        <v>159.15199999999999</v>
      </c>
      <c r="P60" s="397" t="s">
        <v>51</v>
      </c>
      <c r="Q60" s="135"/>
    </row>
    <row r="61" spans="1:17" ht="17.100000000000001" customHeight="1">
      <c r="A61" s="58" t="s">
        <v>48</v>
      </c>
      <c r="B61" s="66">
        <v>280830</v>
      </c>
      <c r="C61" s="66">
        <v>33270</v>
      </c>
      <c r="D61" s="66">
        <v>959.77099999999996</v>
      </c>
      <c r="E61" s="66">
        <v>178170</v>
      </c>
      <c r="F61" s="66">
        <v>422.03199999999998</v>
      </c>
      <c r="H61" s="58" t="s">
        <v>48</v>
      </c>
      <c r="I61" s="66">
        <v>280830</v>
      </c>
      <c r="J61" s="66">
        <v>28595</v>
      </c>
      <c r="K61" s="66">
        <v>869.94099999999992</v>
      </c>
      <c r="L61" s="66">
        <v>65640</v>
      </c>
      <c r="M61" s="66">
        <v>164.1</v>
      </c>
      <c r="P61" s="397" t="s">
        <v>48</v>
      </c>
      <c r="Q61" s="135"/>
    </row>
    <row r="62" spans="1:17" ht="17.100000000000001" customHeight="1">
      <c r="A62" s="58" t="s">
        <v>49</v>
      </c>
      <c r="B62" s="66">
        <v>10400</v>
      </c>
      <c r="C62" s="66">
        <v>1715</v>
      </c>
      <c r="D62" s="66">
        <v>46.94</v>
      </c>
      <c r="E62" s="66">
        <v>4530</v>
      </c>
      <c r="F62" s="66">
        <v>8.5504999999999995</v>
      </c>
      <c r="H62" s="58" t="s">
        <v>49</v>
      </c>
      <c r="I62" s="66">
        <v>10400</v>
      </c>
      <c r="J62" s="66">
        <v>1310</v>
      </c>
      <c r="K62" s="66">
        <v>36.39</v>
      </c>
      <c r="L62" s="66">
        <v>2750</v>
      </c>
      <c r="M62" s="66">
        <v>5.3624999999999998</v>
      </c>
      <c r="P62" s="397" t="s">
        <v>49</v>
      </c>
      <c r="Q62" s="135"/>
    </row>
    <row r="63" spans="1:17" ht="17.100000000000001" customHeight="1">
      <c r="A63" s="58" t="s">
        <v>193</v>
      </c>
      <c r="B63" s="66">
        <v>134770</v>
      </c>
      <c r="C63" s="66">
        <v>13190</v>
      </c>
      <c r="D63" s="66">
        <v>365.43420000000003</v>
      </c>
      <c r="E63" s="66">
        <v>92770</v>
      </c>
      <c r="F63" s="66">
        <v>186.47050000000002</v>
      </c>
      <c r="H63" s="58" t="s">
        <v>193</v>
      </c>
      <c r="I63" s="66">
        <v>134770</v>
      </c>
      <c r="J63" s="66">
        <v>10990</v>
      </c>
      <c r="K63" s="66">
        <v>311.29200000000003</v>
      </c>
      <c r="L63" s="66">
        <v>36310</v>
      </c>
      <c r="M63" s="66">
        <v>72.084199999999996</v>
      </c>
      <c r="P63" s="397" t="s">
        <v>351</v>
      </c>
      <c r="Q63" s="135"/>
    </row>
    <row r="64" spans="1:17" ht="17.100000000000001" customHeight="1">
      <c r="A64" s="58" t="s">
        <v>99</v>
      </c>
      <c r="B64" s="66">
        <v>56630</v>
      </c>
      <c r="C64" s="66">
        <v>6240</v>
      </c>
      <c r="D64" s="66">
        <v>171.47499999999999</v>
      </c>
      <c r="E64" s="66">
        <v>36260</v>
      </c>
      <c r="F64" s="66">
        <v>71.067899999999995</v>
      </c>
      <c r="H64" s="58" t="s">
        <v>99</v>
      </c>
      <c r="I64" s="66">
        <v>56630</v>
      </c>
      <c r="J64" s="66">
        <v>4720</v>
      </c>
      <c r="K64" s="66">
        <v>133.76500000000001</v>
      </c>
      <c r="L64" s="66">
        <v>27110</v>
      </c>
      <c r="M64" s="66">
        <v>53.406700000000001</v>
      </c>
      <c r="P64" s="397" t="s">
        <v>350</v>
      </c>
      <c r="Q64" s="135"/>
    </row>
    <row r="65" spans="1:17" ht="17.100000000000001" customHeight="1">
      <c r="A65" s="58" t="s">
        <v>52</v>
      </c>
      <c r="B65" s="66">
        <v>59380</v>
      </c>
      <c r="C65" s="66">
        <v>7310</v>
      </c>
      <c r="D65" s="66">
        <v>202.55500000000004</v>
      </c>
      <c r="E65" s="66">
        <v>34640</v>
      </c>
      <c r="F65" s="66">
        <v>73.250399999999999</v>
      </c>
      <c r="H65" s="58" t="s">
        <v>52</v>
      </c>
      <c r="I65" s="66">
        <v>59380</v>
      </c>
      <c r="J65" s="66">
        <v>5930</v>
      </c>
      <c r="K65" s="66">
        <v>168.035</v>
      </c>
      <c r="L65" s="66">
        <v>11430</v>
      </c>
      <c r="M65" s="66">
        <v>22.517099999999999</v>
      </c>
      <c r="P65" s="397" t="s">
        <v>52</v>
      </c>
      <c r="Q65" s="135"/>
    </row>
    <row r="66" spans="1:17" ht="17.100000000000001" customHeight="1">
      <c r="A66" s="241" t="s">
        <v>53</v>
      </c>
      <c r="B66" s="66">
        <v>600</v>
      </c>
      <c r="C66" s="66">
        <v>115</v>
      </c>
      <c r="D66" s="66">
        <v>3.1750000000000003</v>
      </c>
      <c r="E66" s="66" t="s">
        <v>0</v>
      </c>
      <c r="F66" s="66" t="s">
        <v>0</v>
      </c>
      <c r="H66" s="241" t="s">
        <v>53</v>
      </c>
      <c r="I66" s="66">
        <v>600</v>
      </c>
      <c r="J66" s="66">
        <v>85</v>
      </c>
      <c r="K66" s="66">
        <v>2.3650000000000002</v>
      </c>
      <c r="L66" s="66" t="s">
        <v>0</v>
      </c>
      <c r="M66" s="66" t="s">
        <v>0</v>
      </c>
      <c r="P66" s="397" t="s">
        <v>53</v>
      </c>
      <c r="Q66" s="135"/>
    </row>
    <row r="67" spans="1:17">
      <c r="A67" s="562" t="s">
        <v>237</v>
      </c>
      <c r="B67" s="562"/>
      <c r="C67" s="562"/>
      <c r="D67" s="562"/>
      <c r="E67" s="562"/>
      <c r="F67" s="562"/>
      <c r="H67" s="351" t="s">
        <v>413</v>
      </c>
      <c r="I67" s="396"/>
      <c r="J67" s="396"/>
      <c r="K67" s="396"/>
      <c r="L67" s="396"/>
      <c r="M67" s="396"/>
      <c r="P67" s="135"/>
      <c r="Q67" s="135"/>
    </row>
    <row r="68" spans="1:17">
      <c r="H68" s="558" t="s">
        <v>127</v>
      </c>
      <c r="I68" s="558"/>
      <c r="J68" s="558"/>
      <c r="K68" s="558"/>
      <c r="L68" s="558"/>
      <c r="M68" s="558"/>
      <c r="P68" s="135"/>
      <c r="Q68" s="135"/>
    </row>
    <row r="69" spans="1:17">
      <c r="P69" s="135"/>
      <c r="Q69" s="135"/>
    </row>
    <row r="70" spans="1:17">
      <c r="P70" s="135"/>
      <c r="Q70" s="135"/>
    </row>
    <row r="71" spans="1:17">
      <c r="P71" s="135"/>
      <c r="Q71" s="135"/>
    </row>
    <row r="72" spans="1:17">
      <c r="P72" s="135"/>
      <c r="Q72" s="135"/>
    </row>
    <row r="73" spans="1:17">
      <c r="P73" s="135"/>
      <c r="Q73" s="135"/>
    </row>
  </sheetData>
  <mergeCells count="39">
    <mergeCell ref="A67:F67"/>
    <mergeCell ref="A46:F46"/>
    <mergeCell ref="A48:A50"/>
    <mergeCell ref="C48:D48"/>
    <mergeCell ref="E48:F48"/>
    <mergeCell ref="D49:D50"/>
    <mergeCell ref="F49:F50"/>
    <mergeCell ref="H44:M44"/>
    <mergeCell ref="H25:H27"/>
    <mergeCell ref="J25:K25"/>
    <mergeCell ref="L25:M25"/>
    <mergeCell ref="K26:K27"/>
    <mergeCell ref="M26:M27"/>
    <mergeCell ref="A25:A27"/>
    <mergeCell ref="C25:D25"/>
    <mergeCell ref="E25:F25"/>
    <mergeCell ref="D26:D27"/>
    <mergeCell ref="F26:F27"/>
    <mergeCell ref="H1:M1"/>
    <mergeCell ref="A1:F1"/>
    <mergeCell ref="H23:M23"/>
    <mergeCell ref="H3:H5"/>
    <mergeCell ref="J3:K3"/>
    <mergeCell ref="L3:M3"/>
    <mergeCell ref="K4:K5"/>
    <mergeCell ref="M4:M5"/>
    <mergeCell ref="A3:A5"/>
    <mergeCell ref="C3:D3"/>
    <mergeCell ref="E3:F3"/>
    <mergeCell ref="D4:D5"/>
    <mergeCell ref="F4:F5"/>
    <mergeCell ref="A23:F23"/>
    <mergeCell ref="H68:M68"/>
    <mergeCell ref="H46:M46"/>
    <mergeCell ref="H48:H50"/>
    <mergeCell ref="J48:K48"/>
    <mergeCell ref="L48:M48"/>
    <mergeCell ref="K49:K50"/>
    <mergeCell ref="M49:M50"/>
  </mergeCells>
  <pageMargins left="0.78740157480314965" right="0.78740157480314965" top="0.98425196850393704" bottom="0.98425196850393704" header="0" footer="0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0"/>
  </sheetPr>
  <dimension ref="A1:R84"/>
  <sheetViews>
    <sheetView showGridLines="0" topLeftCell="A22" zoomScaleNormal="100" workbookViewId="0">
      <selection activeCell="A22" sqref="A22:F22"/>
    </sheetView>
  </sheetViews>
  <sheetFormatPr baseColWidth="10" defaultRowHeight="12.75"/>
  <cols>
    <col min="1" max="1" width="15.28515625" customWidth="1"/>
    <col min="2" max="2" width="10.85546875" customWidth="1"/>
    <col min="3" max="6" width="14.5703125" customWidth="1"/>
    <col min="7" max="7" width="14.42578125" customWidth="1"/>
    <col min="8" max="8" width="15.28515625" customWidth="1"/>
    <col min="9" max="9" width="10.85546875" customWidth="1"/>
    <col min="10" max="12" width="14.5703125" customWidth="1"/>
    <col min="13" max="13" width="13.7109375" customWidth="1"/>
  </cols>
  <sheetData>
    <row r="1" spans="1:13" ht="14.1" hidden="1" customHeight="1">
      <c r="A1" s="526" t="s">
        <v>360</v>
      </c>
      <c r="B1" s="526"/>
      <c r="C1" s="526"/>
      <c r="D1" s="526"/>
      <c r="E1" s="526"/>
      <c r="F1" s="526"/>
      <c r="H1" s="526" t="str">
        <f>A1</f>
        <v>12.10  PUNO: POBLACIÓN DE LLAMA, PRODUCCIÓN DE CARNE Y FIBRA, SEGÚN PROVINCIA, 2019 - 2024</v>
      </c>
      <c r="I1" s="526"/>
      <c r="J1" s="526"/>
      <c r="K1" s="526"/>
      <c r="L1" s="526"/>
      <c r="M1" s="526"/>
    </row>
    <row r="2" spans="1:13" ht="5.0999999999999996" hidden="1" customHeight="1">
      <c r="A2" s="17"/>
      <c r="B2" s="17"/>
      <c r="C2" s="17"/>
      <c r="D2" s="17"/>
      <c r="E2" s="17"/>
      <c r="F2" s="17"/>
      <c r="H2" s="17"/>
      <c r="I2" s="17"/>
      <c r="J2" s="17"/>
      <c r="K2" s="17"/>
      <c r="L2" s="17"/>
      <c r="M2" s="17"/>
    </row>
    <row r="3" spans="1:13" hidden="1">
      <c r="A3" s="554" t="s">
        <v>60</v>
      </c>
      <c r="B3" s="97" t="s">
        <v>93</v>
      </c>
      <c r="C3" s="529" t="s">
        <v>155</v>
      </c>
      <c r="D3" s="529"/>
      <c r="E3" s="529" t="s">
        <v>161</v>
      </c>
      <c r="F3" s="529"/>
      <c r="H3" s="554" t="s">
        <v>60</v>
      </c>
      <c r="I3" s="97" t="s">
        <v>93</v>
      </c>
      <c r="J3" s="529" t="s">
        <v>155</v>
      </c>
      <c r="K3" s="529"/>
      <c r="L3" s="529" t="s">
        <v>161</v>
      </c>
      <c r="M3" s="529"/>
    </row>
    <row r="4" spans="1:13" hidden="1">
      <c r="A4" s="559"/>
      <c r="B4" s="98" t="s">
        <v>107</v>
      </c>
      <c r="C4" s="99" t="s">
        <v>102</v>
      </c>
      <c r="D4" s="556" t="s">
        <v>255</v>
      </c>
      <c r="E4" s="51" t="s">
        <v>94</v>
      </c>
      <c r="F4" s="556" t="s">
        <v>255</v>
      </c>
      <c r="H4" s="559"/>
      <c r="I4" s="98" t="s">
        <v>107</v>
      </c>
      <c r="J4" s="99" t="s">
        <v>102</v>
      </c>
      <c r="K4" s="556" t="s">
        <v>255</v>
      </c>
      <c r="L4" s="51" t="s">
        <v>94</v>
      </c>
      <c r="M4" s="556" t="s">
        <v>255</v>
      </c>
    </row>
    <row r="5" spans="1:13" hidden="1">
      <c r="A5" s="559"/>
      <c r="B5" s="100" t="s">
        <v>133</v>
      </c>
      <c r="C5" s="54" t="s">
        <v>95</v>
      </c>
      <c r="D5" s="557"/>
      <c r="E5" s="53" t="s">
        <v>92</v>
      </c>
      <c r="F5" s="557"/>
      <c r="H5" s="559"/>
      <c r="I5" s="100" t="s">
        <v>133</v>
      </c>
      <c r="J5" s="54" t="s">
        <v>95</v>
      </c>
      <c r="K5" s="557"/>
      <c r="L5" s="53" t="s">
        <v>92</v>
      </c>
      <c r="M5" s="557"/>
    </row>
    <row r="6" spans="1:13" s="14" customFormat="1" ht="11.1" hidden="1" customHeight="1">
      <c r="A6" s="157">
        <v>2019</v>
      </c>
      <c r="E6" s="167"/>
      <c r="H6" s="157" t="s">
        <v>263</v>
      </c>
      <c r="L6" s="167"/>
    </row>
    <row r="7" spans="1:13" s="340" customFormat="1" ht="18" hidden="1" customHeight="1">
      <c r="A7" s="65" t="s">
        <v>280</v>
      </c>
      <c r="B7" s="67">
        <f>SUM(B8:B20)</f>
        <v>369690</v>
      </c>
      <c r="C7" s="67">
        <f>SUM(C8:C20)</f>
        <v>39717</v>
      </c>
      <c r="D7" s="67">
        <f>SUM(D8:D20)</f>
        <v>1534</v>
      </c>
      <c r="E7" s="67">
        <f>SUM(E8:E20)</f>
        <v>224985</v>
      </c>
      <c r="F7" s="67">
        <f>SUM(F8:F20)</f>
        <v>439.3</v>
      </c>
      <c r="H7" s="65" t="s">
        <v>280</v>
      </c>
      <c r="I7" s="67">
        <f>SUM(I8:I20)</f>
        <v>369725</v>
      </c>
      <c r="J7" s="67">
        <f>SUM(J8:J20)</f>
        <v>29188</v>
      </c>
      <c r="K7" s="67">
        <f>SUM(K8:K20)</f>
        <v>1148</v>
      </c>
      <c r="L7" s="67">
        <f>SUM(L8:L20)</f>
        <v>82830</v>
      </c>
      <c r="M7" s="67">
        <f>SUM(M8:M20)</f>
        <v>162</v>
      </c>
    </row>
    <row r="8" spans="1:13" s="340" customFormat="1" ht="18" hidden="1" customHeight="1">
      <c r="A8" s="58" t="s">
        <v>50</v>
      </c>
      <c r="B8" s="66">
        <v>41435</v>
      </c>
      <c r="C8" s="66">
        <v>4055</v>
      </c>
      <c r="D8" s="66">
        <v>154</v>
      </c>
      <c r="E8" s="42">
        <v>26800</v>
      </c>
      <c r="F8" s="66">
        <v>52</v>
      </c>
      <c r="H8" s="58" t="s">
        <v>50</v>
      </c>
      <c r="I8" s="42">
        <v>41435</v>
      </c>
      <c r="J8" s="42">
        <v>2880</v>
      </c>
      <c r="K8" s="42">
        <v>112</v>
      </c>
      <c r="L8" s="42">
        <v>8340</v>
      </c>
      <c r="M8" s="66">
        <v>16</v>
      </c>
    </row>
    <row r="9" spans="1:13" s="340" customFormat="1" ht="18" hidden="1" customHeight="1">
      <c r="A9" s="58" t="s">
        <v>70</v>
      </c>
      <c r="B9" s="66">
        <v>52835</v>
      </c>
      <c r="C9" s="66">
        <v>5730</v>
      </c>
      <c r="D9" s="66">
        <v>223</v>
      </c>
      <c r="E9" s="42">
        <v>35380</v>
      </c>
      <c r="F9" s="66">
        <v>69</v>
      </c>
      <c r="H9" s="58" t="s">
        <v>70</v>
      </c>
      <c r="I9" s="42">
        <v>52835</v>
      </c>
      <c r="J9" s="42">
        <v>4120</v>
      </c>
      <c r="K9" s="42">
        <v>163</v>
      </c>
      <c r="L9" s="42">
        <v>13450</v>
      </c>
      <c r="M9" s="66">
        <v>26</v>
      </c>
    </row>
    <row r="10" spans="1:13" s="340" customFormat="1" ht="18" hidden="1" customHeight="1">
      <c r="A10" s="58" t="s">
        <v>54</v>
      </c>
      <c r="B10" s="66">
        <v>57230</v>
      </c>
      <c r="C10" s="66">
        <v>6500</v>
      </c>
      <c r="D10" s="66">
        <v>252</v>
      </c>
      <c r="E10" s="42">
        <v>32540</v>
      </c>
      <c r="F10" s="66">
        <v>66</v>
      </c>
      <c r="H10" s="58" t="s">
        <v>54</v>
      </c>
      <c r="I10" s="42">
        <v>57230</v>
      </c>
      <c r="J10" s="42">
        <v>4660</v>
      </c>
      <c r="K10" s="42">
        <v>184</v>
      </c>
      <c r="L10" s="42">
        <v>11070</v>
      </c>
      <c r="M10" s="66">
        <v>22</v>
      </c>
    </row>
    <row r="11" spans="1:13" s="340" customFormat="1" ht="18" hidden="1" customHeight="1">
      <c r="A11" s="58" t="s">
        <v>55</v>
      </c>
      <c r="B11" s="66">
        <v>44140</v>
      </c>
      <c r="C11" s="66">
        <v>5020</v>
      </c>
      <c r="D11" s="66">
        <v>192</v>
      </c>
      <c r="E11" s="42">
        <v>26150</v>
      </c>
      <c r="F11" s="66">
        <v>51</v>
      </c>
      <c r="H11" s="58" t="s">
        <v>55</v>
      </c>
      <c r="I11" s="42">
        <v>44360</v>
      </c>
      <c r="J11" s="42">
        <v>3875</v>
      </c>
      <c r="K11" s="42">
        <v>152</v>
      </c>
      <c r="L11" s="42">
        <v>6660</v>
      </c>
      <c r="M11" s="66">
        <v>13</v>
      </c>
    </row>
    <row r="12" spans="1:13" s="340" customFormat="1" ht="18" hidden="1" customHeight="1">
      <c r="A12" s="58" t="s">
        <v>71</v>
      </c>
      <c r="B12" s="66">
        <v>80380</v>
      </c>
      <c r="C12" s="66">
        <v>4620</v>
      </c>
      <c r="D12" s="66">
        <v>176</v>
      </c>
      <c r="E12" s="42">
        <v>42025</v>
      </c>
      <c r="F12" s="66">
        <v>81</v>
      </c>
      <c r="H12" s="58" t="s">
        <v>71</v>
      </c>
      <c r="I12" s="42">
        <v>80380</v>
      </c>
      <c r="J12" s="42">
        <v>3360</v>
      </c>
      <c r="K12" s="42">
        <v>131</v>
      </c>
      <c r="L12" s="42">
        <v>13120</v>
      </c>
      <c r="M12" s="66">
        <v>26</v>
      </c>
    </row>
    <row r="13" spans="1:13" s="340" customFormat="1" ht="18" hidden="1" customHeight="1">
      <c r="A13" s="58" t="s">
        <v>72</v>
      </c>
      <c r="B13" s="66">
        <v>10230</v>
      </c>
      <c r="C13" s="66">
        <v>1280</v>
      </c>
      <c r="D13" s="66">
        <v>49</v>
      </c>
      <c r="E13" s="42">
        <v>5900</v>
      </c>
      <c r="F13" s="66">
        <v>11</v>
      </c>
      <c r="H13" s="58" t="s">
        <v>72</v>
      </c>
      <c r="I13" s="42">
        <v>10230</v>
      </c>
      <c r="J13" s="42">
        <v>835</v>
      </c>
      <c r="K13" s="42">
        <v>32</v>
      </c>
      <c r="L13" s="42">
        <v>2380</v>
      </c>
      <c r="M13" s="66">
        <v>5</v>
      </c>
    </row>
    <row r="14" spans="1:13" s="340" customFormat="1" ht="18" hidden="1" customHeight="1">
      <c r="A14" s="58" t="s">
        <v>51</v>
      </c>
      <c r="B14" s="66">
        <v>32085</v>
      </c>
      <c r="C14" s="66">
        <v>4375</v>
      </c>
      <c r="D14" s="66">
        <v>167</v>
      </c>
      <c r="E14" s="42">
        <v>20420</v>
      </c>
      <c r="F14" s="66">
        <v>38</v>
      </c>
      <c r="H14" s="58" t="s">
        <v>51</v>
      </c>
      <c r="I14" s="42">
        <v>32085</v>
      </c>
      <c r="J14" s="42">
        <v>3230</v>
      </c>
      <c r="K14" s="42">
        <v>127</v>
      </c>
      <c r="L14" s="42">
        <v>11240</v>
      </c>
      <c r="M14" s="66">
        <v>22</v>
      </c>
    </row>
    <row r="15" spans="1:13" s="340" customFormat="1" ht="18" hidden="1" customHeight="1">
      <c r="A15" s="58" t="s">
        <v>48</v>
      </c>
      <c r="B15" s="66">
        <v>19695</v>
      </c>
      <c r="C15" s="66">
        <v>4015</v>
      </c>
      <c r="D15" s="66">
        <v>157</v>
      </c>
      <c r="E15" s="42">
        <v>15560</v>
      </c>
      <c r="F15" s="66">
        <v>33</v>
      </c>
      <c r="H15" s="58" t="s">
        <v>48</v>
      </c>
      <c r="I15" s="42">
        <v>19695</v>
      </c>
      <c r="J15" s="42">
        <v>3130</v>
      </c>
      <c r="K15" s="42">
        <v>125</v>
      </c>
      <c r="L15" s="42">
        <v>7710</v>
      </c>
      <c r="M15" s="66">
        <v>15</v>
      </c>
    </row>
    <row r="16" spans="1:13" s="340" customFormat="1" ht="18" hidden="1" customHeight="1">
      <c r="A16" s="58" t="s">
        <v>49</v>
      </c>
      <c r="B16" s="66">
        <v>9900</v>
      </c>
      <c r="C16" s="66">
        <v>905</v>
      </c>
      <c r="D16" s="66">
        <v>35</v>
      </c>
      <c r="E16" s="42">
        <v>4590</v>
      </c>
      <c r="F16" s="66">
        <v>8</v>
      </c>
      <c r="H16" s="58" t="s">
        <v>49</v>
      </c>
      <c r="I16" s="42">
        <v>9900</v>
      </c>
      <c r="J16" s="42">
        <v>635</v>
      </c>
      <c r="K16" s="42">
        <v>25</v>
      </c>
      <c r="L16" s="42">
        <v>1600</v>
      </c>
      <c r="M16" s="66">
        <v>3</v>
      </c>
    </row>
    <row r="17" spans="1:13" s="340" customFormat="1" ht="18" hidden="1" customHeight="1">
      <c r="A17" s="58" t="s">
        <v>193</v>
      </c>
      <c r="B17" s="66">
        <v>3970</v>
      </c>
      <c r="C17" s="66">
        <v>350</v>
      </c>
      <c r="D17" s="66">
        <v>21</v>
      </c>
      <c r="E17" s="15">
        <v>2900</v>
      </c>
      <c r="F17" s="66">
        <v>5</v>
      </c>
      <c r="H17" s="58" t="s">
        <v>193</v>
      </c>
      <c r="I17" s="42">
        <v>3800</v>
      </c>
      <c r="J17" s="42">
        <v>370</v>
      </c>
      <c r="K17" s="42">
        <v>16</v>
      </c>
      <c r="L17" s="15">
        <v>1850</v>
      </c>
      <c r="M17" s="66">
        <v>4</v>
      </c>
    </row>
    <row r="18" spans="1:13" s="340" customFormat="1" ht="18" hidden="1" customHeight="1">
      <c r="A18" s="58" t="s">
        <v>99</v>
      </c>
      <c r="B18" s="66">
        <v>7790</v>
      </c>
      <c r="C18" s="66">
        <v>1185</v>
      </c>
      <c r="D18" s="66">
        <v>45</v>
      </c>
      <c r="E18" s="42">
        <v>4540</v>
      </c>
      <c r="F18" s="66">
        <v>9</v>
      </c>
      <c r="H18" s="58" t="s">
        <v>99</v>
      </c>
      <c r="I18" s="42">
        <v>7790</v>
      </c>
      <c r="J18" s="42">
        <v>845</v>
      </c>
      <c r="K18" s="42">
        <v>33</v>
      </c>
      <c r="L18" s="42">
        <v>2640</v>
      </c>
      <c r="M18" s="66">
        <v>5</v>
      </c>
    </row>
    <row r="19" spans="1:13" s="340" customFormat="1" ht="18" hidden="1" customHeight="1">
      <c r="A19" s="58" t="s">
        <v>52</v>
      </c>
      <c r="B19" s="66">
        <v>9780</v>
      </c>
      <c r="C19" s="66">
        <v>1625</v>
      </c>
      <c r="D19" s="66">
        <v>61</v>
      </c>
      <c r="E19" s="42">
        <v>8050</v>
      </c>
      <c r="F19" s="66">
        <v>16</v>
      </c>
      <c r="H19" s="58" t="s">
        <v>52</v>
      </c>
      <c r="I19" s="42">
        <v>9780</v>
      </c>
      <c r="J19" s="42">
        <v>1205</v>
      </c>
      <c r="K19" s="42">
        <v>46</v>
      </c>
      <c r="L19" s="42">
        <v>2770</v>
      </c>
      <c r="M19" s="66">
        <v>5</v>
      </c>
    </row>
    <row r="20" spans="1:13" s="340" customFormat="1" ht="18" hidden="1" customHeight="1">
      <c r="A20" s="241" t="s">
        <v>53</v>
      </c>
      <c r="B20" s="120">
        <v>220</v>
      </c>
      <c r="C20" s="120">
        <v>57</v>
      </c>
      <c r="D20" s="120">
        <v>2</v>
      </c>
      <c r="E20" s="94">
        <v>130</v>
      </c>
      <c r="F20" s="344">
        <v>0.3</v>
      </c>
      <c r="H20" s="241" t="s">
        <v>53</v>
      </c>
      <c r="I20" s="94">
        <v>205</v>
      </c>
      <c r="J20" s="94">
        <v>43</v>
      </c>
      <c r="K20" s="94">
        <v>2</v>
      </c>
      <c r="L20" s="42" t="s">
        <v>0</v>
      </c>
      <c r="M20" s="42" t="s">
        <v>0</v>
      </c>
    </row>
    <row r="21" spans="1:13" ht="11.1" hidden="1" customHeight="1">
      <c r="A21" s="129"/>
      <c r="B21" s="129"/>
      <c r="C21" s="129"/>
      <c r="D21" s="129"/>
      <c r="E21" s="129"/>
      <c r="F21" s="341" t="s">
        <v>237</v>
      </c>
      <c r="H21" s="129"/>
      <c r="I21" s="129"/>
      <c r="J21" s="129"/>
      <c r="K21" s="129"/>
      <c r="L21" s="355"/>
      <c r="M21" s="374" t="s">
        <v>237</v>
      </c>
    </row>
    <row r="22" spans="1:13" ht="14.1" customHeight="1">
      <c r="A22" s="526" t="s">
        <v>384</v>
      </c>
      <c r="B22" s="526"/>
      <c r="C22" s="526"/>
      <c r="D22" s="526"/>
      <c r="E22" s="526"/>
      <c r="F22" s="526"/>
      <c r="H22" s="526" t="str">
        <f>A22</f>
        <v>12.10  PUNO: POBLACIÓN DE LLAMA, PRODUCCIÓN DE CARNE Y FIBRA, SEGÚN PROVINCIA, 2021 - 2024</v>
      </c>
      <c r="I22" s="526"/>
      <c r="J22" s="526"/>
      <c r="K22" s="526"/>
      <c r="L22" s="526"/>
      <c r="M22" s="526"/>
    </row>
    <row r="23" spans="1:13" ht="5.0999999999999996" customHeight="1">
      <c r="A23" s="17"/>
      <c r="B23" s="17"/>
      <c r="C23" s="17"/>
      <c r="D23" s="17"/>
      <c r="E23" s="17"/>
      <c r="F23" s="183"/>
      <c r="H23" s="17"/>
      <c r="I23" s="17"/>
      <c r="J23" s="17"/>
      <c r="K23" s="17"/>
      <c r="L23" s="17"/>
      <c r="M23" s="183"/>
    </row>
    <row r="24" spans="1:13">
      <c r="A24" s="554" t="s">
        <v>60</v>
      </c>
      <c r="B24" s="97" t="s">
        <v>93</v>
      </c>
      <c r="C24" s="529" t="s">
        <v>416</v>
      </c>
      <c r="D24" s="529"/>
      <c r="E24" s="529" t="s">
        <v>424</v>
      </c>
      <c r="F24" s="529"/>
      <c r="H24" s="554" t="s">
        <v>60</v>
      </c>
      <c r="I24" s="97" t="s">
        <v>93</v>
      </c>
      <c r="J24" s="529" t="s">
        <v>416</v>
      </c>
      <c r="K24" s="529"/>
      <c r="L24" s="529" t="s">
        <v>424</v>
      </c>
      <c r="M24" s="529"/>
    </row>
    <row r="25" spans="1:13">
      <c r="A25" s="559"/>
      <c r="B25" s="98" t="s">
        <v>192</v>
      </c>
      <c r="C25" s="99" t="s">
        <v>102</v>
      </c>
      <c r="D25" s="556" t="s">
        <v>255</v>
      </c>
      <c r="E25" s="51" t="s">
        <v>94</v>
      </c>
      <c r="F25" s="556" t="s">
        <v>255</v>
      </c>
      <c r="H25" s="559"/>
      <c r="I25" s="98" t="s">
        <v>192</v>
      </c>
      <c r="J25" s="99" t="s">
        <v>102</v>
      </c>
      <c r="K25" s="556" t="s">
        <v>255</v>
      </c>
      <c r="L25" s="51" t="s">
        <v>94</v>
      </c>
      <c r="M25" s="556" t="s">
        <v>255</v>
      </c>
    </row>
    <row r="26" spans="1:13">
      <c r="A26" s="559"/>
      <c r="B26" s="100" t="s">
        <v>414</v>
      </c>
      <c r="C26" s="54" t="s">
        <v>415</v>
      </c>
      <c r="D26" s="557"/>
      <c r="E26" s="53" t="s">
        <v>420</v>
      </c>
      <c r="F26" s="557"/>
      <c r="H26" s="559"/>
      <c r="I26" s="100" t="s">
        <v>414</v>
      </c>
      <c r="J26" s="54" t="s">
        <v>415</v>
      </c>
      <c r="K26" s="557"/>
      <c r="L26" s="53" t="s">
        <v>420</v>
      </c>
      <c r="M26" s="557"/>
    </row>
    <row r="27" spans="1:13" ht="5.0999999999999996" customHeight="1">
      <c r="A27" s="440"/>
      <c r="B27" s="52"/>
      <c r="C27" s="52"/>
      <c r="D27" s="52"/>
      <c r="E27" s="51"/>
      <c r="F27" s="52"/>
      <c r="H27" s="440"/>
      <c r="I27" s="52"/>
      <c r="J27" s="52"/>
      <c r="K27" s="52"/>
      <c r="L27" s="51"/>
      <c r="M27" s="52"/>
    </row>
    <row r="28" spans="1:13" s="340" customFormat="1" ht="11.1" customHeight="1">
      <c r="A28" s="157">
        <v>2021</v>
      </c>
      <c r="B28" s="52"/>
      <c r="C28" s="52"/>
      <c r="D28" s="52"/>
      <c r="E28" s="51"/>
      <c r="F28" s="52"/>
      <c r="H28" s="157">
        <v>2022</v>
      </c>
      <c r="I28" s="52"/>
      <c r="J28" s="52"/>
      <c r="K28" s="52"/>
      <c r="L28" s="51"/>
      <c r="M28" s="52"/>
    </row>
    <row r="29" spans="1:13" s="340" customFormat="1" ht="18" customHeight="1">
      <c r="A29" s="65" t="s">
        <v>280</v>
      </c>
      <c r="B29" s="67">
        <f>SUM(B30:B42)</f>
        <v>359415</v>
      </c>
      <c r="C29" s="67">
        <f>SUM(C30:C42)</f>
        <v>41323.9</v>
      </c>
      <c r="D29" s="67">
        <f>SUM(D30:D42)</f>
        <v>1528.9843000000001</v>
      </c>
      <c r="E29" s="67">
        <f>SUM(E30:E42)</f>
        <v>193658.5</v>
      </c>
      <c r="F29" s="67">
        <f>SUM(F30:F42)</f>
        <v>377.41957500000001</v>
      </c>
      <c r="H29" s="65" t="s">
        <v>280</v>
      </c>
      <c r="I29" s="67">
        <f>SUM(I30:I42)</f>
        <v>355545</v>
      </c>
      <c r="J29" s="67">
        <f>SUM(J30:J42)</f>
        <v>39215</v>
      </c>
      <c r="K29" s="67">
        <f>SUM(K30:K42)</f>
        <v>1566</v>
      </c>
      <c r="L29" s="67">
        <f>SUM(L30:L42)</f>
        <v>222450</v>
      </c>
      <c r="M29" s="67">
        <f>SUM(M30:M42)</f>
        <v>449</v>
      </c>
    </row>
    <row r="30" spans="1:13" s="340" customFormat="1" ht="18" customHeight="1">
      <c r="A30" s="58" t="s">
        <v>50</v>
      </c>
      <c r="B30" s="66">
        <v>41150</v>
      </c>
      <c r="C30" s="66">
        <v>4938</v>
      </c>
      <c r="D30" s="66">
        <v>182.70599999999999</v>
      </c>
      <c r="E30" s="66">
        <v>22632.500000000004</v>
      </c>
      <c r="F30" s="66">
        <v>44.133375000000008</v>
      </c>
      <c r="H30" s="58" t="s">
        <v>50</v>
      </c>
      <c r="I30" s="66">
        <v>41560</v>
      </c>
      <c r="J30" s="66">
        <v>4065</v>
      </c>
      <c r="K30" s="66">
        <v>159</v>
      </c>
      <c r="L30" s="66">
        <v>26350</v>
      </c>
      <c r="M30" s="66">
        <v>52</v>
      </c>
    </row>
    <row r="31" spans="1:13" s="340" customFormat="1" ht="18" customHeight="1">
      <c r="A31" s="58" t="s">
        <v>70</v>
      </c>
      <c r="B31" s="66">
        <v>44670</v>
      </c>
      <c r="C31" s="66">
        <v>5360.4</v>
      </c>
      <c r="D31" s="66">
        <v>198.3348</v>
      </c>
      <c r="E31" s="66">
        <v>24568.500000000004</v>
      </c>
      <c r="F31" s="66">
        <v>47.908575000000006</v>
      </c>
      <c r="H31" s="58" t="s">
        <v>70</v>
      </c>
      <c r="I31" s="66">
        <v>43360</v>
      </c>
      <c r="J31" s="66">
        <v>5700</v>
      </c>
      <c r="K31" s="66">
        <v>228</v>
      </c>
      <c r="L31" s="66">
        <v>33960</v>
      </c>
      <c r="M31" s="66">
        <v>68</v>
      </c>
    </row>
    <row r="32" spans="1:13" s="340" customFormat="1" ht="18" customHeight="1">
      <c r="A32" s="58" t="s">
        <v>54</v>
      </c>
      <c r="B32" s="66">
        <v>57400</v>
      </c>
      <c r="C32" s="66">
        <v>6888</v>
      </c>
      <c r="D32" s="66">
        <v>254.85599999999999</v>
      </c>
      <c r="E32" s="66">
        <v>31570.000000000004</v>
      </c>
      <c r="F32" s="66">
        <v>61.561500000000009</v>
      </c>
      <c r="H32" s="58" t="s">
        <v>54</v>
      </c>
      <c r="I32" s="66">
        <v>57410</v>
      </c>
      <c r="J32" s="66">
        <v>6450</v>
      </c>
      <c r="K32" s="66">
        <v>253</v>
      </c>
      <c r="L32" s="66">
        <v>32750</v>
      </c>
      <c r="M32" s="66">
        <v>67</v>
      </c>
    </row>
    <row r="33" spans="1:13" s="340" customFormat="1" ht="18" customHeight="1">
      <c r="A33" s="58" t="s">
        <v>55</v>
      </c>
      <c r="B33" s="66">
        <v>43170</v>
      </c>
      <c r="C33" s="66">
        <v>5180.3999999999996</v>
      </c>
      <c r="D33" s="66">
        <v>191.67479999999998</v>
      </c>
      <c r="E33" s="66">
        <v>23743.500000000004</v>
      </c>
      <c r="F33" s="66">
        <v>46.299825000000006</v>
      </c>
      <c r="H33" s="58" t="s">
        <v>55</v>
      </c>
      <c r="I33" s="66">
        <v>43270</v>
      </c>
      <c r="J33" s="66">
        <v>5470</v>
      </c>
      <c r="K33" s="66">
        <v>223</v>
      </c>
      <c r="L33" s="66">
        <v>26400</v>
      </c>
      <c r="M33" s="66">
        <v>52</v>
      </c>
    </row>
    <row r="34" spans="1:13" s="340" customFormat="1" ht="18" customHeight="1">
      <c r="A34" s="58" t="s">
        <v>71</v>
      </c>
      <c r="B34" s="66">
        <v>80395</v>
      </c>
      <c r="C34" s="66">
        <v>8039.5</v>
      </c>
      <c r="D34" s="66">
        <v>297.4615</v>
      </c>
      <c r="E34" s="66">
        <v>40197.5</v>
      </c>
      <c r="F34" s="66">
        <v>78.385125000000002</v>
      </c>
      <c r="H34" s="58" t="s">
        <v>71</v>
      </c>
      <c r="I34" s="66">
        <v>80395</v>
      </c>
      <c r="J34" s="66">
        <v>4665</v>
      </c>
      <c r="K34" s="66">
        <v>185</v>
      </c>
      <c r="L34" s="66">
        <v>41580</v>
      </c>
      <c r="M34" s="66">
        <v>86</v>
      </c>
    </row>
    <row r="35" spans="1:13" s="340" customFormat="1" ht="18" customHeight="1">
      <c r="A35" s="58" t="s">
        <v>72</v>
      </c>
      <c r="B35" s="66">
        <v>10230</v>
      </c>
      <c r="C35" s="66">
        <v>1227.5999999999999</v>
      </c>
      <c r="D35" s="66">
        <v>45.421199999999999</v>
      </c>
      <c r="E35" s="66">
        <v>5626.5</v>
      </c>
      <c r="F35" s="66">
        <v>10.971674999999999</v>
      </c>
      <c r="H35" s="58" t="s">
        <v>72</v>
      </c>
      <c r="I35" s="66">
        <v>10230</v>
      </c>
      <c r="J35" s="66">
        <v>1235</v>
      </c>
      <c r="K35" s="66">
        <v>49</v>
      </c>
      <c r="L35" s="66">
        <v>5700</v>
      </c>
      <c r="M35" s="66">
        <v>12</v>
      </c>
    </row>
    <row r="36" spans="1:13" s="340" customFormat="1" ht="18" customHeight="1">
      <c r="A36" s="58" t="s">
        <v>51</v>
      </c>
      <c r="B36" s="66">
        <v>32230</v>
      </c>
      <c r="C36" s="66">
        <v>3867.6</v>
      </c>
      <c r="D36" s="66">
        <v>143.10119999999998</v>
      </c>
      <c r="E36" s="66">
        <v>17726.5</v>
      </c>
      <c r="F36" s="66">
        <v>34.566674999999996</v>
      </c>
      <c r="H36" s="58" t="s">
        <v>51</v>
      </c>
      <c r="I36" s="66">
        <v>32265</v>
      </c>
      <c r="J36" s="66">
        <v>4000</v>
      </c>
      <c r="K36" s="66">
        <v>157</v>
      </c>
      <c r="L36" s="66">
        <v>19940</v>
      </c>
      <c r="M36" s="66">
        <v>40</v>
      </c>
    </row>
    <row r="37" spans="1:13" s="340" customFormat="1" ht="18" customHeight="1">
      <c r="A37" s="58" t="s">
        <v>48</v>
      </c>
      <c r="B37" s="66">
        <v>19775</v>
      </c>
      <c r="C37" s="66">
        <v>2373</v>
      </c>
      <c r="D37" s="66">
        <v>87.801000000000002</v>
      </c>
      <c r="E37" s="66">
        <v>10876.25</v>
      </c>
      <c r="F37" s="66">
        <v>21.2086875</v>
      </c>
      <c r="H37" s="58" t="s">
        <v>48</v>
      </c>
      <c r="I37" s="66">
        <v>19895</v>
      </c>
      <c r="J37" s="66">
        <v>3750</v>
      </c>
      <c r="K37" s="66">
        <v>152</v>
      </c>
      <c r="L37" s="66">
        <v>14990</v>
      </c>
      <c r="M37" s="66">
        <v>32</v>
      </c>
    </row>
    <row r="38" spans="1:13" s="340" customFormat="1" ht="18" customHeight="1">
      <c r="A38" s="58" t="s">
        <v>49</v>
      </c>
      <c r="B38" s="66">
        <v>9900</v>
      </c>
      <c r="C38" s="66">
        <v>990</v>
      </c>
      <c r="D38" s="66">
        <v>36.630000000000003</v>
      </c>
      <c r="E38" s="66">
        <v>5445</v>
      </c>
      <c r="F38" s="66">
        <v>10.617749999999999</v>
      </c>
      <c r="H38" s="58" t="s">
        <v>49</v>
      </c>
      <c r="I38" s="66">
        <v>9900</v>
      </c>
      <c r="J38" s="66">
        <v>855</v>
      </c>
      <c r="K38" s="66">
        <v>33</v>
      </c>
      <c r="L38" s="66">
        <v>5570</v>
      </c>
      <c r="M38" s="66">
        <v>10</v>
      </c>
    </row>
    <row r="39" spans="1:13" s="340" customFormat="1" ht="18" customHeight="1">
      <c r="A39" s="58" t="s">
        <v>193</v>
      </c>
      <c r="B39" s="66">
        <v>3385</v>
      </c>
      <c r="C39" s="66">
        <v>406.2</v>
      </c>
      <c r="D39" s="66">
        <v>15.029399999999999</v>
      </c>
      <c r="E39" s="66">
        <v>1861.7500000000002</v>
      </c>
      <c r="F39" s="66">
        <v>3.6304125000000003</v>
      </c>
      <c r="H39" s="58" t="s">
        <v>193</v>
      </c>
      <c r="I39" s="312" t="s">
        <v>308</v>
      </c>
      <c r="J39" s="66">
        <v>370</v>
      </c>
      <c r="K39" s="66">
        <v>24</v>
      </c>
      <c r="L39" s="66">
        <v>2950</v>
      </c>
      <c r="M39" s="66">
        <v>6</v>
      </c>
    </row>
    <row r="40" spans="1:13" s="340" customFormat="1" ht="18" customHeight="1">
      <c r="A40" s="58" t="s">
        <v>99</v>
      </c>
      <c r="B40" s="66">
        <v>7790</v>
      </c>
      <c r="C40" s="66">
        <v>934.8</v>
      </c>
      <c r="D40" s="66">
        <v>34.587600000000002</v>
      </c>
      <c r="E40" s="66">
        <v>4284.5</v>
      </c>
      <c r="F40" s="66">
        <v>8.3547750000000001</v>
      </c>
      <c r="H40" s="58" t="s">
        <v>99</v>
      </c>
      <c r="I40" s="66">
        <v>7790</v>
      </c>
      <c r="J40" s="66">
        <v>1090</v>
      </c>
      <c r="K40" s="66">
        <v>42</v>
      </c>
      <c r="L40" s="66">
        <v>4610</v>
      </c>
      <c r="M40" s="66">
        <v>9</v>
      </c>
    </row>
    <row r="41" spans="1:13" s="340" customFormat="1" ht="18" customHeight="1">
      <c r="A41" s="58" t="s">
        <v>52</v>
      </c>
      <c r="B41" s="66">
        <v>9120</v>
      </c>
      <c r="C41" s="66">
        <v>1094.3999999999999</v>
      </c>
      <c r="D41" s="66">
        <v>40.492799999999995</v>
      </c>
      <c r="E41" s="66">
        <v>5016</v>
      </c>
      <c r="F41" s="66">
        <v>9.7811999999999983</v>
      </c>
      <c r="H41" s="58" t="s">
        <v>52</v>
      </c>
      <c r="I41" s="66">
        <v>9120</v>
      </c>
      <c r="J41" s="66">
        <v>1505</v>
      </c>
      <c r="K41" s="66">
        <v>59</v>
      </c>
      <c r="L41" s="66">
        <v>7650</v>
      </c>
      <c r="M41" s="66">
        <v>15</v>
      </c>
    </row>
    <row r="42" spans="1:13" s="340" customFormat="1" ht="18" customHeight="1">
      <c r="A42" s="58" t="s">
        <v>53</v>
      </c>
      <c r="B42" s="66">
        <v>200</v>
      </c>
      <c r="C42" s="66">
        <v>24</v>
      </c>
      <c r="D42" s="66">
        <v>0.88800000000000001</v>
      </c>
      <c r="E42" s="66">
        <v>110.00000000000001</v>
      </c>
      <c r="F42" s="42" t="s">
        <v>0</v>
      </c>
      <c r="H42" s="58" t="s">
        <v>53</v>
      </c>
      <c r="I42" s="66">
        <v>350</v>
      </c>
      <c r="J42" s="66">
        <v>60</v>
      </c>
      <c r="K42" s="66">
        <v>2</v>
      </c>
      <c r="L42" s="42" t="s">
        <v>0</v>
      </c>
      <c r="M42" s="42" t="s">
        <v>0</v>
      </c>
    </row>
    <row r="43" spans="1:13" s="340" customFormat="1" ht="5.0999999999999996" customHeight="1">
      <c r="A43" s="476"/>
      <c r="B43" s="66"/>
      <c r="C43" s="66"/>
      <c r="D43" s="66"/>
      <c r="E43" s="66"/>
      <c r="F43" s="42"/>
      <c r="H43" s="476"/>
      <c r="I43" s="66"/>
      <c r="J43" s="66"/>
      <c r="K43" s="66"/>
      <c r="L43" s="42"/>
      <c r="M43" s="42"/>
    </row>
    <row r="44" spans="1:13" ht="11.1" customHeight="1">
      <c r="A44" s="355"/>
      <c r="B44" s="355"/>
      <c r="C44" s="355"/>
      <c r="D44" s="355"/>
      <c r="E44" s="355"/>
      <c r="F44" s="354" t="s">
        <v>237</v>
      </c>
      <c r="H44" s="562" t="s">
        <v>237</v>
      </c>
      <c r="I44" s="562"/>
      <c r="J44" s="562"/>
      <c r="K44" s="562"/>
      <c r="L44" s="562"/>
      <c r="M44" s="562"/>
    </row>
    <row r="46" spans="1:13" ht="13.5">
      <c r="A46" s="526" t="str">
        <f>A22</f>
        <v>12.10  PUNO: POBLACIÓN DE LLAMA, PRODUCCIÓN DE CARNE Y FIBRA, SEGÚN PROVINCIA, 2021 - 2024</v>
      </c>
      <c r="B46" s="526"/>
      <c r="C46" s="526"/>
      <c r="D46" s="526"/>
      <c r="E46" s="526"/>
      <c r="F46" s="526"/>
      <c r="G46" s="23"/>
      <c r="H46" s="526" t="str">
        <f>A22</f>
        <v>12.10  PUNO: POBLACIÓN DE LLAMA, PRODUCCIÓN DE CARNE Y FIBRA, SEGÚN PROVINCIA, 2021 - 2024</v>
      </c>
      <c r="I46" s="526"/>
      <c r="J46" s="526"/>
      <c r="K46" s="526"/>
      <c r="L46" s="526"/>
      <c r="M46" s="526"/>
    </row>
    <row r="47" spans="1:13" ht="9.75" customHeight="1">
      <c r="A47" s="17"/>
      <c r="B47" s="17"/>
      <c r="C47" s="17"/>
      <c r="D47" s="17"/>
      <c r="E47" s="17"/>
      <c r="F47" s="183"/>
      <c r="G47" s="23"/>
      <c r="H47" s="17"/>
      <c r="I47" s="17"/>
      <c r="J47" s="17"/>
      <c r="K47" s="17"/>
      <c r="L47" s="17"/>
      <c r="M47" s="382" t="s">
        <v>319</v>
      </c>
    </row>
    <row r="48" spans="1:13" ht="13.5">
      <c r="A48" s="554" t="s">
        <v>60</v>
      </c>
      <c r="B48" s="97" t="s">
        <v>93</v>
      </c>
      <c r="C48" s="529" t="s">
        <v>155</v>
      </c>
      <c r="D48" s="529"/>
      <c r="E48" s="529" t="s">
        <v>161</v>
      </c>
      <c r="F48" s="529"/>
      <c r="G48" s="23"/>
      <c r="H48" s="554" t="s">
        <v>60</v>
      </c>
      <c r="I48" s="97" t="s">
        <v>93</v>
      </c>
      <c r="J48" s="529" t="s">
        <v>416</v>
      </c>
      <c r="K48" s="529"/>
      <c r="L48" s="529" t="s">
        <v>424</v>
      </c>
      <c r="M48" s="529"/>
    </row>
    <row r="49" spans="1:18" ht="13.5">
      <c r="A49" s="559"/>
      <c r="B49" s="98" t="s">
        <v>192</v>
      </c>
      <c r="C49" s="99" t="s">
        <v>102</v>
      </c>
      <c r="D49" s="556" t="s">
        <v>255</v>
      </c>
      <c r="E49" s="51" t="s">
        <v>94</v>
      </c>
      <c r="F49" s="556" t="s">
        <v>255</v>
      </c>
      <c r="G49" s="23"/>
      <c r="H49" s="559"/>
      <c r="I49" s="98" t="s">
        <v>192</v>
      </c>
      <c r="J49" s="99" t="s">
        <v>102</v>
      </c>
      <c r="K49" s="556" t="s">
        <v>255</v>
      </c>
      <c r="L49" s="51" t="s">
        <v>94</v>
      </c>
      <c r="M49" s="556" t="s">
        <v>255</v>
      </c>
    </row>
    <row r="50" spans="1:18" ht="13.5">
      <c r="A50" s="559"/>
      <c r="B50" s="100" t="s">
        <v>414</v>
      </c>
      <c r="C50" s="54" t="s">
        <v>415</v>
      </c>
      <c r="D50" s="557"/>
      <c r="E50" s="53" t="s">
        <v>92</v>
      </c>
      <c r="F50" s="557"/>
      <c r="G50" s="23"/>
      <c r="H50" s="559"/>
      <c r="I50" s="100" t="s">
        <v>414</v>
      </c>
      <c r="J50" s="54" t="s">
        <v>415</v>
      </c>
      <c r="K50" s="557"/>
      <c r="L50" s="53" t="s">
        <v>420</v>
      </c>
      <c r="M50" s="557"/>
    </row>
    <row r="51" spans="1:18" ht="5.0999999999999996" customHeight="1">
      <c r="A51" s="440"/>
      <c r="B51" s="52"/>
      <c r="C51" s="52"/>
      <c r="D51" s="52"/>
      <c r="E51" s="51"/>
      <c r="F51" s="52"/>
      <c r="G51" s="23"/>
      <c r="H51" s="440"/>
      <c r="I51" s="52"/>
      <c r="J51" s="52"/>
      <c r="K51" s="52"/>
      <c r="L51" s="51"/>
      <c r="M51" s="52"/>
    </row>
    <row r="52" spans="1:18" ht="13.5">
      <c r="A52" s="157">
        <v>2023</v>
      </c>
      <c r="B52" s="52"/>
      <c r="C52" s="52"/>
      <c r="D52" s="52"/>
      <c r="E52" s="51"/>
      <c r="F52" s="52"/>
      <c r="G52" s="23"/>
      <c r="H52" s="157">
        <v>2024</v>
      </c>
      <c r="I52" s="52"/>
      <c r="J52" s="52"/>
      <c r="K52" s="52"/>
      <c r="L52" s="51"/>
      <c r="M52" s="52"/>
    </row>
    <row r="53" spans="1:18" ht="17.100000000000001" customHeight="1">
      <c r="A53" s="65" t="s">
        <v>280</v>
      </c>
      <c r="B53" s="67">
        <f>SUM(B54:B66)</f>
        <v>357075</v>
      </c>
      <c r="C53" s="67">
        <f>SUM(C54:C66)</f>
        <v>39660</v>
      </c>
      <c r="D53" s="67">
        <f>SUM(D54:D66)</f>
        <v>1583.1624999999997</v>
      </c>
      <c r="E53" s="67">
        <f>SUM(E54:E66)</f>
        <v>219990</v>
      </c>
      <c r="F53" s="67">
        <f>SUM(F54:F66)</f>
        <v>446.82529999999997</v>
      </c>
      <c r="G53" s="23"/>
      <c r="H53" s="65" t="s">
        <v>280</v>
      </c>
      <c r="I53" s="67">
        <f>SUM(I54:I66)</f>
        <v>357075</v>
      </c>
      <c r="J53" s="67">
        <f>SUM(J54:J66)</f>
        <v>31660</v>
      </c>
      <c r="K53" s="67">
        <f>SUM(K54:K66)</f>
        <v>1308.2399999999998</v>
      </c>
      <c r="L53" s="67">
        <f>SUM(L54:L66)</f>
        <v>82320</v>
      </c>
      <c r="M53" s="67">
        <f>SUM(M54:M66)</f>
        <v>164.7903</v>
      </c>
    </row>
    <row r="54" spans="1:18" ht="17.100000000000001" customHeight="1">
      <c r="A54" s="58" t="s">
        <v>50</v>
      </c>
      <c r="B54" s="66">
        <v>39875</v>
      </c>
      <c r="C54" s="66">
        <v>4140</v>
      </c>
      <c r="D54" s="66">
        <v>162.1</v>
      </c>
      <c r="E54" s="317">
        <v>25350</v>
      </c>
      <c r="F54" s="317">
        <v>50.245699999999999</v>
      </c>
      <c r="G54" s="23"/>
      <c r="H54" s="58" t="s">
        <v>50</v>
      </c>
      <c r="I54" s="42">
        <v>39875</v>
      </c>
      <c r="J54" s="42">
        <v>3370</v>
      </c>
      <c r="K54" s="42">
        <v>139.01</v>
      </c>
      <c r="L54" s="66">
        <v>7870</v>
      </c>
      <c r="M54" s="66">
        <v>15.582599999999999</v>
      </c>
      <c r="O54" s="135"/>
      <c r="P54" s="397" t="s">
        <v>50</v>
      </c>
      <c r="Q54" s="135"/>
      <c r="R54" s="135"/>
    </row>
    <row r="55" spans="1:18" ht="17.100000000000001" customHeight="1">
      <c r="A55" s="58" t="s">
        <v>70</v>
      </c>
      <c r="B55" s="66">
        <v>43370</v>
      </c>
      <c r="C55" s="66">
        <v>5905</v>
      </c>
      <c r="D55" s="66">
        <v>234.70499999999998</v>
      </c>
      <c r="E55" s="317">
        <v>33120</v>
      </c>
      <c r="F55" s="317">
        <v>66.355400000000003</v>
      </c>
      <c r="G55" s="23"/>
      <c r="H55" s="58" t="s">
        <v>70</v>
      </c>
      <c r="I55" s="42">
        <v>43370</v>
      </c>
      <c r="J55" s="42">
        <v>4410</v>
      </c>
      <c r="K55" s="42">
        <v>181.48000000000002</v>
      </c>
      <c r="L55" s="66">
        <v>13270</v>
      </c>
      <c r="M55" s="66">
        <v>26.0092</v>
      </c>
      <c r="O55" s="135"/>
      <c r="P55" s="397" t="s">
        <v>353</v>
      </c>
      <c r="Q55" s="135"/>
      <c r="R55" s="135"/>
    </row>
    <row r="56" spans="1:18" ht="17.100000000000001" customHeight="1">
      <c r="A56" s="58" t="s">
        <v>54</v>
      </c>
      <c r="B56" s="66">
        <v>56770</v>
      </c>
      <c r="C56" s="66">
        <v>6480</v>
      </c>
      <c r="D56" s="66">
        <v>256.13</v>
      </c>
      <c r="E56" s="317">
        <v>33150</v>
      </c>
      <c r="F56" s="317">
        <v>67.416899999999998</v>
      </c>
      <c r="G56" s="23"/>
      <c r="H56" s="58" t="s">
        <v>54</v>
      </c>
      <c r="I56" s="42">
        <v>56770</v>
      </c>
      <c r="J56" s="42">
        <v>5190</v>
      </c>
      <c r="K56" s="42">
        <v>215.73999999999998</v>
      </c>
      <c r="L56" s="66">
        <v>11920</v>
      </c>
      <c r="M56" s="66">
        <v>23.425699999999999</v>
      </c>
      <c r="O56" s="135"/>
      <c r="P56" s="397" t="s">
        <v>54</v>
      </c>
      <c r="Q56" s="135"/>
      <c r="R56" s="135"/>
    </row>
    <row r="57" spans="1:18" ht="17.100000000000001" customHeight="1">
      <c r="A57" s="58" t="s">
        <v>55</v>
      </c>
      <c r="B57" s="66">
        <v>43555</v>
      </c>
      <c r="C57" s="66">
        <v>5435</v>
      </c>
      <c r="D57" s="66">
        <v>220.59499999999997</v>
      </c>
      <c r="E57" s="317">
        <v>25060</v>
      </c>
      <c r="F57" s="317">
        <v>49.582800000000006</v>
      </c>
      <c r="G57" s="23"/>
      <c r="H57" s="58" t="s">
        <v>55</v>
      </c>
      <c r="I57" s="42">
        <v>43555</v>
      </c>
      <c r="J57" s="42">
        <v>4310</v>
      </c>
      <c r="K57" s="42">
        <v>177.07999999999998</v>
      </c>
      <c r="L57" s="66">
        <v>7300</v>
      </c>
      <c r="M57" s="66">
        <v>14.308</v>
      </c>
      <c r="O57" s="135"/>
      <c r="P57" s="397" t="s">
        <v>55</v>
      </c>
      <c r="Q57" s="135"/>
      <c r="R57" s="135"/>
    </row>
    <row r="58" spans="1:18" ht="17.100000000000001" customHeight="1">
      <c r="A58" s="58" t="s">
        <v>71</v>
      </c>
      <c r="B58" s="66">
        <v>80635</v>
      </c>
      <c r="C58" s="66">
        <v>4700</v>
      </c>
      <c r="D58" s="66">
        <v>185.59</v>
      </c>
      <c r="E58" s="317">
        <v>41830</v>
      </c>
      <c r="F58" s="317">
        <v>86.924200000000013</v>
      </c>
      <c r="G58" s="23"/>
      <c r="H58" s="58" t="s">
        <v>71</v>
      </c>
      <c r="I58" s="42">
        <v>80635</v>
      </c>
      <c r="J58" s="42">
        <v>3620</v>
      </c>
      <c r="K58" s="42">
        <v>149.34</v>
      </c>
      <c r="L58" s="66">
        <v>12350</v>
      </c>
      <c r="M58" s="66">
        <v>24.206000000000003</v>
      </c>
      <c r="O58" s="135"/>
      <c r="P58" s="397" t="s">
        <v>352</v>
      </c>
      <c r="Q58" s="135"/>
      <c r="R58" s="135"/>
    </row>
    <row r="59" spans="1:18" ht="17.100000000000001" customHeight="1">
      <c r="A59" s="58" t="s">
        <v>72</v>
      </c>
      <c r="B59" s="66">
        <v>12120</v>
      </c>
      <c r="C59" s="66">
        <v>1320</v>
      </c>
      <c r="D59" s="66">
        <v>51.800000000000004</v>
      </c>
      <c r="E59" s="317">
        <v>6000</v>
      </c>
      <c r="F59" s="317">
        <v>12.122</v>
      </c>
      <c r="G59" s="23"/>
      <c r="H59" s="58" t="s">
        <v>72</v>
      </c>
      <c r="I59" s="42">
        <v>12120</v>
      </c>
      <c r="J59" s="42">
        <v>1000</v>
      </c>
      <c r="K59" s="42">
        <v>40.659999999999997</v>
      </c>
      <c r="L59" s="66">
        <v>2300</v>
      </c>
      <c r="M59" s="66">
        <v>4.5309999999999997</v>
      </c>
      <c r="O59" s="135"/>
      <c r="P59" s="397" t="s">
        <v>72</v>
      </c>
      <c r="Q59" s="135"/>
      <c r="R59" s="135"/>
    </row>
    <row r="60" spans="1:18" ht="17.100000000000001" customHeight="1">
      <c r="A60" s="58" t="s">
        <v>51</v>
      </c>
      <c r="B60" s="66">
        <v>32330</v>
      </c>
      <c r="C60" s="66">
        <v>4130</v>
      </c>
      <c r="D60" s="66">
        <v>161.10999999999999</v>
      </c>
      <c r="E60" s="317">
        <v>19700</v>
      </c>
      <c r="F60" s="317">
        <v>39.432799999999993</v>
      </c>
      <c r="G60" s="23"/>
      <c r="H60" s="58" t="s">
        <v>51</v>
      </c>
      <c r="I60" s="42">
        <v>32330</v>
      </c>
      <c r="J60" s="42">
        <v>3490</v>
      </c>
      <c r="K60" s="42">
        <v>143.14499999999998</v>
      </c>
      <c r="L60" s="66">
        <v>11250</v>
      </c>
      <c r="M60" s="66">
        <v>22.274999999999999</v>
      </c>
      <c r="O60" s="135"/>
      <c r="P60" s="397" t="s">
        <v>51</v>
      </c>
      <c r="Q60" s="135"/>
      <c r="R60" s="135"/>
    </row>
    <row r="61" spans="1:18" ht="17.100000000000001" customHeight="1">
      <c r="A61" s="58" t="s">
        <v>48</v>
      </c>
      <c r="B61" s="66">
        <v>19930</v>
      </c>
      <c r="C61" s="66">
        <v>3640</v>
      </c>
      <c r="D61" s="66">
        <v>146.79000000000002</v>
      </c>
      <c r="E61" s="317">
        <v>15750</v>
      </c>
      <c r="F61" s="317">
        <v>35.303199999999997</v>
      </c>
      <c r="G61" s="23"/>
      <c r="H61" s="58" t="s">
        <v>48</v>
      </c>
      <c r="I61" s="42">
        <v>19930</v>
      </c>
      <c r="J61" s="42">
        <v>3110</v>
      </c>
      <c r="K61" s="42">
        <v>130.45999999999998</v>
      </c>
      <c r="L61" s="66">
        <v>7630</v>
      </c>
      <c r="M61" s="66">
        <v>18.311999999999998</v>
      </c>
      <c r="O61" s="135"/>
      <c r="P61" s="397" t="s">
        <v>48</v>
      </c>
      <c r="Q61" s="135"/>
      <c r="R61" s="135"/>
    </row>
    <row r="62" spans="1:18" ht="17.100000000000001" customHeight="1">
      <c r="A62" s="58" t="s">
        <v>49</v>
      </c>
      <c r="B62" s="66">
        <v>9730</v>
      </c>
      <c r="C62" s="66">
        <v>895</v>
      </c>
      <c r="D62" s="66">
        <v>34.955000000000005</v>
      </c>
      <c r="E62" s="317">
        <v>4770</v>
      </c>
      <c r="F62" s="317">
        <v>8.9215</v>
      </c>
      <c r="H62" s="58" t="s">
        <v>49</v>
      </c>
      <c r="I62" s="42">
        <v>9730</v>
      </c>
      <c r="J62" s="42">
        <v>685</v>
      </c>
      <c r="K62" s="42">
        <v>27.24</v>
      </c>
      <c r="L62" s="66">
        <v>1000</v>
      </c>
      <c r="M62" s="66">
        <v>1.55</v>
      </c>
      <c r="O62" s="135"/>
      <c r="P62" s="397" t="s">
        <v>49</v>
      </c>
      <c r="Q62" s="135"/>
      <c r="R62" s="135"/>
    </row>
    <row r="63" spans="1:18" ht="17.100000000000001" customHeight="1">
      <c r="A63" s="58" t="s">
        <v>193</v>
      </c>
      <c r="B63" s="312">
        <v>3300</v>
      </c>
      <c r="C63" s="66">
        <v>355</v>
      </c>
      <c r="D63" s="66">
        <v>24.827500000000004</v>
      </c>
      <c r="E63" s="317">
        <v>3010</v>
      </c>
      <c r="F63" s="317">
        <v>5.8306000000000004</v>
      </c>
      <c r="H63" s="58" t="s">
        <v>193</v>
      </c>
      <c r="I63" s="42">
        <v>3300</v>
      </c>
      <c r="J63" s="42">
        <v>365</v>
      </c>
      <c r="K63" s="42">
        <v>18.715</v>
      </c>
      <c r="L63" s="66">
        <v>1750</v>
      </c>
      <c r="M63" s="66">
        <v>3.43</v>
      </c>
      <c r="O63" s="135"/>
      <c r="P63" s="397" t="s">
        <v>351</v>
      </c>
      <c r="Q63" s="135"/>
      <c r="R63" s="135"/>
    </row>
    <row r="64" spans="1:18" ht="17.100000000000001" customHeight="1">
      <c r="A64" s="58" t="s">
        <v>99</v>
      </c>
      <c r="B64" s="66">
        <v>7790</v>
      </c>
      <c r="C64" s="66">
        <v>1110</v>
      </c>
      <c r="D64" s="66">
        <v>43.500000000000007</v>
      </c>
      <c r="E64" s="317">
        <v>4510</v>
      </c>
      <c r="F64" s="317">
        <v>8.9731999999999985</v>
      </c>
      <c r="H64" s="58" t="s">
        <v>99</v>
      </c>
      <c r="I64" s="42">
        <v>7790</v>
      </c>
      <c r="J64" s="42">
        <v>825</v>
      </c>
      <c r="K64" s="42">
        <v>33.169999999999995</v>
      </c>
      <c r="L64" s="66">
        <v>2880</v>
      </c>
      <c r="M64" s="66">
        <v>5.6448</v>
      </c>
      <c r="O64" s="135"/>
      <c r="P64" s="397" t="s">
        <v>350</v>
      </c>
      <c r="Q64" s="135"/>
      <c r="R64" s="135"/>
    </row>
    <row r="65" spans="1:18" ht="17.100000000000001" customHeight="1">
      <c r="A65" s="58" t="s">
        <v>52</v>
      </c>
      <c r="B65" s="66">
        <v>7370</v>
      </c>
      <c r="C65" s="66">
        <v>1490</v>
      </c>
      <c r="D65" s="66">
        <v>58.760000000000012</v>
      </c>
      <c r="E65" s="317">
        <v>7740</v>
      </c>
      <c r="F65" s="317">
        <v>15.716999999999999</v>
      </c>
      <c r="H65" s="58" t="s">
        <v>52</v>
      </c>
      <c r="I65" s="42">
        <v>7370</v>
      </c>
      <c r="J65" s="42">
        <v>1240</v>
      </c>
      <c r="K65" s="42">
        <v>50.455000000000005</v>
      </c>
      <c r="L65" s="66">
        <v>2800</v>
      </c>
      <c r="M65" s="66">
        <v>5.516</v>
      </c>
      <c r="O65" s="135"/>
      <c r="P65" s="397" t="s">
        <v>52</v>
      </c>
      <c r="Q65" s="135"/>
      <c r="R65" s="135"/>
    </row>
    <row r="66" spans="1:18" ht="17.100000000000001" customHeight="1">
      <c r="A66" s="58" t="s">
        <v>53</v>
      </c>
      <c r="B66" s="66">
        <v>300</v>
      </c>
      <c r="C66" s="66">
        <v>60</v>
      </c>
      <c r="D66" s="66">
        <v>2.2999999999999998</v>
      </c>
      <c r="E66" s="477" t="s">
        <v>0</v>
      </c>
      <c r="F66" s="477" t="s">
        <v>0</v>
      </c>
      <c r="H66" s="58" t="s">
        <v>53</v>
      </c>
      <c r="I66" s="42">
        <v>300</v>
      </c>
      <c r="J66" s="42">
        <v>45</v>
      </c>
      <c r="K66" s="42">
        <v>1.7449999999999997</v>
      </c>
      <c r="L66" s="66" t="s">
        <v>0</v>
      </c>
      <c r="M66" s="66" t="s">
        <v>0</v>
      </c>
      <c r="O66" s="135"/>
      <c r="P66" s="397" t="s">
        <v>53</v>
      </c>
      <c r="Q66" s="135"/>
      <c r="R66" s="135"/>
    </row>
    <row r="67" spans="1:18" ht="5.0999999999999996" customHeight="1">
      <c r="A67" s="11"/>
      <c r="B67" s="478"/>
      <c r="C67" s="66"/>
      <c r="D67" s="66"/>
      <c r="E67" s="477"/>
      <c r="F67" s="477"/>
      <c r="H67" s="11"/>
      <c r="I67" s="363"/>
      <c r="J67" s="42"/>
      <c r="K67" s="42"/>
      <c r="L67" s="66"/>
      <c r="M67" s="66"/>
      <c r="O67" s="135"/>
      <c r="P67" s="397"/>
      <c r="Q67" s="135"/>
      <c r="R67" s="135"/>
    </row>
    <row r="68" spans="1:18">
      <c r="A68" s="564" t="s">
        <v>237</v>
      </c>
      <c r="B68" s="564"/>
      <c r="C68" s="564"/>
      <c r="D68" s="564"/>
      <c r="E68" s="564"/>
      <c r="F68" s="564"/>
      <c r="H68" s="563" t="s">
        <v>425</v>
      </c>
      <c r="I68" s="563"/>
      <c r="J68" s="563"/>
      <c r="K68" s="563"/>
      <c r="L68" s="563"/>
      <c r="M68" s="563"/>
      <c r="O68" s="135"/>
      <c r="P68" s="135"/>
      <c r="Q68" s="135"/>
      <c r="R68" s="135"/>
    </row>
    <row r="69" spans="1:18">
      <c r="H69" s="558" t="s">
        <v>127</v>
      </c>
      <c r="I69" s="558"/>
      <c r="J69" s="558"/>
      <c r="K69" s="558"/>
      <c r="L69" s="558"/>
      <c r="M69" s="558"/>
      <c r="O69" s="135"/>
      <c r="P69" s="135"/>
      <c r="Q69" s="135"/>
      <c r="R69" s="135"/>
    </row>
    <row r="72" spans="1:18">
      <c r="L72" s="66"/>
      <c r="M72" s="66"/>
    </row>
    <row r="73" spans="1:18">
      <c r="L73" s="66"/>
      <c r="M73" s="66"/>
    </row>
    <row r="74" spans="1:18">
      <c r="L74" s="66"/>
      <c r="M74" s="66"/>
    </row>
    <row r="75" spans="1:18">
      <c r="L75" s="66"/>
      <c r="M75" s="66"/>
    </row>
    <row r="76" spans="1:18">
      <c r="L76" s="66"/>
      <c r="M76" s="66"/>
    </row>
    <row r="77" spans="1:18">
      <c r="L77" s="66"/>
      <c r="M77" s="66"/>
    </row>
    <row r="78" spans="1:18">
      <c r="L78" s="66"/>
      <c r="M78" s="66"/>
    </row>
    <row r="79" spans="1:18">
      <c r="L79" s="66"/>
      <c r="M79" s="66"/>
    </row>
    <row r="80" spans="1:18">
      <c r="L80" s="66"/>
      <c r="M80" s="66"/>
    </row>
    <row r="81" spans="12:13">
      <c r="L81" s="66"/>
      <c r="M81" s="66"/>
    </row>
    <row r="82" spans="12:13">
      <c r="L82" s="66"/>
      <c r="M82" s="66"/>
    </row>
    <row r="83" spans="12:13">
      <c r="L83" s="66"/>
      <c r="M83" s="66"/>
    </row>
    <row r="84" spans="12:13">
      <c r="L84" s="66"/>
      <c r="M84" s="66"/>
    </row>
  </sheetData>
  <mergeCells count="40">
    <mergeCell ref="A68:F68"/>
    <mergeCell ref="A46:F46"/>
    <mergeCell ref="A48:A50"/>
    <mergeCell ref="C48:D48"/>
    <mergeCell ref="E48:F48"/>
    <mergeCell ref="D49:D50"/>
    <mergeCell ref="F49:F50"/>
    <mergeCell ref="H44:M44"/>
    <mergeCell ref="H22:M22"/>
    <mergeCell ref="H24:H26"/>
    <mergeCell ref="J24:K24"/>
    <mergeCell ref="L24:M24"/>
    <mergeCell ref="K25:K26"/>
    <mergeCell ref="M25:M26"/>
    <mergeCell ref="A22:F22"/>
    <mergeCell ref="A24:A26"/>
    <mergeCell ref="C24:D24"/>
    <mergeCell ref="E24:F24"/>
    <mergeCell ref="D25:D26"/>
    <mergeCell ref="F25:F26"/>
    <mergeCell ref="H1:M1"/>
    <mergeCell ref="A1:F1"/>
    <mergeCell ref="A3:A5"/>
    <mergeCell ref="C3:D3"/>
    <mergeCell ref="E3:F3"/>
    <mergeCell ref="D4:D5"/>
    <mergeCell ref="F4:F5"/>
    <mergeCell ref="H3:H5"/>
    <mergeCell ref="J3:K3"/>
    <mergeCell ref="L3:M3"/>
    <mergeCell ref="K4:K5"/>
    <mergeCell ref="M4:M5"/>
    <mergeCell ref="H69:M69"/>
    <mergeCell ref="H68:M68"/>
    <mergeCell ref="H46:M46"/>
    <mergeCell ref="H48:H50"/>
    <mergeCell ref="J48:K48"/>
    <mergeCell ref="L48:M48"/>
    <mergeCell ref="K49:K50"/>
    <mergeCell ref="M49:M50"/>
  </mergeCells>
  <pageMargins left="0.78740157480314965" right="0.78740157480314965" top="0.98425196850393704" bottom="0.98425196850393704" header="0" footer="0"/>
  <pageSetup orientation="portrait" verticalDpi="0" r:id="rId1"/>
  <ignoredErrors>
    <ignoredError sqref="I3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theme="0"/>
  </sheetPr>
  <dimension ref="A1:P69"/>
  <sheetViews>
    <sheetView showGridLines="0" topLeftCell="A22" zoomScaleNormal="100" workbookViewId="0">
      <selection activeCell="A22" sqref="A22:F22"/>
    </sheetView>
  </sheetViews>
  <sheetFormatPr baseColWidth="10" defaultRowHeight="12.75"/>
  <cols>
    <col min="1" max="1" width="15.28515625" customWidth="1"/>
    <col min="2" max="2" width="9.5703125" customWidth="1"/>
    <col min="3" max="6" width="14.5703125" customWidth="1"/>
    <col min="8" max="8" width="15.28515625" customWidth="1"/>
    <col min="9" max="9" width="9.5703125" customWidth="1"/>
    <col min="10" max="13" width="14.5703125" customWidth="1"/>
  </cols>
  <sheetData>
    <row r="1" spans="1:13" ht="14.1" hidden="1" customHeight="1">
      <c r="A1" s="521" t="s">
        <v>347</v>
      </c>
      <c r="B1" s="521"/>
      <c r="C1" s="521"/>
      <c r="D1" s="521"/>
      <c r="E1" s="521"/>
      <c r="F1" s="521"/>
      <c r="H1" s="521" t="str">
        <f>A1</f>
        <v>12.11  PUNO: POBLACIÓN DE PORCINOS, PRODUCCIÓN DE CARNE Y MANTECA, SEGÚN PROVINCIA, 2019 - 2024</v>
      </c>
      <c r="I1" s="521"/>
      <c r="J1" s="521"/>
      <c r="K1" s="521"/>
      <c r="L1" s="521"/>
      <c r="M1" s="521"/>
    </row>
    <row r="2" spans="1:13" ht="3.95" hidden="1" customHeight="1">
      <c r="A2" s="14" t="s">
        <v>108</v>
      </c>
      <c r="B2" s="1"/>
      <c r="C2" s="1"/>
      <c r="D2" s="1"/>
      <c r="E2" s="1"/>
      <c r="F2" s="1"/>
      <c r="H2" s="14" t="s">
        <v>108</v>
      </c>
      <c r="I2" s="1"/>
      <c r="J2" s="1"/>
      <c r="K2" s="1"/>
      <c r="L2" s="1"/>
      <c r="M2" s="1"/>
    </row>
    <row r="3" spans="1:13" hidden="1">
      <c r="A3" s="554" t="s">
        <v>60</v>
      </c>
      <c r="B3" s="97" t="s">
        <v>89</v>
      </c>
      <c r="C3" s="529" t="s">
        <v>162</v>
      </c>
      <c r="D3" s="529"/>
      <c r="E3" s="529" t="s">
        <v>163</v>
      </c>
      <c r="F3" s="529"/>
      <c r="H3" s="554" t="s">
        <v>60</v>
      </c>
      <c r="I3" s="97" t="s">
        <v>89</v>
      </c>
      <c r="J3" s="529" t="s">
        <v>162</v>
      </c>
      <c r="K3" s="529"/>
      <c r="L3" s="529" t="s">
        <v>163</v>
      </c>
      <c r="M3" s="529"/>
    </row>
    <row r="4" spans="1:13" hidden="1">
      <c r="A4" s="559"/>
      <c r="B4" s="98" t="s">
        <v>107</v>
      </c>
      <c r="C4" s="99" t="s">
        <v>102</v>
      </c>
      <c r="D4" s="556" t="s">
        <v>255</v>
      </c>
      <c r="E4" s="565" t="s">
        <v>96</v>
      </c>
      <c r="F4" s="556" t="s">
        <v>255</v>
      </c>
      <c r="H4" s="559"/>
      <c r="I4" s="98" t="s">
        <v>107</v>
      </c>
      <c r="J4" s="99" t="s">
        <v>102</v>
      </c>
      <c r="K4" s="556" t="s">
        <v>255</v>
      </c>
      <c r="L4" s="565" t="s">
        <v>96</v>
      </c>
      <c r="M4" s="556" t="s">
        <v>255</v>
      </c>
    </row>
    <row r="5" spans="1:13" hidden="1">
      <c r="A5" s="559"/>
      <c r="B5" s="100" t="s">
        <v>133</v>
      </c>
      <c r="C5" s="54" t="s">
        <v>95</v>
      </c>
      <c r="D5" s="557"/>
      <c r="E5" s="566"/>
      <c r="F5" s="557"/>
      <c r="H5" s="559"/>
      <c r="I5" s="100" t="s">
        <v>133</v>
      </c>
      <c r="J5" s="54" t="s">
        <v>95</v>
      </c>
      <c r="K5" s="557"/>
      <c r="L5" s="566"/>
      <c r="M5" s="557"/>
    </row>
    <row r="6" spans="1:13" s="345" customFormat="1" ht="11.1" hidden="1" customHeight="1">
      <c r="A6" s="157">
        <v>2019</v>
      </c>
      <c r="B6" s="14"/>
      <c r="C6" s="14"/>
      <c r="D6" s="14"/>
      <c r="E6" s="167"/>
      <c r="F6" s="14"/>
      <c r="H6" s="157">
        <v>2020</v>
      </c>
      <c r="I6" s="14"/>
      <c r="J6" s="14"/>
      <c r="K6" s="14"/>
      <c r="L6" s="167"/>
      <c r="M6" s="14"/>
    </row>
    <row r="7" spans="1:13" s="340" customFormat="1" ht="18.600000000000001" hidden="1" customHeight="1">
      <c r="A7" s="65" t="s">
        <v>280</v>
      </c>
      <c r="B7" s="67">
        <f>SUM(B8:B20)</f>
        <v>119760</v>
      </c>
      <c r="C7" s="67">
        <f>SUM(C8:C20)</f>
        <v>77140</v>
      </c>
      <c r="D7" s="67">
        <f>SUM(D8:D20)</f>
        <v>2579</v>
      </c>
      <c r="E7" s="67" t="s">
        <v>207</v>
      </c>
      <c r="F7" s="67" t="s">
        <v>207</v>
      </c>
      <c r="H7" s="65" t="s">
        <v>280</v>
      </c>
      <c r="I7" s="67">
        <f>SUM(I8:I20)</f>
        <v>120470</v>
      </c>
      <c r="J7" s="67">
        <f>SUM(J8:J20)</f>
        <v>55385</v>
      </c>
      <c r="K7" s="67">
        <f>SUM(K8:K20)</f>
        <v>1884</v>
      </c>
      <c r="L7" s="67" t="s">
        <v>207</v>
      </c>
      <c r="M7" s="67" t="s">
        <v>207</v>
      </c>
    </row>
    <row r="8" spans="1:13" s="340" customFormat="1" ht="18.600000000000001" hidden="1" customHeight="1">
      <c r="A8" s="58" t="s">
        <v>50</v>
      </c>
      <c r="B8" s="66">
        <v>24225</v>
      </c>
      <c r="C8" s="66">
        <v>16170</v>
      </c>
      <c r="D8" s="66">
        <v>547</v>
      </c>
      <c r="E8" s="42" t="s">
        <v>207</v>
      </c>
      <c r="F8" s="42" t="s">
        <v>207</v>
      </c>
      <c r="H8" s="58" t="s">
        <v>50</v>
      </c>
      <c r="I8" s="42">
        <v>24225</v>
      </c>
      <c r="J8" s="42">
        <v>12080</v>
      </c>
      <c r="K8" s="42">
        <v>415</v>
      </c>
      <c r="L8" s="42" t="s">
        <v>207</v>
      </c>
      <c r="M8" s="42" t="s">
        <v>207</v>
      </c>
    </row>
    <row r="9" spans="1:13" s="340" customFormat="1" ht="18.600000000000001" hidden="1" customHeight="1">
      <c r="A9" s="58" t="s">
        <v>70</v>
      </c>
      <c r="B9" s="66">
        <v>16710</v>
      </c>
      <c r="C9" s="66">
        <v>10780</v>
      </c>
      <c r="D9" s="66">
        <v>358</v>
      </c>
      <c r="E9" s="42" t="s">
        <v>207</v>
      </c>
      <c r="F9" s="42" t="s">
        <v>207</v>
      </c>
      <c r="H9" s="58" t="s">
        <v>70</v>
      </c>
      <c r="I9" s="42">
        <v>16710</v>
      </c>
      <c r="J9" s="42">
        <v>8030</v>
      </c>
      <c r="K9" s="42">
        <v>271</v>
      </c>
      <c r="L9" s="42" t="s">
        <v>207</v>
      </c>
      <c r="M9" s="42" t="s">
        <v>207</v>
      </c>
    </row>
    <row r="10" spans="1:13" s="340" customFormat="1" ht="18.600000000000001" hidden="1" customHeight="1">
      <c r="A10" s="58" t="s">
        <v>54</v>
      </c>
      <c r="B10" s="66">
        <v>950</v>
      </c>
      <c r="C10" s="66">
        <v>1080</v>
      </c>
      <c r="D10" s="66">
        <v>35</v>
      </c>
      <c r="E10" s="42" t="s">
        <v>207</v>
      </c>
      <c r="F10" s="42" t="s">
        <v>207</v>
      </c>
      <c r="H10" s="58" t="s">
        <v>54</v>
      </c>
      <c r="I10" s="42">
        <v>950</v>
      </c>
      <c r="J10" s="42">
        <v>645</v>
      </c>
      <c r="K10" s="42">
        <v>22</v>
      </c>
      <c r="L10" s="42" t="s">
        <v>207</v>
      </c>
      <c r="M10" s="42" t="s">
        <v>207</v>
      </c>
    </row>
    <row r="11" spans="1:13" s="340" customFormat="1" ht="18.600000000000001" hidden="1" customHeight="1">
      <c r="A11" s="58" t="s">
        <v>55</v>
      </c>
      <c r="B11" s="66">
        <v>19070</v>
      </c>
      <c r="C11" s="66">
        <v>11070</v>
      </c>
      <c r="D11" s="66">
        <v>368</v>
      </c>
      <c r="E11" s="42" t="s">
        <v>207</v>
      </c>
      <c r="F11" s="42" t="s">
        <v>207</v>
      </c>
      <c r="H11" s="58" t="s">
        <v>55</v>
      </c>
      <c r="I11" s="42">
        <v>19055</v>
      </c>
      <c r="J11" s="42">
        <v>7305</v>
      </c>
      <c r="K11" s="42">
        <v>251</v>
      </c>
      <c r="L11" s="42" t="s">
        <v>207</v>
      </c>
      <c r="M11" s="42" t="s">
        <v>207</v>
      </c>
    </row>
    <row r="12" spans="1:13" s="340" customFormat="1" ht="18.600000000000001" hidden="1" customHeight="1">
      <c r="A12" s="58" t="s">
        <v>71</v>
      </c>
      <c r="B12" s="66">
        <v>18615</v>
      </c>
      <c r="C12" s="66">
        <v>8570</v>
      </c>
      <c r="D12" s="66">
        <v>289</v>
      </c>
      <c r="E12" s="42" t="s">
        <v>207</v>
      </c>
      <c r="F12" s="42" t="s">
        <v>207</v>
      </c>
      <c r="H12" s="58" t="s">
        <v>71</v>
      </c>
      <c r="I12" s="42">
        <v>19350</v>
      </c>
      <c r="J12" s="42">
        <v>6120</v>
      </c>
      <c r="K12" s="42">
        <v>210</v>
      </c>
      <c r="L12" s="42" t="s">
        <v>207</v>
      </c>
      <c r="M12" s="42" t="s">
        <v>207</v>
      </c>
    </row>
    <row r="13" spans="1:13" s="340" customFormat="1" ht="18.600000000000001" hidden="1" customHeight="1">
      <c r="A13" s="58" t="s">
        <v>72</v>
      </c>
      <c r="B13" s="66">
        <v>12665</v>
      </c>
      <c r="C13" s="66">
        <v>9390</v>
      </c>
      <c r="D13" s="66">
        <v>314</v>
      </c>
      <c r="E13" s="42" t="s">
        <v>207</v>
      </c>
      <c r="F13" s="42" t="s">
        <v>207</v>
      </c>
      <c r="H13" s="58" t="s">
        <v>72</v>
      </c>
      <c r="I13" s="42">
        <v>12665</v>
      </c>
      <c r="J13" s="42">
        <v>7020</v>
      </c>
      <c r="K13" s="42">
        <v>238</v>
      </c>
      <c r="L13" s="42" t="s">
        <v>207</v>
      </c>
      <c r="M13" s="42" t="s">
        <v>207</v>
      </c>
    </row>
    <row r="14" spans="1:13" s="340" customFormat="1" ht="18.600000000000001" hidden="1" customHeight="1">
      <c r="A14" s="58" t="s">
        <v>51</v>
      </c>
      <c r="B14" s="66">
        <v>3235</v>
      </c>
      <c r="C14" s="66">
        <v>2720</v>
      </c>
      <c r="D14" s="66">
        <v>89</v>
      </c>
      <c r="E14" s="42" t="s">
        <v>207</v>
      </c>
      <c r="F14" s="42" t="s">
        <v>207</v>
      </c>
      <c r="H14" s="58" t="s">
        <v>51</v>
      </c>
      <c r="I14" s="42">
        <v>3235</v>
      </c>
      <c r="J14" s="42">
        <v>2090</v>
      </c>
      <c r="K14" s="42">
        <v>69</v>
      </c>
      <c r="L14" s="42" t="s">
        <v>207</v>
      </c>
      <c r="M14" s="42" t="s">
        <v>207</v>
      </c>
    </row>
    <row r="15" spans="1:13" s="340" customFormat="1" ht="18.600000000000001" hidden="1" customHeight="1">
      <c r="A15" s="58" t="s">
        <v>48</v>
      </c>
      <c r="B15" s="66">
        <v>8700</v>
      </c>
      <c r="C15" s="66">
        <v>4395</v>
      </c>
      <c r="D15" s="66">
        <v>147</v>
      </c>
      <c r="E15" s="42" t="s">
        <v>207</v>
      </c>
      <c r="F15" s="42" t="s">
        <v>207</v>
      </c>
      <c r="H15" s="58" t="s">
        <v>48</v>
      </c>
      <c r="I15" s="42">
        <v>8700</v>
      </c>
      <c r="J15" s="42">
        <v>3060</v>
      </c>
      <c r="K15" s="42">
        <v>103</v>
      </c>
      <c r="L15" s="42" t="s">
        <v>207</v>
      </c>
      <c r="M15" s="42" t="s">
        <v>207</v>
      </c>
    </row>
    <row r="16" spans="1:13" s="340" customFormat="1" ht="18.600000000000001" hidden="1" customHeight="1">
      <c r="A16" s="58" t="s">
        <v>49</v>
      </c>
      <c r="B16" s="66">
        <v>3720</v>
      </c>
      <c r="C16" s="66">
        <v>2885</v>
      </c>
      <c r="D16" s="66">
        <v>94</v>
      </c>
      <c r="E16" s="42" t="s">
        <v>207</v>
      </c>
      <c r="F16" s="42" t="s">
        <v>207</v>
      </c>
      <c r="H16" s="58" t="s">
        <v>49</v>
      </c>
      <c r="I16" s="42">
        <v>3720</v>
      </c>
      <c r="J16" s="42">
        <v>1830</v>
      </c>
      <c r="K16" s="42">
        <v>60</v>
      </c>
      <c r="L16" s="42" t="s">
        <v>207</v>
      </c>
      <c r="M16" s="42" t="s">
        <v>207</v>
      </c>
    </row>
    <row r="17" spans="1:13" s="340" customFormat="1" ht="18.600000000000001" hidden="1" customHeight="1">
      <c r="A17" s="58" t="s">
        <v>193</v>
      </c>
      <c r="B17" s="66">
        <v>850</v>
      </c>
      <c r="C17" s="66">
        <v>585</v>
      </c>
      <c r="D17" s="66">
        <v>19</v>
      </c>
      <c r="E17" s="42" t="s">
        <v>207</v>
      </c>
      <c r="F17" s="42" t="s">
        <v>207</v>
      </c>
      <c r="H17" s="58" t="s">
        <v>193</v>
      </c>
      <c r="I17" s="42">
        <v>850</v>
      </c>
      <c r="J17" s="42">
        <v>385</v>
      </c>
      <c r="K17" s="42">
        <v>13</v>
      </c>
      <c r="L17" s="42" t="s">
        <v>207</v>
      </c>
      <c r="M17" s="42" t="s">
        <v>207</v>
      </c>
    </row>
    <row r="18" spans="1:13" s="340" customFormat="1" ht="18.600000000000001" hidden="1" customHeight="1">
      <c r="A18" s="58" t="s">
        <v>99</v>
      </c>
      <c r="B18" s="66">
        <v>3850</v>
      </c>
      <c r="C18" s="66">
        <v>4970</v>
      </c>
      <c r="D18" s="66">
        <v>170</v>
      </c>
      <c r="E18" s="42" t="s">
        <v>207</v>
      </c>
      <c r="F18" s="42" t="s">
        <v>207</v>
      </c>
      <c r="H18" s="58" t="s">
        <v>99</v>
      </c>
      <c r="I18" s="42">
        <v>3850</v>
      </c>
      <c r="J18" s="42">
        <v>3580</v>
      </c>
      <c r="K18" s="42">
        <v>123</v>
      </c>
      <c r="L18" s="42" t="s">
        <v>207</v>
      </c>
      <c r="M18" s="42" t="s">
        <v>207</v>
      </c>
    </row>
    <row r="19" spans="1:13" s="340" customFormat="1" ht="18.600000000000001" hidden="1" customHeight="1">
      <c r="A19" s="58" t="s">
        <v>52</v>
      </c>
      <c r="B19" s="66">
        <v>3300</v>
      </c>
      <c r="C19" s="66">
        <v>1500</v>
      </c>
      <c r="D19" s="66">
        <v>51</v>
      </c>
      <c r="E19" s="42" t="s">
        <v>207</v>
      </c>
      <c r="F19" s="42" t="s">
        <v>207</v>
      </c>
      <c r="H19" s="58" t="s">
        <v>52</v>
      </c>
      <c r="I19" s="42">
        <v>3300</v>
      </c>
      <c r="J19" s="42">
        <v>1165</v>
      </c>
      <c r="K19" s="42">
        <v>40</v>
      </c>
      <c r="L19" s="42" t="s">
        <v>207</v>
      </c>
      <c r="M19" s="42" t="s">
        <v>207</v>
      </c>
    </row>
    <row r="20" spans="1:13" s="340" customFormat="1" ht="18.600000000000001" hidden="1" customHeight="1">
      <c r="A20" s="241" t="s">
        <v>53</v>
      </c>
      <c r="B20" s="120">
        <v>3870</v>
      </c>
      <c r="C20" s="120">
        <v>3025</v>
      </c>
      <c r="D20" s="120">
        <v>98</v>
      </c>
      <c r="E20" s="94" t="s">
        <v>207</v>
      </c>
      <c r="F20" s="94" t="s">
        <v>207</v>
      </c>
      <c r="H20" s="241" t="s">
        <v>53</v>
      </c>
      <c r="I20" s="94">
        <v>3860</v>
      </c>
      <c r="J20" s="94">
        <v>2075</v>
      </c>
      <c r="K20" s="94">
        <v>69</v>
      </c>
      <c r="L20" s="94" t="s">
        <v>207</v>
      </c>
      <c r="M20" s="94" t="s">
        <v>207</v>
      </c>
    </row>
    <row r="21" spans="1:13" ht="11.1" hidden="1" customHeight="1">
      <c r="A21" s="129"/>
      <c r="B21" s="129"/>
      <c r="C21" s="129"/>
      <c r="D21" s="129"/>
      <c r="E21" s="129"/>
      <c r="F21" s="341" t="s">
        <v>237</v>
      </c>
      <c r="H21" s="129"/>
      <c r="I21" s="129"/>
      <c r="J21" s="129"/>
      <c r="K21" s="129"/>
      <c r="L21" s="129"/>
      <c r="M21" s="341" t="s">
        <v>237</v>
      </c>
    </row>
    <row r="22" spans="1:13" ht="14.1" customHeight="1">
      <c r="A22" s="521" t="s">
        <v>383</v>
      </c>
      <c r="B22" s="521"/>
      <c r="C22" s="521"/>
      <c r="D22" s="521"/>
      <c r="E22" s="521"/>
      <c r="F22" s="521"/>
      <c r="H22" s="521" t="str">
        <f>A22</f>
        <v>12.11  PUNO: POBLACIÓN DE PORCINOS, PRODUCCIÓN DE CARNE Y MANTECA, SEGÚN PROVINCIA, 2021 - 2024</v>
      </c>
      <c r="I22" s="521"/>
      <c r="J22" s="521"/>
      <c r="K22" s="521"/>
      <c r="L22" s="521"/>
      <c r="M22" s="521"/>
    </row>
    <row r="23" spans="1:13" ht="5.0999999999999996" customHeight="1">
      <c r="A23" s="14" t="s">
        <v>108</v>
      </c>
      <c r="B23" s="1"/>
      <c r="C23" s="1"/>
      <c r="D23" s="1"/>
      <c r="E23" s="1"/>
      <c r="F23" s="183"/>
      <c r="H23" s="14" t="s">
        <v>108</v>
      </c>
      <c r="I23" s="1"/>
      <c r="J23" s="1"/>
      <c r="K23" s="1"/>
      <c r="L23" s="1"/>
      <c r="M23" s="183"/>
    </row>
    <row r="24" spans="1:13">
      <c r="A24" s="554" t="s">
        <v>60</v>
      </c>
      <c r="B24" s="97" t="s">
        <v>89</v>
      </c>
      <c r="C24" s="529" t="s">
        <v>428</v>
      </c>
      <c r="D24" s="529"/>
      <c r="E24" s="529" t="s">
        <v>427</v>
      </c>
      <c r="F24" s="529"/>
      <c r="H24" s="554" t="s">
        <v>60</v>
      </c>
      <c r="I24" s="97" t="s">
        <v>89</v>
      </c>
      <c r="J24" s="529" t="s">
        <v>428</v>
      </c>
      <c r="K24" s="529"/>
      <c r="L24" s="529" t="s">
        <v>427</v>
      </c>
      <c r="M24" s="529"/>
    </row>
    <row r="25" spans="1:13">
      <c r="A25" s="559"/>
      <c r="B25" s="98" t="s">
        <v>192</v>
      </c>
      <c r="C25" s="99" t="s">
        <v>102</v>
      </c>
      <c r="D25" s="556" t="s">
        <v>255</v>
      </c>
      <c r="E25" s="565" t="s">
        <v>426</v>
      </c>
      <c r="F25" s="556" t="s">
        <v>255</v>
      </c>
      <c r="H25" s="559"/>
      <c r="I25" s="98" t="s">
        <v>192</v>
      </c>
      <c r="J25" s="99" t="s">
        <v>102</v>
      </c>
      <c r="K25" s="556" t="s">
        <v>255</v>
      </c>
      <c r="L25" s="565" t="s">
        <v>426</v>
      </c>
      <c r="M25" s="556" t="s">
        <v>255</v>
      </c>
    </row>
    <row r="26" spans="1:13">
      <c r="A26" s="559"/>
      <c r="B26" s="100" t="s">
        <v>414</v>
      </c>
      <c r="C26" s="54" t="s">
        <v>415</v>
      </c>
      <c r="D26" s="557"/>
      <c r="E26" s="566"/>
      <c r="F26" s="557"/>
      <c r="H26" s="559"/>
      <c r="I26" s="100" t="s">
        <v>414</v>
      </c>
      <c r="J26" s="54" t="s">
        <v>415</v>
      </c>
      <c r="K26" s="557"/>
      <c r="L26" s="566"/>
      <c r="M26" s="557"/>
    </row>
    <row r="27" spans="1:13" ht="5.0999999999999996" customHeight="1">
      <c r="A27" s="440"/>
      <c r="B27" s="52"/>
      <c r="C27" s="52"/>
      <c r="D27" s="52"/>
      <c r="E27" s="51"/>
      <c r="F27" s="52"/>
      <c r="H27" s="440"/>
      <c r="I27" s="52"/>
      <c r="J27" s="52"/>
      <c r="K27" s="52"/>
      <c r="L27" s="51"/>
      <c r="M27" s="52"/>
    </row>
    <row r="28" spans="1:13" s="345" customFormat="1" ht="17.100000000000001" customHeight="1">
      <c r="A28" s="157">
        <v>2021</v>
      </c>
      <c r="B28" s="14"/>
      <c r="C28" s="14"/>
      <c r="D28" s="14"/>
      <c r="E28" s="167"/>
      <c r="F28" s="14"/>
      <c r="H28" s="157">
        <v>2022</v>
      </c>
      <c r="I28" s="14"/>
      <c r="J28" s="14"/>
      <c r="K28" s="14"/>
      <c r="L28" s="167"/>
      <c r="M28" s="14"/>
    </row>
    <row r="29" spans="1:13" s="340" customFormat="1" ht="17.100000000000001" customHeight="1">
      <c r="A29" s="65" t="s">
        <v>280</v>
      </c>
      <c r="B29" s="67">
        <f>SUM(B30:B42)</f>
        <v>122635</v>
      </c>
      <c r="C29" s="67">
        <f>SUM(C30:C42)</f>
        <v>79712.75</v>
      </c>
      <c r="D29" s="67">
        <f>SUM(D30:D42)</f>
        <v>2550.808</v>
      </c>
      <c r="E29" s="67" t="s">
        <v>207</v>
      </c>
      <c r="F29" s="67" t="s">
        <v>207</v>
      </c>
      <c r="H29" s="65" t="s">
        <v>280</v>
      </c>
      <c r="I29" s="67">
        <f>SUM(I31:I42)</f>
        <v>96790</v>
      </c>
      <c r="J29" s="67">
        <f>SUM(J30:J42)</f>
        <v>77210</v>
      </c>
      <c r="K29" s="67">
        <f>SUM(K30:K42)</f>
        <v>2637</v>
      </c>
      <c r="L29" s="67" t="s">
        <v>207</v>
      </c>
      <c r="M29" s="67" t="s">
        <v>207</v>
      </c>
    </row>
    <row r="30" spans="1:13" s="340" customFormat="1" ht="17.100000000000001" customHeight="1">
      <c r="A30" s="58" t="s">
        <v>50</v>
      </c>
      <c r="B30" s="66">
        <v>26380</v>
      </c>
      <c r="C30" s="66">
        <v>17147</v>
      </c>
      <c r="D30" s="66">
        <v>548.70399999999995</v>
      </c>
      <c r="E30" s="42" t="s">
        <v>207</v>
      </c>
      <c r="F30" s="42" t="s">
        <v>207</v>
      </c>
      <c r="H30" s="58" t="s">
        <v>50</v>
      </c>
      <c r="I30" s="66">
        <v>23730</v>
      </c>
      <c r="J30" s="66">
        <v>16460</v>
      </c>
      <c r="K30" s="66">
        <v>566</v>
      </c>
      <c r="L30" s="42" t="s">
        <v>207</v>
      </c>
      <c r="M30" s="42" t="s">
        <v>207</v>
      </c>
    </row>
    <row r="31" spans="1:13" s="340" customFormat="1" ht="17.100000000000001" customHeight="1">
      <c r="A31" s="58" t="s">
        <v>70</v>
      </c>
      <c r="B31" s="66">
        <v>15840</v>
      </c>
      <c r="C31" s="66">
        <v>10296</v>
      </c>
      <c r="D31" s="66">
        <v>329.47199999999998</v>
      </c>
      <c r="E31" s="42" t="s">
        <v>207</v>
      </c>
      <c r="F31" s="42" t="s">
        <v>207</v>
      </c>
      <c r="H31" s="58" t="s">
        <v>70</v>
      </c>
      <c r="I31" s="66">
        <v>16360</v>
      </c>
      <c r="J31" s="66">
        <v>11100</v>
      </c>
      <c r="K31" s="66">
        <v>375</v>
      </c>
      <c r="L31" s="42" t="s">
        <v>207</v>
      </c>
      <c r="M31" s="42" t="s">
        <v>207</v>
      </c>
    </row>
    <row r="32" spans="1:13" s="340" customFormat="1" ht="17.100000000000001" customHeight="1">
      <c r="A32" s="58" t="s">
        <v>54</v>
      </c>
      <c r="B32" s="66">
        <v>1625</v>
      </c>
      <c r="C32" s="66">
        <v>1056.25</v>
      </c>
      <c r="D32" s="66">
        <v>33.799999999999997</v>
      </c>
      <c r="E32" s="42" t="s">
        <v>207</v>
      </c>
      <c r="F32" s="42" t="s">
        <v>207</v>
      </c>
      <c r="H32" s="58" t="s">
        <v>54</v>
      </c>
      <c r="I32" s="66">
        <v>1655</v>
      </c>
      <c r="J32" s="66">
        <v>935</v>
      </c>
      <c r="K32" s="66">
        <v>32</v>
      </c>
      <c r="L32" s="42" t="s">
        <v>207</v>
      </c>
      <c r="M32" s="42" t="s">
        <v>207</v>
      </c>
    </row>
    <row r="33" spans="1:13" s="340" customFormat="1" ht="17.100000000000001" customHeight="1">
      <c r="A33" s="58" t="s">
        <v>55</v>
      </c>
      <c r="B33" s="66">
        <v>18660</v>
      </c>
      <c r="C33" s="66">
        <v>12129</v>
      </c>
      <c r="D33" s="66">
        <v>388.12799999999999</v>
      </c>
      <c r="E33" s="42" t="s">
        <v>207</v>
      </c>
      <c r="F33" s="42" t="s">
        <v>207</v>
      </c>
      <c r="H33" s="58" t="s">
        <v>55</v>
      </c>
      <c r="I33" s="66">
        <v>18500</v>
      </c>
      <c r="J33" s="66">
        <v>10910</v>
      </c>
      <c r="K33" s="66">
        <v>371</v>
      </c>
      <c r="L33" s="42" t="s">
        <v>207</v>
      </c>
      <c r="M33" s="42" t="s">
        <v>207</v>
      </c>
    </row>
    <row r="34" spans="1:13" s="340" customFormat="1" ht="17.100000000000001" customHeight="1">
      <c r="A34" s="58" t="s">
        <v>71</v>
      </c>
      <c r="B34" s="66">
        <v>19385</v>
      </c>
      <c r="C34" s="66">
        <v>12600.25</v>
      </c>
      <c r="D34" s="66">
        <v>403.20800000000003</v>
      </c>
      <c r="E34" s="42" t="s">
        <v>207</v>
      </c>
      <c r="F34" s="42" t="s">
        <v>207</v>
      </c>
      <c r="H34" s="58" t="s">
        <v>71</v>
      </c>
      <c r="I34" s="66">
        <v>19400</v>
      </c>
      <c r="J34" s="66">
        <v>8450</v>
      </c>
      <c r="K34" s="66">
        <v>292</v>
      </c>
      <c r="L34" s="42" t="s">
        <v>207</v>
      </c>
      <c r="M34" s="42" t="s">
        <v>207</v>
      </c>
    </row>
    <row r="35" spans="1:13" s="340" customFormat="1" ht="17.100000000000001" customHeight="1">
      <c r="A35" s="58" t="s">
        <v>72</v>
      </c>
      <c r="B35" s="66">
        <v>12665</v>
      </c>
      <c r="C35" s="66">
        <v>8232.25</v>
      </c>
      <c r="D35" s="66">
        <v>263.43200000000002</v>
      </c>
      <c r="E35" s="42" t="s">
        <v>207</v>
      </c>
      <c r="F35" s="42" t="s">
        <v>207</v>
      </c>
      <c r="H35" s="58" t="s">
        <v>72</v>
      </c>
      <c r="I35" s="66">
        <v>12665</v>
      </c>
      <c r="J35" s="66">
        <v>9350</v>
      </c>
      <c r="K35" s="66">
        <v>325</v>
      </c>
      <c r="L35" s="42" t="s">
        <v>207</v>
      </c>
      <c r="M35" s="42" t="s">
        <v>207</v>
      </c>
    </row>
    <row r="36" spans="1:13" s="340" customFormat="1" ht="17.100000000000001" customHeight="1">
      <c r="A36" s="58" t="s">
        <v>51</v>
      </c>
      <c r="B36" s="66">
        <v>3410</v>
      </c>
      <c r="C36" s="66">
        <v>2216.5</v>
      </c>
      <c r="D36" s="66">
        <v>70.927999999999997</v>
      </c>
      <c r="E36" s="42" t="s">
        <v>207</v>
      </c>
      <c r="F36" s="42" t="s">
        <v>207</v>
      </c>
      <c r="H36" s="58" t="s">
        <v>51</v>
      </c>
      <c r="I36" s="66">
        <v>3455</v>
      </c>
      <c r="J36" s="66">
        <v>2795</v>
      </c>
      <c r="K36" s="66">
        <v>93</v>
      </c>
      <c r="L36" s="42" t="s">
        <v>207</v>
      </c>
      <c r="M36" s="42" t="s">
        <v>207</v>
      </c>
    </row>
    <row r="37" spans="1:13" s="340" customFormat="1" ht="17.100000000000001" customHeight="1">
      <c r="A37" s="58" t="s">
        <v>48</v>
      </c>
      <c r="B37" s="66">
        <v>8545</v>
      </c>
      <c r="C37" s="66">
        <v>5554.25</v>
      </c>
      <c r="D37" s="66">
        <v>177.73599999999999</v>
      </c>
      <c r="E37" s="42" t="s">
        <v>207</v>
      </c>
      <c r="F37" s="42" t="s">
        <v>207</v>
      </c>
      <c r="H37" s="58" t="s">
        <v>48</v>
      </c>
      <c r="I37" s="66">
        <v>8590</v>
      </c>
      <c r="J37" s="66">
        <v>4285</v>
      </c>
      <c r="K37" s="66">
        <v>144</v>
      </c>
      <c r="L37" s="42" t="s">
        <v>207</v>
      </c>
      <c r="M37" s="42" t="s">
        <v>207</v>
      </c>
    </row>
    <row r="38" spans="1:13" s="340" customFormat="1" ht="17.100000000000001" customHeight="1">
      <c r="A38" s="58" t="s">
        <v>49</v>
      </c>
      <c r="B38" s="66">
        <v>3720</v>
      </c>
      <c r="C38" s="66">
        <v>2418</v>
      </c>
      <c r="D38" s="66">
        <v>77.376000000000005</v>
      </c>
      <c r="E38" s="42" t="s">
        <v>207</v>
      </c>
      <c r="F38" s="42" t="s">
        <v>207</v>
      </c>
      <c r="H38" s="58" t="s">
        <v>49</v>
      </c>
      <c r="I38" s="66">
        <v>3720</v>
      </c>
      <c r="J38" s="66">
        <v>2680</v>
      </c>
      <c r="K38" s="66">
        <v>90</v>
      </c>
      <c r="L38" s="42" t="s">
        <v>207</v>
      </c>
      <c r="M38" s="42" t="s">
        <v>207</v>
      </c>
    </row>
    <row r="39" spans="1:13" s="340" customFormat="1" ht="17.100000000000001" customHeight="1">
      <c r="A39" s="58" t="s">
        <v>193</v>
      </c>
      <c r="B39" s="66">
        <v>815</v>
      </c>
      <c r="C39" s="66">
        <v>529.75</v>
      </c>
      <c r="D39" s="66">
        <v>16.952000000000002</v>
      </c>
      <c r="E39" s="42" t="s">
        <v>207</v>
      </c>
      <c r="F39" s="42" t="s">
        <v>207</v>
      </c>
      <c r="H39" s="58" t="s">
        <v>193</v>
      </c>
      <c r="I39" s="66">
        <v>815</v>
      </c>
      <c r="J39" s="66">
        <v>575</v>
      </c>
      <c r="K39" s="66">
        <v>19</v>
      </c>
      <c r="L39" s="42" t="s">
        <v>207</v>
      </c>
      <c r="M39" s="42" t="s">
        <v>207</v>
      </c>
    </row>
    <row r="40" spans="1:13" s="340" customFormat="1" ht="17.100000000000001" customHeight="1">
      <c r="A40" s="58" t="s">
        <v>99</v>
      </c>
      <c r="B40" s="66">
        <v>3850</v>
      </c>
      <c r="C40" s="66">
        <v>2502.5</v>
      </c>
      <c r="D40" s="66">
        <v>80.08</v>
      </c>
      <c r="E40" s="42" t="s">
        <v>207</v>
      </c>
      <c r="F40" s="42" t="s">
        <v>207</v>
      </c>
      <c r="H40" s="58" t="s">
        <v>99</v>
      </c>
      <c r="I40" s="66">
        <v>3850</v>
      </c>
      <c r="J40" s="66">
        <v>4730</v>
      </c>
      <c r="K40" s="66">
        <v>163</v>
      </c>
      <c r="L40" s="42" t="s">
        <v>207</v>
      </c>
      <c r="M40" s="42" t="s">
        <v>207</v>
      </c>
    </row>
    <row r="41" spans="1:13" s="340" customFormat="1" ht="17.100000000000001" customHeight="1">
      <c r="A41" s="58" t="s">
        <v>52</v>
      </c>
      <c r="B41" s="66">
        <v>3900</v>
      </c>
      <c r="C41" s="66">
        <v>2535</v>
      </c>
      <c r="D41" s="66">
        <v>81.12</v>
      </c>
      <c r="E41" s="42" t="s">
        <v>207</v>
      </c>
      <c r="F41" s="42" t="s">
        <v>207</v>
      </c>
      <c r="H41" s="58" t="s">
        <v>52</v>
      </c>
      <c r="I41" s="66">
        <v>3950</v>
      </c>
      <c r="J41" s="66">
        <v>1610</v>
      </c>
      <c r="K41" s="66">
        <v>56</v>
      </c>
      <c r="L41" s="42" t="s">
        <v>207</v>
      </c>
      <c r="M41" s="42" t="s">
        <v>207</v>
      </c>
    </row>
    <row r="42" spans="1:13" s="340" customFormat="1" ht="17.100000000000001" customHeight="1">
      <c r="A42" s="58" t="s">
        <v>53</v>
      </c>
      <c r="B42" s="66">
        <v>3840</v>
      </c>
      <c r="C42" s="66">
        <v>2496</v>
      </c>
      <c r="D42" s="66">
        <v>79.872</v>
      </c>
      <c r="E42" s="42" t="s">
        <v>207</v>
      </c>
      <c r="F42" s="42" t="s">
        <v>207</v>
      </c>
      <c r="H42" s="58" t="s">
        <v>53</v>
      </c>
      <c r="I42" s="66">
        <v>3830</v>
      </c>
      <c r="J42" s="66">
        <v>3330</v>
      </c>
      <c r="K42" s="66">
        <v>111</v>
      </c>
      <c r="L42" s="42" t="s">
        <v>207</v>
      </c>
      <c r="M42" s="42" t="s">
        <v>207</v>
      </c>
    </row>
    <row r="43" spans="1:13" s="340" customFormat="1" ht="5.0999999999999996" customHeight="1">
      <c r="A43" s="11"/>
      <c r="B43" s="478"/>
      <c r="C43" s="66"/>
      <c r="D43" s="66"/>
      <c r="E43" s="42"/>
      <c r="F43" s="42"/>
      <c r="H43" s="11"/>
      <c r="I43" s="478"/>
      <c r="J43" s="66"/>
      <c r="K43" s="66"/>
      <c r="L43" s="42"/>
      <c r="M43" s="42"/>
    </row>
    <row r="44" spans="1:13" ht="11.1" customHeight="1">
      <c r="A44" s="355"/>
      <c r="B44" s="355"/>
      <c r="C44" s="355"/>
      <c r="D44" s="355"/>
      <c r="E44" s="355"/>
      <c r="F44" s="354" t="s">
        <v>237</v>
      </c>
      <c r="H44" s="562" t="s">
        <v>237</v>
      </c>
      <c r="I44" s="562"/>
      <c r="J44" s="562"/>
      <c r="K44" s="562"/>
      <c r="L44" s="562"/>
      <c r="M44" s="562"/>
    </row>
    <row r="46" spans="1:13" ht="13.5">
      <c r="A46" s="521" t="str">
        <f>A22</f>
        <v>12.11  PUNO: POBLACIÓN DE PORCINOS, PRODUCCIÓN DE CARNE Y MANTECA, SEGÚN PROVINCIA, 2021 - 2024</v>
      </c>
      <c r="B46" s="521"/>
      <c r="C46" s="521"/>
      <c r="D46" s="521"/>
      <c r="E46" s="521"/>
      <c r="F46" s="521"/>
      <c r="H46" s="521" t="str">
        <f>A22</f>
        <v>12.11  PUNO: POBLACIÓN DE PORCINOS, PRODUCCIÓN DE CARNE Y MANTECA, SEGÚN PROVINCIA, 2021 - 2024</v>
      </c>
      <c r="I46" s="521"/>
      <c r="J46" s="521"/>
      <c r="K46" s="521"/>
      <c r="L46" s="521"/>
      <c r="M46" s="521"/>
    </row>
    <row r="47" spans="1:13" ht="9" customHeight="1">
      <c r="A47" s="14" t="s">
        <v>108</v>
      </c>
      <c r="B47" s="1"/>
      <c r="C47" s="1"/>
      <c r="D47" s="1"/>
      <c r="E47" s="1"/>
      <c r="F47" s="183"/>
      <c r="H47" s="14" t="s">
        <v>108</v>
      </c>
      <c r="I47" s="1"/>
      <c r="J47" s="1"/>
      <c r="K47" s="1"/>
      <c r="L47" s="1"/>
      <c r="M47" s="183" t="s">
        <v>319</v>
      </c>
    </row>
    <row r="48" spans="1:13" ht="12.75" customHeight="1">
      <c r="A48" s="554" t="s">
        <v>60</v>
      </c>
      <c r="B48" s="97" t="s">
        <v>89</v>
      </c>
      <c r="C48" s="529" t="s">
        <v>428</v>
      </c>
      <c r="D48" s="529"/>
      <c r="E48" s="529" t="s">
        <v>427</v>
      </c>
      <c r="F48" s="529"/>
      <c r="H48" s="554" t="s">
        <v>60</v>
      </c>
      <c r="I48" s="97" t="s">
        <v>89</v>
      </c>
      <c r="J48" s="529" t="s">
        <v>428</v>
      </c>
      <c r="K48" s="529"/>
      <c r="L48" s="529" t="s">
        <v>427</v>
      </c>
      <c r="M48" s="529"/>
    </row>
    <row r="49" spans="1:16">
      <c r="A49" s="559"/>
      <c r="B49" s="98" t="s">
        <v>192</v>
      </c>
      <c r="C49" s="99" t="s">
        <v>102</v>
      </c>
      <c r="D49" s="556" t="s">
        <v>255</v>
      </c>
      <c r="E49" s="565" t="s">
        <v>426</v>
      </c>
      <c r="F49" s="556" t="s">
        <v>255</v>
      </c>
      <c r="H49" s="559"/>
      <c r="I49" s="98" t="s">
        <v>192</v>
      </c>
      <c r="J49" s="99" t="s">
        <v>102</v>
      </c>
      <c r="K49" s="556" t="s">
        <v>255</v>
      </c>
      <c r="L49" s="565" t="s">
        <v>426</v>
      </c>
      <c r="M49" s="556" t="s">
        <v>255</v>
      </c>
    </row>
    <row r="50" spans="1:16">
      <c r="A50" s="559"/>
      <c r="B50" s="100" t="s">
        <v>414</v>
      </c>
      <c r="C50" s="54" t="s">
        <v>415</v>
      </c>
      <c r="D50" s="557"/>
      <c r="E50" s="566"/>
      <c r="F50" s="557"/>
      <c r="H50" s="559"/>
      <c r="I50" s="100" t="s">
        <v>414</v>
      </c>
      <c r="J50" s="54" t="s">
        <v>415</v>
      </c>
      <c r="K50" s="557"/>
      <c r="L50" s="566"/>
      <c r="M50" s="557"/>
    </row>
    <row r="51" spans="1:16" ht="5.0999999999999996" customHeight="1">
      <c r="A51" s="440"/>
      <c r="B51" s="52"/>
      <c r="C51" s="52"/>
      <c r="D51" s="52"/>
      <c r="E51" s="51"/>
      <c r="F51" s="52"/>
      <c r="H51" s="440"/>
      <c r="I51" s="52"/>
      <c r="J51" s="52"/>
      <c r="K51" s="52"/>
      <c r="L51" s="51"/>
      <c r="M51" s="52"/>
    </row>
    <row r="52" spans="1:16" ht="16.5" customHeight="1">
      <c r="A52" s="157">
        <v>2023</v>
      </c>
      <c r="B52" s="14"/>
      <c r="C52" s="14"/>
      <c r="D52" s="14"/>
      <c r="E52" s="167"/>
      <c r="F52" s="14"/>
      <c r="H52" s="157">
        <v>2024</v>
      </c>
      <c r="I52" s="14"/>
      <c r="J52" s="14"/>
      <c r="K52" s="14"/>
      <c r="L52" s="167"/>
      <c r="M52" s="14"/>
      <c r="O52" s="135"/>
      <c r="P52" s="135"/>
    </row>
    <row r="53" spans="1:16" ht="16.5" customHeight="1">
      <c r="A53" s="65" t="s">
        <v>280</v>
      </c>
      <c r="B53" s="67">
        <f>SUM(B54:B66)</f>
        <v>118775</v>
      </c>
      <c r="C53" s="67">
        <f>SUM(C54:C66)</f>
        <v>76790</v>
      </c>
      <c r="D53" s="67">
        <f>SUM(D54:D66)</f>
        <v>2632.25</v>
      </c>
      <c r="E53" s="67" t="s">
        <v>0</v>
      </c>
      <c r="F53" s="67" t="s">
        <v>0</v>
      </c>
      <c r="H53" s="65" t="s">
        <v>280</v>
      </c>
      <c r="I53" s="67">
        <f>SUM(I54:I66)</f>
        <v>118775</v>
      </c>
      <c r="J53" s="67">
        <f>SUM(J54:J66)</f>
        <v>60310</v>
      </c>
      <c r="K53" s="67">
        <f>SUM(K54:K66)</f>
        <v>2100.7749999999996</v>
      </c>
      <c r="L53" s="67" t="s">
        <v>0</v>
      </c>
      <c r="M53" s="67" t="s">
        <v>0</v>
      </c>
      <c r="O53" s="135"/>
      <c r="P53" s="135"/>
    </row>
    <row r="54" spans="1:16" ht="16.5" customHeight="1">
      <c r="A54" s="58" t="s">
        <v>50</v>
      </c>
      <c r="B54" s="66">
        <v>23485</v>
      </c>
      <c r="C54" s="66">
        <v>16290</v>
      </c>
      <c r="D54" s="66">
        <v>565.755</v>
      </c>
      <c r="E54" s="42" t="s">
        <v>0</v>
      </c>
      <c r="F54" s="42" t="s">
        <v>207</v>
      </c>
      <c r="H54" s="58" t="s">
        <v>50</v>
      </c>
      <c r="I54" s="42">
        <v>23485</v>
      </c>
      <c r="J54" s="42">
        <v>12440</v>
      </c>
      <c r="K54" s="42">
        <v>439.46999999999997</v>
      </c>
      <c r="L54" s="42" t="s">
        <v>207</v>
      </c>
      <c r="M54" s="42" t="s">
        <v>207</v>
      </c>
      <c r="O54" s="135"/>
      <c r="P54" s="397" t="s">
        <v>50</v>
      </c>
    </row>
    <row r="55" spans="1:16" ht="16.5" customHeight="1">
      <c r="A55" s="58" t="s">
        <v>70</v>
      </c>
      <c r="B55" s="66">
        <v>15665</v>
      </c>
      <c r="C55" s="66">
        <v>10730</v>
      </c>
      <c r="D55" s="66">
        <v>362.44000000000005</v>
      </c>
      <c r="E55" s="42" t="s">
        <v>207</v>
      </c>
      <c r="F55" s="42" t="s">
        <v>207</v>
      </c>
      <c r="H55" s="58" t="s">
        <v>70</v>
      </c>
      <c r="I55" s="42">
        <v>15665</v>
      </c>
      <c r="J55" s="42">
        <v>8630</v>
      </c>
      <c r="K55" s="42">
        <v>295.86999999999995</v>
      </c>
      <c r="L55" s="42" t="s">
        <v>207</v>
      </c>
      <c r="M55" s="42" t="s">
        <v>207</v>
      </c>
      <c r="O55" s="135"/>
      <c r="P55" s="397" t="s">
        <v>353</v>
      </c>
    </row>
    <row r="56" spans="1:16" ht="16.5" customHeight="1">
      <c r="A56" s="58" t="s">
        <v>54</v>
      </c>
      <c r="B56" s="66">
        <v>1975</v>
      </c>
      <c r="C56" s="66">
        <v>930</v>
      </c>
      <c r="D56" s="66">
        <v>32.159999999999997</v>
      </c>
      <c r="E56" s="42" t="s">
        <v>207</v>
      </c>
      <c r="F56" s="42" t="s">
        <v>207</v>
      </c>
      <c r="H56" s="58" t="s">
        <v>54</v>
      </c>
      <c r="I56" s="42">
        <v>1975</v>
      </c>
      <c r="J56" s="42">
        <v>1000</v>
      </c>
      <c r="K56" s="42">
        <v>35.294999999999995</v>
      </c>
      <c r="L56" s="42" t="s">
        <v>207</v>
      </c>
      <c r="M56" s="42" t="s">
        <v>207</v>
      </c>
      <c r="O56" s="135"/>
      <c r="P56" s="397" t="s">
        <v>54</v>
      </c>
    </row>
    <row r="57" spans="1:16" ht="16.5" customHeight="1">
      <c r="A57" s="58" t="s">
        <v>55</v>
      </c>
      <c r="B57" s="66">
        <v>16990</v>
      </c>
      <c r="C57" s="66">
        <v>10750</v>
      </c>
      <c r="D57" s="66">
        <v>367.4199999999999</v>
      </c>
      <c r="E57" s="42" t="s">
        <v>207</v>
      </c>
      <c r="F57" s="42" t="s">
        <v>207</v>
      </c>
      <c r="H57" s="58" t="s">
        <v>55</v>
      </c>
      <c r="I57" s="42">
        <v>16990</v>
      </c>
      <c r="J57" s="42">
        <v>7650</v>
      </c>
      <c r="K57" s="42">
        <v>266.16000000000003</v>
      </c>
      <c r="L57" s="42" t="s">
        <v>207</v>
      </c>
      <c r="M57" s="42" t="s">
        <v>207</v>
      </c>
      <c r="O57" s="135"/>
      <c r="P57" s="397" t="s">
        <v>55</v>
      </c>
    </row>
    <row r="58" spans="1:16" ht="16.5" customHeight="1">
      <c r="A58" s="58" t="s">
        <v>71</v>
      </c>
      <c r="B58" s="66">
        <v>20305</v>
      </c>
      <c r="C58" s="66">
        <v>8370</v>
      </c>
      <c r="D58" s="66">
        <v>291.40500000000003</v>
      </c>
      <c r="E58" s="42" t="s">
        <v>207</v>
      </c>
      <c r="F58" s="42" t="s">
        <v>207</v>
      </c>
      <c r="H58" s="58" t="s">
        <v>71</v>
      </c>
      <c r="I58" s="42">
        <v>20305</v>
      </c>
      <c r="J58" s="42">
        <v>6820</v>
      </c>
      <c r="K58" s="42">
        <v>241.51</v>
      </c>
      <c r="L58" s="42" t="s">
        <v>207</v>
      </c>
      <c r="M58" s="42" t="s">
        <v>207</v>
      </c>
      <c r="O58" s="135"/>
      <c r="P58" s="397" t="s">
        <v>352</v>
      </c>
    </row>
    <row r="59" spans="1:16" ht="16.5" customHeight="1">
      <c r="A59" s="58" t="s">
        <v>72</v>
      </c>
      <c r="B59" s="66">
        <v>12650</v>
      </c>
      <c r="C59" s="66">
        <v>9400</v>
      </c>
      <c r="D59" s="66">
        <v>327.27999999999997</v>
      </c>
      <c r="E59" s="42" t="s">
        <v>207</v>
      </c>
      <c r="F59" s="42" t="s">
        <v>207</v>
      </c>
      <c r="H59" s="58" t="s">
        <v>72</v>
      </c>
      <c r="I59" s="42">
        <v>12650</v>
      </c>
      <c r="J59" s="42">
        <v>7810</v>
      </c>
      <c r="K59" s="42">
        <v>276.375</v>
      </c>
      <c r="L59" s="42" t="s">
        <v>207</v>
      </c>
      <c r="M59" s="42" t="s">
        <v>207</v>
      </c>
      <c r="O59" s="135"/>
      <c r="P59" s="397" t="s">
        <v>72</v>
      </c>
    </row>
    <row r="60" spans="1:16" ht="16.5" customHeight="1">
      <c r="A60" s="58" t="s">
        <v>51</v>
      </c>
      <c r="B60" s="66">
        <v>3465</v>
      </c>
      <c r="C60" s="66">
        <v>2780</v>
      </c>
      <c r="D60" s="66">
        <v>92.36999999999999</v>
      </c>
      <c r="E60" s="42" t="s">
        <v>207</v>
      </c>
      <c r="F60" s="42" t="s">
        <v>207</v>
      </c>
      <c r="H60" s="58" t="s">
        <v>51</v>
      </c>
      <c r="I60" s="42">
        <v>3465</v>
      </c>
      <c r="J60" s="42">
        <v>2390</v>
      </c>
      <c r="K60" s="42">
        <v>80.23</v>
      </c>
      <c r="L60" s="42" t="s">
        <v>207</v>
      </c>
      <c r="M60" s="42" t="s">
        <v>207</v>
      </c>
      <c r="O60" s="135"/>
      <c r="P60" s="397" t="s">
        <v>51</v>
      </c>
    </row>
    <row r="61" spans="1:16" ht="16.5" customHeight="1">
      <c r="A61" s="58" t="s">
        <v>48</v>
      </c>
      <c r="B61" s="66">
        <v>8690</v>
      </c>
      <c r="C61" s="66">
        <v>4400</v>
      </c>
      <c r="D61" s="66">
        <v>148.37</v>
      </c>
      <c r="E61" s="42" t="s">
        <v>207</v>
      </c>
      <c r="F61" s="42" t="s">
        <v>207</v>
      </c>
      <c r="H61" s="58" t="s">
        <v>48</v>
      </c>
      <c r="I61" s="42">
        <v>8690</v>
      </c>
      <c r="J61" s="42">
        <v>3330</v>
      </c>
      <c r="K61" s="42">
        <v>113.91</v>
      </c>
      <c r="L61" s="42" t="s">
        <v>207</v>
      </c>
      <c r="M61" s="42" t="s">
        <v>207</v>
      </c>
      <c r="O61" s="135"/>
      <c r="P61" s="397" t="s">
        <v>48</v>
      </c>
    </row>
    <row r="62" spans="1:16" ht="16.5" customHeight="1">
      <c r="A62" s="58" t="s">
        <v>49</v>
      </c>
      <c r="B62" s="66">
        <v>3310</v>
      </c>
      <c r="C62" s="66">
        <v>2590</v>
      </c>
      <c r="D62" s="66">
        <v>86.864999999999995</v>
      </c>
      <c r="E62" s="42" t="s">
        <v>207</v>
      </c>
      <c r="F62" s="42" t="s">
        <v>207</v>
      </c>
      <c r="H62" s="58" t="s">
        <v>49</v>
      </c>
      <c r="I62" s="42">
        <v>3310</v>
      </c>
      <c r="J62" s="42">
        <v>1940</v>
      </c>
      <c r="K62" s="42">
        <v>65.830000000000013</v>
      </c>
      <c r="L62" s="42" t="s">
        <v>207</v>
      </c>
      <c r="M62" s="42" t="s">
        <v>207</v>
      </c>
      <c r="O62" s="135"/>
      <c r="P62" s="397" t="s">
        <v>49</v>
      </c>
    </row>
    <row r="63" spans="1:16" ht="16.5" customHeight="1">
      <c r="A63" s="58" t="s">
        <v>193</v>
      </c>
      <c r="B63" s="66">
        <v>815</v>
      </c>
      <c r="C63" s="66">
        <v>580</v>
      </c>
      <c r="D63" s="66">
        <v>18.855</v>
      </c>
      <c r="E63" s="42" t="s">
        <v>207</v>
      </c>
      <c r="F63" s="42" t="s">
        <v>207</v>
      </c>
      <c r="H63" s="58" t="s">
        <v>193</v>
      </c>
      <c r="I63" s="42">
        <v>815</v>
      </c>
      <c r="J63" s="42">
        <v>420</v>
      </c>
      <c r="K63" s="42">
        <v>14.04</v>
      </c>
      <c r="L63" s="42" t="s">
        <v>207</v>
      </c>
      <c r="M63" s="42" t="s">
        <v>207</v>
      </c>
      <c r="O63" s="135"/>
      <c r="P63" s="397" t="s">
        <v>351</v>
      </c>
    </row>
    <row r="64" spans="1:16" ht="16.5" customHeight="1">
      <c r="A64" s="58" t="s">
        <v>99</v>
      </c>
      <c r="B64" s="66">
        <v>3630</v>
      </c>
      <c r="C64" s="66">
        <v>4985</v>
      </c>
      <c r="D64" s="66">
        <v>171.255</v>
      </c>
      <c r="E64" s="42" t="s">
        <v>207</v>
      </c>
      <c r="F64" s="42" t="s">
        <v>207</v>
      </c>
      <c r="H64" s="58" t="s">
        <v>99</v>
      </c>
      <c r="I64" s="42">
        <v>3630</v>
      </c>
      <c r="J64" s="42">
        <v>4130</v>
      </c>
      <c r="K64" s="42">
        <v>143.6</v>
      </c>
      <c r="L64" s="42" t="s">
        <v>207</v>
      </c>
      <c r="M64" s="42" t="s">
        <v>207</v>
      </c>
      <c r="O64" s="135"/>
      <c r="P64" s="397" t="s">
        <v>350</v>
      </c>
    </row>
    <row r="65" spans="1:16" ht="16.5" customHeight="1">
      <c r="A65" s="58" t="s">
        <v>52</v>
      </c>
      <c r="B65" s="66">
        <v>3885</v>
      </c>
      <c r="C65" s="66">
        <v>1545</v>
      </c>
      <c r="D65" s="66">
        <v>53.384999999999998</v>
      </c>
      <c r="E65" s="42" t="s">
        <v>207</v>
      </c>
      <c r="F65" s="42" t="s">
        <v>207</v>
      </c>
      <c r="H65" s="58" t="s">
        <v>52</v>
      </c>
      <c r="I65" s="42">
        <v>3885</v>
      </c>
      <c r="J65" s="42">
        <v>1230</v>
      </c>
      <c r="K65" s="42">
        <v>43.315000000000005</v>
      </c>
      <c r="L65" s="42" t="s">
        <v>207</v>
      </c>
      <c r="M65" s="42" t="s">
        <v>207</v>
      </c>
      <c r="O65" s="135"/>
      <c r="P65" s="397" t="s">
        <v>52</v>
      </c>
    </row>
    <row r="66" spans="1:16" ht="16.5" customHeight="1">
      <c r="A66" s="58" t="s">
        <v>53</v>
      </c>
      <c r="B66" s="66">
        <v>3910</v>
      </c>
      <c r="C66" s="66">
        <v>3440</v>
      </c>
      <c r="D66" s="66">
        <v>114.69000000000001</v>
      </c>
      <c r="E66" s="42" t="s">
        <v>207</v>
      </c>
      <c r="F66" s="42" t="s">
        <v>207</v>
      </c>
      <c r="H66" s="58" t="s">
        <v>53</v>
      </c>
      <c r="I66" s="42">
        <v>3910</v>
      </c>
      <c r="J66" s="42">
        <v>2520</v>
      </c>
      <c r="K66" s="42">
        <v>85.169999999999987</v>
      </c>
      <c r="L66" s="42" t="s">
        <v>207</v>
      </c>
      <c r="M66" s="42" t="s">
        <v>207</v>
      </c>
      <c r="O66" s="135"/>
      <c r="P66" s="397" t="s">
        <v>53</v>
      </c>
    </row>
    <row r="67" spans="1:16" ht="5.0999999999999996" customHeight="1">
      <c r="A67" s="11"/>
      <c r="B67" s="478"/>
      <c r="C67" s="66"/>
      <c r="D67" s="66"/>
      <c r="E67" s="42"/>
      <c r="F67" s="42"/>
      <c r="H67" s="11"/>
      <c r="I67" s="363"/>
      <c r="J67" s="42"/>
      <c r="K67" s="42"/>
      <c r="L67" s="42"/>
      <c r="M67" s="42"/>
      <c r="O67" s="135"/>
      <c r="P67" s="397"/>
    </row>
    <row r="68" spans="1:16">
      <c r="A68" s="562" t="s">
        <v>237</v>
      </c>
      <c r="B68" s="562"/>
      <c r="C68" s="562"/>
      <c r="D68" s="562"/>
      <c r="E68" s="562"/>
      <c r="F68" s="562"/>
      <c r="H68" s="563" t="s">
        <v>429</v>
      </c>
      <c r="I68" s="563"/>
      <c r="J68" s="563"/>
      <c r="K68" s="563"/>
      <c r="L68" s="563"/>
      <c r="M68" s="563"/>
      <c r="O68" s="135"/>
      <c r="P68" s="135"/>
    </row>
    <row r="69" spans="1:16">
      <c r="H69" s="558" t="s">
        <v>127</v>
      </c>
      <c r="I69" s="558"/>
      <c r="J69" s="558"/>
      <c r="K69" s="558"/>
      <c r="L69" s="558"/>
      <c r="M69" s="558"/>
    </row>
  </sheetData>
  <mergeCells count="46">
    <mergeCell ref="A68:F68"/>
    <mergeCell ref="A46:F46"/>
    <mergeCell ref="A48:A50"/>
    <mergeCell ref="C48:D48"/>
    <mergeCell ref="E48:F48"/>
    <mergeCell ref="D49:D50"/>
    <mergeCell ref="E49:E50"/>
    <mergeCell ref="F49:F50"/>
    <mergeCell ref="H44:M44"/>
    <mergeCell ref="H24:H26"/>
    <mergeCell ref="J24:K24"/>
    <mergeCell ref="L24:M24"/>
    <mergeCell ref="K25:K26"/>
    <mergeCell ref="L25:L26"/>
    <mergeCell ref="M25:M26"/>
    <mergeCell ref="A24:A26"/>
    <mergeCell ref="C24:D24"/>
    <mergeCell ref="E24:F24"/>
    <mergeCell ref="D25:D26"/>
    <mergeCell ref="E25:E26"/>
    <mergeCell ref="F25:F26"/>
    <mergeCell ref="A1:F1"/>
    <mergeCell ref="H1:M1"/>
    <mergeCell ref="A22:F22"/>
    <mergeCell ref="H22:M22"/>
    <mergeCell ref="H3:H5"/>
    <mergeCell ref="J3:K3"/>
    <mergeCell ref="L3:M3"/>
    <mergeCell ref="K4:K5"/>
    <mergeCell ref="L4:L5"/>
    <mergeCell ref="M4:M5"/>
    <mergeCell ref="A3:A5"/>
    <mergeCell ref="C3:D3"/>
    <mergeCell ref="E3:F3"/>
    <mergeCell ref="D4:D5"/>
    <mergeCell ref="E4:E5"/>
    <mergeCell ref="F4:F5"/>
    <mergeCell ref="H69:M69"/>
    <mergeCell ref="H68:M68"/>
    <mergeCell ref="H46:M46"/>
    <mergeCell ref="H48:H50"/>
    <mergeCell ref="J48:K48"/>
    <mergeCell ref="L48:M48"/>
    <mergeCell ref="K49:K50"/>
    <mergeCell ref="L49:L50"/>
    <mergeCell ref="M49:M50"/>
  </mergeCells>
  <pageMargins left="0.78740157480314965" right="0.78740157480314965" top="0.98425196850393704" bottom="0.98425196850393704" header="0" footer="0"/>
  <pageSetup orientation="portrait" r:id="rId1"/>
  <ignoredErrors>
    <ignoredError sqref="I29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theme="0"/>
  </sheetPr>
  <dimension ref="A1:U70"/>
  <sheetViews>
    <sheetView showGridLines="0" topLeftCell="A23" zoomScaleNormal="100" workbookViewId="0">
      <selection activeCell="A23" sqref="A23:F23"/>
    </sheetView>
  </sheetViews>
  <sheetFormatPr baseColWidth="10" defaultRowHeight="12.75"/>
  <cols>
    <col min="1" max="1" width="15.28515625" customWidth="1"/>
    <col min="2" max="2" width="10.28515625" customWidth="1"/>
    <col min="3" max="6" width="14.28515625" customWidth="1"/>
    <col min="8" max="8" width="15.28515625" customWidth="1"/>
    <col min="9" max="9" width="10.28515625" customWidth="1"/>
    <col min="10" max="13" width="14.28515625" customWidth="1"/>
  </cols>
  <sheetData>
    <row r="1" spans="1:13" ht="14.1" hidden="1" customHeight="1">
      <c r="A1" s="526" t="s">
        <v>356</v>
      </c>
      <c r="B1" s="526"/>
      <c r="C1" s="526"/>
      <c r="D1" s="526"/>
      <c r="E1" s="526"/>
      <c r="F1" s="526"/>
      <c r="H1" s="526" t="s">
        <v>356</v>
      </c>
      <c r="I1" s="526"/>
      <c r="J1" s="526"/>
      <c r="K1" s="526"/>
      <c r="L1" s="526"/>
      <c r="M1" s="526"/>
    </row>
    <row r="2" spans="1:13" ht="3.95" hidden="1" customHeight="1">
      <c r="A2" s="14" t="s">
        <v>109</v>
      </c>
      <c r="B2" s="1"/>
      <c r="C2" s="1"/>
      <c r="D2" s="1"/>
      <c r="E2" s="103"/>
      <c r="F2" s="1"/>
      <c r="H2" s="14" t="s">
        <v>109</v>
      </c>
      <c r="I2" s="1"/>
      <c r="J2" s="1"/>
      <c r="K2" s="1"/>
      <c r="L2" s="103"/>
      <c r="M2" s="1"/>
    </row>
    <row r="3" spans="1:13" hidden="1">
      <c r="A3" s="554" t="s">
        <v>60</v>
      </c>
      <c r="B3" s="97" t="s">
        <v>89</v>
      </c>
      <c r="C3" s="567" t="s">
        <v>165</v>
      </c>
      <c r="D3" s="529"/>
      <c r="E3" s="529" t="s">
        <v>164</v>
      </c>
      <c r="F3" s="529"/>
      <c r="H3" s="554" t="s">
        <v>60</v>
      </c>
      <c r="I3" s="97" t="s">
        <v>89</v>
      </c>
      <c r="J3" s="567" t="s">
        <v>165</v>
      </c>
      <c r="K3" s="529"/>
      <c r="L3" s="529" t="s">
        <v>164</v>
      </c>
      <c r="M3" s="529"/>
    </row>
    <row r="4" spans="1:13" hidden="1">
      <c r="A4" s="559"/>
      <c r="B4" s="98" t="s">
        <v>107</v>
      </c>
      <c r="C4" s="99" t="s">
        <v>102</v>
      </c>
      <c r="D4" s="556" t="s">
        <v>255</v>
      </c>
      <c r="E4" s="565" t="s">
        <v>97</v>
      </c>
      <c r="F4" s="556" t="s">
        <v>255</v>
      </c>
      <c r="H4" s="559"/>
      <c r="I4" s="98" t="s">
        <v>107</v>
      </c>
      <c r="J4" s="99" t="s">
        <v>102</v>
      </c>
      <c r="K4" s="556" t="s">
        <v>255</v>
      </c>
      <c r="L4" s="565" t="s">
        <v>97</v>
      </c>
      <c r="M4" s="556" t="s">
        <v>255</v>
      </c>
    </row>
    <row r="5" spans="1:13" hidden="1">
      <c r="A5" s="559"/>
      <c r="B5" s="100" t="s">
        <v>133</v>
      </c>
      <c r="C5" s="54" t="s">
        <v>95</v>
      </c>
      <c r="D5" s="557"/>
      <c r="E5" s="566"/>
      <c r="F5" s="557"/>
      <c r="H5" s="559"/>
      <c r="I5" s="100" t="s">
        <v>133</v>
      </c>
      <c r="J5" s="54" t="s">
        <v>95</v>
      </c>
      <c r="K5" s="557"/>
      <c r="L5" s="566"/>
      <c r="M5" s="557"/>
    </row>
    <row r="6" spans="1:13" s="342" customFormat="1" ht="11.1" hidden="1" customHeight="1">
      <c r="A6" s="157">
        <v>2019</v>
      </c>
      <c r="B6" s="14"/>
      <c r="C6" s="14"/>
      <c r="D6" s="14"/>
      <c r="E6" s="167"/>
      <c r="F6" s="14"/>
      <c r="H6" s="157" t="s">
        <v>263</v>
      </c>
      <c r="I6" s="14"/>
      <c r="J6" s="14"/>
      <c r="K6" s="14"/>
      <c r="L6" s="167"/>
      <c r="M6" s="14"/>
    </row>
    <row r="7" spans="1:13" s="340" customFormat="1" ht="18" hidden="1" customHeight="1">
      <c r="A7" s="65" t="s">
        <v>280</v>
      </c>
      <c r="B7" s="67">
        <f>SUM(B8:B20)</f>
        <v>1698765</v>
      </c>
      <c r="C7" s="67">
        <f>SUM(C8:C20)</f>
        <v>2055840</v>
      </c>
      <c r="D7" s="67">
        <f>SUM(D8:D20)</f>
        <v>3361</v>
      </c>
      <c r="E7" s="67">
        <f>SUM(E8:E20)</f>
        <v>239601</v>
      </c>
      <c r="F7" s="67">
        <f>SUM(F8:F20)</f>
        <v>2071</v>
      </c>
      <c r="H7" s="65" t="s">
        <v>280</v>
      </c>
      <c r="I7" s="67">
        <f>SUM(I8:I20)</f>
        <v>1699105</v>
      </c>
      <c r="J7" s="67">
        <f>SUM(J8:J20)</f>
        <v>1420080</v>
      </c>
      <c r="K7" s="67">
        <f>SUM(K8:K20)</f>
        <v>2351</v>
      </c>
      <c r="L7" s="67">
        <f>SUM(L8:L20)</f>
        <v>249554</v>
      </c>
      <c r="M7" s="67">
        <f>SUM(M8:M20)</f>
        <v>1434</v>
      </c>
    </row>
    <row r="8" spans="1:13" s="340" customFormat="1" ht="18" hidden="1" customHeight="1">
      <c r="A8" s="58" t="s">
        <v>50</v>
      </c>
      <c r="B8" s="66">
        <v>166590</v>
      </c>
      <c r="C8" s="66">
        <v>200120</v>
      </c>
      <c r="D8" s="66">
        <v>315</v>
      </c>
      <c r="E8" s="42">
        <v>23886</v>
      </c>
      <c r="F8" s="66">
        <v>208</v>
      </c>
      <c r="H8" s="58" t="s">
        <v>50</v>
      </c>
      <c r="I8" s="42">
        <v>166590</v>
      </c>
      <c r="J8" s="42">
        <v>142760</v>
      </c>
      <c r="K8" s="42">
        <v>228</v>
      </c>
      <c r="L8" s="42">
        <v>23461</v>
      </c>
      <c r="M8" s="66">
        <v>138</v>
      </c>
    </row>
    <row r="9" spans="1:13" s="340" customFormat="1" ht="18" hidden="1" customHeight="1">
      <c r="A9" s="58" t="s">
        <v>70</v>
      </c>
      <c r="B9" s="66">
        <v>172330</v>
      </c>
      <c r="C9" s="66">
        <v>261945</v>
      </c>
      <c r="D9" s="66">
        <v>407</v>
      </c>
      <c r="E9" s="42">
        <v>35318</v>
      </c>
      <c r="F9" s="66">
        <v>300</v>
      </c>
      <c r="H9" s="58" t="s">
        <v>70</v>
      </c>
      <c r="I9" s="42">
        <v>172330</v>
      </c>
      <c r="J9" s="42">
        <v>179230</v>
      </c>
      <c r="K9" s="42">
        <v>279</v>
      </c>
      <c r="L9" s="42">
        <v>38666</v>
      </c>
      <c r="M9" s="66">
        <v>216</v>
      </c>
    </row>
    <row r="10" spans="1:13" s="340" customFormat="1" ht="18" hidden="1" customHeight="1">
      <c r="A10" s="58" t="s">
        <v>54</v>
      </c>
      <c r="B10" s="66">
        <v>82580</v>
      </c>
      <c r="C10" s="66">
        <v>132130</v>
      </c>
      <c r="D10" s="66">
        <v>234</v>
      </c>
      <c r="E10" s="42">
        <v>11909</v>
      </c>
      <c r="F10" s="66">
        <v>107</v>
      </c>
      <c r="H10" s="58" t="s">
        <v>54</v>
      </c>
      <c r="I10" s="42">
        <v>82580</v>
      </c>
      <c r="J10" s="42">
        <v>95580</v>
      </c>
      <c r="K10" s="42">
        <v>172</v>
      </c>
      <c r="L10" s="42">
        <v>13188</v>
      </c>
      <c r="M10" s="66">
        <v>80</v>
      </c>
    </row>
    <row r="11" spans="1:13" s="340" customFormat="1" ht="18" hidden="1" customHeight="1">
      <c r="A11" s="58" t="s">
        <v>55</v>
      </c>
      <c r="B11" s="66">
        <v>212820</v>
      </c>
      <c r="C11" s="66">
        <v>240690</v>
      </c>
      <c r="D11" s="66">
        <v>392</v>
      </c>
      <c r="E11" s="42">
        <v>27508</v>
      </c>
      <c r="F11" s="66">
        <v>240</v>
      </c>
      <c r="H11" s="58" t="s">
        <v>55</v>
      </c>
      <c r="I11" s="42">
        <v>212820</v>
      </c>
      <c r="J11" s="42">
        <v>176560</v>
      </c>
      <c r="K11" s="42">
        <v>285</v>
      </c>
      <c r="L11" s="42">
        <v>28588</v>
      </c>
      <c r="M11" s="66">
        <v>166</v>
      </c>
    </row>
    <row r="12" spans="1:13" s="340" customFormat="1" ht="18" hidden="1" customHeight="1">
      <c r="A12" s="58" t="s">
        <v>71</v>
      </c>
      <c r="B12" s="66">
        <v>146620</v>
      </c>
      <c r="C12" s="66">
        <v>102520</v>
      </c>
      <c r="D12" s="66">
        <v>164</v>
      </c>
      <c r="E12" s="42">
        <v>18668</v>
      </c>
      <c r="F12" s="66">
        <v>162</v>
      </c>
      <c r="H12" s="58" t="s">
        <v>71</v>
      </c>
      <c r="I12" s="42">
        <v>146620</v>
      </c>
      <c r="J12" s="42">
        <v>66985</v>
      </c>
      <c r="K12" s="42">
        <v>109</v>
      </c>
      <c r="L12" s="42">
        <v>19309</v>
      </c>
      <c r="M12" s="66">
        <v>111</v>
      </c>
    </row>
    <row r="13" spans="1:13" s="340" customFormat="1" ht="18" hidden="1" customHeight="1">
      <c r="A13" s="58" t="s">
        <v>72</v>
      </c>
      <c r="B13" s="66">
        <v>194200</v>
      </c>
      <c r="C13" s="66">
        <v>215550</v>
      </c>
      <c r="D13" s="66">
        <v>345</v>
      </c>
      <c r="E13" s="42">
        <v>29287</v>
      </c>
      <c r="F13" s="66">
        <v>253</v>
      </c>
      <c r="H13" s="58" t="s">
        <v>72</v>
      </c>
      <c r="I13" s="42">
        <v>194200</v>
      </c>
      <c r="J13" s="42">
        <v>158400</v>
      </c>
      <c r="K13" s="42">
        <v>260</v>
      </c>
      <c r="L13" s="42">
        <v>30431</v>
      </c>
      <c r="M13" s="66">
        <v>177</v>
      </c>
    </row>
    <row r="14" spans="1:13" s="340" customFormat="1" ht="18" hidden="1" customHeight="1">
      <c r="A14" s="58" t="s">
        <v>51</v>
      </c>
      <c r="B14" s="66">
        <v>72005</v>
      </c>
      <c r="C14" s="66">
        <v>106580</v>
      </c>
      <c r="D14" s="66">
        <v>167</v>
      </c>
      <c r="E14" s="42">
        <v>10112</v>
      </c>
      <c r="F14" s="66">
        <v>86</v>
      </c>
      <c r="H14" s="58" t="s">
        <v>51</v>
      </c>
      <c r="I14" s="42">
        <v>72005</v>
      </c>
      <c r="J14" s="42">
        <v>69790</v>
      </c>
      <c r="K14" s="42">
        <v>114</v>
      </c>
      <c r="L14" s="42">
        <v>10426</v>
      </c>
      <c r="M14" s="66">
        <v>59</v>
      </c>
    </row>
    <row r="15" spans="1:13" s="340" customFormat="1" ht="18" hidden="1" customHeight="1">
      <c r="A15" s="58" t="s">
        <v>48</v>
      </c>
      <c r="B15" s="66">
        <v>60290</v>
      </c>
      <c r="C15" s="66">
        <v>103020</v>
      </c>
      <c r="D15" s="66">
        <v>163</v>
      </c>
      <c r="E15" s="42">
        <v>10402</v>
      </c>
      <c r="F15" s="66">
        <v>93</v>
      </c>
      <c r="H15" s="58" t="s">
        <v>48</v>
      </c>
      <c r="I15" s="42">
        <v>60290</v>
      </c>
      <c r="J15" s="42">
        <v>68130</v>
      </c>
      <c r="K15" s="42">
        <v>109</v>
      </c>
      <c r="L15" s="42">
        <v>10323</v>
      </c>
      <c r="M15" s="66">
        <v>61</v>
      </c>
    </row>
    <row r="16" spans="1:13" s="340" customFormat="1" ht="18" hidden="1" customHeight="1">
      <c r="A16" s="58" t="s">
        <v>49</v>
      </c>
      <c r="B16" s="66">
        <v>79090</v>
      </c>
      <c r="C16" s="66">
        <v>87240</v>
      </c>
      <c r="D16" s="66">
        <v>137</v>
      </c>
      <c r="E16" s="42">
        <v>9681</v>
      </c>
      <c r="F16" s="66">
        <v>76</v>
      </c>
      <c r="H16" s="58" t="s">
        <v>49</v>
      </c>
      <c r="I16" s="42">
        <v>79090</v>
      </c>
      <c r="J16" s="42">
        <v>55810</v>
      </c>
      <c r="K16" s="42">
        <v>88</v>
      </c>
      <c r="L16" s="42">
        <v>10644</v>
      </c>
      <c r="M16" s="66">
        <v>58</v>
      </c>
    </row>
    <row r="17" spans="1:21" s="340" customFormat="1" ht="18" hidden="1" customHeight="1">
      <c r="A17" s="58" t="s">
        <v>193</v>
      </c>
      <c r="B17" s="66">
        <v>20660</v>
      </c>
      <c r="C17" s="66">
        <v>29280</v>
      </c>
      <c r="D17" s="66">
        <v>43</v>
      </c>
      <c r="E17" s="42">
        <v>2930</v>
      </c>
      <c r="F17" s="66">
        <v>24</v>
      </c>
      <c r="H17" s="58" t="s">
        <v>193</v>
      </c>
      <c r="I17" s="42">
        <v>20950</v>
      </c>
      <c r="J17" s="42">
        <v>20900</v>
      </c>
      <c r="K17" s="42">
        <v>31</v>
      </c>
      <c r="L17" s="42">
        <v>3180</v>
      </c>
      <c r="M17" s="66">
        <v>17</v>
      </c>
    </row>
    <row r="18" spans="1:21" s="340" customFormat="1" ht="18" hidden="1" customHeight="1">
      <c r="A18" s="58" t="s">
        <v>99</v>
      </c>
      <c r="B18" s="66">
        <v>103330</v>
      </c>
      <c r="C18" s="66">
        <v>217540</v>
      </c>
      <c r="D18" s="66">
        <v>378</v>
      </c>
      <c r="E18" s="42">
        <v>17026</v>
      </c>
      <c r="F18" s="66">
        <v>146</v>
      </c>
      <c r="H18" s="58" t="s">
        <v>99</v>
      </c>
      <c r="I18" s="42">
        <v>103330</v>
      </c>
      <c r="J18" s="42">
        <v>152970</v>
      </c>
      <c r="K18" s="42">
        <v>272</v>
      </c>
      <c r="L18" s="42">
        <v>17694</v>
      </c>
      <c r="M18" s="66">
        <v>102</v>
      </c>
    </row>
    <row r="19" spans="1:21" s="340" customFormat="1" ht="18" hidden="1" customHeight="1">
      <c r="A19" s="58" t="s">
        <v>52</v>
      </c>
      <c r="B19" s="66">
        <v>339530</v>
      </c>
      <c r="C19" s="66">
        <v>262570</v>
      </c>
      <c r="D19" s="66">
        <v>469</v>
      </c>
      <c r="E19" s="42">
        <v>32730</v>
      </c>
      <c r="F19" s="66">
        <v>293</v>
      </c>
      <c r="H19" s="58" t="s">
        <v>52</v>
      </c>
      <c r="I19" s="42">
        <v>339530</v>
      </c>
      <c r="J19" s="42">
        <v>169950</v>
      </c>
      <c r="K19" s="42">
        <v>307</v>
      </c>
      <c r="L19" s="42">
        <v>33319</v>
      </c>
      <c r="M19" s="66">
        <v>194</v>
      </c>
    </row>
    <row r="20" spans="1:21" s="340" customFormat="1" ht="18" hidden="1" customHeight="1">
      <c r="A20" s="241" t="s">
        <v>53</v>
      </c>
      <c r="B20" s="120">
        <v>48720</v>
      </c>
      <c r="C20" s="120">
        <v>96655</v>
      </c>
      <c r="D20" s="120">
        <v>147</v>
      </c>
      <c r="E20" s="94">
        <v>10144</v>
      </c>
      <c r="F20" s="94">
        <v>83</v>
      </c>
      <c r="H20" s="241" t="s">
        <v>53</v>
      </c>
      <c r="I20" s="162">
        <v>48770</v>
      </c>
      <c r="J20" s="94">
        <v>63015</v>
      </c>
      <c r="K20" s="94">
        <v>97</v>
      </c>
      <c r="L20" s="94">
        <v>10325</v>
      </c>
      <c r="M20" s="94">
        <v>55</v>
      </c>
    </row>
    <row r="21" spans="1:21" ht="11.1" hidden="1" customHeight="1">
      <c r="A21" s="129"/>
      <c r="B21" s="129"/>
      <c r="C21" s="129"/>
      <c r="D21" s="129"/>
      <c r="E21" s="129"/>
      <c r="F21" s="341" t="s">
        <v>237</v>
      </c>
      <c r="H21" s="129"/>
      <c r="I21" s="129"/>
      <c r="J21" s="129"/>
      <c r="K21" s="129"/>
      <c r="L21" s="129"/>
      <c r="M21" s="341" t="s">
        <v>237</v>
      </c>
    </row>
    <row r="22" spans="1:21" ht="12" hidden="1" customHeight="1">
      <c r="A22" s="194"/>
      <c r="B22" s="194"/>
      <c r="C22" s="194"/>
      <c r="D22" s="194"/>
      <c r="E22" s="194"/>
      <c r="F22" s="194"/>
      <c r="H22" s="129"/>
      <c r="I22" s="15"/>
      <c r="J22" s="15"/>
      <c r="K22" s="15"/>
      <c r="L22" s="15"/>
      <c r="M22" s="15"/>
    </row>
    <row r="23" spans="1:21" ht="14.1" customHeight="1">
      <c r="A23" s="526" t="s">
        <v>385</v>
      </c>
      <c r="B23" s="526"/>
      <c r="C23" s="526"/>
      <c r="D23" s="526"/>
      <c r="E23" s="526"/>
      <c r="F23" s="526"/>
      <c r="H23" s="526" t="str">
        <f>A23</f>
        <v>12.12  PUNO: POBLACIÓN DE AVES, PRODUCCIÓN DE CARNE Y HUEVOS, SEGÚN PROVINCIA, 2021 - 2024</v>
      </c>
      <c r="I23" s="526"/>
      <c r="J23" s="526"/>
      <c r="K23" s="526"/>
      <c r="L23" s="526"/>
      <c r="M23" s="526"/>
    </row>
    <row r="24" spans="1:21" ht="5.0999999999999996" customHeight="1">
      <c r="A24" s="14" t="s">
        <v>109</v>
      </c>
      <c r="B24" s="1"/>
      <c r="C24" s="1"/>
      <c r="D24" s="1"/>
      <c r="E24" s="103"/>
      <c r="F24" s="183"/>
      <c r="H24" s="14" t="s">
        <v>109</v>
      </c>
      <c r="I24" s="1"/>
      <c r="J24" s="1"/>
      <c r="K24" s="1"/>
      <c r="L24" s="103"/>
      <c r="M24" s="183"/>
    </row>
    <row r="25" spans="1:21">
      <c r="A25" s="554" t="s">
        <v>60</v>
      </c>
      <c r="B25" s="97" t="s">
        <v>89</v>
      </c>
      <c r="C25" s="567" t="s">
        <v>430</v>
      </c>
      <c r="D25" s="529"/>
      <c r="E25" s="529" t="s">
        <v>432</v>
      </c>
      <c r="F25" s="529"/>
      <c r="H25" s="554" t="s">
        <v>60</v>
      </c>
      <c r="I25" s="97" t="s">
        <v>89</v>
      </c>
      <c r="J25" s="567" t="s">
        <v>430</v>
      </c>
      <c r="K25" s="529"/>
      <c r="L25" s="529" t="s">
        <v>432</v>
      </c>
      <c r="M25" s="529"/>
    </row>
    <row r="26" spans="1:21">
      <c r="A26" s="559"/>
      <c r="B26" s="98" t="s">
        <v>192</v>
      </c>
      <c r="C26" s="99" t="s">
        <v>102</v>
      </c>
      <c r="D26" s="556" t="s">
        <v>255</v>
      </c>
      <c r="E26" s="565" t="s">
        <v>431</v>
      </c>
      <c r="F26" s="556" t="s">
        <v>255</v>
      </c>
      <c r="H26" s="559"/>
      <c r="I26" s="98" t="s">
        <v>192</v>
      </c>
      <c r="J26" s="99" t="s">
        <v>102</v>
      </c>
      <c r="K26" s="556" t="s">
        <v>255</v>
      </c>
      <c r="L26" s="565" t="s">
        <v>431</v>
      </c>
      <c r="M26" s="556" t="s">
        <v>255</v>
      </c>
    </row>
    <row r="27" spans="1:21">
      <c r="A27" s="559"/>
      <c r="B27" s="100" t="s">
        <v>414</v>
      </c>
      <c r="C27" s="54" t="s">
        <v>415</v>
      </c>
      <c r="D27" s="557"/>
      <c r="E27" s="566"/>
      <c r="F27" s="557"/>
      <c r="H27" s="559"/>
      <c r="I27" s="100" t="s">
        <v>414</v>
      </c>
      <c r="J27" s="54" t="s">
        <v>415</v>
      </c>
      <c r="K27" s="557"/>
      <c r="L27" s="566"/>
      <c r="M27" s="557"/>
    </row>
    <row r="28" spans="1:21" ht="5.0999999999999996" customHeight="1">
      <c r="A28" s="440"/>
      <c r="B28" s="52"/>
      <c r="C28" s="52"/>
      <c r="D28" s="52"/>
      <c r="E28" s="51"/>
      <c r="F28" s="52"/>
      <c r="H28" s="440"/>
      <c r="I28" s="52"/>
      <c r="J28" s="52"/>
      <c r="K28" s="52"/>
      <c r="L28" s="51"/>
      <c r="M28" s="52"/>
    </row>
    <row r="29" spans="1:21" s="342" customFormat="1" ht="16.5" customHeight="1">
      <c r="A29" s="157">
        <v>2021</v>
      </c>
      <c r="B29" s="14"/>
      <c r="C29" s="14"/>
      <c r="D29" s="14"/>
      <c r="E29" s="167"/>
      <c r="F29" s="14"/>
      <c r="H29" s="157">
        <v>2022</v>
      </c>
      <c r="I29" s="14"/>
      <c r="J29" s="14"/>
      <c r="K29" s="14"/>
      <c r="L29" s="167"/>
      <c r="M29" s="14"/>
      <c r="P29"/>
      <c r="Q29"/>
      <c r="R29"/>
      <c r="S29"/>
      <c r="T29"/>
      <c r="U29"/>
    </row>
    <row r="30" spans="1:21" s="340" customFormat="1" ht="16.5" customHeight="1">
      <c r="A30" s="65" t="s">
        <v>280</v>
      </c>
      <c r="B30" s="67">
        <f>SUM(B31:B43)</f>
        <v>1597475</v>
      </c>
      <c r="C30" s="67">
        <f>SUM(C31:C43)</f>
        <v>3194950</v>
      </c>
      <c r="D30" s="67">
        <f>SUM(D31:D43)</f>
        <v>5094.8733000000002</v>
      </c>
      <c r="E30" s="67">
        <f>SUM(E31:E43)</f>
        <v>223646.50000000003</v>
      </c>
      <c r="F30" s="67">
        <f>SUM(F31:F43)</f>
        <v>1901.4663023999999</v>
      </c>
      <c r="H30" s="65" t="s">
        <v>280</v>
      </c>
      <c r="I30" s="67">
        <f>SUM(I31:I43)</f>
        <v>1584985</v>
      </c>
      <c r="J30" s="67">
        <f>SUM(J31:J43)</f>
        <v>1850525</v>
      </c>
      <c r="K30" s="67">
        <f>SUM(K31:K43)</f>
        <v>3425</v>
      </c>
      <c r="L30" s="67">
        <f>SUM(L31:L43)</f>
        <v>205697</v>
      </c>
      <c r="M30" s="67">
        <f>SUM(M31:M43)</f>
        <v>1967</v>
      </c>
      <c r="P30"/>
      <c r="Q30"/>
      <c r="R30"/>
      <c r="S30"/>
      <c r="T30"/>
      <c r="U30"/>
    </row>
    <row r="31" spans="1:21" s="340" customFormat="1" ht="16.5" customHeight="1">
      <c r="A31" s="58" t="s">
        <v>50</v>
      </c>
      <c r="B31" s="66">
        <v>162470</v>
      </c>
      <c r="C31" s="66">
        <v>324940</v>
      </c>
      <c r="D31" s="66">
        <v>516.65460000000007</v>
      </c>
      <c r="E31" s="66">
        <v>22745.800000000003</v>
      </c>
      <c r="F31" s="66">
        <v>193.2483168</v>
      </c>
      <c r="H31" s="58" t="s">
        <v>50</v>
      </c>
      <c r="I31" s="66">
        <v>156710</v>
      </c>
      <c r="J31" s="66">
        <v>210160</v>
      </c>
      <c r="K31" s="66">
        <v>334</v>
      </c>
      <c r="L31" s="66">
        <v>23725</v>
      </c>
      <c r="M31" s="66">
        <v>76</v>
      </c>
      <c r="P31"/>
      <c r="Q31"/>
      <c r="R31"/>
      <c r="S31"/>
      <c r="T31"/>
      <c r="U31"/>
    </row>
    <row r="32" spans="1:21" s="340" customFormat="1" ht="16.5" customHeight="1">
      <c r="A32" s="58" t="s">
        <v>70</v>
      </c>
      <c r="B32" s="66">
        <v>132860</v>
      </c>
      <c r="C32" s="66">
        <v>265720</v>
      </c>
      <c r="D32" s="66">
        <v>422.49480000000005</v>
      </c>
      <c r="E32" s="66">
        <v>18600.400000000001</v>
      </c>
      <c r="F32" s="66">
        <v>158.02899839999998</v>
      </c>
      <c r="H32" s="58" t="s">
        <v>70</v>
      </c>
      <c r="I32" s="66">
        <v>126160</v>
      </c>
      <c r="J32" s="66">
        <v>257190</v>
      </c>
      <c r="K32" s="66">
        <v>405</v>
      </c>
      <c r="L32" s="66">
        <v>33803</v>
      </c>
      <c r="M32" s="66">
        <v>289</v>
      </c>
      <c r="P32"/>
      <c r="Q32"/>
      <c r="R32"/>
      <c r="S32"/>
      <c r="T32"/>
      <c r="U32"/>
    </row>
    <row r="33" spans="1:21" s="340" customFormat="1" ht="16.5" customHeight="1">
      <c r="A33" s="58" t="s">
        <v>54</v>
      </c>
      <c r="B33" s="66">
        <v>67740</v>
      </c>
      <c r="C33" s="66">
        <v>135480</v>
      </c>
      <c r="D33" s="66">
        <v>230.316</v>
      </c>
      <c r="E33" s="66">
        <v>9483.6</v>
      </c>
      <c r="F33" s="66">
        <v>81.938304000000002</v>
      </c>
      <c r="H33" s="58" t="s">
        <v>54</v>
      </c>
      <c r="I33" s="66">
        <v>67270</v>
      </c>
      <c r="J33" s="66">
        <v>139240</v>
      </c>
      <c r="K33" s="66">
        <v>254</v>
      </c>
      <c r="L33" s="66">
        <v>12318</v>
      </c>
      <c r="M33" s="66">
        <v>112</v>
      </c>
      <c r="P33"/>
      <c r="Q33"/>
      <c r="R33"/>
      <c r="S33"/>
      <c r="T33"/>
      <c r="U33"/>
    </row>
    <row r="34" spans="1:21" s="340" customFormat="1" ht="16.5" customHeight="1">
      <c r="A34" s="58" t="s">
        <v>55</v>
      </c>
      <c r="B34" s="66">
        <v>212820</v>
      </c>
      <c r="C34" s="66">
        <v>425640</v>
      </c>
      <c r="D34" s="66">
        <v>676.76760000000002</v>
      </c>
      <c r="E34" s="66">
        <v>29794.800000000003</v>
      </c>
      <c r="F34" s="66">
        <v>253.13662079999997</v>
      </c>
      <c r="H34" s="58" t="s">
        <v>55</v>
      </c>
      <c r="I34" s="66">
        <v>212820</v>
      </c>
      <c r="J34" s="66">
        <v>238980</v>
      </c>
      <c r="K34" s="66">
        <v>393</v>
      </c>
      <c r="L34" s="66">
        <v>28184</v>
      </c>
      <c r="M34" s="66">
        <v>251</v>
      </c>
      <c r="P34"/>
      <c r="Q34"/>
      <c r="R34"/>
      <c r="S34"/>
      <c r="T34"/>
      <c r="U34"/>
    </row>
    <row r="35" spans="1:21" s="340" customFormat="1" ht="16.5" customHeight="1">
      <c r="A35" s="58" t="s">
        <v>71</v>
      </c>
      <c r="B35" s="66">
        <v>146725</v>
      </c>
      <c r="C35" s="66">
        <v>293450</v>
      </c>
      <c r="D35" s="66">
        <v>466.58550000000002</v>
      </c>
      <c r="E35" s="66">
        <v>20541.500000000004</v>
      </c>
      <c r="F35" s="66">
        <v>174.52058400000001</v>
      </c>
      <c r="H35" s="58" t="s">
        <v>71</v>
      </c>
      <c r="I35" s="66">
        <v>146735</v>
      </c>
      <c r="J35" s="66">
        <v>98355</v>
      </c>
      <c r="K35" s="66">
        <v>160</v>
      </c>
      <c r="L35" s="66">
        <v>20114</v>
      </c>
      <c r="M35" s="66">
        <v>176</v>
      </c>
      <c r="P35"/>
      <c r="Q35"/>
      <c r="R35"/>
      <c r="S35"/>
      <c r="T35"/>
      <c r="U35"/>
    </row>
    <row r="36" spans="1:21" s="340" customFormat="1" ht="16.5" customHeight="1">
      <c r="A36" s="58" t="s">
        <v>72</v>
      </c>
      <c r="B36" s="66">
        <v>194200</v>
      </c>
      <c r="C36" s="66">
        <v>388400</v>
      </c>
      <c r="D36" s="66">
        <v>617.55600000000004</v>
      </c>
      <c r="E36" s="66">
        <v>27188.000000000004</v>
      </c>
      <c r="F36" s="66">
        <v>230.989248</v>
      </c>
      <c r="H36" s="58" t="s">
        <v>72</v>
      </c>
      <c r="I36" s="66">
        <v>194200</v>
      </c>
      <c r="J36" s="66">
        <v>217790</v>
      </c>
      <c r="K36" s="66">
        <v>350</v>
      </c>
      <c r="L36" s="66">
        <v>28888</v>
      </c>
      <c r="M36" s="66">
        <v>254</v>
      </c>
      <c r="P36"/>
      <c r="Q36"/>
      <c r="R36"/>
      <c r="S36"/>
      <c r="T36"/>
      <c r="U36"/>
    </row>
    <row r="37" spans="1:21" s="340" customFormat="1" ht="16.5" customHeight="1">
      <c r="A37" s="58" t="s">
        <v>51</v>
      </c>
      <c r="B37" s="66">
        <v>35470</v>
      </c>
      <c r="C37" s="66">
        <v>70940</v>
      </c>
      <c r="D37" s="66">
        <v>112.7946</v>
      </c>
      <c r="E37" s="66">
        <v>4965.8</v>
      </c>
      <c r="F37" s="66">
        <v>42.189436799999996</v>
      </c>
      <c r="H37" s="58" t="s">
        <v>51</v>
      </c>
      <c r="I37" s="66">
        <v>35600</v>
      </c>
      <c r="J37" s="66">
        <v>108300</v>
      </c>
      <c r="K37" s="66">
        <v>175</v>
      </c>
      <c r="L37" s="66">
        <v>9720</v>
      </c>
      <c r="M37" s="66">
        <v>85</v>
      </c>
      <c r="P37"/>
      <c r="Q37"/>
      <c r="R37"/>
      <c r="S37"/>
      <c r="T37"/>
      <c r="U37"/>
    </row>
    <row r="38" spans="1:21" s="340" customFormat="1" ht="16.5" customHeight="1">
      <c r="A38" s="58" t="s">
        <v>48</v>
      </c>
      <c r="B38" s="66">
        <v>60075</v>
      </c>
      <c r="C38" s="66">
        <v>120150</v>
      </c>
      <c r="D38" s="66">
        <v>191.0385</v>
      </c>
      <c r="E38" s="66">
        <v>8410.5</v>
      </c>
      <c r="F38" s="66">
        <v>71.455607999999998</v>
      </c>
      <c r="H38" s="58" t="s">
        <v>48</v>
      </c>
      <c r="I38" s="66">
        <v>60675</v>
      </c>
      <c r="J38" s="66">
        <v>98520</v>
      </c>
      <c r="K38" s="66">
        <v>159</v>
      </c>
      <c r="L38" s="66">
        <v>9774</v>
      </c>
      <c r="M38" s="66">
        <v>87</v>
      </c>
      <c r="P38"/>
      <c r="Q38"/>
      <c r="R38"/>
      <c r="S38"/>
      <c r="T38"/>
      <c r="U38"/>
    </row>
    <row r="39" spans="1:21" s="340" customFormat="1" ht="16.5" customHeight="1">
      <c r="A39" s="58" t="s">
        <v>49</v>
      </c>
      <c r="B39" s="66">
        <v>70455</v>
      </c>
      <c r="C39" s="66">
        <v>140910</v>
      </c>
      <c r="D39" s="66">
        <v>224.04690000000002</v>
      </c>
      <c r="E39" s="66">
        <v>9863.7000000000007</v>
      </c>
      <c r="F39" s="66">
        <v>83.801995199999993</v>
      </c>
      <c r="H39" s="58" t="s">
        <v>49</v>
      </c>
      <c r="I39" s="66">
        <v>70455</v>
      </c>
      <c r="J39" s="66">
        <v>85170</v>
      </c>
      <c r="K39" s="66">
        <v>135</v>
      </c>
      <c r="L39" s="66">
        <v>9853</v>
      </c>
      <c r="M39" s="66">
        <v>82</v>
      </c>
      <c r="P39"/>
      <c r="Q39"/>
      <c r="R39"/>
      <c r="S39"/>
      <c r="T39"/>
      <c r="U39"/>
    </row>
    <row r="40" spans="1:21" s="340" customFormat="1" ht="16.5" customHeight="1">
      <c r="A40" s="58" t="s">
        <v>193</v>
      </c>
      <c r="B40" s="66">
        <v>20400</v>
      </c>
      <c r="C40" s="66">
        <v>40800</v>
      </c>
      <c r="D40" s="66">
        <v>64.872</v>
      </c>
      <c r="E40" s="66">
        <v>2856.0000000000005</v>
      </c>
      <c r="F40" s="66">
        <v>24.264576000000002</v>
      </c>
      <c r="H40" s="58" t="s">
        <v>193</v>
      </c>
      <c r="I40" s="66">
        <v>19910</v>
      </c>
      <c r="J40" s="66">
        <v>31150</v>
      </c>
      <c r="K40" s="66">
        <v>48</v>
      </c>
      <c r="L40" s="66">
        <v>2921</v>
      </c>
      <c r="M40" s="66">
        <v>22</v>
      </c>
      <c r="P40"/>
      <c r="Q40"/>
      <c r="R40"/>
      <c r="S40"/>
      <c r="T40"/>
      <c r="U40"/>
    </row>
    <row r="41" spans="1:21" s="340" customFormat="1" ht="16.5" customHeight="1">
      <c r="A41" s="58" t="s">
        <v>99</v>
      </c>
      <c r="B41" s="66">
        <v>103330</v>
      </c>
      <c r="C41" s="66">
        <v>206660</v>
      </c>
      <c r="D41" s="66">
        <v>328.58940000000001</v>
      </c>
      <c r="E41" s="66">
        <v>14466.2</v>
      </c>
      <c r="F41" s="66">
        <v>122.90483519999999</v>
      </c>
      <c r="H41" s="58" t="s">
        <v>99</v>
      </c>
      <c r="I41" s="66">
        <v>103330</v>
      </c>
      <c r="J41" s="66" t="s">
        <v>309</v>
      </c>
      <c r="K41" s="66">
        <v>376</v>
      </c>
      <c r="L41" s="66">
        <v>16305</v>
      </c>
      <c r="M41" s="66">
        <v>142</v>
      </c>
      <c r="P41"/>
      <c r="Q41"/>
      <c r="R41"/>
      <c r="S41"/>
      <c r="T41"/>
      <c r="U41"/>
    </row>
    <row r="42" spans="1:21" s="340" customFormat="1" ht="16.5" customHeight="1">
      <c r="A42" s="58" t="s">
        <v>52</v>
      </c>
      <c r="B42" s="66">
        <v>342150</v>
      </c>
      <c r="C42" s="66">
        <v>684300</v>
      </c>
      <c r="D42" s="66">
        <v>1088.037</v>
      </c>
      <c r="E42" s="66">
        <v>47901.000000000007</v>
      </c>
      <c r="F42" s="66">
        <v>406.96689600000002</v>
      </c>
      <c r="H42" s="58" t="s">
        <v>52</v>
      </c>
      <c r="I42" s="66">
        <v>342420</v>
      </c>
      <c r="J42" s="66">
        <v>265280</v>
      </c>
      <c r="K42" s="66">
        <v>481</v>
      </c>
      <c r="L42" s="66" t="s">
        <v>310</v>
      </c>
      <c r="M42" s="66">
        <v>307</v>
      </c>
      <c r="P42"/>
      <c r="Q42"/>
      <c r="R42"/>
      <c r="S42"/>
      <c r="T42"/>
      <c r="U42"/>
    </row>
    <row r="43" spans="1:21" s="340" customFormat="1" ht="16.5" customHeight="1">
      <c r="A43" s="58" t="s">
        <v>53</v>
      </c>
      <c r="B43" s="66">
        <v>48780</v>
      </c>
      <c r="C43" s="66">
        <v>97560</v>
      </c>
      <c r="D43" s="66">
        <v>155.12039999999999</v>
      </c>
      <c r="E43" s="66">
        <v>6829.2000000000007</v>
      </c>
      <c r="F43" s="66">
        <v>58.0208832</v>
      </c>
      <c r="H43" s="58" t="s">
        <v>53</v>
      </c>
      <c r="I43" s="66">
        <v>48700</v>
      </c>
      <c r="J43" s="66">
        <v>100390</v>
      </c>
      <c r="K43" s="66">
        <v>155</v>
      </c>
      <c r="L43" s="66">
        <v>10092</v>
      </c>
      <c r="M43" s="66">
        <v>84</v>
      </c>
      <c r="P43"/>
      <c r="Q43"/>
      <c r="R43"/>
      <c r="S43"/>
      <c r="T43"/>
      <c r="U43"/>
    </row>
    <row r="44" spans="1:21" s="340" customFormat="1" ht="5.0999999999999996" customHeight="1">
      <c r="A44" s="11"/>
      <c r="B44" s="478"/>
      <c r="C44" s="66"/>
      <c r="D44" s="66"/>
      <c r="E44" s="120"/>
      <c r="F44" s="120"/>
      <c r="H44" s="11"/>
      <c r="I44" s="478"/>
      <c r="J44" s="66"/>
      <c r="K44" s="66"/>
      <c r="L44" s="66"/>
      <c r="M44" s="120"/>
      <c r="P44"/>
      <c r="Q44"/>
      <c r="R44"/>
      <c r="S44"/>
      <c r="T44"/>
      <c r="U44"/>
    </row>
    <row r="45" spans="1:21" ht="11.1" customHeight="1">
      <c r="A45" s="356"/>
      <c r="B45" s="356"/>
      <c r="C45" s="356"/>
      <c r="D45" s="356"/>
      <c r="E45" s="479"/>
      <c r="F45" s="341" t="s">
        <v>237</v>
      </c>
      <c r="H45" s="568" t="s">
        <v>237</v>
      </c>
      <c r="I45" s="568"/>
      <c r="J45" s="568"/>
      <c r="K45" s="568"/>
      <c r="L45" s="568"/>
      <c r="M45" s="569"/>
    </row>
    <row r="47" spans="1:21" ht="13.5">
      <c r="A47" s="526" t="str">
        <f>A23</f>
        <v>12.12  PUNO: POBLACIÓN DE AVES, PRODUCCIÓN DE CARNE Y HUEVOS, SEGÚN PROVINCIA, 2021 - 2024</v>
      </c>
      <c r="B47" s="526"/>
      <c r="C47" s="526"/>
      <c r="D47" s="526"/>
      <c r="E47" s="526"/>
      <c r="F47" s="526"/>
      <c r="H47" s="526" t="str">
        <f>A23</f>
        <v>12.12  PUNO: POBLACIÓN DE AVES, PRODUCCIÓN DE CARNE Y HUEVOS, SEGÚN PROVINCIA, 2021 - 2024</v>
      </c>
      <c r="I47" s="526"/>
      <c r="J47" s="526"/>
      <c r="K47" s="526"/>
      <c r="L47" s="526"/>
      <c r="M47" s="526"/>
    </row>
    <row r="48" spans="1:21" ht="9" customHeight="1">
      <c r="A48" s="14" t="s">
        <v>109</v>
      </c>
      <c r="B48" s="1"/>
      <c r="C48" s="1"/>
      <c r="D48" s="1"/>
      <c r="E48" s="103"/>
      <c r="F48" s="183"/>
      <c r="H48" s="14" t="s">
        <v>109</v>
      </c>
      <c r="I48" s="1"/>
      <c r="J48" s="1"/>
      <c r="K48" s="1"/>
      <c r="L48" s="103"/>
      <c r="M48" s="183" t="s">
        <v>319</v>
      </c>
    </row>
    <row r="49" spans="1:16">
      <c r="A49" s="554" t="s">
        <v>60</v>
      </c>
      <c r="B49" s="97" t="s">
        <v>89</v>
      </c>
      <c r="C49" s="567" t="s">
        <v>430</v>
      </c>
      <c r="D49" s="529"/>
      <c r="E49" s="529" t="s">
        <v>432</v>
      </c>
      <c r="F49" s="529"/>
      <c r="H49" s="554" t="s">
        <v>60</v>
      </c>
      <c r="I49" s="97" t="s">
        <v>89</v>
      </c>
      <c r="J49" s="567" t="s">
        <v>430</v>
      </c>
      <c r="K49" s="529"/>
      <c r="L49" s="529" t="s">
        <v>432</v>
      </c>
      <c r="M49" s="529"/>
    </row>
    <row r="50" spans="1:16">
      <c r="A50" s="559"/>
      <c r="B50" s="98" t="s">
        <v>192</v>
      </c>
      <c r="C50" s="99" t="s">
        <v>102</v>
      </c>
      <c r="D50" s="556" t="s">
        <v>255</v>
      </c>
      <c r="E50" s="565" t="s">
        <v>431</v>
      </c>
      <c r="F50" s="556" t="s">
        <v>255</v>
      </c>
      <c r="H50" s="559"/>
      <c r="I50" s="98" t="s">
        <v>192</v>
      </c>
      <c r="J50" s="99" t="s">
        <v>102</v>
      </c>
      <c r="K50" s="556" t="s">
        <v>255</v>
      </c>
      <c r="L50" s="565" t="s">
        <v>431</v>
      </c>
      <c r="M50" s="556" t="s">
        <v>255</v>
      </c>
    </row>
    <row r="51" spans="1:16">
      <c r="A51" s="559"/>
      <c r="B51" s="100" t="s">
        <v>414</v>
      </c>
      <c r="C51" s="54" t="s">
        <v>415</v>
      </c>
      <c r="D51" s="557"/>
      <c r="E51" s="566"/>
      <c r="F51" s="557"/>
      <c r="H51" s="559"/>
      <c r="I51" s="100" t="s">
        <v>414</v>
      </c>
      <c r="J51" s="54" t="s">
        <v>415</v>
      </c>
      <c r="K51" s="557"/>
      <c r="L51" s="566"/>
      <c r="M51" s="557"/>
    </row>
    <row r="52" spans="1:16" ht="5.0999999999999996" customHeight="1">
      <c r="A52" s="440"/>
      <c r="B52" s="52"/>
      <c r="C52" s="52"/>
      <c r="D52" s="52"/>
      <c r="E52" s="51"/>
      <c r="F52" s="52"/>
      <c r="H52" s="440"/>
      <c r="I52" s="52"/>
      <c r="J52" s="52"/>
      <c r="K52" s="52"/>
      <c r="L52" s="51"/>
      <c r="M52" s="52"/>
    </row>
    <row r="53" spans="1:16" ht="16.5" customHeight="1">
      <c r="A53" s="157">
        <v>2023</v>
      </c>
      <c r="B53" s="14"/>
      <c r="C53" s="14"/>
      <c r="D53" s="14"/>
      <c r="E53" s="167"/>
      <c r="F53" s="14"/>
      <c r="H53" s="157">
        <v>2024</v>
      </c>
      <c r="I53" s="14"/>
      <c r="J53" s="14"/>
      <c r="K53" s="14"/>
      <c r="L53" s="167"/>
      <c r="M53" s="14"/>
    </row>
    <row r="54" spans="1:16" ht="16.5" customHeight="1">
      <c r="A54" s="65" t="s">
        <v>280</v>
      </c>
      <c r="B54" s="67">
        <f>SUM(B55:B67)</f>
        <v>1556940</v>
      </c>
      <c r="C54" s="67">
        <f>SUM(C55:C67)</f>
        <v>2012485</v>
      </c>
      <c r="D54" s="67">
        <f>SUM(D55:D67)</f>
        <v>3341.6250499999992</v>
      </c>
      <c r="E54" s="67">
        <f>SUM(E55:E67)</f>
        <v>228005.34389583333</v>
      </c>
      <c r="F54" s="67">
        <f>SUM(F55:F67)</f>
        <v>2062.0277449999999</v>
      </c>
      <c r="H54" s="65" t="s">
        <v>280</v>
      </c>
      <c r="I54" s="67">
        <f>SUM(I55:I67)</f>
        <v>1556940</v>
      </c>
      <c r="J54" s="67">
        <f>SUM(J55:J67)</f>
        <v>1517990</v>
      </c>
      <c r="K54" s="67">
        <f>SUM(K55:K67)</f>
        <v>2571.1453999999999</v>
      </c>
      <c r="L54" s="67">
        <f>SUM(L55:L67)</f>
        <v>239880.40674603172</v>
      </c>
      <c r="M54" s="67">
        <f>SUM(M55:M67)</f>
        <v>1562.6979750000005</v>
      </c>
      <c r="P54" s="135"/>
    </row>
    <row r="55" spans="1:16" ht="16.5" customHeight="1">
      <c r="A55" s="58" t="s">
        <v>50</v>
      </c>
      <c r="B55" s="66">
        <v>151300</v>
      </c>
      <c r="C55" s="66">
        <v>205290</v>
      </c>
      <c r="D55" s="66">
        <v>325.70589999999999</v>
      </c>
      <c r="E55" s="317">
        <v>23420</v>
      </c>
      <c r="F55" s="317">
        <v>206.67797000000004</v>
      </c>
      <c r="H55" s="58" t="s">
        <v>50</v>
      </c>
      <c r="I55" s="42">
        <v>151300</v>
      </c>
      <c r="J55" s="42">
        <v>165970</v>
      </c>
      <c r="K55" s="42">
        <v>271.05470000000003</v>
      </c>
      <c r="L55" s="42">
        <v>23555.555555555555</v>
      </c>
      <c r="M55" s="214">
        <v>154.69413</v>
      </c>
      <c r="P55" s="397" t="s">
        <v>50</v>
      </c>
    </row>
    <row r="56" spans="1:16" ht="16.5" customHeight="1">
      <c r="A56" s="58" t="s">
        <v>70</v>
      </c>
      <c r="B56" s="66">
        <v>126490</v>
      </c>
      <c r="C56" s="66">
        <v>250340</v>
      </c>
      <c r="D56" s="66">
        <v>394.87090000000001</v>
      </c>
      <c r="E56" s="317">
        <v>33223.333333333336</v>
      </c>
      <c r="F56" s="317">
        <v>284.03286000000003</v>
      </c>
      <c r="H56" s="58" t="s">
        <v>70</v>
      </c>
      <c r="I56" s="42">
        <v>126490</v>
      </c>
      <c r="J56" s="42">
        <v>183880</v>
      </c>
      <c r="K56" s="42">
        <v>293.113</v>
      </c>
      <c r="L56" s="42">
        <v>35864.444444444445</v>
      </c>
      <c r="M56" s="214">
        <v>238.79325999999998</v>
      </c>
      <c r="P56" s="397" t="s">
        <v>353</v>
      </c>
    </row>
    <row r="57" spans="1:16" ht="16.5" customHeight="1">
      <c r="A57" s="58" t="s">
        <v>54</v>
      </c>
      <c r="B57" s="66">
        <v>67860</v>
      </c>
      <c r="C57" s="66">
        <v>142250</v>
      </c>
      <c r="D57" s="66">
        <v>260.71699999999998</v>
      </c>
      <c r="E57" s="317">
        <v>12671.666666666666</v>
      </c>
      <c r="F57" s="317">
        <v>114.73014000000001</v>
      </c>
      <c r="H57" s="58" t="s">
        <v>54</v>
      </c>
      <c r="I57" s="42">
        <v>67860</v>
      </c>
      <c r="J57" s="42">
        <v>106920</v>
      </c>
      <c r="K57" s="42">
        <v>199.72320000000002</v>
      </c>
      <c r="L57" s="42">
        <v>13293.333333333334</v>
      </c>
      <c r="M57" s="214">
        <v>89.919880000000006</v>
      </c>
      <c r="P57" s="397" t="s">
        <v>54</v>
      </c>
    </row>
    <row r="58" spans="1:16" ht="16.5" customHeight="1">
      <c r="A58" s="58" t="s">
        <v>55</v>
      </c>
      <c r="B58" s="66">
        <v>184410</v>
      </c>
      <c r="C58" s="66">
        <v>237500</v>
      </c>
      <c r="D58" s="66">
        <v>390.64269999999999</v>
      </c>
      <c r="E58" s="317">
        <v>27522.5</v>
      </c>
      <c r="F58" s="317">
        <v>244.65918000000002</v>
      </c>
      <c r="H58" s="58" t="s">
        <v>55</v>
      </c>
      <c r="I58" s="42">
        <v>184410</v>
      </c>
      <c r="J58" s="42">
        <v>187140</v>
      </c>
      <c r="K58" s="42">
        <v>325.93420000000003</v>
      </c>
      <c r="L58" s="42">
        <v>28534.444444444445</v>
      </c>
      <c r="M58" s="214">
        <v>188.55258000000001</v>
      </c>
      <c r="P58" s="397" t="s">
        <v>55</v>
      </c>
    </row>
    <row r="59" spans="1:16" ht="16.5" customHeight="1">
      <c r="A59" s="58" t="s">
        <v>71</v>
      </c>
      <c r="B59" s="66">
        <v>149045</v>
      </c>
      <c r="C59" s="66">
        <v>95830</v>
      </c>
      <c r="D59" s="66">
        <v>156.10940000000002</v>
      </c>
      <c r="E59" s="317">
        <v>19791.666666666668</v>
      </c>
      <c r="F59" s="317">
        <v>173.37045000000003</v>
      </c>
      <c r="H59" s="58" t="s">
        <v>71</v>
      </c>
      <c r="I59" s="42">
        <v>149045</v>
      </c>
      <c r="J59" s="42">
        <v>73870</v>
      </c>
      <c r="K59" s="42">
        <v>122.28400000000001</v>
      </c>
      <c r="L59" s="42">
        <v>19817.777777777777</v>
      </c>
      <c r="M59" s="214">
        <v>128.27280000000002</v>
      </c>
      <c r="P59" s="397" t="s">
        <v>352</v>
      </c>
    </row>
    <row r="60" spans="1:16" ht="16.5" customHeight="1">
      <c r="A60" s="58" t="s">
        <v>72</v>
      </c>
      <c r="B60" s="66">
        <v>193770</v>
      </c>
      <c r="C60" s="66">
        <v>210960</v>
      </c>
      <c r="D60" s="66">
        <v>338.70800000000003</v>
      </c>
      <c r="E60" s="317">
        <v>28239.166666666668</v>
      </c>
      <c r="F60" s="317">
        <v>248.28649000000001</v>
      </c>
      <c r="H60" s="58" t="s">
        <v>72</v>
      </c>
      <c r="I60" s="42">
        <v>193770</v>
      </c>
      <c r="J60" s="42">
        <v>154750</v>
      </c>
      <c r="K60" s="42">
        <v>254.25559999999999</v>
      </c>
      <c r="L60" s="42">
        <v>28037.777777777777</v>
      </c>
      <c r="M60" s="214">
        <v>184.27042999999998</v>
      </c>
      <c r="P60" s="397" t="s">
        <v>72</v>
      </c>
    </row>
    <row r="61" spans="1:16" ht="16.5" customHeight="1">
      <c r="A61" s="58" t="s">
        <v>51</v>
      </c>
      <c r="B61" s="66">
        <v>35760</v>
      </c>
      <c r="C61" s="66">
        <v>98610</v>
      </c>
      <c r="D61" s="66">
        <v>159.53450000000004</v>
      </c>
      <c r="E61" s="317">
        <v>9079.1666666666661</v>
      </c>
      <c r="F61" s="317">
        <v>79.635909999999996</v>
      </c>
      <c r="H61" s="58" t="s">
        <v>51</v>
      </c>
      <c r="I61" s="42">
        <v>35760</v>
      </c>
      <c r="J61" s="42">
        <v>72890</v>
      </c>
      <c r="K61" s="42">
        <v>120.09350000000001</v>
      </c>
      <c r="L61" s="42">
        <v>8820</v>
      </c>
      <c r="M61" s="214">
        <v>57.624030000000005</v>
      </c>
      <c r="P61" s="397" t="s">
        <v>51</v>
      </c>
    </row>
    <row r="62" spans="1:16" ht="16.5" customHeight="1">
      <c r="A62" s="58" t="s">
        <v>48</v>
      </c>
      <c r="B62" s="66">
        <v>61650</v>
      </c>
      <c r="C62" s="66">
        <v>93340</v>
      </c>
      <c r="D62" s="66">
        <v>149.91800000000001</v>
      </c>
      <c r="E62" s="317">
        <v>9500</v>
      </c>
      <c r="F62" s="317">
        <v>84.375350000000012</v>
      </c>
      <c r="H62" s="58" t="s">
        <v>48</v>
      </c>
      <c r="I62" s="42">
        <v>61650</v>
      </c>
      <c r="J62" s="42">
        <v>67950</v>
      </c>
      <c r="K62" s="42">
        <v>111.5903</v>
      </c>
      <c r="L62" s="42">
        <v>9953.8888888888887</v>
      </c>
      <c r="M62" s="214">
        <v>65.898444999999995</v>
      </c>
      <c r="P62" s="397" t="s">
        <v>48</v>
      </c>
    </row>
    <row r="63" spans="1:16" ht="16.5" customHeight="1">
      <c r="A63" s="58" t="s">
        <v>49</v>
      </c>
      <c r="B63" s="66">
        <v>70455</v>
      </c>
      <c r="C63" s="66">
        <v>82430</v>
      </c>
      <c r="D63" s="66">
        <v>130.76070000000001</v>
      </c>
      <c r="E63" s="317">
        <v>9794.1666666666661</v>
      </c>
      <c r="F63" s="317">
        <v>81.582670000000022</v>
      </c>
      <c r="H63" s="58" t="s">
        <v>49</v>
      </c>
      <c r="I63" s="42">
        <v>70455</v>
      </c>
      <c r="J63" s="42">
        <v>60400</v>
      </c>
      <c r="K63" s="42">
        <v>95.915400000000005</v>
      </c>
      <c r="L63" s="42">
        <v>9808.8888888888887</v>
      </c>
      <c r="M63" s="214">
        <v>61.510700000000007</v>
      </c>
      <c r="P63" s="397" t="s">
        <v>49</v>
      </c>
    </row>
    <row r="64" spans="1:16" ht="16.5" customHeight="1">
      <c r="A64" s="58" t="s">
        <v>193</v>
      </c>
      <c r="B64" s="66">
        <v>19910</v>
      </c>
      <c r="C64" s="66">
        <v>30840</v>
      </c>
      <c r="D64" s="66">
        <v>47.439</v>
      </c>
      <c r="E64" s="317">
        <v>2762.9166666666665</v>
      </c>
      <c r="F64" s="317">
        <v>21.206135</v>
      </c>
      <c r="H64" s="58" t="s">
        <v>193</v>
      </c>
      <c r="I64" s="42">
        <v>19910</v>
      </c>
      <c r="J64" s="42">
        <v>23100</v>
      </c>
      <c r="K64" s="42">
        <v>36.841000000000001</v>
      </c>
      <c r="L64" s="42">
        <v>2938.8888888888887</v>
      </c>
      <c r="M64" s="214">
        <v>18.171430000000001</v>
      </c>
      <c r="P64" s="397" t="s">
        <v>351</v>
      </c>
    </row>
    <row r="65" spans="1:16" ht="16.5" customHeight="1">
      <c r="A65" s="58" t="s">
        <v>99</v>
      </c>
      <c r="B65" s="66">
        <v>103330</v>
      </c>
      <c r="C65" s="66">
        <v>204050</v>
      </c>
      <c r="D65" s="66">
        <v>355.70700000000005</v>
      </c>
      <c r="E65" s="317">
        <v>8368.6772291666657</v>
      </c>
      <c r="F65" s="317">
        <v>142.65076999999999</v>
      </c>
      <c r="H65" s="58" t="s">
        <v>99</v>
      </c>
      <c r="I65" s="42">
        <v>103330</v>
      </c>
      <c r="J65" s="42">
        <v>158050</v>
      </c>
      <c r="K65" s="42">
        <v>278.46600000000001</v>
      </c>
      <c r="L65" s="42">
        <v>16218.888888888889</v>
      </c>
      <c r="M65" s="214">
        <v>105.19387</v>
      </c>
      <c r="P65" s="397" t="s">
        <v>350</v>
      </c>
    </row>
    <row r="66" spans="1:16" ht="16.5" customHeight="1">
      <c r="A66" s="58" t="s">
        <v>52</v>
      </c>
      <c r="B66" s="66">
        <v>344360</v>
      </c>
      <c r="C66" s="66">
        <v>258740</v>
      </c>
      <c r="D66" s="66">
        <v>473.52819999999997</v>
      </c>
      <c r="E66" s="317">
        <v>33510.833333333336</v>
      </c>
      <c r="F66" s="317">
        <v>296.76376999999997</v>
      </c>
      <c r="H66" s="58" t="s">
        <v>52</v>
      </c>
      <c r="I66" s="42">
        <v>344360</v>
      </c>
      <c r="J66" s="42">
        <v>188850</v>
      </c>
      <c r="K66" s="42">
        <v>345.46890000000002</v>
      </c>
      <c r="L66" s="42">
        <v>32907.142857142855</v>
      </c>
      <c r="M66" s="214">
        <v>207.92000999999999</v>
      </c>
      <c r="P66" s="397" t="s">
        <v>52</v>
      </c>
    </row>
    <row r="67" spans="1:16" ht="16.5" customHeight="1">
      <c r="A67" s="58" t="s">
        <v>53</v>
      </c>
      <c r="B67" s="66">
        <v>48600</v>
      </c>
      <c r="C67" s="66">
        <v>102305</v>
      </c>
      <c r="D67" s="66">
        <v>157.98375000000001</v>
      </c>
      <c r="E67" s="317">
        <v>10121.25</v>
      </c>
      <c r="F67" s="317">
        <v>84.056050000000013</v>
      </c>
      <c r="H67" s="58" t="s">
        <v>53</v>
      </c>
      <c r="I67" s="42">
        <v>48600</v>
      </c>
      <c r="J67" s="42">
        <v>74220</v>
      </c>
      <c r="K67" s="42">
        <v>116.40560000000001</v>
      </c>
      <c r="L67" s="42">
        <v>10129.375</v>
      </c>
      <c r="M67" s="214">
        <v>61.876410000000007</v>
      </c>
      <c r="P67" s="397" t="s">
        <v>53</v>
      </c>
    </row>
    <row r="68" spans="1:16" ht="5.0999999999999996" customHeight="1">
      <c r="A68" s="11"/>
      <c r="B68" s="478"/>
      <c r="C68" s="66"/>
      <c r="D68" s="66"/>
      <c r="E68" s="400"/>
      <c r="F68" s="400"/>
      <c r="H68" s="11"/>
      <c r="I68" s="363"/>
      <c r="J68" s="42"/>
      <c r="K68" s="42"/>
      <c r="L68" s="214"/>
      <c r="M68" s="214"/>
      <c r="P68" s="397"/>
    </row>
    <row r="69" spans="1:16" ht="13.15" customHeight="1">
      <c r="A69" s="568" t="s">
        <v>237</v>
      </c>
      <c r="B69" s="568"/>
      <c r="C69" s="568"/>
      <c r="D69" s="568"/>
      <c r="E69" s="569"/>
      <c r="F69" s="569"/>
      <c r="H69" s="563" t="s">
        <v>429</v>
      </c>
      <c r="I69" s="563"/>
      <c r="J69" s="563"/>
      <c r="K69" s="563"/>
      <c r="L69" s="563"/>
      <c r="M69" s="563"/>
    </row>
    <row r="70" spans="1:16">
      <c r="H70" s="558" t="s">
        <v>127</v>
      </c>
      <c r="I70" s="558"/>
      <c r="J70" s="558"/>
      <c r="K70" s="558"/>
      <c r="L70" s="558"/>
      <c r="M70" s="558"/>
    </row>
  </sheetData>
  <mergeCells count="46">
    <mergeCell ref="A69:F69"/>
    <mergeCell ref="A47:F47"/>
    <mergeCell ref="A49:A51"/>
    <mergeCell ref="C49:D49"/>
    <mergeCell ref="E49:F49"/>
    <mergeCell ref="D50:D51"/>
    <mergeCell ref="E50:E51"/>
    <mergeCell ref="F50:F51"/>
    <mergeCell ref="H45:M45"/>
    <mergeCell ref="H25:H27"/>
    <mergeCell ref="J25:K25"/>
    <mergeCell ref="L25:M25"/>
    <mergeCell ref="K26:K27"/>
    <mergeCell ref="L26:L27"/>
    <mergeCell ref="M26:M27"/>
    <mergeCell ref="A25:A27"/>
    <mergeCell ref="C25:D25"/>
    <mergeCell ref="E25:F25"/>
    <mergeCell ref="D26:D27"/>
    <mergeCell ref="E26:E27"/>
    <mergeCell ref="F26:F27"/>
    <mergeCell ref="H1:M1"/>
    <mergeCell ref="A1:F1"/>
    <mergeCell ref="A23:F23"/>
    <mergeCell ref="H23:M23"/>
    <mergeCell ref="H3:H5"/>
    <mergeCell ref="J3:K3"/>
    <mergeCell ref="L3:M3"/>
    <mergeCell ref="K4:K5"/>
    <mergeCell ref="L4:L5"/>
    <mergeCell ref="M4:M5"/>
    <mergeCell ref="A3:A5"/>
    <mergeCell ref="C3:D3"/>
    <mergeCell ref="E3:F3"/>
    <mergeCell ref="D4:D5"/>
    <mergeCell ref="E4:E5"/>
    <mergeCell ref="F4:F5"/>
    <mergeCell ref="H70:M70"/>
    <mergeCell ref="H69:M69"/>
    <mergeCell ref="H47:M47"/>
    <mergeCell ref="H49:H51"/>
    <mergeCell ref="J49:K49"/>
    <mergeCell ref="L49:M49"/>
    <mergeCell ref="K50:K51"/>
    <mergeCell ref="L50:L51"/>
    <mergeCell ref="M50:M51"/>
  </mergeCells>
  <pageMargins left="0.78740157480314965" right="0.78740157480314965" top="0.98425196850393704" bottom="0.98425196850393704" header="0" footer="0"/>
  <pageSetup orientation="portrait" verticalDpi="360" r:id="rId1"/>
  <ignoredErrors>
    <ignoredError sqref="J41 L42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theme="0"/>
  </sheetPr>
  <dimension ref="A1:AW87"/>
  <sheetViews>
    <sheetView showGridLines="0" topLeftCell="O1" zoomScaleNormal="100" zoomScaleSheetLayoutView="115" workbookViewId="0">
      <selection activeCell="O1" sqref="O1:AE1"/>
    </sheetView>
  </sheetViews>
  <sheetFormatPr baseColWidth="10" defaultColWidth="11.42578125" defaultRowHeight="12.75"/>
  <cols>
    <col min="1" max="1" width="15" style="11" hidden="1" customWidth="1"/>
    <col min="2" max="2" width="9.28515625" style="11" hidden="1" customWidth="1"/>
    <col min="3" max="3" width="8.7109375" style="11" hidden="1" customWidth="1"/>
    <col min="4" max="4" width="8.140625" style="11" hidden="1" customWidth="1"/>
    <col min="5" max="5" width="7.85546875" style="11" hidden="1" customWidth="1"/>
    <col min="6" max="12" width="9.28515625" style="11" hidden="1" customWidth="1"/>
    <col min="13" max="13" width="8.5703125" style="11" hidden="1" customWidth="1"/>
    <col min="14" max="14" width="7.7109375" style="11" hidden="1" customWidth="1"/>
    <col min="15" max="15" width="16.28515625" style="11" customWidth="1"/>
    <col min="16" max="22" width="5.28515625" style="11" customWidth="1"/>
    <col min="23" max="23" width="7.85546875" style="11" hidden="1" customWidth="1"/>
    <col min="24" max="25" width="5.28515625" style="11" hidden="1" customWidth="1"/>
    <col min="26" max="31" width="5.28515625" style="11" customWidth="1"/>
    <col min="32" max="32" width="11.42578125" style="11"/>
    <col min="33" max="33" width="16.28515625" style="11" customWidth="1"/>
    <col min="34" max="34" width="6.5703125" style="11" customWidth="1"/>
    <col min="35" max="40" width="4.85546875" style="11" customWidth="1"/>
    <col min="41" max="43" width="0" style="11" hidden="1" customWidth="1"/>
    <col min="44" max="49" width="4.85546875" style="11" customWidth="1"/>
    <col min="50" max="16384" width="11.42578125" style="11"/>
  </cols>
  <sheetData>
    <row r="1" spans="1:49" ht="14.1" customHeight="1">
      <c r="A1" s="125" t="s">
        <v>185</v>
      </c>
      <c r="B1" s="125"/>
      <c r="C1" s="125"/>
      <c r="D1" s="125"/>
      <c r="E1" s="125"/>
      <c r="F1" s="125"/>
      <c r="G1" s="104"/>
      <c r="H1" s="104"/>
      <c r="I1" s="104"/>
      <c r="J1" s="104"/>
      <c r="K1" s="104"/>
      <c r="L1" s="104"/>
      <c r="M1" s="104"/>
      <c r="O1" s="570" t="s">
        <v>386</v>
      </c>
      <c r="P1" s="570"/>
      <c r="Q1" s="570"/>
      <c r="R1" s="570"/>
      <c r="S1" s="570"/>
      <c r="T1" s="570"/>
      <c r="U1" s="570"/>
      <c r="V1" s="570"/>
      <c r="W1" s="570"/>
      <c r="X1" s="570"/>
      <c r="Y1" s="570"/>
      <c r="Z1" s="570"/>
      <c r="AA1" s="570"/>
      <c r="AB1" s="570"/>
      <c r="AC1" s="570"/>
      <c r="AD1" s="570"/>
      <c r="AE1" s="570"/>
    </row>
    <row r="2" spans="1:49" s="335" customFormat="1" ht="12" customHeight="1">
      <c r="A2" s="348" t="s">
        <v>194</v>
      </c>
      <c r="B2" s="236"/>
      <c r="C2" s="236"/>
      <c r="D2" s="236"/>
      <c r="E2" s="236"/>
      <c r="F2" s="236"/>
      <c r="O2" s="349" t="s">
        <v>294</v>
      </c>
      <c r="P2" s="349"/>
      <c r="Y2" s="346" t="s">
        <v>195</v>
      </c>
      <c r="AE2" s="347"/>
    </row>
    <row r="3" spans="1:49" s="335" customFormat="1" ht="3" customHeight="1">
      <c r="A3" s="348"/>
      <c r="B3" s="236"/>
      <c r="C3" s="236"/>
      <c r="D3" s="236"/>
      <c r="E3" s="236"/>
      <c r="F3" s="236"/>
      <c r="O3" s="349"/>
      <c r="P3" s="349"/>
      <c r="Y3" s="346"/>
      <c r="AE3" s="347"/>
    </row>
    <row r="4" spans="1:49" s="335" customFormat="1" ht="5.0999999999999996" customHeight="1">
      <c r="A4" s="348"/>
      <c r="B4" s="236"/>
      <c r="C4" s="236"/>
      <c r="D4" s="236"/>
      <c r="E4" s="236"/>
      <c r="F4" s="236"/>
      <c r="O4" s="349"/>
      <c r="P4" s="349"/>
      <c r="Y4" s="346"/>
      <c r="AE4" s="347"/>
    </row>
    <row r="5" spans="1:49" ht="26.25" customHeight="1">
      <c r="A5" s="125" t="s">
        <v>152</v>
      </c>
      <c r="B5" s="125"/>
      <c r="C5" s="125"/>
      <c r="D5" s="125"/>
      <c r="E5" s="125"/>
      <c r="F5" s="125"/>
      <c r="G5" s="104"/>
      <c r="H5" s="104"/>
      <c r="I5" s="104"/>
      <c r="J5" s="104"/>
      <c r="K5" s="104"/>
      <c r="L5" s="104"/>
      <c r="M5" s="104"/>
      <c r="O5" s="137" t="s">
        <v>293</v>
      </c>
      <c r="P5" s="76" t="s">
        <v>192</v>
      </c>
      <c r="Q5" s="56" t="s">
        <v>282</v>
      </c>
      <c r="R5" s="76" t="s">
        <v>283</v>
      </c>
      <c r="S5" s="76" t="s">
        <v>284</v>
      </c>
      <c r="T5" s="76" t="s">
        <v>285</v>
      </c>
      <c r="U5" s="76" t="s">
        <v>286</v>
      </c>
      <c r="V5" s="56" t="s">
        <v>287</v>
      </c>
      <c r="W5" s="38"/>
      <c r="X5" s="38"/>
      <c r="Y5" s="442" t="s">
        <v>181</v>
      </c>
      <c r="Z5" s="56" t="s">
        <v>288</v>
      </c>
      <c r="AA5" s="56" t="s">
        <v>295</v>
      </c>
      <c r="AB5" s="56" t="s">
        <v>289</v>
      </c>
      <c r="AC5" s="56" t="s">
        <v>290</v>
      </c>
      <c r="AD5" s="56" t="s">
        <v>291</v>
      </c>
      <c r="AE5" s="56" t="s">
        <v>292</v>
      </c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</row>
    <row r="6" spans="1:49" ht="11.45" hidden="1" customHeight="1">
      <c r="A6" s="125"/>
      <c r="B6" s="125"/>
      <c r="C6" s="125"/>
      <c r="D6" s="125"/>
      <c r="E6" s="125"/>
      <c r="F6" s="125"/>
      <c r="G6" s="104"/>
      <c r="H6" s="104"/>
      <c r="I6" s="104"/>
      <c r="J6" s="104"/>
      <c r="K6" s="104"/>
      <c r="L6" s="104"/>
      <c r="M6" s="104"/>
      <c r="O6" s="157">
        <v>2015</v>
      </c>
      <c r="P6" s="167"/>
      <c r="Q6" s="51"/>
      <c r="R6" s="51"/>
      <c r="S6" s="51"/>
      <c r="T6" s="51"/>
      <c r="U6" s="51"/>
      <c r="V6" s="52"/>
      <c r="Y6" s="157">
        <v>2015</v>
      </c>
      <c r="Z6" s="52"/>
      <c r="AA6" s="52"/>
      <c r="AB6" s="52"/>
      <c r="AC6" s="52"/>
      <c r="AD6" s="52"/>
      <c r="AE6" s="52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</row>
    <row r="7" spans="1:49" ht="11.45" hidden="1" customHeight="1">
      <c r="B7" s="105"/>
      <c r="C7" s="105"/>
      <c r="D7" s="105"/>
      <c r="E7" s="105"/>
      <c r="F7" s="105"/>
      <c r="O7" s="58" t="s">
        <v>188</v>
      </c>
      <c r="P7" s="166">
        <v>70.75</v>
      </c>
      <c r="Q7" s="224">
        <v>125</v>
      </c>
      <c r="R7" s="224">
        <v>125</v>
      </c>
      <c r="S7" s="224">
        <v>95</v>
      </c>
      <c r="T7" s="224">
        <v>74</v>
      </c>
      <c r="U7" s="224">
        <v>74</v>
      </c>
      <c r="V7" s="224">
        <v>95</v>
      </c>
      <c r="W7" s="166"/>
      <c r="Y7" s="58" t="s">
        <v>188</v>
      </c>
      <c r="Z7" s="224">
        <v>80</v>
      </c>
      <c r="AA7" s="224">
        <v>95</v>
      </c>
      <c r="AB7" s="224" t="s">
        <v>271</v>
      </c>
      <c r="AC7" s="224" t="s">
        <v>271</v>
      </c>
      <c r="AD7" s="224" t="s">
        <v>271</v>
      </c>
      <c r="AE7" s="224">
        <v>86</v>
      </c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</row>
    <row r="8" spans="1:49" ht="11.45" hidden="1" customHeight="1">
      <c r="A8" s="137" t="s">
        <v>150</v>
      </c>
      <c r="B8" s="106" t="s">
        <v>98</v>
      </c>
      <c r="C8" s="76" t="s">
        <v>76</v>
      </c>
      <c r="D8" s="76" t="s">
        <v>77</v>
      </c>
      <c r="E8" s="76" t="s">
        <v>78</v>
      </c>
      <c r="F8" s="76" t="s">
        <v>79</v>
      </c>
      <c r="G8" s="56" t="s">
        <v>80</v>
      </c>
      <c r="H8" s="56" t="s">
        <v>81</v>
      </c>
      <c r="O8" s="58" t="s">
        <v>199</v>
      </c>
      <c r="P8" s="166">
        <v>105.91666666666667</v>
      </c>
      <c r="Q8" s="224">
        <v>125</v>
      </c>
      <c r="R8" s="224">
        <v>125</v>
      </c>
      <c r="S8" s="224">
        <v>90</v>
      </c>
      <c r="T8" s="224">
        <v>87</v>
      </c>
      <c r="U8" s="224">
        <v>75</v>
      </c>
      <c r="V8" s="224">
        <v>90</v>
      </c>
      <c r="Y8" s="58" t="s">
        <v>199</v>
      </c>
      <c r="Z8" s="224">
        <v>87</v>
      </c>
      <c r="AA8" s="224">
        <v>77</v>
      </c>
      <c r="AB8" s="224">
        <v>135</v>
      </c>
      <c r="AC8" s="224">
        <v>135</v>
      </c>
      <c r="AD8" s="224">
        <v>135</v>
      </c>
      <c r="AE8" s="224">
        <v>110</v>
      </c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</row>
    <row r="9" spans="1:49" ht="11.45" hidden="1" customHeight="1">
      <c r="A9" s="58"/>
      <c r="B9" s="105"/>
      <c r="C9" s="105"/>
      <c r="D9" s="105"/>
      <c r="E9" s="105"/>
      <c r="F9" s="105"/>
      <c r="O9" s="58" t="s">
        <v>189</v>
      </c>
      <c r="P9" s="107">
        <v>62.666666666666664</v>
      </c>
      <c r="Q9" s="224">
        <v>92</v>
      </c>
      <c r="R9" s="224">
        <v>92</v>
      </c>
      <c r="S9" s="224">
        <v>94</v>
      </c>
      <c r="T9" s="224">
        <v>94</v>
      </c>
      <c r="U9" s="224">
        <v>94</v>
      </c>
      <c r="V9" s="224">
        <v>94</v>
      </c>
      <c r="Y9" s="58" t="s">
        <v>189</v>
      </c>
      <c r="Z9" s="224">
        <v>94</v>
      </c>
      <c r="AA9" s="224" t="s">
        <v>271</v>
      </c>
      <c r="AB9" s="224" t="s">
        <v>271</v>
      </c>
      <c r="AC9" s="224">
        <v>98</v>
      </c>
      <c r="AD9" s="224" t="s">
        <v>271</v>
      </c>
      <c r="AE9" s="224" t="s">
        <v>271</v>
      </c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</row>
    <row r="10" spans="1:49" ht="11.45" hidden="1" customHeight="1">
      <c r="A10" s="58" t="s">
        <v>139</v>
      </c>
      <c r="B10" s="42" t="s">
        <v>0</v>
      </c>
      <c r="C10" s="107" t="s">
        <v>0</v>
      </c>
      <c r="D10" s="42" t="s">
        <v>0</v>
      </c>
      <c r="E10" s="42" t="s">
        <v>0</v>
      </c>
      <c r="F10" s="42" t="s">
        <v>0</v>
      </c>
      <c r="G10" s="42" t="s">
        <v>0</v>
      </c>
      <c r="H10" s="42" t="s">
        <v>0</v>
      </c>
      <c r="O10" s="177" t="s">
        <v>196</v>
      </c>
      <c r="P10" s="166">
        <v>92.5</v>
      </c>
      <c r="Q10" s="224">
        <v>112</v>
      </c>
      <c r="R10" s="224">
        <v>112</v>
      </c>
      <c r="S10" s="224">
        <v>112</v>
      </c>
      <c r="T10" s="224">
        <v>112</v>
      </c>
      <c r="U10" s="224">
        <v>112</v>
      </c>
      <c r="V10" s="224">
        <v>112</v>
      </c>
      <c r="Y10" s="177" t="s">
        <v>196</v>
      </c>
      <c r="Z10" s="224">
        <v>112</v>
      </c>
      <c r="AA10" s="224">
        <v>112</v>
      </c>
      <c r="AB10" s="224" t="s">
        <v>271</v>
      </c>
      <c r="AC10" s="224" t="s">
        <v>271</v>
      </c>
      <c r="AD10" s="224">
        <v>102</v>
      </c>
      <c r="AE10" s="224">
        <v>112</v>
      </c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</row>
    <row r="11" spans="1:49" ht="11.45" hidden="1" customHeight="1">
      <c r="A11" s="58" t="s">
        <v>140</v>
      </c>
      <c r="B11" s="107">
        <v>92</v>
      </c>
      <c r="C11" s="107" t="s">
        <v>0</v>
      </c>
      <c r="D11" s="107">
        <v>94</v>
      </c>
      <c r="E11" s="107">
        <v>94</v>
      </c>
      <c r="F11" s="107">
        <v>94</v>
      </c>
      <c r="G11" s="107">
        <v>94</v>
      </c>
      <c r="H11" s="107">
        <v>94</v>
      </c>
      <c r="O11" s="176" t="s">
        <v>198</v>
      </c>
      <c r="P11" s="166">
        <v>80.083333333333329</v>
      </c>
      <c r="Q11" s="224">
        <v>105</v>
      </c>
      <c r="R11" s="224">
        <v>105</v>
      </c>
      <c r="S11" s="224">
        <v>112</v>
      </c>
      <c r="T11" s="224">
        <v>96</v>
      </c>
      <c r="U11" s="224">
        <v>96</v>
      </c>
      <c r="V11" s="224">
        <v>0</v>
      </c>
      <c r="Y11" s="176" t="s">
        <v>198</v>
      </c>
      <c r="Z11" s="224">
        <v>102</v>
      </c>
      <c r="AA11" s="224" t="s">
        <v>271</v>
      </c>
      <c r="AB11" s="224">
        <v>115</v>
      </c>
      <c r="AC11" s="224" t="s">
        <v>271</v>
      </c>
      <c r="AD11" s="224">
        <v>115</v>
      </c>
      <c r="AE11" s="224">
        <v>115</v>
      </c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</row>
    <row r="12" spans="1:49" ht="11.45" hidden="1" customHeight="1">
      <c r="A12" s="58" t="s">
        <v>197</v>
      </c>
      <c r="B12" s="107">
        <v>112</v>
      </c>
      <c r="C12" s="107" t="s">
        <v>0</v>
      </c>
      <c r="D12" s="107">
        <v>112</v>
      </c>
      <c r="E12" s="107">
        <v>112</v>
      </c>
      <c r="F12" s="107">
        <v>112</v>
      </c>
      <c r="G12" s="107">
        <v>112</v>
      </c>
      <c r="H12" s="107">
        <v>112</v>
      </c>
      <c r="O12" s="58" t="s">
        <v>190</v>
      </c>
      <c r="P12" s="166">
        <v>98</v>
      </c>
      <c r="Q12" s="224">
        <v>95</v>
      </c>
      <c r="R12" s="224">
        <v>95</v>
      </c>
      <c r="S12" s="224">
        <v>95</v>
      </c>
      <c r="T12" s="224">
        <v>95</v>
      </c>
      <c r="U12" s="224">
        <v>95</v>
      </c>
      <c r="V12" s="224">
        <v>115</v>
      </c>
      <c r="Y12" s="58" t="s">
        <v>190</v>
      </c>
      <c r="Z12" s="224">
        <v>98</v>
      </c>
      <c r="AA12" s="224">
        <v>98</v>
      </c>
      <c r="AB12" s="224">
        <v>98</v>
      </c>
      <c r="AC12" s="224">
        <v>98</v>
      </c>
      <c r="AD12" s="224">
        <v>98</v>
      </c>
      <c r="AE12" s="224">
        <v>96</v>
      </c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</row>
    <row r="13" spans="1:49" ht="11.45" hidden="1" customHeight="1">
      <c r="A13" s="58"/>
      <c r="B13" s="107"/>
      <c r="C13" s="107"/>
      <c r="D13" s="107"/>
      <c r="E13" s="107"/>
      <c r="F13" s="107"/>
      <c r="G13" s="107"/>
      <c r="H13" s="107"/>
      <c r="O13" s="58" t="s">
        <v>182</v>
      </c>
      <c r="P13" s="166">
        <v>490.25</v>
      </c>
      <c r="Q13" s="224">
        <v>855.75</v>
      </c>
      <c r="R13" s="224">
        <v>949.75</v>
      </c>
      <c r="S13" s="224">
        <v>450.5</v>
      </c>
      <c r="T13" s="224">
        <v>345</v>
      </c>
      <c r="U13" s="224">
        <v>283</v>
      </c>
      <c r="V13" s="224">
        <v>342</v>
      </c>
      <c r="Y13" s="58" t="s">
        <v>182</v>
      </c>
      <c r="Z13" s="224">
        <v>263</v>
      </c>
      <c r="AA13" s="224">
        <v>703</v>
      </c>
      <c r="AB13" s="224">
        <v>509</v>
      </c>
      <c r="AC13" s="224">
        <v>394</v>
      </c>
      <c r="AD13" s="224">
        <v>394</v>
      </c>
      <c r="AE13" s="224">
        <v>394</v>
      </c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</row>
    <row r="14" spans="1:49" ht="11.45" hidden="1" customHeight="1">
      <c r="O14" s="157">
        <v>2016</v>
      </c>
      <c r="P14" s="211"/>
      <c r="Q14" s="230"/>
      <c r="R14" s="230"/>
      <c r="S14" s="230"/>
      <c r="T14" s="230"/>
      <c r="U14" s="230"/>
      <c r="V14" s="231"/>
      <c r="Y14" s="157">
        <v>2016</v>
      </c>
      <c r="Z14" s="231"/>
      <c r="AA14" s="231"/>
      <c r="AB14" s="231"/>
      <c r="AC14" s="231"/>
      <c r="AD14" s="231"/>
      <c r="AE14" s="231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</row>
    <row r="15" spans="1:49" ht="11.45" hidden="1" customHeight="1">
      <c r="O15" s="58" t="s">
        <v>188</v>
      </c>
      <c r="P15" s="166">
        <v>71.083333333333329</v>
      </c>
      <c r="Q15" s="224">
        <v>86</v>
      </c>
      <c r="R15" s="224">
        <v>86</v>
      </c>
      <c r="S15" s="224">
        <v>85</v>
      </c>
      <c r="T15" s="224">
        <v>85</v>
      </c>
      <c r="U15" s="224">
        <v>86</v>
      </c>
      <c r="V15" s="224">
        <v>85</v>
      </c>
      <c r="Y15" s="58" t="s">
        <v>188</v>
      </c>
      <c r="Z15" s="224">
        <v>85</v>
      </c>
      <c r="AA15" s="224">
        <v>85</v>
      </c>
      <c r="AB15" s="224" t="s">
        <v>271</v>
      </c>
      <c r="AC15" s="224" t="s">
        <v>271</v>
      </c>
      <c r="AD15" s="224">
        <v>85</v>
      </c>
      <c r="AE15" s="224">
        <v>85</v>
      </c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</row>
    <row r="16" spans="1:49" ht="11.45" hidden="1" customHeight="1">
      <c r="O16" s="58" t="s">
        <v>199</v>
      </c>
      <c r="P16" s="166">
        <v>110.75</v>
      </c>
      <c r="Q16" s="224">
        <v>110</v>
      </c>
      <c r="R16" s="224">
        <v>110</v>
      </c>
      <c r="S16" s="224">
        <v>110</v>
      </c>
      <c r="T16" s="224">
        <v>92</v>
      </c>
      <c r="U16" s="224">
        <v>92</v>
      </c>
      <c r="V16" s="224">
        <v>110</v>
      </c>
      <c r="Y16" s="58" t="s">
        <v>199</v>
      </c>
      <c r="Z16" s="224">
        <v>110</v>
      </c>
      <c r="AA16" s="224">
        <v>110</v>
      </c>
      <c r="AB16" s="224">
        <v>125</v>
      </c>
      <c r="AC16" s="224">
        <v>125</v>
      </c>
      <c r="AD16" s="224">
        <v>125</v>
      </c>
      <c r="AE16" s="224">
        <v>110</v>
      </c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</row>
    <row r="17" spans="15:49" ht="11.45" hidden="1" customHeight="1">
      <c r="O17" s="58" t="s">
        <v>189</v>
      </c>
      <c r="P17" s="107" t="s">
        <v>271</v>
      </c>
      <c r="Q17" s="224" t="s">
        <v>271</v>
      </c>
      <c r="R17" s="224" t="s">
        <v>271</v>
      </c>
      <c r="S17" s="224" t="s">
        <v>271</v>
      </c>
      <c r="T17" s="224" t="s">
        <v>271</v>
      </c>
      <c r="U17" s="224" t="s">
        <v>271</v>
      </c>
      <c r="V17" s="224" t="s">
        <v>271</v>
      </c>
      <c r="Y17" s="58" t="s">
        <v>189</v>
      </c>
      <c r="Z17" s="224" t="s">
        <v>271</v>
      </c>
      <c r="AA17" s="224" t="s">
        <v>271</v>
      </c>
      <c r="AB17" s="224" t="s">
        <v>271</v>
      </c>
      <c r="AC17" s="224" t="s">
        <v>271</v>
      </c>
      <c r="AD17" s="224" t="s">
        <v>271</v>
      </c>
      <c r="AE17" s="224" t="s">
        <v>271</v>
      </c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</row>
    <row r="18" spans="15:49" ht="11.45" hidden="1" customHeight="1">
      <c r="O18" s="177" t="s">
        <v>196</v>
      </c>
      <c r="P18" s="166">
        <v>110.58333333333333</v>
      </c>
      <c r="Q18" s="224">
        <v>112</v>
      </c>
      <c r="R18" s="224">
        <v>95</v>
      </c>
      <c r="S18" s="224">
        <v>112</v>
      </c>
      <c r="T18" s="224">
        <v>112</v>
      </c>
      <c r="U18" s="224">
        <v>112</v>
      </c>
      <c r="V18" s="224">
        <v>112</v>
      </c>
      <c r="Y18" s="177" t="s">
        <v>196</v>
      </c>
      <c r="Z18" s="224">
        <v>112</v>
      </c>
      <c r="AA18" s="224">
        <v>112</v>
      </c>
      <c r="AB18" s="224">
        <v>112</v>
      </c>
      <c r="AC18" s="224">
        <v>112</v>
      </c>
      <c r="AD18" s="224">
        <v>112</v>
      </c>
      <c r="AE18" s="224">
        <v>112</v>
      </c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</row>
    <row r="19" spans="15:49" ht="11.45" hidden="1" customHeight="1">
      <c r="O19" s="176" t="s">
        <v>198</v>
      </c>
      <c r="P19" s="166">
        <v>106.5</v>
      </c>
      <c r="Q19" s="224">
        <v>115</v>
      </c>
      <c r="R19" s="224">
        <v>115</v>
      </c>
      <c r="S19" s="224">
        <v>98</v>
      </c>
      <c r="T19" s="224">
        <v>98</v>
      </c>
      <c r="U19" s="224">
        <v>98</v>
      </c>
      <c r="V19" s="224">
        <v>98</v>
      </c>
      <c r="Y19" s="176" t="s">
        <v>198</v>
      </c>
      <c r="Z19" s="224">
        <v>98</v>
      </c>
      <c r="AA19" s="224">
        <v>98</v>
      </c>
      <c r="AB19" s="224">
        <v>115</v>
      </c>
      <c r="AC19" s="224">
        <v>115</v>
      </c>
      <c r="AD19" s="224">
        <v>115</v>
      </c>
      <c r="AE19" s="224">
        <v>115</v>
      </c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</row>
    <row r="20" spans="15:49" ht="11.45" hidden="1" customHeight="1">
      <c r="O20" s="58" t="s">
        <v>190</v>
      </c>
      <c r="P20" s="166">
        <v>98.666666666666671</v>
      </c>
      <c r="Q20" s="224">
        <v>98</v>
      </c>
      <c r="R20" s="224">
        <v>98</v>
      </c>
      <c r="S20" s="224">
        <v>96</v>
      </c>
      <c r="T20" s="224">
        <v>96</v>
      </c>
      <c r="U20" s="224">
        <v>96</v>
      </c>
      <c r="V20" s="224">
        <v>98</v>
      </c>
      <c r="Y20" s="58" t="s">
        <v>190</v>
      </c>
      <c r="Z20" s="224">
        <v>98</v>
      </c>
      <c r="AA20" s="224">
        <v>98</v>
      </c>
      <c r="AB20" s="224">
        <v>100</v>
      </c>
      <c r="AC20" s="224">
        <v>103</v>
      </c>
      <c r="AD20" s="224">
        <v>100</v>
      </c>
      <c r="AE20" s="224">
        <v>103</v>
      </c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</row>
    <row r="21" spans="15:49" ht="11.45" hidden="1" customHeight="1">
      <c r="O21" s="58" t="s">
        <v>182</v>
      </c>
      <c r="P21" s="166">
        <v>393.91666666666669</v>
      </c>
      <c r="Q21" s="224">
        <v>292</v>
      </c>
      <c r="R21" s="224">
        <v>297</v>
      </c>
      <c r="S21" s="224">
        <v>399</v>
      </c>
      <c r="T21" s="224">
        <v>399</v>
      </c>
      <c r="U21" s="224">
        <v>399</v>
      </c>
      <c r="V21" s="224">
        <v>428</v>
      </c>
      <c r="Y21" s="58" t="s">
        <v>182</v>
      </c>
      <c r="Z21" s="224">
        <v>431</v>
      </c>
      <c r="AA21" s="224">
        <v>431</v>
      </c>
      <c r="AB21" s="224">
        <v>433</v>
      </c>
      <c r="AC21" s="224">
        <v>321</v>
      </c>
      <c r="AD21" s="224">
        <v>436</v>
      </c>
      <c r="AE21" s="224">
        <v>461</v>
      </c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</row>
    <row r="22" spans="15:49" ht="11.45" hidden="1" customHeight="1">
      <c r="O22" s="157">
        <v>2017</v>
      </c>
      <c r="P22" s="211"/>
      <c r="Q22" s="230"/>
      <c r="R22" s="230"/>
      <c r="S22" s="230"/>
      <c r="T22" s="230"/>
      <c r="U22" s="230"/>
      <c r="V22" s="231"/>
      <c r="Y22" s="157">
        <v>2017</v>
      </c>
      <c r="Z22" s="231"/>
      <c r="AA22" s="231"/>
      <c r="AB22" s="231"/>
      <c r="AC22" s="231"/>
      <c r="AD22" s="231"/>
      <c r="AE22" s="231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</row>
    <row r="23" spans="15:49" ht="11.45" hidden="1" customHeight="1">
      <c r="O23" s="58" t="s">
        <v>188</v>
      </c>
      <c r="P23" s="166">
        <v>85</v>
      </c>
      <c r="Q23" s="37">
        <v>85</v>
      </c>
      <c r="R23" s="224">
        <v>85</v>
      </c>
      <c r="S23" s="224">
        <v>85</v>
      </c>
      <c r="T23" s="224">
        <v>85</v>
      </c>
      <c r="U23" s="224">
        <v>85</v>
      </c>
      <c r="V23" s="224">
        <v>85</v>
      </c>
      <c r="Y23" s="58" t="s">
        <v>188</v>
      </c>
      <c r="Z23" s="224">
        <v>85</v>
      </c>
      <c r="AA23" s="224">
        <v>85</v>
      </c>
      <c r="AB23" s="224">
        <v>85</v>
      </c>
      <c r="AC23" s="224">
        <v>85</v>
      </c>
      <c r="AD23" s="224">
        <v>85</v>
      </c>
      <c r="AE23" s="224">
        <v>85</v>
      </c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</row>
    <row r="24" spans="15:49" ht="11.45" hidden="1" customHeight="1">
      <c r="O24" s="58" t="s">
        <v>199</v>
      </c>
      <c r="P24" s="166">
        <v>110.83333333333333</v>
      </c>
      <c r="Q24" s="37">
        <v>110</v>
      </c>
      <c r="R24" s="224">
        <v>110</v>
      </c>
      <c r="S24" s="224">
        <v>110</v>
      </c>
      <c r="T24" s="224">
        <v>110</v>
      </c>
      <c r="U24" s="224">
        <v>115</v>
      </c>
      <c r="V24" s="224">
        <v>115</v>
      </c>
      <c r="Y24" s="58" t="s">
        <v>199</v>
      </c>
      <c r="Z24" s="224">
        <v>110</v>
      </c>
      <c r="AA24" s="224">
        <v>110</v>
      </c>
      <c r="AB24" s="224">
        <v>110</v>
      </c>
      <c r="AC24" s="224">
        <v>110</v>
      </c>
      <c r="AD24" s="224">
        <v>110</v>
      </c>
      <c r="AE24" s="224">
        <v>110</v>
      </c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</row>
    <row r="25" spans="15:49" ht="11.45" hidden="1" customHeight="1">
      <c r="O25" s="58" t="s">
        <v>189</v>
      </c>
      <c r="P25" s="166">
        <v>24</v>
      </c>
      <c r="Q25" s="224">
        <v>0</v>
      </c>
      <c r="R25" s="224">
        <v>0</v>
      </c>
      <c r="S25" s="224">
        <v>0</v>
      </c>
      <c r="T25" s="224">
        <v>0</v>
      </c>
      <c r="U25" s="224">
        <v>112</v>
      </c>
      <c r="V25" s="224">
        <v>0</v>
      </c>
      <c r="Y25" s="58" t="s">
        <v>189</v>
      </c>
      <c r="Z25" s="224">
        <v>0</v>
      </c>
      <c r="AA25" s="224">
        <v>0</v>
      </c>
      <c r="AB25" s="224">
        <v>0</v>
      </c>
      <c r="AC25" s="224">
        <v>88</v>
      </c>
      <c r="AD25" s="224">
        <v>88</v>
      </c>
      <c r="AE25" s="224">
        <v>0</v>
      </c>
    </row>
    <row r="26" spans="15:49" ht="11.45" hidden="1" customHeight="1">
      <c r="O26" s="177" t="s">
        <v>196</v>
      </c>
      <c r="P26" s="166">
        <v>110.08333333333333</v>
      </c>
      <c r="Q26" s="37">
        <v>112</v>
      </c>
      <c r="R26" s="224">
        <v>112</v>
      </c>
      <c r="S26" s="224">
        <v>112</v>
      </c>
      <c r="T26" s="224">
        <v>112</v>
      </c>
      <c r="U26" s="224">
        <v>112</v>
      </c>
      <c r="V26" s="224">
        <v>112</v>
      </c>
      <c r="Y26" s="177" t="s">
        <v>196</v>
      </c>
      <c r="Z26" s="224">
        <v>112</v>
      </c>
      <c r="AA26" s="224">
        <v>96</v>
      </c>
      <c r="AB26" s="224">
        <v>96</v>
      </c>
      <c r="AC26" s="224">
        <v>115</v>
      </c>
      <c r="AD26" s="224">
        <v>115</v>
      </c>
      <c r="AE26" s="224">
        <v>115</v>
      </c>
    </row>
    <row r="27" spans="15:49" ht="11.45" hidden="1" customHeight="1">
      <c r="O27" s="176" t="s">
        <v>198</v>
      </c>
      <c r="P27" s="166">
        <v>115.83333333333333</v>
      </c>
      <c r="Q27" s="224">
        <v>125</v>
      </c>
      <c r="R27" s="224">
        <v>115</v>
      </c>
      <c r="S27" s="224">
        <v>115</v>
      </c>
      <c r="T27" s="224">
        <v>115</v>
      </c>
      <c r="U27" s="224">
        <v>115</v>
      </c>
      <c r="V27" s="224">
        <v>115</v>
      </c>
      <c r="Y27" s="176" t="s">
        <v>198</v>
      </c>
      <c r="Z27" s="224">
        <v>115</v>
      </c>
      <c r="AA27" s="224">
        <v>115</v>
      </c>
      <c r="AB27" s="224">
        <v>115</v>
      </c>
      <c r="AC27" s="224">
        <v>115</v>
      </c>
      <c r="AD27" s="224">
        <v>115</v>
      </c>
      <c r="AE27" s="224">
        <v>115</v>
      </c>
    </row>
    <row r="28" spans="15:49" ht="11.45" hidden="1" customHeight="1">
      <c r="O28" s="58" t="s">
        <v>190</v>
      </c>
      <c r="P28" s="166">
        <v>100</v>
      </c>
      <c r="Q28" s="224">
        <v>100</v>
      </c>
      <c r="R28" s="224">
        <v>100</v>
      </c>
      <c r="S28" s="224">
        <v>100</v>
      </c>
      <c r="T28" s="224">
        <v>100</v>
      </c>
      <c r="U28" s="224">
        <v>100</v>
      </c>
      <c r="V28" s="224">
        <v>100</v>
      </c>
      <c r="Y28" s="58" t="s">
        <v>190</v>
      </c>
      <c r="Z28" s="224">
        <v>100</v>
      </c>
      <c r="AA28" s="224">
        <v>100</v>
      </c>
      <c r="AB28" s="224">
        <v>100</v>
      </c>
      <c r="AC28" s="224">
        <v>100</v>
      </c>
      <c r="AD28" s="224">
        <v>100</v>
      </c>
      <c r="AE28" s="224">
        <v>100</v>
      </c>
    </row>
    <row r="29" spans="15:49" ht="11.45" hidden="1" customHeight="1">
      <c r="O29" s="58" t="s">
        <v>182</v>
      </c>
      <c r="P29" s="166">
        <v>406.14285714285717</v>
      </c>
      <c r="Q29" s="224">
        <v>442</v>
      </c>
      <c r="R29" s="224">
        <v>422</v>
      </c>
      <c r="S29" s="224">
        <v>422</v>
      </c>
      <c r="T29" s="224">
        <v>416</v>
      </c>
      <c r="U29" s="224">
        <v>415</v>
      </c>
      <c r="V29" s="224">
        <v>414</v>
      </c>
      <c r="Y29" s="58" t="s">
        <v>182</v>
      </c>
      <c r="Z29" s="224">
        <v>312</v>
      </c>
      <c r="AA29" s="224" t="s">
        <v>138</v>
      </c>
      <c r="AB29" s="224" t="s">
        <v>138</v>
      </c>
      <c r="AC29" s="224" t="s">
        <v>138</v>
      </c>
      <c r="AD29" s="224" t="s">
        <v>138</v>
      </c>
      <c r="AE29" s="224" t="s">
        <v>138</v>
      </c>
    </row>
    <row r="30" spans="15:49" ht="11.45" customHeight="1">
      <c r="O30" s="157">
        <v>2018</v>
      </c>
      <c r="P30" s="166"/>
      <c r="Q30" s="224"/>
      <c r="R30" s="224"/>
      <c r="S30" s="224"/>
      <c r="T30" s="224"/>
      <c r="U30" s="224"/>
      <c r="V30" s="224"/>
      <c r="Y30" s="157">
        <v>2018</v>
      </c>
      <c r="Z30" s="224"/>
      <c r="AA30" s="224"/>
      <c r="AB30" s="224"/>
      <c r="AC30" s="224"/>
      <c r="AD30" s="224"/>
      <c r="AE30" s="224"/>
    </row>
    <row r="31" spans="15:49" ht="11.45" customHeight="1">
      <c r="O31" s="58" t="s">
        <v>188</v>
      </c>
      <c r="P31" s="107">
        <v>85</v>
      </c>
      <c r="Q31" s="224">
        <v>85</v>
      </c>
      <c r="R31" s="224">
        <v>85</v>
      </c>
      <c r="S31" s="224">
        <v>85</v>
      </c>
      <c r="T31" s="224">
        <v>85</v>
      </c>
      <c r="U31" s="224">
        <v>85</v>
      </c>
      <c r="V31" s="224">
        <v>85</v>
      </c>
      <c r="W31" s="38"/>
      <c r="X31" s="38"/>
      <c r="Y31" s="480" t="s">
        <v>188</v>
      </c>
      <c r="Z31" s="224">
        <v>85</v>
      </c>
      <c r="AA31" s="224">
        <v>85</v>
      </c>
      <c r="AB31" s="224">
        <v>85</v>
      </c>
      <c r="AC31" s="224">
        <v>85</v>
      </c>
      <c r="AD31" s="224">
        <v>85</v>
      </c>
      <c r="AE31" s="224">
        <v>85</v>
      </c>
    </row>
    <row r="32" spans="15:49" ht="11.45" customHeight="1">
      <c r="O32" s="58" t="s">
        <v>199</v>
      </c>
      <c r="P32" s="107">
        <v>108.33333333333333</v>
      </c>
      <c r="Q32" s="224">
        <v>110</v>
      </c>
      <c r="R32" s="224">
        <v>110</v>
      </c>
      <c r="S32" s="224">
        <v>100</v>
      </c>
      <c r="T32" s="224">
        <v>100</v>
      </c>
      <c r="U32" s="224">
        <v>110</v>
      </c>
      <c r="V32" s="224">
        <v>110</v>
      </c>
      <c r="W32" s="38"/>
      <c r="X32" s="38"/>
      <c r="Y32" s="480" t="s">
        <v>199</v>
      </c>
      <c r="Z32" s="224">
        <v>110</v>
      </c>
      <c r="AA32" s="224">
        <v>110</v>
      </c>
      <c r="AB32" s="224">
        <v>110</v>
      </c>
      <c r="AC32" s="224">
        <v>110</v>
      </c>
      <c r="AD32" s="224">
        <v>110</v>
      </c>
      <c r="AE32" s="224">
        <v>110</v>
      </c>
    </row>
    <row r="33" spans="15:31" ht="11.45" customHeight="1">
      <c r="O33" s="58" t="s">
        <v>189</v>
      </c>
      <c r="P33" s="107" t="s">
        <v>271</v>
      </c>
      <c r="Q33" s="224" t="s">
        <v>271</v>
      </c>
      <c r="R33" s="224" t="s">
        <v>271</v>
      </c>
      <c r="S33" s="224" t="s">
        <v>271</v>
      </c>
      <c r="T33" s="224" t="s">
        <v>271</v>
      </c>
      <c r="U33" s="224" t="s">
        <v>271</v>
      </c>
      <c r="V33" s="224" t="s">
        <v>271</v>
      </c>
      <c r="W33" s="38"/>
      <c r="X33" s="38"/>
      <c r="Y33" s="480" t="s">
        <v>189</v>
      </c>
      <c r="Z33" s="224" t="s">
        <v>0</v>
      </c>
      <c r="AA33" s="224" t="s">
        <v>0</v>
      </c>
      <c r="AB33" s="224" t="s">
        <v>0</v>
      </c>
      <c r="AC33" s="224" t="s">
        <v>0</v>
      </c>
      <c r="AD33" s="224" t="s">
        <v>0</v>
      </c>
      <c r="AE33" s="224" t="s">
        <v>0</v>
      </c>
    </row>
    <row r="34" spans="15:31" ht="11.45" customHeight="1">
      <c r="O34" s="58" t="s">
        <v>196</v>
      </c>
      <c r="P34" s="107">
        <v>80.083333333333329</v>
      </c>
      <c r="Q34" s="224">
        <v>81</v>
      </c>
      <c r="R34" s="224">
        <v>81</v>
      </c>
      <c r="S34" s="224">
        <v>82</v>
      </c>
      <c r="T34" s="224">
        <v>82</v>
      </c>
      <c r="U34" s="224">
        <v>80</v>
      </c>
      <c r="V34" s="224">
        <v>80</v>
      </c>
      <c r="W34" s="38"/>
      <c r="X34" s="38"/>
      <c r="Y34" s="480" t="s">
        <v>196</v>
      </c>
      <c r="Z34" s="224">
        <v>81</v>
      </c>
      <c r="AA34" s="224">
        <v>80</v>
      </c>
      <c r="AB34" s="224">
        <v>80</v>
      </c>
      <c r="AC34" s="224">
        <v>78</v>
      </c>
      <c r="AD34" s="224">
        <v>78</v>
      </c>
      <c r="AE34" s="224">
        <v>78</v>
      </c>
    </row>
    <row r="35" spans="15:31" ht="11.45" customHeight="1">
      <c r="O35" s="58" t="s">
        <v>198</v>
      </c>
      <c r="P35" s="107">
        <v>115</v>
      </c>
      <c r="Q35" s="224">
        <v>115</v>
      </c>
      <c r="R35" s="224">
        <v>115</v>
      </c>
      <c r="S35" s="224">
        <v>115</v>
      </c>
      <c r="T35" s="224">
        <v>115</v>
      </c>
      <c r="U35" s="224">
        <v>115</v>
      </c>
      <c r="V35" s="224">
        <v>115</v>
      </c>
      <c r="W35" s="38"/>
      <c r="X35" s="38"/>
      <c r="Y35" s="480" t="s">
        <v>198</v>
      </c>
      <c r="Z35" s="224">
        <v>115</v>
      </c>
      <c r="AA35" s="224">
        <v>115</v>
      </c>
      <c r="AB35" s="224">
        <v>115</v>
      </c>
      <c r="AC35" s="224">
        <v>115</v>
      </c>
      <c r="AD35" s="224">
        <v>115</v>
      </c>
      <c r="AE35" s="224">
        <v>115</v>
      </c>
    </row>
    <row r="36" spans="15:31" ht="11.45" customHeight="1">
      <c r="O36" s="58" t="s">
        <v>190</v>
      </c>
      <c r="P36" s="107">
        <v>100</v>
      </c>
      <c r="Q36" s="224">
        <v>100</v>
      </c>
      <c r="R36" s="224">
        <v>100</v>
      </c>
      <c r="S36" s="224">
        <v>100</v>
      </c>
      <c r="T36" s="224">
        <v>100</v>
      </c>
      <c r="U36" s="224">
        <v>100</v>
      </c>
      <c r="V36" s="224">
        <v>100</v>
      </c>
      <c r="W36" s="38"/>
      <c r="X36" s="38"/>
      <c r="Y36" s="480" t="s">
        <v>190</v>
      </c>
      <c r="Z36" s="224">
        <v>100</v>
      </c>
      <c r="AA36" s="224">
        <v>100</v>
      </c>
      <c r="AB36" s="224">
        <v>100</v>
      </c>
      <c r="AC36" s="224">
        <v>100</v>
      </c>
      <c r="AD36" s="224">
        <v>100</v>
      </c>
      <c r="AE36" s="224">
        <v>100</v>
      </c>
    </row>
    <row r="37" spans="15:31" ht="11.45" customHeight="1">
      <c r="O37" s="58" t="s">
        <v>182</v>
      </c>
      <c r="P37" s="107">
        <v>453.14285714285717</v>
      </c>
      <c r="Q37" s="224">
        <v>453</v>
      </c>
      <c r="R37" s="224">
        <v>446</v>
      </c>
      <c r="S37" s="224">
        <v>452</v>
      </c>
      <c r="T37" s="224">
        <v>453</v>
      </c>
      <c r="U37" s="224">
        <v>448</v>
      </c>
      <c r="V37" s="224">
        <v>455</v>
      </c>
      <c r="W37" s="38"/>
      <c r="X37" s="38"/>
      <c r="Y37" s="480" t="s">
        <v>182</v>
      </c>
      <c r="Z37" s="224">
        <v>465</v>
      </c>
      <c r="AA37" s="224">
        <v>455</v>
      </c>
      <c r="AB37" s="224">
        <v>468</v>
      </c>
      <c r="AC37" s="224">
        <v>462</v>
      </c>
      <c r="AD37" s="224">
        <v>465</v>
      </c>
      <c r="AE37" s="224">
        <v>464</v>
      </c>
    </row>
    <row r="38" spans="15:31" ht="11.45" customHeight="1">
      <c r="O38" s="157">
        <v>2019</v>
      </c>
      <c r="P38" s="481"/>
      <c r="Q38" s="230"/>
      <c r="R38" s="230"/>
      <c r="S38" s="230"/>
      <c r="T38" s="230"/>
      <c r="U38" s="230"/>
      <c r="V38" s="230"/>
      <c r="W38" s="38"/>
      <c r="X38" s="38"/>
      <c r="Y38" s="482" t="s">
        <v>262</v>
      </c>
      <c r="Z38" s="230"/>
      <c r="AA38" s="230"/>
      <c r="AB38" s="230"/>
      <c r="AC38" s="230"/>
      <c r="AD38" s="230"/>
      <c r="AE38" s="230"/>
    </row>
    <row r="39" spans="15:31" ht="11.45" customHeight="1">
      <c r="O39" s="58" t="s">
        <v>188</v>
      </c>
      <c r="P39" s="107">
        <v>84.666666666666671</v>
      </c>
      <c r="Q39" s="224">
        <v>85</v>
      </c>
      <c r="R39" s="224">
        <v>85</v>
      </c>
      <c r="S39" s="224">
        <v>84</v>
      </c>
      <c r="T39" s="224">
        <v>84</v>
      </c>
      <c r="U39" s="224">
        <v>84</v>
      </c>
      <c r="V39" s="224">
        <v>84</v>
      </c>
      <c r="W39" s="38"/>
      <c r="X39" s="38"/>
      <c r="Y39" s="480" t="s">
        <v>188</v>
      </c>
      <c r="Z39" s="224">
        <v>84</v>
      </c>
      <c r="AA39" s="224">
        <v>86</v>
      </c>
      <c r="AB39" s="224">
        <v>85</v>
      </c>
      <c r="AC39" s="224">
        <v>85</v>
      </c>
      <c r="AD39" s="224">
        <v>85</v>
      </c>
      <c r="AE39" s="224">
        <v>85</v>
      </c>
    </row>
    <row r="40" spans="15:31" ht="11.45" customHeight="1">
      <c r="O40" s="58" t="s">
        <v>199</v>
      </c>
      <c r="P40" s="107">
        <v>109</v>
      </c>
      <c r="Q40" s="224">
        <v>110</v>
      </c>
      <c r="R40" s="224">
        <v>110</v>
      </c>
      <c r="S40" s="224">
        <v>105</v>
      </c>
      <c r="T40" s="224">
        <v>105</v>
      </c>
      <c r="U40" s="224">
        <v>108</v>
      </c>
      <c r="V40" s="224">
        <v>110</v>
      </c>
      <c r="W40" s="38"/>
      <c r="X40" s="38"/>
      <c r="Y40" s="480" t="s">
        <v>199</v>
      </c>
      <c r="Z40" s="224">
        <v>110</v>
      </c>
      <c r="AA40" s="224">
        <v>110</v>
      </c>
      <c r="AB40" s="224">
        <v>110</v>
      </c>
      <c r="AC40" s="224">
        <v>110</v>
      </c>
      <c r="AD40" s="224">
        <v>110</v>
      </c>
      <c r="AE40" s="224">
        <v>110</v>
      </c>
    </row>
    <row r="41" spans="15:31" ht="11.45" customHeight="1">
      <c r="O41" s="58" t="s">
        <v>189</v>
      </c>
      <c r="P41" s="107" t="s">
        <v>271</v>
      </c>
      <c r="Q41" s="224" t="s">
        <v>271</v>
      </c>
      <c r="R41" s="224" t="s">
        <v>271</v>
      </c>
      <c r="S41" s="224" t="s">
        <v>271</v>
      </c>
      <c r="T41" s="224" t="s">
        <v>271</v>
      </c>
      <c r="U41" s="224" t="s">
        <v>271</v>
      </c>
      <c r="V41" s="224" t="s">
        <v>271</v>
      </c>
      <c r="W41" s="38"/>
      <c r="X41" s="38"/>
      <c r="Y41" s="480" t="s">
        <v>189</v>
      </c>
      <c r="Z41" s="224" t="s">
        <v>271</v>
      </c>
      <c r="AA41" s="224" t="s">
        <v>271</v>
      </c>
      <c r="AB41" s="224" t="s">
        <v>271</v>
      </c>
      <c r="AC41" s="224" t="s">
        <v>271</v>
      </c>
      <c r="AD41" s="224" t="s">
        <v>271</v>
      </c>
      <c r="AE41" s="224" t="s">
        <v>271</v>
      </c>
    </row>
    <row r="42" spans="15:31" ht="11.45" customHeight="1">
      <c r="O42" s="177" t="s">
        <v>196</v>
      </c>
      <c r="P42" s="107">
        <v>80.083333333333329</v>
      </c>
      <c r="Q42" s="224">
        <v>81</v>
      </c>
      <c r="R42" s="224">
        <v>81</v>
      </c>
      <c r="S42" s="224">
        <v>82</v>
      </c>
      <c r="T42" s="224">
        <v>82</v>
      </c>
      <c r="U42" s="224">
        <v>80</v>
      </c>
      <c r="V42" s="224">
        <v>80</v>
      </c>
      <c r="W42" s="38"/>
      <c r="X42" s="38"/>
      <c r="Y42" s="483" t="s">
        <v>196</v>
      </c>
      <c r="Z42" s="224">
        <v>81</v>
      </c>
      <c r="AA42" s="224">
        <v>80</v>
      </c>
      <c r="AB42" s="224">
        <v>80</v>
      </c>
      <c r="AC42" s="224">
        <v>78</v>
      </c>
      <c r="AD42" s="224">
        <v>78</v>
      </c>
      <c r="AE42" s="224">
        <v>78</v>
      </c>
    </row>
    <row r="43" spans="15:31" ht="11.45" customHeight="1">
      <c r="O43" s="176" t="s">
        <v>198</v>
      </c>
      <c r="P43" s="107">
        <v>114.33333333333333</v>
      </c>
      <c r="Q43" s="224">
        <v>115</v>
      </c>
      <c r="R43" s="224">
        <v>115</v>
      </c>
      <c r="S43" s="224">
        <v>112</v>
      </c>
      <c r="T43" s="224">
        <v>112</v>
      </c>
      <c r="U43" s="224">
        <v>114</v>
      </c>
      <c r="V43" s="224">
        <v>114</v>
      </c>
      <c r="W43" s="38"/>
      <c r="X43" s="38"/>
      <c r="Y43" s="483" t="s">
        <v>198</v>
      </c>
      <c r="Z43" s="224">
        <v>115</v>
      </c>
      <c r="AA43" s="224">
        <v>115</v>
      </c>
      <c r="AB43" s="224">
        <v>115</v>
      </c>
      <c r="AC43" s="224">
        <v>115</v>
      </c>
      <c r="AD43" s="224">
        <v>115</v>
      </c>
      <c r="AE43" s="224">
        <v>115</v>
      </c>
    </row>
    <row r="44" spans="15:31" ht="11.45" customHeight="1">
      <c r="O44" s="58" t="s">
        <v>190</v>
      </c>
      <c r="P44" s="107">
        <v>100</v>
      </c>
      <c r="Q44" s="224">
        <v>100</v>
      </c>
      <c r="R44" s="224">
        <v>100</v>
      </c>
      <c r="S44" s="224">
        <v>100</v>
      </c>
      <c r="T44" s="224">
        <v>100</v>
      </c>
      <c r="U44" s="224">
        <v>100</v>
      </c>
      <c r="V44" s="224">
        <v>100</v>
      </c>
      <c r="W44" s="38"/>
      <c r="X44" s="38"/>
      <c r="Y44" s="480" t="s">
        <v>190</v>
      </c>
      <c r="Z44" s="224">
        <v>100</v>
      </c>
      <c r="AA44" s="224">
        <v>100</v>
      </c>
      <c r="AB44" s="224">
        <v>100</v>
      </c>
      <c r="AC44" s="224">
        <v>100</v>
      </c>
      <c r="AD44" s="224">
        <v>100</v>
      </c>
      <c r="AE44" s="224">
        <v>100</v>
      </c>
    </row>
    <row r="45" spans="15:31" ht="11.45" customHeight="1">
      <c r="O45" s="58" t="s">
        <v>182</v>
      </c>
      <c r="P45" s="107">
        <v>457.16666666666669</v>
      </c>
      <c r="Q45" s="224">
        <v>453</v>
      </c>
      <c r="R45" s="224">
        <v>446</v>
      </c>
      <c r="S45" s="224">
        <v>452</v>
      </c>
      <c r="T45" s="224">
        <v>453</v>
      </c>
      <c r="U45" s="224">
        <v>448</v>
      </c>
      <c r="V45" s="224">
        <v>455</v>
      </c>
      <c r="W45" s="38"/>
      <c r="X45" s="38"/>
      <c r="Y45" s="480" t="s">
        <v>182</v>
      </c>
      <c r="Z45" s="224">
        <v>465</v>
      </c>
      <c r="AA45" s="224">
        <v>455</v>
      </c>
      <c r="AB45" s="224">
        <v>468</v>
      </c>
      <c r="AC45" s="224">
        <v>462</v>
      </c>
      <c r="AD45" s="224">
        <v>465</v>
      </c>
      <c r="AE45" s="224">
        <v>464</v>
      </c>
    </row>
    <row r="46" spans="15:31" ht="11.45" customHeight="1">
      <c r="O46" s="157">
        <v>2020</v>
      </c>
      <c r="P46" s="107"/>
      <c r="Q46" s="232"/>
      <c r="R46" s="232"/>
      <c r="S46" s="232"/>
      <c r="T46" s="232"/>
      <c r="U46" s="232"/>
      <c r="V46" s="232"/>
      <c r="W46" s="38"/>
      <c r="X46" s="38"/>
      <c r="Y46" s="482" t="s">
        <v>263</v>
      </c>
      <c r="Z46" s="232"/>
      <c r="AA46" s="232"/>
      <c r="AB46" s="232"/>
      <c r="AC46" s="232"/>
      <c r="AD46" s="232"/>
      <c r="AE46" s="232"/>
    </row>
    <row r="47" spans="15:31" ht="11.45" customHeight="1">
      <c r="O47" s="58" t="s">
        <v>188</v>
      </c>
      <c r="P47" s="107">
        <v>98.875</v>
      </c>
      <c r="Q47" s="224">
        <v>98.875</v>
      </c>
      <c r="R47" s="224">
        <v>98.875</v>
      </c>
      <c r="S47" s="224">
        <v>98.875</v>
      </c>
      <c r="T47" s="224">
        <v>98.875</v>
      </c>
      <c r="U47" s="224">
        <v>98.875</v>
      </c>
      <c r="V47" s="224">
        <v>98.875</v>
      </c>
      <c r="W47" s="38"/>
      <c r="X47" s="38"/>
      <c r="Y47" s="480" t="s">
        <v>188</v>
      </c>
      <c r="Z47" s="224">
        <v>98.875</v>
      </c>
      <c r="AA47" s="224">
        <v>98.875</v>
      </c>
      <c r="AB47" s="224">
        <v>98.875</v>
      </c>
      <c r="AC47" s="224">
        <v>98.875</v>
      </c>
      <c r="AD47" s="224">
        <v>98.875</v>
      </c>
      <c r="AE47" s="224">
        <v>98.875</v>
      </c>
    </row>
    <row r="48" spans="15:31" ht="11.45" customHeight="1">
      <c r="O48" s="58" t="s">
        <v>199</v>
      </c>
      <c r="P48" s="107">
        <v>80.25</v>
      </c>
      <c r="Q48" s="224">
        <v>80.25</v>
      </c>
      <c r="R48" s="224">
        <v>80.25</v>
      </c>
      <c r="S48" s="224">
        <v>80.25</v>
      </c>
      <c r="T48" s="224">
        <v>80.25</v>
      </c>
      <c r="U48" s="224">
        <v>80.25</v>
      </c>
      <c r="V48" s="224">
        <v>80.25</v>
      </c>
      <c r="W48" s="38"/>
      <c r="X48" s="38"/>
      <c r="Y48" s="480" t="s">
        <v>199</v>
      </c>
      <c r="Z48" s="224">
        <v>80.25</v>
      </c>
      <c r="AA48" s="224">
        <v>80.25</v>
      </c>
      <c r="AB48" s="224">
        <v>80.25</v>
      </c>
      <c r="AC48" s="224">
        <v>80.25</v>
      </c>
      <c r="AD48" s="224">
        <v>80.25</v>
      </c>
      <c r="AE48" s="224">
        <v>80.25</v>
      </c>
    </row>
    <row r="49" spans="15:31" ht="11.45" customHeight="1">
      <c r="O49" s="58" t="s">
        <v>189</v>
      </c>
      <c r="P49" s="107">
        <v>102.66499999999998</v>
      </c>
      <c r="Q49" s="224">
        <v>102.66499999999999</v>
      </c>
      <c r="R49" s="224">
        <v>102.66499999999999</v>
      </c>
      <c r="S49" s="224">
        <v>102.66499999999999</v>
      </c>
      <c r="T49" s="224">
        <v>102.66499999999999</v>
      </c>
      <c r="U49" s="224">
        <v>102.66499999999999</v>
      </c>
      <c r="V49" s="224">
        <v>102.66499999999999</v>
      </c>
      <c r="W49" s="38"/>
      <c r="X49" s="38"/>
      <c r="Y49" s="480" t="s">
        <v>189</v>
      </c>
      <c r="Z49" s="224">
        <v>102.66499999999999</v>
      </c>
      <c r="AA49" s="224">
        <v>102.66499999999999</v>
      </c>
      <c r="AB49" s="224">
        <v>102.66499999999999</v>
      </c>
      <c r="AC49" s="224">
        <v>102.66499999999999</v>
      </c>
      <c r="AD49" s="224">
        <v>102.66499999999999</v>
      </c>
      <c r="AE49" s="224">
        <v>102.66499999999999</v>
      </c>
    </row>
    <row r="50" spans="15:31" ht="11.45" customHeight="1">
      <c r="O50" s="177" t="s">
        <v>196</v>
      </c>
      <c r="P50" s="107">
        <v>96</v>
      </c>
      <c r="Q50" s="224">
        <v>96</v>
      </c>
      <c r="R50" s="224">
        <v>96</v>
      </c>
      <c r="S50" s="224">
        <v>96</v>
      </c>
      <c r="T50" s="224">
        <v>96</v>
      </c>
      <c r="U50" s="224">
        <v>96</v>
      </c>
      <c r="V50" s="224">
        <v>96</v>
      </c>
      <c r="W50" s="38"/>
      <c r="X50" s="38"/>
      <c r="Y50" s="483" t="s">
        <v>196</v>
      </c>
      <c r="Z50" s="224">
        <v>96</v>
      </c>
      <c r="AA50" s="224">
        <v>96</v>
      </c>
      <c r="AB50" s="224">
        <v>96</v>
      </c>
      <c r="AC50" s="224">
        <v>96</v>
      </c>
      <c r="AD50" s="224">
        <v>96</v>
      </c>
      <c r="AE50" s="224">
        <v>96</v>
      </c>
    </row>
    <row r="51" spans="15:31" ht="11.45" customHeight="1">
      <c r="O51" s="176" t="s">
        <v>198</v>
      </c>
      <c r="P51" s="107">
        <v>95.75</v>
      </c>
      <c r="Q51" s="224">
        <v>95.75</v>
      </c>
      <c r="R51" s="224">
        <v>95.75</v>
      </c>
      <c r="S51" s="224">
        <v>95.75</v>
      </c>
      <c r="T51" s="224">
        <v>95.75</v>
      </c>
      <c r="U51" s="224">
        <v>95.75</v>
      </c>
      <c r="V51" s="224">
        <v>95.75</v>
      </c>
      <c r="W51" s="38"/>
      <c r="X51" s="38"/>
      <c r="Y51" s="483" t="s">
        <v>198</v>
      </c>
      <c r="Z51" s="224">
        <v>95.75</v>
      </c>
      <c r="AA51" s="224">
        <v>95.75</v>
      </c>
      <c r="AB51" s="224">
        <v>95.75</v>
      </c>
      <c r="AC51" s="224">
        <v>95.75</v>
      </c>
      <c r="AD51" s="224">
        <v>95.75</v>
      </c>
      <c r="AE51" s="224">
        <v>95.75</v>
      </c>
    </row>
    <row r="52" spans="15:31" ht="11.45" customHeight="1">
      <c r="O52" s="58" t="s">
        <v>190</v>
      </c>
      <c r="P52" s="107">
        <v>87.794999999999973</v>
      </c>
      <c r="Q52" s="224">
        <v>87.795000000000002</v>
      </c>
      <c r="R52" s="224">
        <v>87.795000000000002</v>
      </c>
      <c r="S52" s="224">
        <v>87.795000000000002</v>
      </c>
      <c r="T52" s="224">
        <v>87.795000000000002</v>
      </c>
      <c r="U52" s="224">
        <v>87.795000000000002</v>
      </c>
      <c r="V52" s="224">
        <v>87.795000000000002</v>
      </c>
      <c r="W52" s="38"/>
      <c r="X52" s="38"/>
      <c r="Y52" s="480" t="s">
        <v>190</v>
      </c>
      <c r="Z52" s="224">
        <v>87.795000000000002</v>
      </c>
      <c r="AA52" s="224">
        <v>87.795000000000002</v>
      </c>
      <c r="AB52" s="224">
        <v>87.795000000000002</v>
      </c>
      <c r="AC52" s="224">
        <v>87.795000000000002</v>
      </c>
      <c r="AD52" s="224">
        <v>87.795000000000002</v>
      </c>
      <c r="AE52" s="224">
        <v>87.795000000000002</v>
      </c>
    </row>
    <row r="53" spans="15:31" ht="11.45" customHeight="1">
      <c r="O53" s="58" t="s">
        <v>182</v>
      </c>
      <c r="P53" s="107">
        <v>461.5</v>
      </c>
      <c r="Q53" s="224">
        <v>464</v>
      </c>
      <c r="R53" s="224">
        <v>459</v>
      </c>
      <c r="S53" s="224">
        <v>452</v>
      </c>
      <c r="T53" s="224">
        <v>453</v>
      </c>
      <c r="U53" s="224">
        <v>460</v>
      </c>
      <c r="V53" s="224">
        <v>460</v>
      </c>
      <c r="W53" s="38"/>
      <c r="X53" s="38"/>
      <c r="Y53" s="480" t="s">
        <v>182</v>
      </c>
      <c r="Z53" s="224">
        <v>465</v>
      </c>
      <c r="AA53" s="224">
        <v>466</v>
      </c>
      <c r="AB53" s="224">
        <v>468</v>
      </c>
      <c r="AC53" s="224">
        <v>462</v>
      </c>
      <c r="AD53" s="224">
        <v>465</v>
      </c>
      <c r="AE53" s="224">
        <v>464</v>
      </c>
    </row>
    <row r="54" spans="15:31" ht="11.45" customHeight="1">
      <c r="O54" s="157">
        <v>2021</v>
      </c>
      <c r="P54" s="107"/>
      <c r="Q54" s="232"/>
      <c r="R54" s="232"/>
      <c r="S54" s="232"/>
      <c r="T54" s="232"/>
      <c r="U54" s="232"/>
      <c r="V54" s="232"/>
      <c r="W54" s="38"/>
      <c r="X54" s="38"/>
      <c r="Y54" s="482" t="s">
        <v>263</v>
      </c>
      <c r="Z54" s="232"/>
      <c r="AA54" s="232"/>
      <c r="AB54" s="232"/>
      <c r="AC54" s="232"/>
      <c r="AD54" s="232"/>
      <c r="AE54" s="232"/>
    </row>
    <row r="55" spans="15:31" ht="11.45" customHeight="1">
      <c r="O55" s="58" t="s">
        <v>188</v>
      </c>
      <c r="P55" s="107">
        <f>AVERAGE(Q55:AE55)</f>
        <v>98.729166666666671</v>
      </c>
      <c r="Q55" s="224">
        <v>73.75</v>
      </c>
      <c r="R55" s="224">
        <v>77.166666666666671</v>
      </c>
      <c r="S55" s="224">
        <v>77.333333333333329</v>
      </c>
      <c r="T55" s="224">
        <v>77.166666666666671</v>
      </c>
      <c r="U55" s="224">
        <v>78.25</v>
      </c>
      <c r="V55" s="224">
        <v>78.333333333333329</v>
      </c>
      <c r="W55" s="38"/>
      <c r="X55" s="38"/>
      <c r="Y55" s="480"/>
      <c r="Z55" s="224">
        <v>78.75</v>
      </c>
      <c r="AA55" s="224">
        <v>94.166666666666671</v>
      </c>
      <c r="AB55" s="224">
        <v>120.25</v>
      </c>
      <c r="AC55" s="224">
        <v>95</v>
      </c>
      <c r="AD55" s="224">
        <v>146.66666666666666</v>
      </c>
      <c r="AE55" s="224">
        <v>187.91666666666666</v>
      </c>
    </row>
    <row r="56" spans="15:31" ht="11.45" customHeight="1">
      <c r="O56" s="58" t="s">
        <v>199</v>
      </c>
      <c r="P56" s="107">
        <f>AVERAGE(Q56:AE56)</f>
        <v>98.34375</v>
      </c>
      <c r="Q56" s="224">
        <v>80</v>
      </c>
      <c r="R56" s="224">
        <v>79.833333333333329</v>
      </c>
      <c r="S56" s="224">
        <v>80.083333333333329</v>
      </c>
      <c r="T56" s="224">
        <v>79.833333333333329</v>
      </c>
      <c r="U56" s="224">
        <v>80.583333333333329</v>
      </c>
      <c r="V56" s="224">
        <v>80.25</v>
      </c>
      <c r="W56" s="38"/>
      <c r="X56" s="38"/>
      <c r="Y56" s="480"/>
      <c r="Z56" s="224">
        <v>80.583333333333329</v>
      </c>
      <c r="AA56" s="224">
        <v>92</v>
      </c>
      <c r="AB56" s="224">
        <v>126.33333333333333</v>
      </c>
      <c r="AC56" s="224">
        <v>85.5</v>
      </c>
      <c r="AD56" s="224">
        <v>128.25</v>
      </c>
      <c r="AE56" s="224">
        <v>186.875</v>
      </c>
    </row>
    <row r="57" spans="15:31" ht="11.45" customHeight="1">
      <c r="O57" s="58" t="s">
        <v>189</v>
      </c>
      <c r="P57" s="107" t="s">
        <v>138</v>
      </c>
      <c r="Q57" s="224" t="s">
        <v>138</v>
      </c>
      <c r="R57" s="224" t="s">
        <v>138</v>
      </c>
      <c r="S57" s="224" t="s">
        <v>138</v>
      </c>
      <c r="T57" s="224" t="s">
        <v>138</v>
      </c>
      <c r="U57" s="224" t="s">
        <v>138</v>
      </c>
      <c r="V57" s="224" t="s">
        <v>138</v>
      </c>
      <c r="W57" s="38"/>
      <c r="X57" s="38"/>
      <c r="Y57" s="480"/>
      <c r="Z57" s="224" t="s">
        <v>138</v>
      </c>
      <c r="AA57" s="224" t="s">
        <v>138</v>
      </c>
      <c r="AB57" s="224" t="s">
        <v>138</v>
      </c>
      <c r="AC57" s="224" t="s">
        <v>138</v>
      </c>
      <c r="AD57" s="224" t="s">
        <v>138</v>
      </c>
      <c r="AE57" s="224" t="s">
        <v>138</v>
      </c>
    </row>
    <row r="58" spans="15:31" ht="11.45" customHeight="1">
      <c r="O58" s="177" t="s">
        <v>196</v>
      </c>
      <c r="P58" s="107">
        <f>AVERAGE(Q58:AE58)</f>
        <v>109.39351851851852</v>
      </c>
      <c r="Q58" s="224">
        <v>94.7777777777778</v>
      </c>
      <c r="R58" s="224">
        <v>95.777777777777771</v>
      </c>
      <c r="S58" s="224">
        <v>96.444444444444443</v>
      </c>
      <c r="T58" s="224">
        <v>96.777777777777771</v>
      </c>
      <c r="U58" s="224">
        <v>93.8888888888889</v>
      </c>
      <c r="V58" s="224">
        <v>93.8888888888889</v>
      </c>
      <c r="W58" s="38"/>
      <c r="X58" s="38"/>
      <c r="Y58" s="483"/>
      <c r="Z58" s="224">
        <v>94.583333333333329</v>
      </c>
      <c r="AA58" s="224">
        <v>111.16666666666667</v>
      </c>
      <c r="AB58" s="224">
        <v>114</v>
      </c>
      <c r="AC58" s="224">
        <v>118.66666666666667</v>
      </c>
      <c r="AD58" s="224">
        <v>138.66666666666666</v>
      </c>
      <c r="AE58" s="224">
        <v>164.08333333333334</v>
      </c>
    </row>
    <row r="59" spans="15:31" ht="11.45" customHeight="1">
      <c r="O59" s="176" t="s">
        <v>198</v>
      </c>
      <c r="P59" s="107">
        <f>AVERAGE(Q59:AE59)</f>
        <v>112.7986111111111</v>
      </c>
      <c r="Q59" s="224">
        <v>88.916666666666671</v>
      </c>
      <c r="R59" s="224">
        <v>92.333333333333329</v>
      </c>
      <c r="S59" s="224">
        <v>92.416666666666671</v>
      </c>
      <c r="T59" s="224">
        <v>92.333333333333329</v>
      </c>
      <c r="U59" s="224">
        <v>92.25</v>
      </c>
      <c r="V59" s="224">
        <v>92.25</v>
      </c>
      <c r="W59" s="38"/>
      <c r="X59" s="38"/>
      <c r="Y59" s="483"/>
      <c r="Z59" s="224">
        <v>92.75</v>
      </c>
      <c r="AA59" s="224">
        <v>108.58333333333333</v>
      </c>
      <c r="AB59" s="224">
        <v>136.91666666666666</v>
      </c>
      <c r="AC59" s="224">
        <v>97.916666666666671</v>
      </c>
      <c r="AD59" s="224">
        <v>157.58333333333334</v>
      </c>
      <c r="AE59" s="224">
        <v>209.33333333333334</v>
      </c>
    </row>
    <row r="60" spans="15:31" ht="11.45" customHeight="1">
      <c r="O60" s="58" t="s">
        <v>190</v>
      </c>
      <c r="P60" s="107">
        <f>AVERAGE(Q60:AE60)</f>
        <v>92.305555555555557</v>
      </c>
      <c r="Q60" s="224">
        <v>80.625</v>
      </c>
      <c r="R60" s="224">
        <v>79.625</v>
      </c>
      <c r="S60" s="224">
        <v>79.875</v>
      </c>
      <c r="T60" s="224">
        <v>79.875</v>
      </c>
      <c r="U60" s="224">
        <v>74.25</v>
      </c>
      <c r="V60" s="224">
        <v>73.625</v>
      </c>
      <c r="W60" s="38"/>
      <c r="X60" s="38"/>
      <c r="Y60" s="480"/>
      <c r="Z60" s="224">
        <v>74.25</v>
      </c>
      <c r="AA60" s="224">
        <v>87.875</v>
      </c>
      <c r="AB60" s="224">
        <v>95.375</v>
      </c>
      <c r="AC60" s="224">
        <v>85.333333333333343</v>
      </c>
      <c r="AD60" s="224">
        <v>112.83333333333334</v>
      </c>
      <c r="AE60" s="224">
        <v>184.125</v>
      </c>
    </row>
    <row r="61" spans="15:31" ht="11.45" customHeight="1">
      <c r="O61" s="58" t="s">
        <v>182</v>
      </c>
      <c r="P61" s="107" t="s">
        <v>138</v>
      </c>
      <c r="Q61" s="224" t="s">
        <v>138</v>
      </c>
      <c r="R61" s="224" t="s">
        <v>138</v>
      </c>
      <c r="S61" s="224" t="s">
        <v>138</v>
      </c>
      <c r="T61" s="224" t="s">
        <v>138</v>
      </c>
      <c r="U61" s="224" t="s">
        <v>138</v>
      </c>
      <c r="V61" s="224" t="s">
        <v>138</v>
      </c>
      <c r="W61" s="38"/>
      <c r="X61" s="38"/>
      <c r="Y61" s="480"/>
      <c r="Z61" s="224" t="s">
        <v>138</v>
      </c>
      <c r="AA61" s="224" t="s">
        <v>138</v>
      </c>
      <c r="AB61" s="224" t="s">
        <v>138</v>
      </c>
      <c r="AC61" s="224" t="s">
        <v>138</v>
      </c>
      <c r="AD61" s="224" t="s">
        <v>138</v>
      </c>
      <c r="AE61" s="224" t="s">
        <v>138</v>
      </c>
    </row>
    <row r="62" spans="15:31" ht="11.45" customHeight="1">
      <c r="O62" s="157">
        <v>2022</v>
      </c>
      <c r="P62" s="107"/>
      <c r="Q62" s="232"/>
      <c r="R62" s="232"/>
      <c r="S62" s="232"/>
      <c r="T62" s="232"/>
      <c r="U62" s="232"/>
      <c r="V62" s="232"/>
      <c r="W62" s="38"/>
      <c r="X62" s="38"/>
      <c r="Y62" s="482" t="s">
        <v>263</v>
      </c>
      <c r="Z62" s="232"/>
      <c r="AA62" s="232"/>
      <c r="AB62" s="232"/>
      <c r="AC62" s="232"/>
      <c r="AD62" s="232"/>
      <c r="AE62" s="232"/>
    </row>
    <row r="63" spans="15:31" ht="11.45" customHeight="1">
      <c r="O63" s="58" t="s">
        <v>188</v>
      </c>
      <c r="P63" s="107">
        <f>AVERAGE(Q63:AE63)</f>
        <v>244.23076923076923</v>
      </c>
      <c r="Q63" s="224">
        <v>210</v>
      </c>
      <c r="R63" s="224">
        <v>230</v>
      </c>
      <c r="S63" s="224">
        <v>250</v>
      </c>
      <c r="T63" s="224">
        <v>250</v>
      </c>
      <c r="U63" s="224">
        <v>250</v>
      </c>
      <c r="V63" s="38">
        <v>250</v>
      </c>
      <c r="W63" s="38"/>
      <c r="X63" s="480"/>
      <c r="Y63" s="224">
        <v>250</v>
      </c>
      <c r="Z63" s="224">
        <v>250</v>
      </c>
      <c r="AA63" s="224">
        <v>250</v>
      </c>
      <c r="AB63" s="224">
        <v>250</v>
      </c>
      <c r="AC63" s="224">
        <v>240</v>
      </c>
      <c r="AD63" s="224">
        <v>245</v>
      </c>
      <c r="AE63" s="224">
        <v>250</v>
      </c>
    </row>
    <row r="64" spans="15:31" ht="11.45" customHeight="1">
      <c r="O64" s="58" t="s">
        <v>199</v>
      </c>
      <c r="P64" s="107">
        <f>AVERAGE(Q64:AE64)</f>
        <v>232.58333333333334</v>
      </c>
      <c r="Q64" s="224">
        <v>210</v>
      </c>
      <c r="R64" s="224">
        <v>210</v>
      </c>
      <c r="S64" s="224">
        <v>210</v>
      </c>
      <c r="T64" s="224">
        <v>225</v>
      </c>
      <c r="U64" s="224">
        <v>230</v>
      </c>
      <c r="V64" s="224">
        <v>230</v>
      </c>
      <c r="W64" s="38"/>
      <c r="X64" s="38"/>
      <c r="Y64" s="480"/>
      <c r="Z64" s="224">
        <v>233</v>
      </c>
      <c r="AA64" s="224">
        <v>233</v>
      </c>
      <c r="AB64" s="224">
        <v>250</v>
      </c>
      <c r="AC64" s="224">
        <v>250</v>
      </c>
      <c r="AD64" s="224">
        <v>255</v>
      </c>
      <c r="AE64" s="224">
        <v>255</v>
      </c>
    </row>
    <row r="65" spans="15:31" ht="11.45" customHeight="1">
      <c r="O65" s="58" t="s">
        <v>189</v>
      </c>
      <c r="P65" s="107" t="s">
        <v>138</v>
      </c>
      <c r="Q65" s="224" t="s">
        <v>138</v>
      </c>
      <c r="R65" s="224" t="s">
        <v>138</v>
      </c>
      <c r="S65" s="224" t="s">
        <v>138</v>
      </c>
      <c r="T65" s="224" t="s">
        <v>138</v>
      </c>
      <c r="U65" s="224" t="s">
        <v>138</v>
      </c>
      <c r="V65" s="224" t="s">
        <v>138</v>
      </c>
      <c r="W65" s="38"/>
      <c r="X65" s="38"/>
      <c r="Y65" s="480"/>
      <c r="Z65" s="224" t="s">
        <v>138</v>
      </c>
      <c r="AA65" s="224" t="s">
        <v>138</v>
      </c>
      <c r="AB65" s="224" t="s">
        <v>138</v>
      </c>
      <c r="AC65" s="224" t="s">
        <v>138</v>
      </c>
      <c r="AD65" s="224" t="s">
        <v>138</v>
      </c>
      <c r="AE65" s="224" t="s">
        <v>138</v>
      </c>
    </row>
    <row r="66" spans="15:31" ht="11.45" customHeight="1">
      <c r="O66" s="177" t="s">
        <v>196</v>
      </c>
      <c r="P66" s="107">
        <f>AVERAGE(Q66:AE66)</f>
        <v>223</v>
      </c>
      <c r="Q66" s="224">
        <v>205</v>
      </c>
      <c r="R66" s="224">
        <v>200</v>
      </c>
      <c r="S66" s="224">
        <v>198</v>
      </c>
      <c r="T66" s="224">
        <v>212</v>
      </c>
      <c r="U66" s="224">
        <v>230</v>
      </c>
      <c r="V66" s="224">
        <v>230</v>
      </c>
      <c r="W66" s="38"/>
      <c r="X66" s="38"/>
      <c r="Y66" s="483"/>
      <c r="Z66" s="224">
        <v>230</v>
      </c>
      <c r="AA66" s="224">
        <v>230</v>
      </c>
      <c r="AB66" s="224">
        <v>230</v>
      </c>
      <c r="AC66" s="224">
        <v>235</v>
      </c>
      <c r="AD66" s="224">
        <v>238</v>
      </c>
      <c r="AE66" s="224">
        <v>238</v>
      </c>
    </row>
    <row r="67" spans="15:31" ht="11.45" customHeight="1">
      <c r="O67" s="176" t="s">
        <v>198</v>
      </c>
      <c r="P67" s="107">
        <f>AVERAGE(Q67:AE67)</f>
        <v>248.41666666666666</v>
      </c>
      <c r="Q67" s="224">
        <v>200</v>
      </c>
      <c r="R67" s="224">
        <v>190</v>
      </c>
      <c r="S67" s="224">
        <v>280</v>
      </c>
      <c r="T67" s="224">
        <v>280</v>
      </c>
      <c r="U67" s="224">
        <v>280</v>
      </c>
      <c r="V67" s="224">
        <v>280</v>
      </c>
      <c r="W67" s="38"/>
      <c r="X67" s="38"/>
      <c r="Y67" s="483"/>
      <c r="Z67" s="224">
        <v>280</v>
      </c>
      <c r="AA67" s="224">
        <v>238</v>
      </c>
      <c r="AB67" s="224">
        <v>235</v>
      </c>
      <c r="AC67" s="224">
        <v>238</v>
      </c>
      <c r="AD67" s="224">
        <v>240</v>
      </c>
      <c r="AE67" s="224">
        <v>240</v>
      </c>
    </row>
    <row r="68" spans="15:31" ht="11.45" customHeight="1">
      <c r="O68" s="58" t="s">
        <v>190</v>
      </c>
      <c r="P68" s="107">
        <f>AVERAGE(Q68:AE68)</f>
        <v>218</v>
      </c>
      <c r="Q68" s="224">
        <v>220</v>
      </c>
      <c r="R68" s="224">
        <v>215</v>
      </c>
      <c r="S68" s="224">
        <v>212</v>
      </c>
      <c r="T68" s="224">
        <v>212</v>
      </c>
      <c r="U68" s="224">
        <v>218</v>
      </c>
      <c r="V68" s="224">
        <v>218</v>
      </c>
      <c r="W68" s="38"/>
      <c r="X68" s="38"/>
      <c r="Y68" s="480"/>
      <c r="Z68" s="224">
        <v>218</v>
      </c>
      <c r="AA68" s="224">
        <v>218</v>
      </c>
      <c r="AB68" s="224">
        <v>220</v>
      </c>
      <c r="AC68" s="224">
        <v>220</v>
      </c>
      <c r="AD68" s="224">
        <v>222</v>
      </c>
      <c r="AE68" s="224">
        <v>223</v>
      </c>
    </row>
    <row r="69" spans="15:31" ht="11.45" customHeight="1">
      <c r="O69" s="58" t="s">
        <v>182</v>
      </c>
      <c r="P69" s="107" t="s">
        <v>138</v>
      </c>
      <c r="Q69" s="224" t="s">
        <v>138</v>
      </c>
      <c r="R69" s="224" t="s">
        <v>138</v>
      </c>
      <c r="S69" s="224" t="s">
        <v>138</v>
      </c>
      <c r="T69" s="224" t="s">
        <v>138</v>
      </c>
      <c r="U69" s="224" t="s">
        <v>138</v>
      </c>
      <c r="V69" s="224" t="s">
        <v>138</v>
      </c>
      <c r="W69" s="38"/>
      <c r="X69" s="38"/>
      <c r="Y69" s="480"/>
      <c r="Z69" s="224" t="s">
        <v>138</v>
      </c>
      <c r="AA69" s="224" t="s">
        <v>138</v>
      </c>
      <c r="AB69" s="224" t="s">
        <v>138</v>
      </c>
      <c r="AC69" s="224" t="s">
        <v>138</v>
      </c>
      <c r="AD69" s="224" t="s">
        <v>138</v>
      </c>
      <c r="AE69" s="224" t="s">
        <v>138</v>
      </c>
    </row>
    <row r="70" spans="15:31" ht="11.1" customHeight="1">
      <c r="O70" s="157">
        <v>2023</v>
      </c>
      <c r="P70" s="107"/>
      <c r="Q70" s="232"/>
      <c r="R70" s="232"/>
      <c r="S70" s="232"/>
      <c r="T70" s="232"/>
      <c r="U70" s="232"/>
      <c r="V70" s="232"/>
      <c r="W70" s="38"/>
      <c r="X70" s="38"/>
      <c r="Y70" s="482" t="s">
        <v>263</v>
      </c>
      <c r="Z70" s="232"/>
      <c r="AA70" s="232"/>
      <c r="AB70" s="232"/>
      <c r="AC70" s="232"/>
      <c r="AD70" s="232"/>
      <c r="AE70" s="232"/>
    </row>
    <row r="71" spans="15:31">
      <c r="O71" s="58" t="s">
        <v>188</v>
      </c>
      <c r="P71" s="107">
        <f>AVERAGE(Q71:AE71)</f>
        <v>253.41666666666666</v>
      </c>
      <c r="Q71" s="224">
        <v>215</v>
      </c>
      <c r="R71" s="224">
        <v>225</v>
      </c>
      <c r="S71" s="224">
        <v>245</v>
      </c>
      <c r="T71" s="224">
        <v>255</v>
      </c>
      <c r="U71" s="224">
        <v>255</v>
      </c>
      <c r="V71" s="38">
        <v>260</v>
      </c>
      <c r="W71" s="38"/>
      <c r="X71" s="480"/>
      <c r="Y71" s="224"/>
      <c r="Z71" s="224">
        <v>260</v>
      </c>
      <c r="AA71" s="224">
        <v>260</v>
      </c>
      <c r="AB71" s="224">
        <v>265</v>
      </c>
      <c r="AC71" s="224">
        <v>265</v>
      </c>
      <c r="AD71" s="224">
        <v>268</v>
      </c>
      <c r="AE71" s="224">
        <v>268</v>
      </c>
    </row>
    <row r="72" spans="15:31">
      <c r="O72" s="58" t="s">
        <v>199</v>
      </c>
      <c r="P72" s="107">
        <f>AVERAGE(Q72:AE72)</f>
        <v>238.16666666666666</v>
      </c>
      <c r="Q72" s="224">
        <v>215</v>
      </c>
      <c r="R72" s="224">
        <v>215</v>
      </c>
      <c r="S72" s="224">
        <v>215</v>
      </c>
      <c r="T72" s="224">
        <v>228</v>
      </c>
      <c r="U72" s="224">
        <v>235</v>
      </c>
      <c r="V72" s="224">
        <v>235</v>
      </c>
      <c r="W72" s="38"/>
      <c r="X72" s="38"/>
      <c r="Y72" s="480"/>
      <c r="Z72" s="224">
        <v>240</v>
      </c>
      <c r="AA72" s="224">
        <v>245</v>
      </c>
      <c r="AB72" s="224">
        <v>255</v>
      </c>
      <c r="AC72" s="224">
        <v>255</v>
      </c>
      <c r="AD72" s="224">
        <v>260</v>
      </c>
      <c r="AE72" s="224">
        <v>260</v>
      </c>
    </row>
    <row r="73" spans="15:31">
      <c r="O73" s="58" t="s">
        <v>189</v>
      </c>
      <c r="P73" s="107" t="s">
        <v>138</v>
      </c>
      <c r="Q73" s="224" t="s">
        <v>138</v>
      </c>
      <c r="R73" s="224" t="s">
        <v>138</v>
      </c>
      <c r="S73" s="224" t="s">
        <v>138</v>
      </c>
      <c r="T73" s="224" t="s">
        <v>138</v>
      </c>
      <c r="U73" s="224" t="s">
        <v>138</v>
      </c>
      <c r="V73" s="224" t="s">
        <v>138</v>
      </c>
      <c r="W73" s="38"/>
      <c r="X73" s="38"/>
      <c r="Y73" s="480"/>
      <c r="Z73" s="224" t="s">
        <v>138</v>
      </c>
      <c r="AA73" s="224" t="s">
        <v>138</v>
      </c>
      <c r="AB73" s="224" t="s">
        <v>138</v>
      </c>
      <c r="AC73" s="224" t="s">
        <v>138</v>
      </c>
      <c r="AD73" s="224" t="s">
        <v>138</v>
      </c>
      <c r="AE73" s="224" t="s">
        <v>138</v>
      </c>
    </row>
    <row r="74" spans="15:31">
      <c r="O74" s="177" t="s">
        <v>196</v>
      </c>
      <c r="P74" s="107">
        <f>AVERAGE(Q74:AE74)</f>
        <v>232.66666666666666</v>
      </c>
      <c r="Q74" s="224">
        <v>210</v>
      </c>
      <c r="R74" s="224">
        <v>205</v>
      </c>
      <c r="S74" s="224">
        <v>212</v>
      </c>
      <c r="T74" s="224">
        <v>214</v>
      </c>
      <c r="U74" s="224">
        <v>235</v>
      </c>
      <c r="V74" s="224">
        <v>235</v>
      </c>
      <c r="W74" s="38"/>
      <c r="X74" s="38"/>
      <c r="Y74" s="483"/>
      <c r="Z74" s="224">
        <v>245</v>
      </c>
      <c r="AA74" s="224">
        <v>245</v>
      </c>
      <c r="AB74" s="224">
        <v>247</v>
      </c>
      <c r="AC74" s="224">
        <v>248</v>
      </c>
      <c r="AD74" s="224">
        <v>248</v>
      </c>
      <c r="AE74" s="224">
        <v>248</v>
      </c>
    </row>
    <row r="75" spans="15:31">
      <c r="O75" s="176" t="s">
        <v>198</v>
      </c>
      <c r="P75" s="107">
        <f>AVERAGE(Q75:AE75)</f>
        <v>259.75</v>
      </c>
      <c r="Q75" s="224">
        <v>215</v>
      </c>
      <c r="R75" s="224">
        <v>220</v>
      </c>
      <c r="S75" s="224">
        <v>285</v>
      </c>
      <c r="T75" s="224">
        <v>285</v>
      </c>
      <c r="U75" s="224">
        <v>285</v>
      </c>
      <c r="V75" s="224">
        <v>285</v>
      </c>
      <c r="W75" s="38"/>
      <c r="X75" s="38"/>
      <c r="Y75" s="483"/>
      <c r="Z75" s="224">
        <v>260</v>
      </c>
      <c r="AA75" s="224">
        <v>255</v>
      </c>
      <c r="AB75" s="224">
        <v>255</v>
      </c>
      <c r="AC75" s="224">
        <v>255</v>
      </c>
      <c r="AD75" s="224">
        <v>258</v>
      </c>
      <c r="AE75" s="224">
        <v>259</v>
      </c>
    </row>
    <row r="76" spans="15:31">
      <c r="O76" s="58" t="s">
        <v>190</v>
      </c>
      <c r="P76" s="107">
        <f>AVERAGE(Q76:AE76)</f>
        <v>221.91666666666666</v>
      </c>
      <c r="Q76" s="224">
        <v>215</v>
      </c>
      <c r="R76" s="224">
        <v>210</v>
      </c>
      <c r="S76" s="224">
        <v>214</v>
      </c>
      <c r="T76" s="224">
        <v>214</v>
      </c>
      <c r="U76" s="224">
        <v>220</v>
      </c>
      <c r="V76" s="224">
        <v>220</v>
      </c>
      <c r="W76" s="38"/>
      <c r="X76" s="38"/>
      <c r="Y76" s="480"/>
      <c r="Z76" s="224">
        <v>220</v>
      </c>
      <c r="AA76" s="224">
        <v>230</v>
      </c>
      <c r="AB76" s="224">
        <v>230</v>
      </c>
      <c r="AC76" s="224">
        <v>230</v>
      </c>
      <c r="AD76" s="224">
        <v>230</v>
      </c>
      <c r="AE76" s="224">
        <v>230</v>
      </c>
    </row>
    <row r="77" spans="15:31">
      <c r="O77" s="58" t="s">
        <v>373</v>
      </c>
      <c r="P77" s="107" t="s">
        <v>138</v>
      </c>
      <c r="Q77" s="224" t="s">
        <v>138</v>
      </c>
      <c r="R77" s="224" t="s">
        <v>138</v>
      </c>
      <c r="S77" s="224" t="s">
        <v>138</v>
      </c>
      <c r="T77" s="224" t="s">
        <v>138</v>
      </c>
      <c r="U77" s="224" t="s">
        <v>138</v>
      </c>
      <c r="V77" s="224" t="s">
        <v>138</v>
      </c>
      <c r="W77" s="224" t="s">
        <v>138</v>
      </c>
      <c r="X77" s="224" t="s">
        <v>138</v>
      </c>
      <c r="Y77" s="224" t="s">
        <v>138</v>
      </c>
      <c r="Z77" s="224" t="s">
        <v>138</v>
      </c>
      <c r="AA77" s="224" t="s">
        <v>138</v>
      </c>
      <c r="AB77" s="224" t="s">
        <v>138</v>
      </c>
      <c r="AC77" s="224" t="s">
        <v>138</v>
      </c>
      <c r="AD77" s="224" t="s">
        <v>138</v>
      </c>
      <c r="AE77" s="224" t="s">
        <v>138</v>
      </c>
    </row>
    <row r="78" spans="15:31" ht="11.45" customHeight="1">
      <c r="O78" s="157" t="s">
        <v>361</v>
      </c>
      <c r="P78" s="107"/>
      <c r="Q78" s="232"/>
      <c r="R78" s="232"/>
      <c r="S78" s="232"/>
      <c r="T78" s="232"/>
      <c r="U78" s="232"/>
      <c r="V78" s="232"/>
      <c r="W78" s="38"/>
      <c r="X78" s="38"/>
      <c r="Y78" s="482" t="s">
        <v>263</v>
      </c>
      <c r="Z78" s="232"/>
      <c r="AA78" s="232"/>
      <c r="AB78" s="232"/>
      <c r="AC78" s="232"/>
      <c r="AD78" s="232"/>
      <c r="AE78" s="232"/>
    </row>
    <row r="79" spans="15:31">
      <c r="O79" s="58" t="s">
        <v>188</v>
      </c>
      <c r="P79" s="107">
        <f>AVERAGE(Q79:AE79)</f>
        <v>135.41666666666666</v>
      </c>
      <c r="Q79" s="224">
        <v>137.5</v>
      </c>
      <c r="R79" s="224">
        <v>135</v>
      </c>
      <c r="S79" s="224">
        <v>140</v>
      </c>
      <c r="T79" s="224">
        <v>130</v>
      </c>
      <c r="U79" s="224">
        <v>130</v>
      </c>
      <c r="V79" s="38">
        <v>130</v>
      </c>
      <c r="W79" s="38"/>
      <c r="X79" s="480"/>
      <c r="Y79" s="224"/>
      <c r="Z79" s="224">
        <v>140</v>
      </c>
      <c r="AA79" s="224">
        <v>140</v>
      </c>
      <c r="AB79" s="224">
        <v>130</v>
      </c>
      <c r="AC79" s="224">
        <v>135</v>
      </c>
      <c r="AD79" s="224">
        <v>140</v>
      </c>
      <c r="AE79" s="224">
        <v>137.5</v>
      </c>
    </row>
    <row r="80" spans="15:31">
      <c r="O80" s="58" t="s">
        <v>199</v>
      </c>
      <c r="P80" s="107">
        <f t="shared" ref="P80:P84" si="0">AVERAGE(Q80:AE80)</f>
        <v>142.66666666666666</v>
      </c>
      <c r="Q80" s="224">
        <v>140</v>
      </c>
      <c r="R80" s="224">
        <v>140</v>
      </c>
      <c r="S80" s="224">
        <v>140</v>
      </c>
      <c r="T80" s="224">
        <v>140</v>
      </c>
      <c r="U80" s="224">
        <v>145</v>
      </c>
      <c r="V80" s="224">
        <v>142.5</v>
      </c>
      <c r="W80" s="38"/>
      <c r="X80" s="38"/>
      <c r="Y80" s="480"/>
      <c r="Z80" s="224">
        <v>145</v>
      </c>
      <c r="AA80" s="224">
        <v>143</v>
      </c>
      <c r="AB80" s="224">
        <v>141.5</v>
      </c>
      <c r="AC80" s="224">
        <v>145</v>
      </c>
      <c r="AD80" s="224">
        <v>145</v>
      </c>
      <c r="AE80" s="224">
        <v>145</v>
      </c>
    </row>
    <row r="81" spans="15:31">
      <c r="O81" s="58" t="s">
        <v>189</v>
      </c>
      <c r="P81" s="107" t="s">
        <v>138</v>
      </c>
      <c r="Q81" s="224" t="s">
        <v>138</v>
      </c>
      <c r="R81" s="224" t="s">
        <v>138</v>
      </c>
      <c r="S81" s="224" t="s">
        <v>138</v>
      </c>
      <c r="T81" s="224" t="s">
        <v>138</v>
      </c>
      <c r="U81" s="224" t="s">
        <v>138</v>
      </c>
      <c r="V81" s="224" t="s">
        <v>138</v>
      </c>
      <c r="W81" s="38"/>
      <c r="X81" s="38"/>
      <c r="Y81" s="480"/>
      <c r="Z81" s="224" t="s">
        <v>138</v>
      </c>
      <c r="AA81" s="224" t="s">
        <v>138</v>
      </c>
      <c r="AB81" s="224" t="s">
        <v>138</v>
      </c>
      <c r="AC81" s="224" t="s">
        <v>138</v>
      </c>
      <c r="AD81" s="224" t="s">
        <v>138</v>
      </c>
      <c r="AE81" s="224" t="s">
        <v>138</v>
      </c>
    </row>
    <row r="82" spans="15:31">
      <c r="O82" s="177" t="s">
        <v>196</v>
      </c>
      <c r="P82" s="107">
        <f t="shared" si="0"/>
        <v>150.39750000000001</v>
      </c>
      <c r="Q82" s="224">
        <v>158.75</v>
      </c>
      <c r="R82" s="224">
        <v>157.5</v>
      </c>
      <c r="S82" s="224">
        <v>160</v>
      </c>
      <c r="T82" s="224">
        <v>155</v>
      </c>
      <c r="U82" s="224">
        <v>150</v>
      </c>
      <c r="V82" s="224">
        <v>145.66999999999999</v>
      </c>
      <c r="W82" s="38"/>
      <c r="X82" s="38"/>
      <c r="Y82" s="483"/>
      <c r="Z82" s="224">
        <v>150</v>
      </c>
      <c r="AA82" s="224">
        <v>145.66999999999999</v>
      </c>
      <c r="AB82" s="224">
        <v>145.66999999999999</v>
      </c>
      <c r="AC82" s="224">
        <v>150</v>
      </c>
      <c r="AD82" s="224">
        <v>145.66999999999999</v>
      </c>
      <c r="AE82" s="224">
        <v>140.84</v>
      </c>
    </row>
    <row r="83" spans="15:31">
      <c r="O83" s="176" t="s">
        <v>198</v>
      </c>
      <c r="P83" s="107">
        <f t="shared" si="0"/>
        <v>168.9375</v>
      </c>
      <c r="Q83" s="224">
        <v>168.75</v>
      </c>
      <c r="R83" s="224">
        <v>167.5</v>
      </c>
      <c r="S83" s="224">
        <v>170</v>
      </c>
      <c r="T83" s="224">
        <v>165</v>
      </c>
      <c r="U83" s="224">
        <v>165</v>
      </c>
      <c r="V83" s="224">
        <v>165</v>
      </c>
      <c r="W83" s="38"/>
      <c r="X83" s="38"/>
      <c r="Y83" s="483"/>
      <c r="Z83" s="224">
        <v>175</v>
      </c>
      <c r="AA83" s="224">
        <v>166.5</v>
      </c>
      <c r="AB83" s="224">
        <v>162.5</v>
      </c>
      <c r="AC83" s="224">
        <v>178</v>
      </c>
      <c r="AD83" s="224">
        <v>174</v>
      </c>
      <c r="AE83" s="224">
        <v>170</v>
      </c>
    </row>
    <row r="84" spans="15:31">
      <c r="O84" s="58" t="s">
        <v>190</v>
      </c>
      <c r="P84" s="107">
        <f t="shared" si="0"/>
        <v>142.77083333333334</v>
      </c>
      <c r="Q84" s="224">
        <v>147.75</v>
      </c>
      <c r="R84" s="224">
        <v>143.5</v>
      </c>
      <c r="S84" s="224">
        <v>142.5</v>
      </c>
      <c r="T84" s="224">
        <v>145</v>
      </c>
      <c r="U84" s="224">
        <v>140</v>
      </c>
      <c r="V84" s="224">
        <v>139.5</v>
      </c>
      <c r="W84" s="38"/>
      <c r="X84" s="38"/>
      <c r="Y84" s="480"/>
      <c r="Z84" s="224">
        <v>145</v>
      </c>
      <c r="AA84" s="224">
        <v>142.75</v>
      </c>
      <c r="AB84" s="224">
        <v>141.25</v>
      </c>
      <c r="AC84" s="224">
        <v>145</v>
      </c>
      <c r="AD84" s="224">
        <v>141</v>
      </c>
      <c r="AE84" s="224">
        <v>140</v>
      </c>
    </row>
    <row r="85" spans="15:31">
      <c r="O85" s="58" t="s">
        <v>182</v>
      </c>
      <c r="P85" s="484" t="s">
        <v>138</v>
      </c>
      <c r="Q85" s="224" t="s">
        <v>138</v>
      </c>
      <c r="R85" s="224" t="s">
        <v>138</v>
      </c>
      <c r="S85" s="224" t="s">
        <v>138</v>
      </c>
      <c r="T85" s="224" t="s">
        <v>138</v>
      </c>
      <c r="U85" s="224" t="s">
        <v>138</v>
      </c>
      <c r="V85" s="224" t="s">
        <v>138</v>
      </c>
      <c r="W85" s="38"/>
      <c r="X85" s="38"/>
      <c r="Y85" s="480"/>
      <c r="Z85" s="224" t="s">
        <v>138</v>
      </c>
      <c r="AA85" s="224" t="s">
        <v>138</v>
      </c>
      <c r="AB85" s="224" t="s">
        <v>138</v>
      </c>
      <c r="AC85" s="224" t="s">
        <v>138</v>
      </c>
      <c r="AD85" s="224" t="s">
        <v>138</v>
      </c>
      <c r="AE85" s="224" t="s">
        <v>138</v>
      </c>
    </row>
    <row r="86" spans="15:31" ht="5.0999999999999996" customHeight="1">
      <c r="O86" s="289"/>
      <c r="P86" s="485"/>
      <c r="Q86" s="242"/>
      <c r="R86" s="242"/>
      <c r="S86" s="242"/>
      <c r="T86" s="242"/>
      <c r="U86" s="242"/>
      <c r="V86" s="242"/>
      <c r="W86" s="357"/>
      <c r="X86" s="357"/>
      <c r="Y86" s="357"/>
      <c r="Z86" s="242"/>
      <c r="AA86" s="242"/>
      <c r="AB86" s="242"/>
      <c r="AC86" s="242"/>
      <c r="AD86" s="242"/>
      <c r="AE86" s="242"/>
    </row>
    <row r="87" spans="15:31">
      <c r="O87" s="129" t="s">
        <v>127</v>
      </c>
      <c r="P87" s="129"/>
      <c r="Q87" s="129"/>
      <c r="R87" s="129"/>
      <c r="S87" s="129"/>
      <c r="T87" s="129"/>
      <c r="U87" s="129"/>
      <c r="V87" s="73"/>
    </row>
  </sheetData>
  <mergeCells count="1">
    <mergeCell ref="O1:AE1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theme="0"/>
  </sheetPr>
  <dimension ref="A1:T201"/>
  <sheetViews>
    <sheetView showGridLines="0" topLeftCell="A109" zoomScaleNormal="100" zoomScaleSheetLayoutView="100" workbookViewId="0">
      <selection activeCell="A109" sqref="A109:E109"/>
    </sheetView>
  </sheetViews>
  <sheetFormatPr baseColWidth="10" defaultColWidth="11.42578125" defaultRowHeight="12.75" customHeight="1"/>
  <cols>
    <col min="1" max="5" width="16.7109375" style="1" customWidth="1"/>
    <col min="6" max="8" width="11.28515625" style="1" customWidth="1"/>
    <col min="9" max="9" width="11.5703125" style="1" customWidth="1"/>
    <col min="10" max="10" width="8.42578125" style="1" customWidth="1"/>
    <col min="11" max="15" width="11.5703125" style="1" customWidth="1"/>
    <col min="16" max="16" width="9.28515625" style="1" customWidth="1"/>
    <col min="17" max="17" width="7.85546875" style="1" customWidth="1"/>
    <col min="18" max="16384" width="11.42578125" style="1"/>
  </cols>
  <sheetData>
    <row r="1" spans="1:20" s="13" customFormat="1" ht="12.75" hidden="1" customHeight="1">
      <c r="A1" s="521" t="s">
        <v>168</v>
      </c>
      <c r="B1" s="506"/>
      <c r="C1" s="506"/>
      <c r="D1" s="506"/>
      <c r="E1" s="506"/>
      <c r="F1" s="21"/>
      <c r="G1" s="21"/>
    </row>
    <row r="2" spans="1:20" s="13" customFormat="1" ht="12.75" hidden="1" customHeight="1">
      <c r="A2" s="506" t="s">
        <v>177</v>
      </c>
      <c r="B2" s="572"/>
      <c r="C2" s="572"/>
      <c r="D2" s="572"/>
      <c r="E2" s="572"/>
      <c r="O2" s="1"/>
      <c r="P2" s="1"/>
      <c r="Q2" s="1"/>
      <c r="R2" s="1"/>
      <c r="S2" s="1"/>
      <c r="T2" s="1"/>
    </row>
    <row r="3" spans="1:20" s="13" customFormat="1" ht="12.75" hidden="1" customHeight="1">
      <c r="A3" s="128"/>
      <c r="B3" s="127"/>
      <c r="C3" s="127"/>
      <c r="D3" s="127"/>
      <c r="E3" s="12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s="13" customFormat="1" ht="42.75" hidden="1" customHeight="1">
      <c r="A4" s="149" t="s">
        <v>60</v>
      </c>
      <c r="B4" s="106" t="s">
        <v>137</v>
      </c>
      <c r="C4" s="76" t="s">
        <v>135</v>
      </c>
      <c r="D4" s="76" t="s">
        <v>134</v>
      </c>
      <c r="E4" s="76" t="s">
        <v>141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13" customFormat="1" ht="18.75" hidden="1" customHeight="1">
      <c r="A5" s="157" t="s">
        <v>47</v>
      </c>
      <c r="B5" s="158">
        <f>SUM(B6:B18)</f>
        <v>60401</v>
      </c>
      <c r="C5" s="158">
        <f>SUM(C6:C18)</f>
        <v>59695</v>
      </c>
      <c r="D5" s="158">
        <f>SUM(D6:D18)</f>
        <v>691784.8600000001</v>
      </c>
      <c r="E5" s="158">
        <f>SUM(E6:E18)</f>
        <v>143982.56964434453</v>
      </c>
      <c r="F5" s="171"/>
      <c r="G5" s="17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s="11" customFormat="1" ht="15.95" hidden="1" customHeight="1">
      <c r="A6" s="108" t="s">
        <v>50</v>
      </c>
      <c r="B6" s="66">
        <v>5186</v>
      </c>
      <c r="C6" s="66">
        <v>5186</v>
      </c>
      <c r="D6" s="66">
        <v>49940</v>
      </c>
      <c r="E6" s="66">
        <f>(D6*1000)/C6</f>
        <v>9629.772464327034</v>
      </c>
      <c r="H6" s="1"/>
      <c r="I6" s="1"/>
      <c r="J6" s="1"/>
      <c r="K6" s="1"/>
      <c r="L6" s="1"/>
      <c r="M6" s="1"/>
      <c r="N6" s="172"/>
      <c r="O6" s="1"/>
      <c r="P6" s="1"/>
      <c r="Q6" s="1"/>
      <c r="R6" s="1"/>
      <c r="S6" s="1"/>
      <c r="T6" s="1"/>
    </row>
    <row r="7" spans="1:20" s="11" customFormat="1" ht="15.95" hidden="1" customHeight="1">
      <c r="A7" s="108" t="s">
        <v>70</v>
      </c>
      <c r="B7" s="66">
        <v>9290</v>
      </c>
      <c r="C7" s="66">
        <v>9160</v>
      </c>
      <c r="D7" s="66">
        <v>97113</v>
      </c>
      <c r="E7" s="66">
        <f t="shared" ref="E7:E18" si="0">(D7*1000)/C7</f>
        <v>10601.855895196506</v>
      </c>
      <c r="H7" s="1"/>
      <c r="I7" s="1"/>
      <c r="J7" s="1"/>
      <c r="K7" s="1"/>
      <c r="L7" s="1"/>
      <c r="M7" s="1"/>
      <c r="N7" s="172"/>
      <c r="O7" s="1"/>
      <c r="P7" s="1"/>
      <c r="Q7" s="1"/>
      <c r="R7" s="1"/>
      <c r="S7" s="1"/>
      <c r="T7" s="1"/>
    </row>
    <row r="8" spans="1:20" s="11" customFormat="1" ht="15.95" hidden="1" customHeight="1">
      <c r="A8" s="108" t="s">
        <v>54</v>
      </c>
      <c r="B8" s="66">
        <v>12070</v>
      </c>
      <c r="C8" s="66">
        <v>12070</v>
      </c>
      <c r="D8" s="66">
        <v>176576</v>
      </c>
      <c r="E8" s="66">
        <f t="shared" si="0"/>
        <v>14629.328914664457</v>
      </c>
      <c r="H8" s="1"/>
      <c r="I8" s="1"/>
      <c r="J8" s="1"/>
      <c r="K8" s="1"/>
      <c r="L8" s="1"/>
      <c r="M8" s="1"/>
      <c r="N8" s="172"/>
      <c r="O8" s="1"/>
      <c r="P8" s="1"/>
      <c r="Q8" s="1"/>
      <c r="R8" s="1"/>
      <c r="S8" s="1"/>
      <c r="T8" s="1"/>
    </row>
    <row r="9" spans="1:20" s="11" customFormat="1" ht="15.95" hidden="1" customHeight="1">
      <c r="A9" s="108" t="s">
        <v>55</v>
      </c>
      <c r="B9" s="66">
        <v>4750</v>
      </c>
      <c r="C9" s="66">
        <v>4750</v>
      </c>
      <c r="D9" s="66">
        <v>43011</v>
      </c>
      <c r="E9" s="66">
        <f t="shared" si="0"/>
        <v>9054.9473684210534</v>
      </c>
      <c r="H9" s="1"/>
      <c r="I9" s="1"/>
      <c r="J9" s="1"/>
      <c r="K9" s="1"/>
      <c r="L9" s="1"/>
      <c r="M9" s="1"/>
      <c r="N9" s="172"/>
      <c r="O9" s="1"/>
      <c r="P9" s="1"/>
      <c r="Q9" s="1"/>
      <c r="R9" s="1"/>
      <c r="S9" s="1"/>
      <c r="T9" s="1"/>
    </row>
    <row r="10" spans="1:20" s="11" customFormat="1" ht="15.95" hidden="1" customHeight="1">
      <c r="A10" s="108" t="s">
        <v>71</v>
      </c>
      <c r="B10" s="66">
        <v>5326</v>
      </c>
      <c r="C10" s="66">
        <v>5326</v>
      </c>
      <c r="D10" s="66">
        <v>53030.5</v>
      </c>
      <c r="E10" s="66">
        <f t="shared" si="0"/>
        <v>9956.9095005632753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s="11" customFormat="1" ht="15.95" hidden="1" customHeight="1">
      <c r="A11" s="108" t="s">
        <v>72</v>
      </c>
      <c r="B11" s="66">
        <v>6070</v>
      </c>
      <c r="C11" s="66">
        <v>5770</v>
      </c>
      <c r="D11" s="66">
        <v>64985</v>
      </c>
      <c r="E11" s="66">
        <f t="shared" si="0"/>
        <v>11262.56499133449</v>
      </c>
      <c r="H11" s="1"/>
      <c r="I11" s="1"/>
      <c r="J11" s="1"/>
      <c r="K11" s="1"/>
      <c r="L11" s="1"/>
      <c r="M11" s="1"/>
      <c r="N11" s="172"/>
      <c r="O11" s="1"/>
      <c r="P11" s="1"/>
      <c r="Q11" s="1"/>
      <c r="R11" s="1"/>
      <c r="S11" s="1"/>
      <c r="T11" s="1"/>
    </row>
    <row r="12" spans="1:20" s="11" customFormat="1" ht="15.95" hidden="1" customHeight="1">
      <c r="A12" s="108" t="s">
        <v>51</v>
      </c>
      <c r="B12" s="66">
        <v>3230</v>
      </c>
      <c r="C12" s="66">
        <v>3150</v>
      </c>
      <c r="D12" s="66">
        <v>33371.300000000003</v>
      </c>
      <c r="E12" s="66">
        <f t="shared" si="0"/>
        <v>10594.063492063493</v>
      </c>
      <c r="H12" s="1"/>
      <c r="I12" s="1"/>
      <c r="J12" s="1"/>
      <c r="K12" s="1"/>
      <c r="L12" s="1"/>
      <c r="M12" s="1"/>
      <c r="N12" s="172"/>
      <c r="O12" s="1"/>
      <c r="P12" s="1"/>
      <c r="Q12" s="1"/>
      <c r="R12" s="1"/>
      <c r="S12" s="1"/>
      <c r="T12" s="1"/>
    </row>
    <row r="13" spans="1:20" s="11" customFormat="1" ht="15.95" hidden="1" customHeight="1">
      <c r="A13" s="108" t="s">
        <v>48</v>
      </c>
      <c r="B13" s="66">
        <v>1075</v>
      </c>
      <c r="C13" s="66">
        <v>979</v>
      </c>
      <c r="D13" s="66">
        <v>8215</v>
      </c>
      <c r="E13" s="66">
        <f t="shared" si="0"/>
        <v>8391.2155260469863</v>
      </c>
      <c r="H13" s="1"/>
      <c r="I13" s="1"/>
      <c r="J13" s="1"/>
      <c r="K13" s="1"/>
      <c r="L13" s="1"/>
      <c r="M13" s="1"/>
      <c r="N13" s="172"/>
      <c r="O13" s="1"/>
      <c r="P13" s="1"/>
      <c r="Q13" s="1"/>
      <c r="R13" s="1"/>
      <c r="S13" s="1"/>
      <c r="T13" s="1"/>
    </row>
    <row r="14" spans="1:20" s="11" customFormat="1" ht="15.95" hidden="1" customHeight="1">
      <c r="A14" s="108" t="s">
        <v>49</v>
      </c>
      <c r="B14" s="66">
        <v>1361</v>
      </c>
      <c r="C14" s="66">
        <v>1361</v>
      </c>
      <c r="D14" s="66">
        <v>13996</v>
      </c>
      <c r="E14" s="66">
        <f t="shared" si="0"/>
        <v>10283.614988978692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s="11" customFormat="1" ht="15.95" hidden="1" customHeight="1">
      <c r="A15" s="108" t="s">
        <v>193</v>
      </c>
      <c r="B15" s="66">
        <v>1060</v>
      </c>
      <c r="C15" s="66">
        <v>1060</v>
      </c>
      <c r="D15" s="66">
        <v>12634.16</v>
      </c>
      <c r="E15" s="66">
        <f t="shared" si="0"/>
        <v>11919.018867924528</v>
      </c>
      <c r="H15" s="1"/>
      <c r="I15" s="1"/>
      <c r="J15" s="1"/>
      <c r="K15" s="1"/>
      <c r="L15" s="1"/>
      <c r="M15" s="1"/>
      <c r="N15" s="172"/>
      <c r="O15" s="1"/>
      <c r="P15" s="1"/>
      <c r="Q15" s="1"/>
      <c r="R15" s="1"/>
      <c r="S15" s="1"/>
      <c r="T15" s="1"/>
    </row>
    <row r="16" spans="1:20" s="11" customFormat="1" ht="15.95" hidden="1" customHeight="1">
      <c r="A16" s="108" t="s">
        <v>99</v>
      </c>
      <c r="B16" s="66">
        <v>3835</v>
      </c>
      <c r="C16" s="66">
        <v>3735</v>
      </c>
      <c r="D16" s="66">
        <v>39950.9</v>
      </c>
      <c r="E16" s="66">
        <f t="shared" si="0"/>
        <v>10696.358768406961</v>
      </c>
      <c r="H16" s="1"/>
      <c r="I16" s="1"/>
      <c r="J16" s="1"/>
      <c r="K16" s="1"/>
      <c r="L16" s="1"/>
      <c r="M16" s="1"/>
      <c r="N16" s="172"/>
      <c r="O16" s="1"/>
      <c r="P16" s="1"/>
      <c r="Q16" s="1"/>
      <c r="R16" s="1"/>
      <c r="S16" s="1"/>
      <c r="T16" s="1"/>
    </row>
    <row r="17" spans="1:20" s="11" customFormat="1" ht="15.95" hidden="1" customHeight="1">
      <c r="A17" s="108" t="s">
        <v>52</v>
      </c>
      <c r="B17" s="66">
        <v>4145</v>
      </c>
      <c r="C17" s="66">
        <v>4145</v>
      </c>
      <c r="D17" s="66">
        <v>65305</v>
      </c>
      <c r="E17" s="66">
        <f t="shared" si="0"/>
        <v>15755.126658624849</v>
      </c>
      <c r="H17" s="1"/>
      <c r="I17" s="1"/>
      <c r="J17" s="1"/>
      <c r="K17" s="1"/>
      <c r="L17" s="1"/>
      <c r="M17" s="1"/>
      <c r="N17" s="172"/>
      <c r="O17" s="1"/>
      <c r="P17" s="1"/>
      <c r="Q17" s="1"/>
      <c r="R17" s="1"/>
      <c r="S17" s="1"/>
      <c r="T17" s="1"/>
    </row>
    <row r="18" spans="1:20" s="19" customFormat="1" ht="15.95" hidden="1" customHeight="1">
      <c r="A18" s="109" t="s">
        <v>53</v>
      </c>
      <c r="B18" s="161">
        <v>3003</v>
      </c>
      <c r="C18" s="120">
        <v>3003</v>
      </c>
      <c r="D18" s="120">
        <v>33657</v>
      </c>
      <c r="E18" s="120">
        <f t="shared" si="0"/>
        <v>11207.792207792209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s="19" customFormat="1" ht="12.75" hidden="1" customHeight="1">
      <c r="A19" s="130" t="s">
        <v>167</v>
      </c>
      <c r="B19" s="66"/>
      <c r="C19" s="66"/>
      <c r="D19" s="66"/>
      <c r="E19" s="66"/>
      <c r="H19" s="1"/>
      <c r="I19" s="1"/>
      <c r="J19" s="1"/>
      <c r="K19" s="1"/>
      <c r="L19" s="48"/>
      <c r="M19" s="48"/>
      <c r="N19" s="48"/>
      <c r="O19" s="1"/>
      <c r="P19" s="1"/>
      <c r="Q19" s="1"/>
      <c r="R19" s="1"/>
      <c r="S19" s="1"/>
      <c r="T19" s="1"/>
    </row>
    <row r="20" spans="1:20" ht="12.75" hidden="1" customHeight="1">
      <c r="A20" s="62" t="s">
        <v>127</v>
      </c>
      <c r="B20" s="110"/>
      <c r="C20" s="110"/>
      <c r="D20" s="19"/>
      <c r="E20" s="19"/>
      <c r="L20" s="46"/>
      <c r="M20" s="46"/>
      <c r="N20" s="173"/>
    </row>
    <row r="21" spans="1:20" ht="12.75" hidden="1" customHeight="1">
      <c r="A21" s="62"/>
      <c r="B21" s="110"/>
      <c r="C21" s="110"/>
      <c r="D21" s="19"/>
      <c r="E21" s="19"/>
      <c r="L21" s="46"/>
      <c r="M21" s="46"/>
      <c r="N21" s="173"/>
    </row>
    <row r="22" spans="1:20" s="13" customFormat="1" ht="12.75" hidden="1" customHeight="1">
      <c r="A22" s="571" t="s">
        <v>210</v>
      </c>
      <c r="B22" s="571"/>
      <c r="C22" s="571"/>
      <c r="D22" s="571"/>
      <c r="E22" s="571"/>
      <c r="F22" s="21"/>
      <c r="G22" s="21"/>
      <c r="H22" s="1"/>
      <c r="I22" s="1"/>
      <c r="J22" s="1"/>
      <c r="K22" s="1"/>
      <c r="N22" s="174"/>
    </row>
    <row r="23" spans="1:20" s="13" customFormat="1" ht="12.75" hidden="1" customHeight="1">
      <c r="A23" s="573" t="s">
        <v>247</v>
      </c>
      <c r="B23" s="573"/>
      <c r="C23" s="573"/>
      <c r="D23" s="573"/>
      <c r="E23" s="573"/>
      <c r="H23" s="1"/>
      <c r="I23" s="1"/>
      <c r="J23" s="1"/>
      <c r="K23" s="1"/>
      <c r="N23" s="174"/>
      <c r="O23" s="1"/>
      <c r="P23" s="1"/>
      <c r="Q23" s="1"/>
      <c r="R23" s="1"/>
      <c r="S23" s="1"/>
      <c r="T23" s="1"/>
    </row>
    <row r="24" spans="1:20" ht="38.25" hidden="1" customHeight="1">
      <c r="A24" s="149" t="s">
        <v>60</v>
      </c>
      <c r="B24" s="106" t="s">
        <v>137</v>
      </c>
      <c r="C24" s="76" t="s">
        <v>135</v>
      </c>
      <c r="D24" s="76" t="s">
        <v>134</v>
      </c>
      <c r="E24" s="76" t="s">
        <v>141</v>
      </c>
    </row>
    <row r="25" spans="1:20" ht="17.25" hidden="1" customHeight="1">
      <c r="A25" s="157" t="s">
        <v>226</v>
      </c>
      <c r="B25" s="51"/>
      <c r="C25" s="51"/>
      <c r="D25" s="51"/>
      <c r="E25" s="51"/>
    </row>
    <row r="26" spans="1:20" ht="16.5" hidden="1" customHeight="1">
      <c r="A26" s="157" t="s">
        <v>47</v>
      </c>
      <c r="B26" s="158">
        <f>SUM(B27:B39)</f>
        <v>59711</v>
      </c>
      <c r="C26" s="158">
        <f>SUM(C27:C39)</f>
        <v>59711</v>
      </c>
      <c r="D26" s="158">
        <f>SUM(D27:D39)</f>
        <v>742923.75</v>
      </c>
      <c r="E26" s="51"/>
    </row>
    <row r="27" spans="1:20" ht="16.5" hidden="1" customHeight="1">
      <c r="A27" s="108" t="s">
        <v>50</v>
      </c>
      <c r="B27" s="66">
        <v>5071</v>
      </c>
      <c r="C27" s="66">
        <v>5071</v>
      </c>
      <c r="D27" s="66">
        <v>52771</v>
      </c>
      <c r="E27" s="66">
        <v>10406</v>
      </c>
      <c r="P27" s="44"/>
      <c r="Q27" s="44"/>
      <c r="R27" s="44"/>
    </row>
    <row r="28" spans="1:20" ht="16.5" hidden="1" customHeight="1">
      <c r="A28" s="108" t="s">
        <v>70</v>
      </c>
      <c r="B28" s="66">
        <v>9790</v>
      </c>
      <c r="C28" s="66">
        <v>9790</v>
      </c>
      <c r="D28" s="66">
        <v>108418.75</v>
      </c>
      <c r="E28" s="66">
        <v>11074.438</v>
      </c>
      <c r="N28" s="172"/>
      <c r="P28" s="44"/>
      <c r="Q28" s="44"/>
      <c r="R28" s="44"/>
    </row>
    <row r="29" spans="1:20" ht="16.5" hidden="1" customHeight="1">
      <c r="A29" s="108" t="s">
        <v>54</v>
      </c>
      <c r="B29" s="66">
        <v>12030</v>
      </c>
      <c r="C29" s="66">
        <v>12030</v>
      </c>
      <c r="D29" s="66">
        <v>173603</v>
      </c>
      <c r="E29" s="66">
        <v>14430.839</v>
      </c>
      <c r="P29" s="44"/>
      <c r="Q29" s="44"/>
      <c r="R29" s="44"/>
    </row>
    <row r="30" spans="1:20" ht="16.5" hidden="1" customHeight="1">
      <c r="A30" s="108" t="s">
        <v>55</v>
      </c>
      <c r="B30" s="66">
        <v>4442</v>
      </c>
      <c r="C30" s="66">
        <v>4442</v>
      </c>
      <c r="D30" s="66">
        <v>49769</v>
      </c>
      <c r="E30" s="66">
        <v>11204.187</v>
      </c>
      <c r="P30" s="44"/>
      <c r="Q30" s="44"/>
      <c r="R30" s="44"/>
    </row>
    <row r="31" spans="1:20" ht="16.5" hidden="1" customHeight="1">
      <c r="A31" s="108" t="s">
        <v>71</v>
      </c>
      <c r="B31" s="66">
        <v>5314</v>
      </c>
      <c r="C31" s="66">
        <v>5314</v>
      </c>
      <c r="D31" s="66">
        <v>65622</v>
      </c>
      <c r="E31" s="66">
        <v>12348.888999999999</v>
      </c>
      <c r="P31" s="44"/>
      <c r="Q31" s="44"/>
      <c r="R31" s="44"/>
    </row>
    <row r="32" spans="1:20" ht="16.5" hidden="1" customHeight="1">
      <c r="A32" s="108" t="s">
        <v>72</v>
      </c>
      <c r="B32" s="66">
        <v>6090</v>
      </c>
      <c r="C32" s="66">
        <v>6090</v>
      </c>
      <c r="D32" s="66">
        <v>74580</v>
      </c>
      <c r="E32" s="66">
        <v>12246.305</v>
      </c>
      <c r="P32" s="44"/>
      <c r="Q32" s="44"/>
      <c r="R32" s="44"/>
    </row>
    <row r="33" spans="1:20" ht="16.5" hidden="1" customHeight="1">
      <c r="A33" s="108" t="s">
        <v>51</v>
      </c>
      <c r="B33" s="66">
        <v>3100</v>
      </c>
      <c r="C33" s="66">
        <v>3100</v>
      </c>
      <c r="D33" s="66">
        <v>36879</v>
      </c>
      <c r="E33" s="66">
        <v>11896.450999999999</v>
      </c>
      <c r="P33" s="44"/>
      <c r="Q33" s="44"/>
      <c r="R33" s="44"/>
    </row>
    <row r="34" spans="1:20" ht="16.5" hidden="1" customHeight="1">
      <c r="A34" s="108" t="s">
        <v>48</v>
      </c>
      <c r="B34" s="66">
        <v>1025</v>
      </c>
      <c r="C34" s="66">
        <v>1025</v>
      </c>
      <c r="D34" s="66">
        <v>10215</v>
      </c>
      <c r="E34" s="66">
        <v>9965.8529999999992</v>
      </c>
      <c r="P34" s="44"/>
      <c r="Q34" s="44"/>
      <c r="R34" s="44"/>
    </row>
    <row r="35" spans="1:20" ht="16.5" hidden="1" customHeight="1">
      <c r="A35" s="108" t="s">
        <v>49</v>
      </c>
      <c r="B35" s="66">
        <v>1293</v>
      </c>
      <c r="C35" s="66">
        <v>1293</v>
      </c>
      <c r="D35" s="66">
        <v>13465</v>
      </c>
      <c r="E35" s="66">
        <v>10413.766</v>
      </c>
      <c r="H35" s="26"/>
      <c r="I35" s="28"/>
      <c r="J35" s="43"/>
      <c r="K35" s="43"/>
      <c r="L35" s="135" t="s">
        <v>70</v>
      </c>
      <c r="M35" s="135">
        <v>13570.363000000001</v>
      </c>
      <c r="N35" s="135"/>
      <c r="O35" s="44"/>
      <c r="P35" s="44"/>
      <c r="Q35" s="44"/>
      <c r="R35" s="44"/>
    </row>
    <row r="36" spans="1:20" ht="16.5" hidden="1" customHeight="1">
      <c r="A36" s="108" t="s">
        <v>193</v>
      </c>
      <c r="B36" s="66">
        <v>830</v>
      </c>
      <c r="C36" s="66">
        <v>830</v>
      </c>
      <c r="D36" s="66">
        <v>10121</v>
      </c>
      <c r="E36" s="66">
        <v>12193.975</v>
      </c>
      <c r="H36" s="26"/>
      <c r="I36" s="28"/>
      <c r="J36" s="43"/>
      <c r="K36" s="43"/>
      <c r="L36"/>
      <c r="M36"/>
      <c r="N36"/>
      <c r="O36" s="44"/>
      <c r="P36" s="44"/>
      <c r="Q36" s="44"/>
      <c r="R36" s="44"/>
    </row>
    <row r="37" spans="1:20" ht="16.5" hidden="1" customHeight="1">
      <c r="A37" s="108" t="s">
        <v>99</v>
      </c>
      <c r="B37" s="66">
        <v>3690</v>
      </c>
      <c r="C37" s="66">
        <v>3690</v>
      </c>
      <c r="D37" s="66">
        <v>44190</v>
      </c>
      <c r="E37" s="66">
        <v>11975.609</v>
      </c>
      <c r="H37" s="26"/>
      <c r="I37" s="28"/>
      <c r="J37" s="43"/>
      <c r="K37" s="43"/>
      <c r="L37" s="46"/>
      <c r="M37" s="46"/>
      <c r="N37" s="46"/>
      <c r="O37" s="44"/>
      <c r="P37" s="44"/>
      <c r="Q37" s="44"/>
      <c r="R37" s="44"/>
    </row>
    <row r="38" spans="1:20" ht="16.5" hidden="1" customHeight="1">
      <c r="A38" s="108" t="s">
        <v>52</v>
      </c>
      <c r="B38" s="66">
        <v>4274</v>
      </c>
      <c r="C38" s="66">
        <v>4274</v>
      </c>
      <c r="D38" s="66">
        <v>67291</v>
      </c>
      <c r="E38" s="66">
        <v>15744</v>
      </c>
      <c r="H38" s="26"/>
      <c r="I38" s="28"/>
      <c r="J38" s="44"/>
      <c r="K38" s="44"/>
      <c r="L38" s="46"/>
      <c r="M38" s="46"/>
      <c r="N38" s="46"/>
      <c r="O38" s="44"/>
      <c r="P38" s="44"/>
      <c r="Q38" s="44"/>
      <c r="R38" s="44"/>
    </row>
    <row r="39" spans="1:20" ht="16.5" hidden="1" customHeight="1">
      <c r="A39" s="109" t="s">
        <v>53</v>
      </c>
      <c r="B39" s="120">
        <v>2762</v>
      </c>
      <c r="C39" s="120">
        <v>2762</v>
      </c>
      <c r="D39" s="120">
        <v>35999</v>
      </c>
      <c r="E39" s="120">
        <v>13033.671</v>
      </c>
      <c r="H39" s="26"/>
      <c r="I39" s="28"/>
      <c r="J39" s="44"/>
      <c r="K39" s="44"/>
      <c r="L39" s="46"/>
      <c r="M39" s="46"/>
      <c r="N39" s="46"/>
      <c r="O39" s="44"/>
      <c r="P39" s="44"/>
      <c r="Q39" s="44"/>
      <c r="R39" s="44"/>
    </row>
    <row r="40" spans="1:20" ht="12.75" hidden="1" customHeight="1">
      <c r="A40" s="575" t="s">
        <v>167</v>
      </c>
      <c r="B40" s="575"/>
      <c r="C40" s="575"/>
      <c r="D40" s="575"/>
      <c r="E40" s="575"/>
      <c r="H40" s="26"/>
      <c r="I40" s="28"/>
      <c r="J40" s="44"/>
      <c r="K40" s="44"/>
      <c r="L40" s="46"/>
      <c r="M40" s="46"/>
      <c r="N40" s="46"/>
      <c r="O40" s="44"/>
      <c r="P40" s="44"/>
      <c r="Q40" s="44"/>
      <c r="R40" s="44"/>
    </row>
    <row r="41" spans="1:20" ht="12.75" hidden="1" customHeight="1">
      <c r="A41" s="558" t="s">
        <v>127</v>
      </c>
      <c r="B41" s="558"/>
      <c r="C41" s="558"/>
      <c r="D41" s="558"/>
      <c r="E41" s="558"/>
      <c r="H41" s="26"/>
      <c r="I41" s="28"/>
      <c r="J41" s="44"/>
      <c r="K41" s="44"/>
      <c r="L41" s="44"/>
      <c r="M41" s="44"/>
      <c r="N41" s="44"/>
      <c r="O41" s="44"/>
      <c r="P41" s="44"/>
      <c r="Q41" s="44"/>
      <c r="R41" s="44"/>
    </row>
    <row r="42" spans="1:20" ht="12.75" hidden="1" customHeight="1">
      <c r="J42" s="44"/>
      <c r="K42" s="44"/>
      <c r="L42" s="44"/>
      <c r="M42" s="44"/>
      <c r="N42" s="44"/>
      <c r="O42" s="44"/>
      <c r="P42" s="44"/>
      <c r="Q42" s="44"/>
      <c r="R42" s="44"/>
    </row>
    <row r="43" spans="1:20" s="13" customFormat="1" ht="14.1" hidden="1" customHeight="1">
      <c r="A43" s="571" t="s">
        <v>267</v>
      </c>
      <c r="B43" s="571"/>
      <c r="C43" s="571"/>
      <c r="D43" s="571"/>
      <c r="E43" s="571"/>
      <c r="F43" s="21"/>
      <c r="G43" s="21"/>
      <c r="H43" s="1"/>
      <c r="I43" s="1"/>
      <c r="J43" s="1"/>
      <c r="K43" s="1"/>
      <c r="N43" s="174"/>
    </row>
    <row r="44" spans="1:20" s="13" customFormat="1" ht="14.1" hidden="1" customHeight="1">
      <c r="A44" s="571" t="s">
        <v>276</v>
      </c>
      <c r="B44" s="571"/>
      <c r="C44" s="571"/>
      <c r="D44" s="571"/>
      <c r="E44" s="571"/>
      <c r="F44" s="21"/>
      <c r="G44" s="21"/>
      <c r="H44" s="1"/>
      <c r="I44" s="1"/>
      <c r="J44" s="1"/>
      <c r="K44" s="1"/>
      <c r="N44" s="174"/>
    </row>
    <row r="45" spans="1:20" s="13" customFormat="1" ht="3.95" hidden="1" customHeight="1">
      <c r="A45" s="573"/>
      <c r="B45" s="573"/>
      <c r="C45" s="573"/>
      <c r="D45" s="573"/>
      <c r="E45" s="573"/>
      <c r="H45" s="1"/>
      <c r="I45" s="1"/>
      <c r="J45" s="1"/>
      <c r="K45" s="1"/>
      <c r="N45" s="174"/>
      <c r="O45" s="1"/>
      <c r="P45" s="1"/>
      <c r="Q45" s="1"/>
      <c r="R45" s="1"/>
      <c r="S45" s="1"/>
      <c r="T45" s="1"/>
    </row>
    <row r="46" spans="1:20" ht="26.1" hidden="1" customHeight="1">
      <c r="A46" s="137" t="s">
        <v>60</v>
      </c>
      <c r="B46" s="106" t="s">
        <v>137</v>
      </c>
      <c r="C46" s="76" t="s">
        <v>135</v>
      </c>
      <c r="D46" s="76" t="s">
        <v>134</v>
      </c>
      <c r="E46" s="76" t="s">
        <v>141</v>
      </c>
    </row>
    <row r="47" spans="1:20" ht="6.95" hidden="1" customHeight="1">
      <c r="A47" s="157"/>
      <c r="B47" s="51"/>
      <c r="C47" s="51"/>
      <c r="D47" s="51"/>
      <c r="E47" s="51"/>
    </row>
    <row r="48" spans="1:20" ht="11.1" hidden="1" customHeight="1">
      <c r="A48" s="157" t="s">
        <v>280</v>
      </c>
      <c r="B48" s="158">
        <f>SUM(B49:B61)</f>
        <v>59981</v>
      </c>
      <c r="C48" s="158">
        <f>SUM(C49:C61)</f>
        <v>59981</v>
      </c>
      <c r="D48" s="158">
        <f>SUM(D49:D61)</f>
        <v>798367</v>
      </c>
      <c r="E48" s="158">
        <f>D48/C48*1000</f>
        <v>13310.331605008252</v>
      </c>
      <c r="F48" s="244"/>
      <c r="G48" s="8"/>
    </row>
    <row r="49" spans="1:18" ht="11.1" hidden="1" customHeight="1">
      <c r="A49" s="39" t="s">
        <v>50</v>
      </c>
      <c r="B49" s="42">
        <v>5099</v>
      </c>
      <c r="C49" s="42">
        <v>5099</v>
      </c>
      <c r="D49" s="42">
        <v>64382</v>
      </c>
      <c r="E49" s="42">
        <v>12626</v>
      </c>
      <c r="P49" s="44"/>
      <c r="Q49" s="44"/>
      <c r="R49" s="44"/>
    </row>
    <row r="50" spans="1:18" ht="11.1" hidden="1" customHeight="1">
      <c r="A50" s="39" t="s">
        <v>70</v>
      </c>
      <c r="B50" s="42">
        <v>9815</v>
      </c>
      <c r="C50" s="42">
        <v>9815</v>
      </c>
      <c r="D50" s="42">
        <v>112727</v>
      </c>
      <c r="E50" s="42">
        <v>11485.18</v>
      </c>
      <c r="N50" s="172"/>
      <c r="P50" s="44"/>
      <c r="Q50" s="44"/>
      <c r="R50" s="44"/>
    </row>
    <row r="51" spans="1:18" ht="11.1" hidden="1" customHeight="1">
      <c r="A51" s="39" t="s">
        <v>54</v>
      </c>
      <c r="B51" s="42">
        <v>12255</v>
      </c>
      <c r="C51" s="42">
        <v>12255</v>
      </c>
      <c r="D51" s="42">
        <v>179530</v>
      </c>
      <c r="E51" s="42">
        <v>14649.53</v>
      </c>
      <c r="P51" s="44"/>
      <c r="Q51" s="44"/>
      <c r="R51" s="44"/>
    </row>
    <row r="52" spans="1:18" ht="11.1" hidden="1" customHeight="1">
      <c r="A52" s="39" t="s">
        <v>55</v>
      </c>
      <c r="B52" s="42">
        <v>4785</v>
      </c>
      <c r="C52" s="42">
        <v>4785</v>
      </c>
      <c r="D52" s="42">
        <v>64408</v>
      </c>
      <c r="E52" s="42">
        <v>13460.4</v>
      </c>
      <c r="P52" s="44"/>
      <c r="Q52" s="44"/>
      <c r="R52" s="44"/>
    </row>
    <row r="53" spans="1:18" ht="11.1" hidden="1" customHeight="1">
      <c r="A53" s="39" t="s">
        <v>71</v>
      </c>
      <c r="B53" s="42">
        <v>5343</v>
      </c>
      <c r="C53" s="42">
        <v>5343</v>
      </c>
      <c r="D53" s="42">
        <v>70586</v>
      </c>
      <c r="E53" s="42">
        <v>13210.93</v>
      </c>
      <c r="P53" s="44"/>
      <c r="Q53" s="44"/>
      <c r="R53" s="44"/>
    </row>
    <row r="54" spans="1:18" ht="11.1" hidden="1" customHeight="1">
      <c r="A54" s="39" t="s">
        <v>72</v>
      </c>
      <c r="B54" s="42">
        <v>6200</v>
      </c>
      <c r="C54" s="42">
        <v>6200</v>
      </c>
      <c r="D54" s="42">
        <v>85676</v>
      </c>
      <c r="E54" s="42">
        <v>13818.71</v>
      </c>
      <c r="P54" s="44"/>
      <c r="Q54" s="44"/>
      <c r="R54" s="44"/>
    </row>
    <row r="55" spans="1:18" ht="11.1" hidden="1" customHeight="1">
      <c r="A55" s="39" t="s">
        <v>51</v>
      </c>
      <c r="B55" s="42">
        <v>3065</v>
      </c>
      <c r="C55" s="42">
        <v>3065</v>
      </c>
      <c r="D55" s="42">
        <v>37987</v>
      </c>
      <c r="E55" s="42">
        <v>12393.8</v>
      </c>
      <c r="H55" s="300"/>
      <c r="P55" s="44"/>
      <c r="Q55" s="44"/>
      <c r="R55" s="44"/>
    </row>
    <row r="56" spans="1:18" ht="11.1" hidden="1" customHeight="1">
      <c r="A56" s="39" t="s">
        <v>48</v>
      </c>
      <c r="B56" s="42">
        <v>1070</v>
      </c>
      <c r="C56" s="42">
        <v>1070</v>
      </c>
      <c r="D56" s="42">
        <v>12123</v>
      </c>
      <c r="E56" s="42">
        <v>11329.91</v>
      </c>
      <c r="P56" s="44"/>
      <c r="Q56" s="44"/>
      <c r="R56" s="44"/>
    </row>
    <row r="57" spans="1:18" ht="11.1" hidden="1" customHeight="1">
      <c r="A57" s="39" t="s">
        <v>49</v>
      </c>
      <c r="B57" s="42">
        <v>1364</v>
      </c>
      <c r="C57" s="42">
        <v>1364</v>
      </c>
      <c r="D57" s="42">
        <v>16177</v>
      </c>
      <c r="E57" s="42">
        <v>11859.97</v>
      </c>
      <c r="H57" s="26"/>
      <c r="I57" s="28"/>
      <c r="J57" s="43"/>
      <c r="K57" s="43"/>
      <c r="L57" s="350"/>
      <c r="M57" s="350"/>
      <c r="N57" s="350"/>
      <c r="O57" s="44"/>
      <c r="P57" s="44"/>
      <c r="Q57" s="44"/>
      <c r="R57" s="44"/>
    </row>
    <row r="58" spans="1:18" ht="11.1" hidden="1" customHeight="1">
      <c r="A58" s="39" t="s">
        <v>193</v>
      </c>
      <c r="B58" s="42">
        <v>860</v>
      </c>
      <c r="C58" s="42">
        <v>860</v>
      </c>
      <c r="D58" s="42">
        <v>10951</v>
      </c>
      <c r="E58" s="42">
        <f>D58/C58*1000</f>
        <v>12733.720930232557</v>
      </c>
      <c r="F58" s="5"/>
      <c r="H58" s="26"/>
      <c r="I58" s="28"/>
      <c r="J58" s="43"/>
      <c r="K58" s="43"/>
      <c r="L58" s="340"/>
      <c r="M58" s="340"/>
      <c r="N58" s="340"/>
      <c r="O58" s="44"/>
      <c r="P58" s="44"/>
      <c r="Q58" s="44"/>
      <c r="R58" s="44"/>
    </row>
    <row r="59" spans="1:18" ht="11.1" hidden="1" customHeight="1">
      <c r="A59" s="39" t="s">
        <v>99</v>
      </c>
      <c r="B59" s="42">
        <v>3610</v>
      </c>
      <c r="C59" s="42">
        <v>3610</v>
      </c>
      <c r="D59" s="42">
        <v>45588</v>
      </c>
      <c r="E59" s="42">
        <v>12628.25</v>
      </c>
      <c r="H59" s="26"/>
      <c r="I59" s="28"/>
      <c r="J59" s="43"/>
      <c r="K59" s="43"/>
      <c r="L59" s="46"/>
      <c r="M59" s="46"/>
      <c r="N59" s="46"/>
      <c r="O59" s="44"/>
      <c r="P59" s="44"/>
      <c r="Q59" s="44"/>
      <c r="R59" s="44"/>
    </row>
    <row r="60" spans="1:18" ht="11.1" hidden="1" customHeight="1">
      <c r="A60" s="39" t="s">
        <v>52</v>
      </c>
      <c r="B60" s="42">
        <v>4197</v>
      </c>
      <c r="C60" s="42">
        <v>4197</v>
      </c>
      <c r="D60" s="42">
        <v>67156</v>
      </c>
      <c r="E60" s="42">
        <v>16000.95</v>
      </c>
      <c r="H60" s="26"/>
      <c r="I60" s="28"/>
      <c r="J60" s="44"/>
      <c r="K60" s="44"/>
      <c r="L60" s="46"/>
      <c r="M60" s="46"/>
      <c r="N60" s="46"/>
      <c r="O60" s="44"/>
      <c r="P60" s="44"/>
      <c r="Q60" s="44"/>
      <c r="R60" s="44"/>
    </row>
    <row r="61" spans="1:18" ht="11.1" hidden="1" customHeight="1">
      <c r="A61" s="40" t="s">
        <v>53</v>
      </c>
      <c r="B61" s="94">
        <v>2318</v>
      </c>
      <c r="C61" s="94">
        <v>2318</v>
      </c>
      <c r="D61" s="94">
        <v>31076</v>
      </c>
      <c r="E61" s="94">
        <v>13406.38</v>
      </c>
      <c r="H61" s="26"/>
      <c r="I61" s="28"/>
      <c r="J61" s="44"/>
      <c r="K61" s="44"/>
      <c r="L61" s="46"/>
      <c r="M61" s="46"/>
      <c r="N61" s="46"/>
      <c r="O61" s="44"/>
      <c r="P61" s="44"/>
      <c r="Q61" s="44"/>
      <c r="R61" s="44"/>
    </row>
    <row r="62" spans="1:18" ht="11.1" hidden="1" customHeight="1">
      <c r="A62" s="129"/>
      <c r="B62" s="129"/>
      <c r="C62" s="129"/>
      <c r="D62" s="129"/>
      <c r="E62" s="341" t="s">
        <v>237</v>
      </c>
      <c r="H62" s="26"/>
      <c r="I62" s="28"/>
      <c r="J62" s="44"/>
      <c r="K62" s="44"/>
      <c r="L62" s="44"/>
      <c r="M62" s="44"/>
      <c r="N62" s="44"/>
      <c r="O62" s="44"/>
      <c r="P62" s="44"/>
      <c r="Q62" s="44"/>
      <c r="R62" s="44"/>
    </row>
    <row r="63" spans="1:18" ht="12.75" hidden="1" customHeight="1"/>
    <row r="64" spans="1:18" ht="12.75" hidden="1" customHeight="1"/>
    <row r="65" spans="1:18" s="13" customFormat="1" ht="14.1" hidden="1" customHeight="1">
      <c r="A65" s="17" t="s">
        <v>267</v>
      </c>
      <c r="B65" s="17"/>
      <c r="C65" s="17"/>
      <c r="D65" s="17"/>
      <c r="E65" s="17"/>
      <c r="F65" s="21"/>
      <c r="G65" s="21"/>
      <c r="H65" s="1"/>
      <c r="I65" s="1"/>
      <c r="J65" s="1"/>
      <c r="K65" s="1"/>
      <c r="N65" s="174"/>
    </row>
    <row r="66" spans="1:18" s="13" customFormat="1" ht="14.1" hidden="1" customHeight="1">
      <c r="A66" s="9" t="s">
        <v>366</v>
      </c>
      <c r="B66" s="246"/>
      <c r="C66" s="246"/>
      <c r="D66" s="246"/>
      <c r="E66" s="246"/>
      <c r="F66" s="21"/>
      <c r="G66" s="21"/>
      <c r="H66" s="1"/>
      <c r="I66" s="1"/>
      <c r="J66" s="1"/>
      <c r="K66" s="1"/>
      <c r="N66" s="174"/>
    </row>
    <row r="67" spans="1:18" s="13" customFormat="1" ht="5.25" hidden="1" customHeight="1">
      <c r="A67" s="9"/>
      <c r="B67" s="246"/>
      <c r="C67" s="246"/>
      <c r="D67" s="246"/>
      <c r="E67" s="246"/>
      <c r="F67" s="21"/>
      <c r="G67" s="21"/>
      <c r="H67" s="1"/>
      <c r="I67" s="1"/>
      <c r="J67" s="1"/>
      <c r="K67" s="1"/>
      <c r="N67" s="174"/>
    </row>
    <row r="68" spans="1:18" ht="14.1" hidden="1" customHeight="1">
      <c r="A68" s="554" t="s">
        <v>60</v>
      </c>
      <c r="B68" s="548" t="s">
        <v>322</v>
      </c>
      <c r="C68" s="548"/>
      <c r="D68" s="548"/>
      <c r="E68" s="548"/>
      <c r="I68" s="46"/>
      <c r="J68" s="173"/>
    </row>
    <row r="69" spans="1:18" ht="27.95" hidden="1" customHeight="1">
      <c r="A69" s="555"/>
      <c r="B69" s="76" t="s">
        <v>137</v>
      </c>
      <c r="C69" s="76" t="s">
        <v>135</v>
      </c>
      <c r="D69" s="76" t="s">
        <v>134</v>
      </c>
      <c r="E69" s="76" t="s">
        <v>141</v>
      </c>
      <c r="I69" s="46"/>
      <c r="J69" s="173"/>
    </row>
    <row r="70" spans="1:18" ht="6.95" hidden="1" customHeight="1">
      <c r="A70" s="157"/>
      <c r="B70" s="51"/>
      <c r="C70" s="51"/>
      <c r="D70" s="51"/>
      <c r="E70" s="51"/>
    </row>
    <row r="71" spans="1:18" ht="11.1" hidden="1" customHeight="1">
      <c r="A71" s="157" t="s">
        <v>280</v>
      </c>
      <c r="B71" s="158">
        <f>SUM(B72:B84)</f>
        <v>60809</v>
      </c>
      <c r="C71" s="158">
        <f>SUM(C72:C84)</f>
        <v>60730</v>
      </c>
      <c r="D71" s="158">
        <f>SUM(D72:D84)</f>
        <v>840046.8</v>
      </c>
      <c r="E71" s="158">
        <f>D71/C71*1000</f>
        <v>13832.484768648115</v>
      </c>
      <c r="H71" s="24"/>
    </row>
    <row r="72" spans="1:18" ht="11.1" hidden="1" customHeight="1">
      <c r="A72" s="39" t="s">
        <v>50</v>
      </c>
      <c r="B72" s="42">
        <v>5063</v>
      </c>
      <c r="C72" s="42">
        <v>5051</v>
      </c>
      <c r="D72" s="42">
        <v>67600.399999999994</v>
      </c>
      <c r="E72" s="42">
        <v>13383.57</v>
      </c>
      <c r="P72" s="44"/>
      <c r="Q72" s="44"/>
      <c r="R72" s="44"/>
    </row>
    <row r="73" spans="1:18" ht="11.1" hidden="1" customHeight="1">
      <c r="A73" s="39" t="s">
        <v>70</v>
      </c>
      <c r="B73" s="42">
        <v>9871</v>
      </c>
      <c r="C73" s="42">
        <v>9861</v>
      </c>
      <c r="D73" s="42">
        <v>120299</v>
      </c>
      <c r="E73" s="42">
        <v>12351</v>
      </c>
      <c r="N73" s="172"/>
      <c r="P73" s="44"/>
      <c r="Q73" s="44"/>
      <c r="R73" s="44"/>
    </row>
    <row r="74" spans="1:18" ht="11.1" hidden="1" customHeight="1">
      <c r="A74" s="39" t="s">
        <v>54</v>
      </c>
      <c r="B74" s="42">
        <v>12312</v>
      </c>
      <c r="C74" s="42">
        <v>12312</v>
      </c>
      <c r="D74" s="42">
        <v>185047</v>
      </c>
      <c r="E74" s="42">
        <v>15029.81</v>
      </c>
      <c r="P74" s="44"/>
      <c r="Q74" s="44"/>
      <c r="R74" s="44"/>
    </row>
    <row r="75" spans="1:18" ht="11.1" hidden="1" customHeight="1">
      <c r="A75" s="39" t="s">
        <v>55</v>
      </c>
      <c r="B75" s="42">
        <v>4845</v>
      </c>
      <c r="C75" s="42">
        <v>4845</v>
      </c>
      <c r="D75" s="42">
        <v>64142.25</v>
      </c>
      <c r="E75" s="42">
        <v>13238.85</v>
      </c>
      <c r="P75" s="44"/>
      <c r="Q75" s="44"/>
      <c r="R75" s="44"/>
    </row>
    <row r="76" spans="1:18" ht="11.1" hidden="1" customHeight="1">
      <c r="A76" s="39" t="s">
        <v>71</v>
      </c>
      <c r="B76" s="42">
        <v>5314</v>
      </c>
      <c r="C76" s="42">
        <v>5314</v>
      </c>
      <c r="D76" s="42">
        <v>69919.149999999994</v>
      </c>
      <c r="E76" s="42">
        <v>13157.54</v>
      </c>
      <c r="P76" s="44"/>
      <c r="Q76" s="44"/>
      <c r="R76" s="44"/>
    </row>
    <row r="77" spans="1:18" ht="11.1" hidden="1" customHeight="1">
      <c r="A77" s="39" t="s">
        <v>72</v>
      </c>
      <c r="B77" s="42">
        <v>6270</v>
      </c>
      <c r="C77" s="42">
        <v>6270</v>
      </c>
      <c r="D77" s="42">
        <v>87326</v>
      </c>
      <c r="E77" s="42">
        <v>13994.63</v>
      </c>
      <c r="H77" s="300"/>
      <c r="P77" s="44"/>
      <c r="Q77" s="44"/>
      <c r="R77" s="44"/>
    </row>
    <row r="78" spans="1:18" ht="11.1" hidden="1" customHeight="1">
      <c r="A78" s="39" t="s">
        <v>51</v>
      </c>
      <c r="B78" s="42">
        <v>3117</v>
      </c>
      <c r="C78" s="42">
        <v>3112</v>
      </c>
      <c r="D78" s="42">
        <v>45264.5</v>
      </c>
      <c r="E78" s="42">
        <v>14545.15</v>
      </c>
      <c r="P78" s="44"/>
      <c r="Q78" s="44"/>
      <c r="R78" s="44"/>
    </row>
    <row r="79" spans="1:18" ht="11.1" hidden="1" customHeight="1">
      <c r="A79" s="39" t="s">
        <v>48</v>
      </c>
      <c r="B79" s="42">
        <v>1030</v>
      </c>
      <c r="C79" s="42">
        <v>1030</v>
      </c>
      <c r="D79" s="42">
        <v>14070.4</v>
      </c>
      <c r="E79" s="42">
        <v>13660.58</v>
      </c>
      <c r="K79" s="28"/>
      <c r="P79" s="44"/>
      <c r="Q79" s="44"/>
      <c r="R79" s="44"/>
    </row>
    <row r="80" spans="1:18" ht="11.1" hidden="1" customHeight="1">
      <c r="A80" s="39" t="s">
        <v>49</v>
      </c>
      <c r="B80" s="42">
        <v>1365</v>
      </c>
      <c r="C80" s="42">
        <v>1365</v>
      </c>
      <c r="D80" s="42">
        <v>17396</v>
      </c>
      <c r="E80" s="42">
        <v>12744.32</v>
      </c>
      <c r="H80" s="28"/>
      <c r="I80" s="28"/>
      <c r="J80" s="43"/>
      <c r="K80" s="28"/>
      <c r="L80" s="135"/>
      <c r="M80" s="135"/>
      <c r="N80" s="135"/>
      <c r="O80" s="44"/>
      <c r="P80" s="44"/>
      <c r="Q80" s="44"/>
      <c r="R80" s="44"/>
    </row>
    <row r="81" spans="1:18" ht="11.1" hidden="1" customHeight="1">
      <c r="A81" s="39" t="s">
        <v>193</v>
      </c>
      <c r="B81" s="42">
        <v>830</v>
      </c>
      <c r="C81" s="42">
        <v>800</v>
      </c>
      <c r="D81" s="42">
        <v>11353</v>
      </c>
      <c r="E81" s="42">
        <f>D81/C81*1000</f>
        <v>14191.25</v>
      </c>
      <c r="H81" s="28"/>
      <c r="I81" s="28"/>
      <c r="J81" s="43"/>
      <c r="K81" s="43"/>
      <c r="L81"/>
      <c r="M81"/>
      <c r="N81"/>
      <c r="O81" s="44"/>
      <c r="P81" s="44"/>
      <c r="Q81" s="44"/>
      <c r="R81" s="44"/>
    </row>
    <row r="82" spans="1:18" ht="11.1" hidden="1" customHeight="1">
      <c r="A82" s="39" t="s">
        <v>99</v>
      </c>
      <c r="B82" s="42">
        <v>3605</v>
      </c>
      <c r="C82" s="42">
        <v>3583</v>
      </c>
      <c r="D82" s="42">
        <v>45555.1</v>
      </c>
      <c r="E82" s="42">
        <v>12714.23</v>
      </c>
      <c r="I82" s="28"/>
      <c r="J82" s="43"/>
      <c r="K82" s="43"/>
      <c r="L82" s="46"/>
      <c r="M82" s="46"/>
      <c r="N82" s="46"/>
      <c r="O82" s="44"/>
      <c r="P82" s="44"/>
      <c r="Q82" s="44"/>
      <c r="R82" s="44"/>
    </row>
    <row r="83" spans="1:18" ht="11.1" hidden="1" customHeight="1">
      <c r="A83" s="39" t="s">
        <v>52</v>
      </c>
      <c r="B83" s="42">
        <v>4877</v>
      </c>
      <c r="C83" s="42">
        <v>4877</v>
      </c>
      <c r="D83" s="42">
        <v>77307</v>
      </c>
      <c r="E83" s="42">
        <v>15851.34</v>
      </c>
      <c r="H83" s="302"/>
      <c r="I83" s="28"/>
      <c r="J83" s="44"/>
      <c r="K83" s="44"/>
      <c r="L83" s="46"/>
      <c r="M83" s="46"/>
      <c r="N83" s="46"/>
      <c r="O83" s="44"/>
      <c r="P83" s="44"/>
      <c r="Q83" s="44"/>
      <c r="R83" s="44"/>
    </row>
    <row r="84" spans="1:18" ht="11.1" hidden="1" customHeight="1">
      <c r="A84" s="40" t="s">
        <v>53</v>
      </c>
      <c r="B84" s="94">
        <v>2310</v>
      </c>
      <c r="C84" s="94">
        <v>2310</v>
      </c>
      <c r="D84" s="94">
        <v>34767</v>
      </c>
      <c r="E84" s="94">
        <v>15050.65</v>
      </c>
      <c r="H84" s="302"/>
      <c r="I84" s="28"/>
      <c r="J84" s="44"/>
      <c r="K84" s="44"/>
      <c r="L84" s="46"/>
      <c r="M84" s="46"/>
      <c r="N84" s="46"/>
      <c r="O84" s="44"/>
      <c r="P84" s="44"/>
      <c r="Q84" s="44"/>
      <c r="R84" s="44"/>
    </row>
    <row r="85" spans="1:18" ht="11.1" hidden="1" customHeight="1">
      <c r="A85" s="364"/>
      <c r="B85" s="364"/>
      <c r="C85" s="364"/>
      <c r="D85" s="364"/>
      <c r="E85" s="341" t="s">
        <v>237</v>
      </c>
      <c r="H85" s="26"/>
      <c r="I85" s="28"/>
      <c r="J85" s="44"/>
      <c r="K85" s="44"/>
      <c r="L85" s="46"/>
      <c r="M85" s="46"/>
      <c r="N85" s="46"/>
      <c r="O85" s="44"/>
      <c r="P85" s="44"/>
      <c r="Q85" s="44"/>
      <c r="R85" s="44"/>
    </row>
    <row r="86" spans="1:18" ht="12.75" hidden="1" customHeight="1">
      <c r="H86" s="302"/>
    </row>
    <row r="87" spans="1:18" ht="14.1" hidden="1" customHeight="1">
      <c r="A87" s="571" t="s">
        <v>267</v>
      </c>
      <c r="B87" s="571"/>
      <c r="C87" s="571"/>
      <c r="D87" s="571"/>
      <c r="E87" s="571"/>
    </row>
    <row r="88" spans="1:18" ht="14.1" hidden="1" customHeight="1">
      <c r="A88" s="571" t="s">
        <v>366</v>
      </c>
      <c r="B88" s="571"/>
      <c r="C88" s="571"/>
      <c r="D88" s="571"/>
      <c r="E88" s="571"/>
    </row>
    <row r="89" spans="1:18" ht="3.95" hidden="1" customHeight="1">
      <c r="A89" s="246"/>
      <c r="B89" s="246"/>
      <c r="C89" s="246"/>
      <c r="D89" s="246"/>
      <c r="E89" s="246"/>
    </row>
    <row r="90" spans="1:18" ht="14.1" hidden="1" customHeight="1">
      <c r="A90" s="554" t="s">
        <v>60</v>
      </c>
      <c r="B90" s="548" t="s">
        <v>323</v>
      </c>
      <c r="C90" s="548"/>
      <c r="D90" s="548"/>
      <c r="E90" s="548"/>
      <c r="I90" s="46"/>
      <c r="J90" s="173"/>
    </row>
    <row r="91" spans="1:18" ht="27.95" hidden="1" customHeight="1">
      <c r="A91" s="555"/>
      <c r="B91" s="76" t="s">
        <v>137</v>
      </c>
      <c r="C91" s="76" t="s">
        <v>135</v>
      </c>
      <c r="D91" s="76" t="s">
        <v>134</v>
      </c>
      <c r="E91" s="76" t="s">
        <v>141</v>
      </c>
      <c r="I91" s="46"/>
      <c r="J91" s="173"/>
    </row>
    <row r="92" spans="1:18" ht="6.95" hidden="1" customHeight="1">
      <c r="A92" s="157"/>
      <c r="B92" s="51"/>
      <c r="C92" s="51"/>
      <c r="D92" s="51"/>
      <c r="E92" s="51"/>
    </row>
    <row r="93" spans="1:18" ht="11.1" hidden="1" customHeight="1">
      <c r="A93" s="157" t="s">
        <v>280</v>
      </c>
      <c r="B93" s="158">
        <f>SUM(B94:B106)</f>
        <v>61966</v>
      </c>
      <c r="C93" s="158">
        <f>SUM(C94:C106)</f>
        <v>61853</v>
      </c>
      <c r="D93" s="276">
        <f>SUM(D94:D106)</f>
        <v>854970</v>
      </c>
      <c r="E93" s="158">
        <v>13822.611676070699</v>
      </c>
    </row>
    <row r="94" spans="1:18" ht="11.1" hidden="1" customHeight="1">
      <c r="A94" s="39" t="s">
        <v>50</v>
      </c>
      <c r="B94" s="42">
        <v>5599</v>
      </c>
      <c r="C94" s="42">
        <v>5486</v>
      </c>
      <c r="D94" s="42">
        <v>71845</v>
      </c>
      <c r="E94" s="42">
        <v>13096.06</v>
      </c>
      <c r="H94" s="5"/>
    </row>
    <row r="95" spans="1:18" ht="11.1" hidden="1" customHeight="1">
      <c r="A95" s="39" t="s">
        <v>70</v>
      </c>
      <c r="B95" s="42">
        <v>9904</v>
      </c>
      <c r="C95" s="42">
        <v>9904</v>
      </c>
      <c r="D95" s="42">
        <v>122321</v>
      </c>
      <c r="E95" s="42">
        <v>12350.67</v>
      </c>
      <c r="H95" s="5"/>
    </row>
    <row r="96" spans="1:18" ht="11.1" hidden="1" customHeight="1">
      <c r="A96" s="39" t="s">
        <v>54</v>
      </c>
      <c r="B96" s="42">
        <v>12639</v>
      </c>
      <c r="C96" s="42">
        <v>12639</v>
      </c>
      <c r="D96" s="42">
        <v>189677</v>
      </c>
      <c r="E96" s="42">
        <v>15007.28</v>
      </c>
      <c r="H96" s="5"/>
    </row>
    <row r="97" spans="1:10" ht="11.1" hidden="1" customHeight="1">
      <c r="A97" s="39" t="s">
        <v>55</v>
      </c>
      <c r="B97" s="42">
        <v>4830</v>
      </c>
      <c r="C97" s="42">
        <v>4830</v>
      </c>
      <c r="D97" s="42">
        <v>66741</v>
      </c>
      <c r="E97" s="42">
        <v>13818.01</v>
      </c>
      <c r="H97" s="5"/>
    </row>
    <row r="98" spans="1:10" ht="11.1" hidden="1" customHeight="1">
      <c r="A98" s="39" t="s">
        <v>71</v>
      </c>
      <c r="B98" s="42">
        <v>5359</v>
      </c>
      <c r="C98" s="42">
        <v>5359</v>
      </c>
      <c r="D98" s="42">
        <v>67842</v>
      </c>
      <c r="E98" s="42">
        <v>12659.45</v>
      </c>
      <c r="H98" s="303"/>
    </row>
    <row r="99" spans="1:10" ht="11.1" hidden="1" customHeight="1">
      <c r="A99" s="39" t="s">
        <v>72</v>
      </c>
      <c r="B99" s="42">
        <v>6350</v>
      </c>
      <c r="C99" s="42">
        <v>6350</v>
      </c>
      <c r="D99" s="42">
        <v>85626</v>
      </c>
      <c r="E99" s="42">
        <v>13484.41</v>
      </c>
      <c r="H99"/>
    </row>
    <row r="100" spans="1:10" ht="11.1" hidden="1" customHeight="1">
      <c r="A100" s="39" t="s">
        <v>51</v>
      </c>
      <c r="B100" s="42">
        <v>3153</v>
      </c>
      <c r="C100" s="42">
        <v>3153</v>
      </c>
      <c r="D100" s="42">
        <v>45252</v>
      </c>
      <c r="E100" s="42">
        <v>14352.05</v>
      </c>
      <c r="H100"/>
    </row>
    <row r="101" spans="1:10" ht="11.1" hidden="1" customHeight="1">
      <c r="A101" s="39" t="s">
        <v>48</v>
      </c>
      <c r="B101" s="42">
        <v>1143</v>
      </c>
      <c r="C101" s="42">
        <v>1143</v>
      </c>
      <c r="D101" s="42">
        <v>16593</v>
      </c>
      <c r="E101" s="42">
        <v>14517.06</v>
      </c>
      <c r="H101" s="300"/>
    </row>
    <row r="102" spans="1:10" ht="11.1" hidden="1" customHeight="1">
      <c r="A102" s="39" t="s">
        <v>49</v>
      </c>
      <c r="B102" s="42">
        <v>1360</v>
      </c>
      <c r="C102" s="42">
        <v>1360</v>
      </c>
      <c r="D102" s="42">
        <v>17774</v>
      </c>
      <c r="E102" s="42">
        <v>13069.12</v>
      </c>
      <c r="H102" s="13"/>
    </row>
    <row r="103" spans="1:10" ht="11.1" hidden="1" customHeight="1">
      <c r="A103" s="39" t="s">
        <v>193</v>
      </c>
      <c r="B103" s="42">
        <v>840</v>
      </c>
      <c r="C103" s="42">
        <v>840</v>
      </c>
      <c r="D103" s="42">
        <v>11682</v>
      </c>
      <c r="E103" s="42">
        <v>13907.14286</v>
      </c>
      <c r="H103" s="300"/>
    </row>
    <row r="104" spans="1:10" ht="11.1" hidden="1" customHeight="1">
      <c r="A104" s="39" t="s">
        <v>99</v>
      </c>
      <c r="B104" s="42">
        <v>3650</v>
      </c>
      <c r="C104" s="42">
        <v>3650</v>
      </c>
      <c r="D104" s="42">
        <v>45649</v>
      </c>
      <c r="E104" s="42">
        <v>12506.58</v>
      </c>
      <c r="H104" s="5"/>
    </row>
    <row r="105" spans="1:10" ht="11.1" hidden="1" customHeight="1">
      <c r="A105" s="39" t="s">
        <v>52</v>
      </c>
      <c r="B105" s="42">
        <v>4837</v>
      </c>
      <c r="C105" s="42">
        <v>4837</v>
      </c>
      <c r="D105" s="42">
        <v>76594</v>
      </c>
      <c r="E105" s="42">
        <v>15835.02</v>
      </c>
      <c r="H105" s="5"/>
    </row>
    <row r="106" spans="1:10" ht="11.1" hidden="1" customHeight="1">
      <c r="A106" s="40" t="s">
        <v>53</v>
      </c>
      <c r="B106" s="94">
        <v>2302</v>
      </c>
      <c r="C106" s="94">
        <v>2302</v>
      </c>
      <c r="D106" s="94">
        <v>37374</v>
      </c>
      <c r="E106" s="94">
        <v>16235.45</v>
      </c>
      <c r="H106" s="5"/>
    </row>
    <row r="107" spans="1:10" ht="11.1" hidden="1" customHeight="1">
      <c r="A107" s="129"/>
      <c r="B107" s="129"/>
      <c r="C107" s="129"/>
      <c r="D107" s="129"/>
      <c r="E107" s="341" t="s">
        <v>237</v>
      </c>
    </row>
    <row r="108" spans="1:10" ht="8.25" hidden="1" customHeight="1"/>
    <row r="109" spans="1:10" ht="13.5">
      <c r="A109" s="571" t="s">
        <v>267</v>
      </c>
      <c r="B109" s="571"/>
      <c r="C109" s="571"/>
      <c r="D109" s="571"/>
      <c r="E109" s="571"/>
    </row>
    <row r="110" spans="1:10" ht="12.75" customHeight="1">
      <c r="A110" s="571" t="s">
        <v>445</v>
      </c>
      <c r="B110" s="571"/>
      <c r="C110" s="571"/>
      <c r="D110" s="571"/>
      <c r="E110" s="571"/>
    </row>
    <row r="111" spans="1:10" ht="5.0999999999999996" customHeight="1">
      <c r="A111" s="246"/>
      <c r="B111" s="246"/>
      <c r="C111" s="246"/>
      <c r="D111" s="246"/>
      <c r="E111" s="246"/>
    </row>
    <row r="112" spans="1:10" ht="14.1" customHeight="1">
      <c r="A112" s="554" t="s">
        <v>60</v>
      </c>
      <c r="B112" s="548" t="s">
        <v>324</v>
      </c>
      <c r="C112" s="548"/>
      <c r="D112" s="548"/>
      <c r="E112" s="548"/>
      <c r="I112" s="46"/>
      <c r="J112" s="173"/>
    </row>
    <row r="113" spans="1:10" ht="27.95" customHeight="1">
      <c r="A113" s="555"/>
      <c r="B113" s="76" t="s">
        <v>433</v>
      </c>
      <c r="C113" s="76" t="s">
        <v>434</v>
      </c>
      <c r="D113" s="76" t="s">
        <v>134</v>
      </c>
      <c r="E113" s="76" t="s">
        <v>141</v>
      </c>
      <c r="I113" s="46"/>
      <c r="J113" s="173"/>
    </row>
    <row r="114" spans="1:10" ht="5.0999999999999996" customHeight="1">
      <c r="A114" s="157"/>
      <c r="B114" s="51"/>
      <c r="C114" s="51"/>
      <c r="D114" s="51"/>
      <c r="E114" s="51"/>
    </row>
    <row r="115" spans="1:10" ht="10.9" customHeight="1">
      <c r="A115" s="157" t="s">
        <v>280</v>
      </c>
      <c r="B115" s="158">
        <f>SUM(B116:B128)</f>
        <v>62191</v>
      </c>
      <c r="C115" s="158">
        <f>SUM(C116:C128)</f>
        <v>62106</v>
      </c>
      <c r="D115" s="158">
        <f>SUM(D116:D128)</f>
        <v>957129.79999999993</v>
      </c>
      <c r="E115" s="158">
        <v>15411.229188806201</v>
      </c>
    </row>
    <row r="116" spans="1:10" ht="10.9" customHeight="1">
      <c r="A116" s="39" t="s">
        <v>50</v>
      </c>
      <c r="B116" s="42">
        <v>5542</v>
      </c>
      <c r="C116" s="42">
        <v>5457</v>
      </c>
      <c r="D116" s="42">
        <v>81803</v>
      </c>
      <c r="E116" s="42">
        <v>14990.47</v>
      </c>
    </row>
    <row r="117" spans="1:10" ht="10.9" customHeight="1">
      <c r="A117" s="39" t="s">
        <v>70</v>
      </c>
      <c r="B117" s="42">
        <v>10400</v>
      </c>
      <c r="C117" s="42">
        <v>10400</v>
      </c>
      <c r="D117" s="42">
        <v>146914</v>
      </c>
      <c r="E117" s="42">
        <v>14126.35</v>
      </c>
    </row>
    <row r="118" spans="1:10" ht="10.9" customHeight="1">
      <c r="A118" s="39" t="s">
        <v>54</v>
      </c>
      <c r="B118" s="42">
        <v>12177</v>
      </c>
      <c r="C118" s="42">
        <v>12177</v>
      </c>
      <c r="D118" s="42">
        <v>204741.3</v>
      </c>
      <c r="E118" s="42">
        <v>16813.77</v>
      </c>
    </row>
    <row r="119" spans="1:10" ht="10.9" customHeight="1">
      <c r="A119" s="39" t="s">
        <v>55</v>
      </c>
      <c r="B119" s="42">
        <v>4955</v>
      </c>
      <c r="C119" s="42">
        <v>4955</v>
      </c>
      <c r="D119" s="42">
        <v>77915</v>
      </c>
      <c r="E119" s="42">
        <v>15724.52</v>
      </c>
    </row>
    <row r="120" spans="1:10" ht="10.9" customHeight="1">
      <c r="A120" s="39" t="s">
        <v>71</v>
      </c>
      <c r="B120" s="42">
        <v>5367</v>
      </c>
      <c r="C120" s="42">
        <v>5367</v>
      </c>
      <c r="D120" s="42">
        <v>84086.9</v>
      </c>
      <c r="E120" s="42">
        <v>15667.39</v>
      </c>
    </row>
    <row r="121" spans="1:10" ht="10.9" customHeight="1">
      <c r="A121" s="39" t="s">
        <v>72</v>
      </c>
      <c r="B121" s="42">
        <v>6570</v>
      </c>
      <c r="C121" s="42">
        <v>6570</v>
      </c>
      <c r="D121" s="42">
        <v>95472.5</v>
      </c>
      <c r="E121" s="42">
        <v>14531.58</v>
      </c>
    </row>
    <row r="122" spans="1:10" ht="10.9" customHeight="1">
      <c r="A122" s="39" t="s">
        <v>51</v>
      </c>
      <c r="B122" s="42">
        <v>3198</v>
      </c>
      <c r="C122" s="42">
        <v>3198</v>
      </c>
      <c r="D122" s="42">
        <v>49796</v>
      </c>
      <c r="E122" s="42">
        <v>15570.98</v>
      </c>
    </row>
    <row r="123" spans="1:10" ht="10.9" customHeight="1">
      <c r="A123" s="39" t="s">
        <v>48</v>
      </c>
      <c r="B123" s="42">
        <v>1165</v>
      </c>
      <c r="C123" s="42">
        <v>1165</v>
      </c>
      <c r="D123" s="42">
        <v>21273.200000000001</v>
      </c>
      <c r="E123" s="42">
        <v>18260.259999999998</v>
      </c>
    </row>
    <row r="124" spans="1:10" ht="10.9" customHeight="1">
      <c r="A124" s="39" t="s">
        <v>49</v>
      </c>
      <c r="B124" s="42">
        <v>1354</v>
      </c>
      <c r="C124" s="42">
        <v>1354</v>
      </c>
      <c r="D124" s="42">
        <v>19543</v>
      </c>
      <c r="E124" s="42">
        <v>14433.53</v>
      </c>
    </row>
    <row r="125" spans="1:10" ht="10.9" customHeight="1">
      <c r="A125" s="39" t="s">
        <v>193</v>
      </c>
      <c r="B125" s="42">
        <v>840</v>
      </c>
      <c r="C125" s="42">
        <v>840</v>
      </c>
      <c r="D125" s="42">
        <v>12971.900000000023</v>
      </c>
      <c r="E125" s="42">
        <v>15442.738095238123</v>
      </c>
    </row>
    <row r="126" spans="1:10" ht="10.9" customHeight="1">
      <c r="A126" s="39" t="s">
        <v>99</v>
      </c>
      <c r="B126" s="42">
        <v>3850</v>
      </c>
      <c r="C126" s="42">
        <v>3850</v>
      </c>
      <c r="D126" s="42">
        <v>53960</v>
      </c>
      <c r="E126" s="42">
        <v>14015.58</v>
      </c>
    </row>
    <row r="127" spans="1:10" ht="10.9" customHeight="1">
      <c r="A127" s="39" t="s">
        <v>52</v>
      </c>
      <c r="B127" s="42">
        <v>4483</v>
      </c>
      <c r="C127" s="42">
        <v>4483</v>
      </c>
      <c r="D127" s="42">
        <v>72363</v>
      </c>
      <c r="E127" s="42">
        <v>16141.65</v>
      </c>
    </row>
    <row r="128" spans="1:10" ht="10.9" customHeight="1">
      <c r="A128" s="39" t="s">
        <v>53</v>
      </c>
      <c r="B128" s="42">
        <v>2290</v>
      </c>
      <c r="C128" s="42">
        <v>2290</v>
      </c>
      <c r="D128" s="42">
        <v>36290</v>
      </c>
      <c r="E128" s="42">
        <v>15847.16</v>
      </c>
    </row>
    <row r="129" spans="1:10" ht="5.0999999999999996" customHeight="1">
      <c r="A129" s="486"/>
      <c r="B129" s="363"/>
      <c r="C129" s="94"/>
      <c r="D129" s="94"/>
      <c r="E129" s="94"/>
    </row>
    <row r="130" spans="1:10" ht="9" customHeight="1">
      <c r="A130" s="129"/>
      <c r="B130" s="129"/>
      <c r="C130" s="129"/>
      <c r="D130" s="129"/>
      <c r="E130" s="341" t="s">
        <v>237</v>
      </c>
    </row>
    <row r="131" spans="1:10" ht="2.1" customHeight="1"/>
    <row r="132" spans="1:10" ht="14.1" customHeight="1">
      <c r="A132" s="571" t="str">
        <f>A109</f>
        <v>12.14   PUNO: SUPERFICIE SEMBRADA, COSECHADA, PRODUCCIÓN Y RENDIMIENTO DE PAPA, SEGÚN PROVINCIA,</v>
      </c>
      <c r="B132" s="571"/>
      <c r="C132" s="571"/>
      <c r="D132" s="571"/>
      <c r="E132" s="571"/>
    </row>
    <row r="133" spans="1:10" ht="13.5">
      <c r="A133" s="571" t="str">
        <f>A110</f>
        <v xml:space="preserve">            POR CAMPAÑA 2020 - 2024</v>
      </c>
      <c r="B133" s="571"/>
      <c r="C133" s="571"/>
      <c r="D133" s="571"/>
      <c r="E133" s="571"/>
    </row>
    <row r="134" spans="1:10" ht="5.0999999999999996" customHeight="1">
      <c r="A134" s="246"/>
      <c r="B134" s="246"/>
      <c r="C134" s="246"/>
      <c r="D134" s="246"/>
      <c r="E134" s="246"/>
    </row>
    <row r="135" spans="1:10" ht="14.1" customHeight="1">
      <c r="A135" s="554" t="s">
        <v>60</v>
      </c>
      <c r="B135" s="548" t="s">
        <v>325</v>
      </c>
      <c r="C135" s="548"/>
      <c r="D135" s="548"/>
      <c r="E135" s="548"/>
      <c r="I135" s="46"/>
      <c r="J135" s="173"/>
    </row>
    <row r="136" spans="1:10" ht="27.95" customHeight="1">
      <c r="A136" s="555"/>
      <c r="B136" s="76" t="s">
        <v>433</v>
      </c>
      <c r="C136" s="76" t="s">
        <v>434</v>
      </c>
      <c r="D136" s="76" t="s">
        <v>134</v>
      </c>
      <c r="E136" s="76" t="s">
        <v>141</v>
      </c>
      <c r="I136" s="46"/>
      <c r="J136" s="173"/>
    </row>
    <row r="137" spans="1:10" ht="5.0999999999999996" customHeight="1">
      <c r="A137" s="157"/>
      <c r="B137" s="51"/>
      <c r="C137" s="51"/>
      <c r="D137" s="51"/>
      <c r="E137" s="51"/>
    </row>
    <row r="138" spans="1:10" ht="10.9" customHeight="1">
      <c r="A138" s="157" t="s">
        <v>280</v>
      </c>
      <c r="B138" s="158">
        <f>SUM(B139:B151)</f>
        <v>113674</v>
      </c>
      <c r="C138" s="158">
        <f>SUM(C139:C151)</f>
        <v>113917</v>
      </c>
      <c r="D138" s="158">
        <f>SUM(D139:D151)</f>
        <v>1777269.95</v>
      </c>
      <c r="E138" s="158">
        <f>(D138/C138)*1000</f>
        <v>15601.446228394358</v>
      </c>
    </row>
    <row r="139" spans="1:10" ht="10.9" customHeight="1">
      <c r="A139" s="39" t="s">
        <v>50</v>
      </c>
      <c r="B139" s="42">
        <v>5321</v>
      </c>
      <c r="C139" s="42">
        <v>5519</v>
      </c>
      <c r="D139" s="42">
        <v>84395</v>
      </c>
      <c r="E139" s="42">
        <v>15291.719514404784</v>
      </c>
    </row>
    <row r="140" spans="1:10" ht="10.9" customHeight="1">
      <c r="A140" s="39" t="s">
        <v>70</v>
      </c>
      <c r="B140" s="42">
        <v>10685</v>
      </c>
      <c r="C140" s="42">
        <v>10632</v>
      </c>
      <c r="D140" s="42">
        <v>158826</v>
      </c>
      <c r="E140" s="42">
        <v>14938.487584650113</v>
      </c>
    </row>
    <row r="141" spans="1:10" ht="10.9" customHeight="1">
      <c r="A141" s="39" t="s">
        <v>54</v>
      </c>
      <c r="B141" s="42">
        <v>62932</v>
      </c>
      <c r="C141" s="42">
        <v>63121</v>
      </c>
      <c r="D141" s="42">
        <v>999026.85</v>
      </c>
      <c r="E141" s="42">
        <v>15827.17083062689</v>
      </c>
    </row>
    <row r="142" spans="1:10" ht="10.9" customHeight="1">
      <c r="A142" s="39" t="s">
        <v>55</v>
      </c>
      <c r="B142" s="42">
        <v>5075</v>
      </c>
      <c r="C142" s="42">
        <v>5075</v>
      </c>
      <c r="D142" s="42">
        <v>73949.3</v>
      </c>
      <c r="E142" s="42">
        <v>14571.290640394089</v>
      </c>
    </row>
    <row r="143" spans="1:10" ht="10.9" customHeight="1">
      <c r="A143" s="39" t="s">
        <v>71</v>
      </c>
      <c r="B143" s="42">
        <v>5375</v>
      </c>
      <c r="C143" s="42">
        <v>5375</v>
      </c>
      <c r="D143" s="42">
        <v>72767.199999999997</v>
      </c>
      <c r="E143" s="42">
        <v>13538.083720930232</v>
      </c>
    </row>
    <row r="144" spans="1:10" ht="10.9" customHeight="1">
      <c r="A144" s="39" t="s">
        <v>72</v>
      </c>
      <c r="B144" s="42">
        <v>6651</v>
      </c>
      <c r="C144" s="42">
        <v>6651</v>
      </c>
      <c r="D144" s="42">
        <v>100501</v>
      </c>
      <c r="E144" s="42">
        <v>15110.660051120132</v>
      </c>
    </row>
    <row r="145" spans="1:5" ht="10.9" customHeight="1">
      <c r="A145" s="39" t="s">
        <v>51</v>
      </c>
      <c r="B145" s="42">
        <v>3256</v>
      </c>
      <c r="C145" s="42">
        <v>3231</v>
      </c>
      <c r="D145" s="42">
        <v>55210.7</v>
      </c>
      <c r="E145" s="42">
        <v>17087.80563293098</v>
      </c>
    </row>
    <row r="146" spans="1:5" ht="10.9" customHeight="1">
      <c r="A146" s="39" t="s">
        <v>48</v>
      </c>
      <c r="B146" s="42">
        <v>1170</v>
      </c>
      <c r="C146" s="42">
        <v>1170</v>
      </c>
      <c r="D146" s="42">
        <v>21262.400000000001</v>
      </c>
      <c r="E146" s="42">
        <v>18172.991452991453</v>
      </c>
    </row>
    <row r="147" spans="1:5" ht="10.9" customHeight="1">
      <c r="A147" s="39" t="s">
        <v>49</v>
      </c>
      <c r="B147" s="42">
        <v>1288</v>
      </c>
      <c r="C147" s="42">
        <v>1288</v>
      </c>
      <c r="D147" s="42">
        <v>18926.5</v>
      </c>
      <c r="E147" s="42">
        <v>14694.487577639751</v>
      </c>
    </row>
    <row r="148" spans="1:5" ht="10.9" customHeight="1">
      <c r="A148" s="39" t="s">
        <v>193</v>
      </c>
      <c r="B148" s="42">
        <v>755</v>
      </c>
      <c r="C148" s="42">
        <v>755</v>
      </c>
      <c r="D148" s="42">
        <v>11600</v>
      </c>
      <c r="E148" s="42">
        <v>15364.238410596026</v>
      </c>
    </row>
    <row r="149" spans="1:5" ht="10.9" customHeight="1">
      <c r="A149" s="39" t="s">
        <v>99</v>
      </c>
      <c r="B149" s="42">
        <v>3950</v>
      </c>
      <c r="C149" s="42">
        <v>3884</v>
      </c>
      <c r="D149" s="42">
        <v>61101</v>
      </c>
      <c r="E149" s="42">
        <v>15731.462409886715</v>
      </c>
    </row>
    <row r="150" spans="1:5" ht="10.9" customHeight="1">
      <c r="A150" s="39" t="s">
        <v>52</v>
      </c>
      <c r="B150" s="42">
        <v>4937</v>
      </c>
      <c r="C150" s="42">
        <v>4937</v>
      </c>
      <c r="D150" s="42">
        <v>83704</v>
      </c>
      <c r="E150" s="42">
        <v>16954.425764634394</v>
      </c>
    </row>
    <row r="151" spans="1:5" ht="10.9" customHeight="1">
      <c r="A151" s="39" t="s">
        <v>53</v>
      </c>
      <c r="B151" s="42">
        <v>2279</v>
      </c>
      <c r="C151" s="42">
        <v>2279</v>
      </c>
      <c r="D151" s="42">
        <v>36000</v>
      </c>
      <c r="E151" s="42">
        <v>15796.401930671347</v>
      </c>
    </row>
    <row r="152" spans="1:5" ht="5.0999999999999996" customHeight="1">
      <c r="A152" s="486"/>
      <c r="B152" s="363"/>
      <c r="C152" s="94"/>
      <c r="D152" s="94"/>
      <c r="E152" s="94"/>
    </row>
    <row r="153" spans="1:5" ht="9" customHeight="1">
      <c r="A153" s="574" t="s">
        <v>237</v>
      </c>
      <c r="B153" s="574"/>
      <c r="C153" s="574"/>
      <c r="D153" s="574"/>
      <c r="E153" s="574"/>
    </row>
    <row r="154" spans="1:5" ht="12.75" hidden="1" customHeight="1"/>
    <row r="155" spans="1:5" ht="2.1" customHeight="1"/>
    <row r="156" spans="1:5" ht="12.75" customHeight="1">
      <c r="A156" s="571" t="str">
        <f>A109</f>
        <v>12.14   PUNO: SUPERFICIE SEMBRADA, COSECHADA, PRODUCCIÓN Y RENDIMIENTO DE PAPA, SEGÚN PROVINCIA,</v>
      </c>
      <c r="B156" s="571"/>
      <c r="C156" s="571"/>
      <c r="D156" s="571"/>
      <c r="E156" s="571"/>
    </row>
    <row r="157" spans="1:5" ht="12.75" customHeight="1">
      <c r="A157" s="571" t="str">
        <f>A110</f>
        <v xml:space="preserve">            POR CAMPAÑA 2020 - 2024</v>
      </c>
      <c r="B157" s="571"/>
      <c r="C157" s="571"/>
      <c r="D157" s="571"/>
      <c r="E157" s="571"/>
    </row>
    <row r="158" spans="1:5" ht="5.0999999999999996" customHeight="1">
      <c r="A158" s="246"/>
      <c r="B158" s="246"/>
      <c r="C158" s="246"/>
      <c r="D158" s="246"/>
      <c r="E158" s="246"/>
    </row>
    <row r="159" spans="1:5" ht="12.75" customHeight="1">
      <c r="A159" s="554" t="s">
        <v>60</v>
      </c>
      <c r="B159" s="548" t="s">
        <v>348</v>
      </c>
      <c r="C159" s="548"/>
      <c r="D159" s="548"/>
      <c r="E159" s="548"/>
    </row>
    <row r="160" spans="1:5" ht="23.25" customHeight="1">
      <c r="A160" s="555"/>
      <c r="B160" s="76" t="s">
        <v>433</v>
      </c>
      <c r="C160" s="76" t="s">
        <v>434</v>
      </c>
      <c r="D160" s="76" t="s">
        <v>134</v>
      </c>
      <c r="E160" s="76" t="s">
        <v>141</v>
      </c>
    </row>
    <row r="161" spans="1:5" ht="5.0999999999999996" customHeight="1">
      <c r="A161" s="157"/>
      <c r="B161" s="51"/>
      <c r="C161" s="51"/>
      <c r="D161" s="51"/>
      <c r="E161" s="51"/>
    </row>
    <row r="162" spans="1:5" ht="10.9" customHeight="1">
      <c r="A162" s="157" t="s">
        <v>280</v>
      </c>
      <c r="B162" s="158">
        <f>SUM(B163:B175)</f>
        <v>53015</v>
      </c>
      <c r="C162" s="158">
        <f>SUM(C163:C175)</f>
        <v>53631</v>
      </c>
      <c r="D162" s="158">
        <f>SUM(D163:D175)</f>
        <v>571887.90099999984</v>
      </c>
      <c r="E162" s="158">
        <f>(D162/C162)*1000</f>
        <v>10663.383136618744</v>
      </c>
    </row>
    <row r="163" spans="1:5" ht="10.9" customHeight="1">
      <c r="A163" s="39" t="s">
        <v>50</v>
      </c>
      <c r="B163" s="42">
        <v>5427</v>
      </c>
      <c r="C163" s="42">
        <v>5260</v>
      </c>
      <c r="D163" s="42">
        <v>47335</v>
      </c>
      <c r="E163" s="277">
        <f>(D163/C163)*1000</f>
        <v>8999.0494296577945</v>
      </c>
    </row>
    <row r="164" spans="1:5" ht="10.9" customHeight="1">
      <c r="A164" s="39" t="s">
        <v>70</v>
      </c>
      <c r="B164" s="42">
        <v>9695</v>
      </c>
      <c r="C164" s="42">
        <v>8981</v>
      </c>
      <c r="D164" s="42">
        <v>43106</v>
      </c>
      <c r="E164" s="277">
        <f t="shared" ref="E164:E175" si="1">(D164/C164)*1000</f>
        <v>4799.6882307092756</v>
      </c>
    </row>
    <row r="165" spans="1:5" ht="10.9" customHeight="1">
      <c r="A165" s="39" t="s">
        <v>54</v>
      </c>
      <c r="B165" s="42">
        <v>11645</v>
      </c>
      <c r="C165" s="42">
        <v>10160</v>
      </c>
      <c r="D165" s="42">
        <v>184886.769</v>
      </c>
      <c r="E165" s="277">
        <f>(D165/C165)*1000</f>
        <v>18197.516633858268</v>
      </c>
    </row>
    <row r="166" spans="1:5" ht="10.9" customHeight="1">
      <c r="A166" s="39" t="s">
        <v>55</v>
      </c>
      <c r="B166" s="42">
        <v>4785</v>
      </c>
      <c r="C166" s="42">
        <v>4825</v>
      </c>
      <c r="D166" s="42">
        <v>53665</v>
      </c>
      <c r="E166" s="277">
        <f t="shared" si="1"/>
        <v>11122.279792746114</v>
      </c>
    </row>
    <row r="167" spans="1:5" ht="10.9" customHeight="1">
      <c r="A167" s="39" t="s">
        <v>71</v>
      </c>
      <c r="B167" s="42">
        <v>3341</v>
      </c>
      <c r="C167" s="42">
        <v>4534</v>
      </c>
      <c r="D167" s="42">
        <v>54584.75</v>
      </c>
      <c r="E167" s="277">
        <f t="shared" si="1"/>
        <v>12038.983237759152</v>
      </c>
    </row>
    <row r="168" spans="1:5" ht="10.9" customHeight="1">
      <c r="A168" s="39" t="s">
        <v>72</v>
      </c>
      <c r="B168" s="42">
        <v>4191</v>
      </c>
      <c r="C168" s="42">
        <v>5097</v>
      </c>
      <c r="D168" s="42">
        <v>37301.281999999999</v>
      </c>
      <c r="E168" s="277">
        <f t="shared" si="1"/>
        <v>7318.2817343535417</v>
      </c>
    </row>
    <row r="169" spans="1:5" ht="10.9" customHeight="1">
      <c r="A169" s="39" t="s">
        <v>51</v>
      </c>
      <c r="B169" s="42">
        <v>2683</v>
      </c>
      <c r="C169" s="42">
        <v>2631</v>
      </c>
      <c r="D169" s="42">
        <v>18844.669999999998</v>
      </c>
      <c r="E169" s="277">
        <f t="shared" si="1"/>
        <v>7162.5503610794367</v>
      </c>
    </row>
    <row r="170" spans="1:5" ht="10.9" customHeight="1">
      <c r="A170" s="39" t="s">
        <v>48</v>
      </c>
      <c r="B170" s="42">
        <v>841</v>
      </c>
      <c r="C170" s="42">
        <v>1163</v>
      </c>
      <c r="D170" s="42">
        <v>10749.43</v>
      </c>
      <c r="E170" s="277">
        <f t="shared" si="1"/>
        <v>9242.8460877042144</v>
      </c>
    </row>
    <row r="171" spans="1:5" ht="10.9" customHeight="1">
      <c r="A171" s="39" t="s">
        <v>49</v>
      </c>
      <c r="B171" s="42">
        <v>323</v>
      </c>
      <c r="C171" s="42">
        <v>1095</v>
      </c>
      <c r="D171" s="42">
        <v>5069.1000000000004</v>
      </c>
      <c r="E171" s="277">
        <f t="shared" si="1"/>
        <v>4629.3150684931506</v>
      </c>
    </row>
    <row r="172" spans="1:5" ht="10.9" customHeight="1">
      <c r="A172" s="39" t="s">
        <v>193</v>
      </c>
      <c r="B172" s="42">
        <v>765</v>
      </c>
      <c r="C172" s="42">
        <v>714</v>
      </c>
      <c r="D172" s="42">
        <v>6324.8</v>
      </c>
      <c r="E172" s="277">
        <f t="shared" si="1"/>
        <v>8858.2633053221289</v>
      </c>
    </row>
    <row r="173" spans="1:5" ht="10.9" customHeight="1">
      <c r="A173" s="39" t="s">
        <v>99</v>
      </c>
      <c r="B173" s="42">
        <v>3030</v>
      </c>
      <c r="C173" s="42">
        <v>2780</v>
      </c>
      <c r="D173" s="42">
        <v>14670.8</v>
      </c>
      <c r="E173" s="277">
        <f t="shared" si="1"/>
        <v>5277.2661870503589</v>
      </c>
    </row>
    <row r="174" spans="1:5" ht="10.9" customHeight="1">
      <c r="A174" s="39" t="s">
        <v>52</v>
      </c>
      <c r="B174" s="42">
        <v>4180</v>
      </c>
      <c r="C174" s="42">
        <v>4160</v>
      </c>
      <c r="D174" s="42">
        <v>69381.2</v>
      </c>
      <c r="E174" s="277">
        <f t="shared" si="1"/>
        <v>16678.173076923078</v>
      </c>
    </row>
    <row r="175" spans="1:5" ht="10.9" customHeight="1">
      <c r="A175" s="39" t="s">
        <v>53</v>
      </c>
      <c r="B175" s="42">
        <v>2109</v>
      </c>
      <c r="C175" s="42">
        <v>2231</v>
      </c>
      <c r="D175" s="42">
        <v>25969.1</v>
      </c>
      <c r="E175" s="277">
        <f t="shared" si="1"/>
        <v>11640.116539668308</v>
      </c>
    </row>
    <row r="176" spans="1:5" ht="5.0999999999999996" customHeight="1">
      <c r="A176" s="486"/>
      <c r="B176" s="363"/>
      <c r="C176" s="94"/>
      <c r="D176" s="94"/>
      <c r="E176" s="394"/>
    </row>
    <row r="177" spans="1:5" ht="11.25">
      <c r="A177" s="574" t="s">
        <v>237</v>
      </c>
      <c r="B177" s="574"/>
      <c r="C177" s="574"/>
      <c r="D177" s="574"/>
      <c r="E177" s="574"/>
    </row>
    <row r="178" spans="1:5" ht="5.0999999999999996" customHeight="1"/>
    <row r="179" spans="1:5" ht="12.75" customHeight="1">
      <c r="A179" s="571" t="str">
        <f>A109</f>
        <v>12.14   PUNO: SUPERFICIE SEMBRADA, COSECHADA, PRODUCCIÓN Y RENDIMIENTO DE PAPA, SEGÚN PROVINCIA,</v>
      </c>
      <c r="B179" s="571"/>
      <c r="C179" s="571"/>
      <c r="D179" s="571"/>
      <c r="E179" s="571"/>
    </row>
    <row r="180" spans="1:5" ht="12.75" customHeight="1">
      <c r="A180" s="571" t="str">
        <f>A110</f>
        <v xml:space="preserve">            POR CAMPAÑA 2020 - 2024</v>
      </c>
      <c r="B180" s="571"/>
      <c r="C180" s="571"/>
      <c r="D180" s="571"/>
      <c r="E180" s="571"/>
    </row>
    <row r="181" spans="1:5" ht="9" customHeight="1">
      <c r="A181" s="444"/>
      <c r="B181" s="444"/>
      <c r="C181" s="430"/>
      <c r="D181" s="430"/>
      <c r="E181" s="382" t="s">
        <v>319</v>
      </c>
    </row>
    <row r="182" spans="1:5" ht="12.75" customHeight="1">
      <c r="A182" s="554" t="s">
        <v>60</v>
      </c>
      <c r="B182" s="548" t="s">
        <v>364</v>
      </c>
      <c r="C182" s="548"/>
      <c r="D182" s="548"/>
      <c r="E182" s="548"/>
    </row>
    <row r="183" spans="1:5" ht="23.25" customHeight="1">
      <c r="A183" s="555"/>
      <c r="B183" s="76" t="s">
        <v>433</v>
      </c>
      <c r="C183" s="76" t="s">
        <v>434</v>
      </c>
      <c r="D183" s="76" t="s">
        <v>134</v>
      </c>
      <c r="E183" s="76" t="s">
        <v>141</v>
      </c>
    </row>
    <row r="184" spans="1:5" ht="5.0999999999999996" customHeight="1">
      <c r="A184" s="157"/>
      <c r="B184" s="51"/>
      <c r="C184" s="51"/>
      <c r="D184" s="51"/>
      <c r="E184" s="51"/>
    </row>
    <row r="185" spans="1:5" ht="9.9499999999999993" customHeight="1">
      <c r="A185" s="157" t="s">
        <v>280</v>
      </c>
      <c r="B185" s="158">
        <f>SUM(B186:B198)</f>
        <v>69546</v>
      </c>
      <c r="C185" s="158">
        <f>SUM(C186:C198)</f>
        <v>55620</v>
      </c>
      <c r="D185" s="158">
        <f>SUM(D186:D198)</f>
        <v>1182848.4500000002</v>
      </c>
      <c r="E185" s="158">
        <f t="shared" ref="E185:E198" si="2">(D185/C185)*1000</f>
        <v>21266.602840704785</v>
      </c>
    </row>
    <row r="186" spans="1:5" ht="9.9499999999999993" customHeight="1">
      <c r="A186" s="39" t="s">
        <v>50</v>
      </c>
      <c r="B186" s="42">
        <v>5594</v>
      </c>
      <c r="C186" s="42">
        <v>5578</v>
      </c>
      <c r="D186" s="42">
        <v>110000.3</v>
      </c>
      <c r="E186" s="277">
        <f t="shared" si="2"/>
        <v>19720.383650053784</v>
      </c>
    </row>
    <row r="187" spans="1:5" ht="9.9499999999999993" customHeight="1">
      <c r="A187" s="39" t="s">
        <v>70</v>
      </c>
      <c r="B187" s="42">
        <v>10853</v>
      </c>
      <c r="C187" s="42">
        <v>9918</v>
      </c>
      <c r="D187" s="42">
        <v>210158</v>
      </c>
      <c r="E187" s="277">
        <f t="shared" si="2"/>
        <v>21189.554345634198</v>
      </c>
    </row>
    <row r="188" spans="1:5" ht="9.9499999999999993" customHeight="1">
      <c r="A188" s="39" t="s">
        <v>54</v>
      </c>
      <c r="B188" s="42">
        <v>20065</v>
      </c>
      <c r="C188" s="42">
        <v>10915</v>
      </c>
      <c r="D188" s="42">
        <v>238339</v>
      </c>
      <c r="E188" s="277">
        <f t="shared" si="2"/>
        <v>21835.913879981679</v>
      </c>
    </row>
    <row r="189" spans="1:5" ht="9.9499999999999993" customHeight="1">
      <c r="A189" s="39" t="s">
        <v>55</v>
      </c>
      <c r="B189" s="42">
        <v>4793</v>
      </c>
      <c r="C189" s="42">
        <v>4785</v>
      </c>
      <c r="D189" s="42">
        <v>104697</v>
      </c>
      <c r="E189" s="277">
        <f t="shared" si="2"/>
        <v>21880.250783699059</v>
      </c>
    </row>
    <row r="190" spans="1:5" ht="9.9499999999999993" customHeight="1">
      <c r="A190" s="39" t="s">
        <v>71</v>
      </c>
      <c r="B190" s="42">
        <v>3929</v>
      </c>
      <c r="C190" s="42">
        <v>3917</v>
      </c>
      <c r="D190" s="42">
        <v>85424.5</v>
      </c>
      <c r="E190" s="277">
        <f t="shared" si="2"/>
        <v>21808.654582588715</v>
      </c>
    </row>
    <row r="191" spans="1:5" ht="9.9499999999999993" customHeight="1">
      <c r="A191" s="39" t="s">
        <v>72</v>
      </c>
      <c r="B191" s="42">
        <v>5421</v>
      </c>
      <c r="C191" s="42">
        <v>4948</v>
      </c>
      <c r="D191" s="42">
        <v>113616.36</v>
      </c>
      <c r="E191" s="277">
        <f t="shared" si="2"/>
        <v>22962.077607113988</v>
      </c>
    </row>
    <row r="192" spans="1:5" ht="9.9499999999999993" customHeight="1">
      <c r="A192" s="39" t="s">
        <v>51</v>
      </c>
      <c r="B192" s="42">
        <v>2787</v>
      </c>
      <c r="C192" s="42">
        <v>2777</v>
      </c>
      <c r="D192" s="42">
        <v>53884.92</v>
      </c>
      <c r="E192" s="277">
        <f t="shared" si="2"/>
        <v>19404.004321209941</v>
      </c>
    </row>
    <row r="193" spans="1:7" ht="9.9499999999999993" customHeight="1">
      <c r="A193" s="39" t="s">
        <v>48</v>
      </c>
      <c r="B193" s="42">
        <v>964</v>
      </c>
      <c r="C193" s="42">
        <v>964</v>
      </c>
      <c r="D193" s="42">
        <v>20332.97</v>
      </c>
      <c r="E193" s="277">
        <f t="shared" si="2"/>
        <v>21092.292531120333</v>
      </c>
    </row>
    <row r="194" spans="1:7" ht="9.9499999999999993" customHeight="1">
      <c r="A194" s="39" t="s">
        <v>49</v>
      </c>
      <c r="B194" s="42">
        <v>970</v>
      </c>
      <c r="C194" s="42">
        <v>958</v>
      </c>
      <c r="D194" s="42">
        <v>16414.099999999999</v>
      </c>
      <c r="E194" s="277">
        <f t="shared" si="2"/>
        <v>17133.716075156575</v>
      </c>
    </row>
    <row r="195" spans="1:7" ht="9.9499999999999993" customHeight="1">
      <c r="A195" s="39" t="s">
        <v>193</v>
      </c>
      <c r="B195" s="42">
        <v>932</v>
      </c>
      <c r="C195" s="42">
        <v>795</v>
      </c>
      <c r="D195" s="42">
        <v>17979</v>
      </c>
      <c r="E195" s="277">
        <f t="shared" si="2"/>
        <v>22615.094339622639</v>
      </c>
    </row>
    <row r="196" spans="1:7" ht="9.9499999999999993" customHeight="1">
      <c r="A196" s="39" t="s">
        <v>99</v>
      </c>
      <c r="B196" s="42">
        <v>3700</v>
      </c>
      <c r="C196" s="42">
        <v>3380</v>
      </c>
      <c r="D196" s="42">
        <v>68361.3</v>
      </c>
      <c r="E196" s="277">
        <f t="shared" si="2"/>
        <v>20225.236686390534</v>
      </c>
    </row>
    <row r="197" spans="1:7" ht="9.9499999999999993" customHeight="1">
      <c r="A197" s="39" t="s">
        <v>52</v>
      </c>
      <c r="B197" s="42">
        <v>7020</v>
      </c>
      <c r="C197" s="42">
        <v>4490</v>
      </c>
      <c r="D197" s="42">
        <v>95291</v>
      </c>
      <c r="E197" s="277">
        <f t="shared" si="2"/>
        <v>21222.93986636971</v>
      </c>
      <c r="G197" s="351"/>
    </row>
    <row r="198" spans="1:7" ht="9.9499999999999993" customHeight="1">
      <c r="A198" s="39" t="s">
        <v>53</v>
      </c>
      <c r="B198" s="42">
        <v>2518</v>
      </c>
      <c r="C198" s="42">
        <v>2195</v>
      </c>
      <c r="D198" s="42">
        <v>48350</v>
      </c>
      <c r="E198" s="277">
        <f t="shared" si="2"/>
        <v>22027.334851936219</v>
      </c>
    </row>
    <row r="199" spans="1:7" ht="5.0999999999999996" customHeight="1">
      <c r="A199" s="486"/>
      <c r="B199" s="363"/>
      <c r="C199" s="94"/>
      <c r="D199" s="94"/>
      <c r="E199" s="394"/>
    </row>
    <row r="200" spans="1:7" ht="11.1" customHeight="1">
      <c r="A200" s="558" t="s">
        <v>435</v>
      </c>
      <c r="B200" s="558"/>
      <c r="C200" s="558"/>
      <c r="D200" s="558"/>
      <c r="E200" s="558"/>
    </row>
    <row r="201" spans="1:7" ht="11.1" customHeight="1">
      <c r="A201" s="558" t="s">
        <v>127</v>
      </c>
      <c r="B201" s="558"/>
      <c r="C201" s="558"/>
      <c r="D201" s="558"/>
      <c r="E201" s="558"/>
    </row>
  </sheetData>
  <sortState ref="Q5:Q17">
    <sortCondition ref="Q5"/>
  </sortState>
  <mergeCells count="35">
    <mergeCell ref="A133:E133"/>
    <mergeCell ref="A157:E157"/>
    <mergeCell ref="A179:E179"/>
    <mergeCell ref="A182:A183"/>
    <mergeCell ref="B182:E182"/>
    <mergeCell ref="A135:A136"/>
    <mergeCell ref="B135:E135"/>
    <mergeCell ref="A156:E156"/>
    <mergeCell ref="A159:A160"/>
    <mergeCell ref="B159:E159"/>
    <mergeCell ref="A180:E180"/>
    <mergeCell ref="A200:E200"/>
    <mergeCell ref="A201:E201"/>
    <mergeCell ref="B112:E112"/>
    <mergeCell ref="A2:E2"/>
    <mergeCell ref="A1:E1"/>
    <mergeCell ref="A22:E22"/>
    <mergeCell ref="A23:E23"/>
    <mergeCell ref="A43:E43"/>
    <mergeCell ref="A177:E177"/>
    <mergeCell ref="A153:E153"/>
    <mergeCell ref="A45:E45"/>
    <mergeCell ref="A40:E40"/>
    <mergeCell ref="A41:E41"/>
    <mergeCell ref="A44:E44"/>
    <mergeCell ref="A87:E87"/>
    <mergeCell ref="A68:A69"/>
    <mergeCell ref="B68:E68"/>
    <mergeCell ref="A109:E109"/>
    <mergeCell ref="A110:E110"/>
    <mergeCell ref="A88:E88"/>
    <mergeCell ref="A132:E132"/>
    <mergeCell ref="A90:A91"/>
    <mergeCell ref="B90:E90"/>
    <mergeCell ref="A112:A113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theme="0"/>
  </sheetPr>
  <dimension ref="A1:Q197"/>
  <sheetViews>
    <sheetView showGridLines="0" topLeftCell="A86" zoomScaleNormal="100" zoomScaleSheetLayoutView="130" workbookViewId="0">
      <selection activeCell="A86" sqref="A86:E86"/>
    </sheetView>
  </sheetViews>
  <sheetFormatPr baseColWidth="10" defaultColWidth="11.42578125" defaultRowHeight="12.75" customHeight="1"/>
  <cols>
    <col min="1" max="3" width="16.7109375" style="1" customWidth="1"/>
    <col min="4" max="4" width="16.85546875" style="1" customWidth="1"/>
    <col min="5" max="5" width="16.7109375" style="1" customWidth="1"/>
    <col min="6" max="7" width="13.140625" style="1" hidden="1" customWidth="1"/>
    <col min="8" max="8" width="13.140625" style="1" customWidth="1"/>
    <col min="9" max="16384" width="11.42578125" style="1"/>
  </cols>
  <sheetData>
    <row r="1" spans="1:17" s="13" customFormat="1" ht="12.75" hidden="1" customHeight="1">
      <c r="A1" s="521" t="s">
        <v>169</v>
      </c>
      <c r="B1" s="506"/>
      <c r="C1" s="506"/>
      <c r="D1" s="506"/>
      <c r="E1" s="506"/>
      <c r="F1" s="21"/>
      <c r="G1" s="21"/>
    </row>
    <row r="2" spans="1:17" s="13" customFormat="1" ht="15" hidden="1" customHeight="1">
      <c r="A2" s="521" t="s">
        <v>177</v>
      </c>
      <c r="B2" s="572"/>
      <c r="C2" s="572"/>
      <c r="D2" s="572"/>
      <c r="E2" s="572"/>
      <c r="L2" s="1"/>
      <c r="M2" s="1"/>
      <c r="N2" s="1"/>
      <c r="O2" s="1"/>
      <c r="P2" s="1"/>
    </row>
    <row r="3" spans="1:17" s="13" customFormat="1" ht="9.75" hidden="1" customHeight="1">
      <c r="A3" s="140"/>
      <c r="B3" s="127"/>
      <c r="C3" s="127"/>
      <c r="D3" s="127"/>
      <c r="E3" s="127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7" s="17" customFormat="1" ht="49.5" hidden="1" customHeight="1">
      <c r="A4" s="149" t="s">
        <v>60</v>
      </c>
      <c r="B4" s="106" t="s">
        <v>137</v>
      </c>
      <c r="C4" s="76" t="s">
        <v>135</v>
      </c>
      <c r="D4" s="76" t="s">
        <v>134</v>
      </c>
      <c r="E4" s="76" t="s">
        <v>141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17" customFormat="1" ht="19.5" hidden="1" customHeight="1">
      <c r="A5" s="157" t="s">
        <v>47</v>
      </c>
      <c r="B5" s="158">
        <f>SUM(B6:B18)</f>
        <v>5523</v>
      </c>
      <c r="C5" s="158">
        <f>SUM(C6:C18)</f>
        <v>5523</v>
      </c>
      <c r="D5" s="158">
        <f>SUM(D6:D18)</f>
        <v>4353.41</v>
      </c>
      <c r="E5" s="158">
        <f>SUM(E6:E18)</f>
        <v>8989.1644013143414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s="11" customFormat="1" ht="17.25" hidden="1" customHeight="1">
      <c r="A6" s="108" t="s">
        <v>50</v>
      </c>
      <c r="B6" s="66">
        <v>511</v>
      </c>
      <c r="C6" s="66">
        <v>511</v>
      </c>
      <c r="D6" s="66">
        <v>459.7</v>
      </c>
      <c r="E6" s="66">
        <f>(D6*1000)/C6</f>
        <v>899.60861056751469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s="11" customFormat="1" ht="17.25" hidden="1" customHeight="1">
      <c r="A7" s="108" t="s">
        <v>70</v>
      </c>
      <c r="B7" s="66">
        <v>1620</v>
      </c>
      <c r="C7" s="66">
        <v>1620</v>
      </c>
      <c r="D7" s="66">
        <v>1370.93</v>
      </c>
      <c r="E7" s="66">
        <f t="shared" ref="E7:E16" si="0">(D7*1000)/C7</f>
        <v>846.25308641975312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s="11" customFormat="1" ht="17.25" hidden="1" customHeight="1">
      <c r="A8" s="108" t="s">
        <v>54</v>
      </c>
      <c r="B8" s="66">
        <v>309</v>
      </c>
      <c r="C8" s="66">
        <v>309</v>
      </c>
      <c r="D8" s="66">
        <v>272</v>
      </c>
      <c r="E8" s="66">
        <f t="shared" si="0"/>
        <v>880.25889967637545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s="11" customFormat="1" ht="17.25" hidden="1" customHeight="1">
      <c r="A9" s="108" t="s">
        <v>55</v>
      </c>
      <c r="B9" s="66">
        <v>512</v>
      </c>
      <c r="C9" s="66">
        <v>512</v>
      </c>
      <c r="D9" s="66">
        <v>440.7</v>
      </c>
      <c r="E9" s="66">
        <f t="shared" si="0"/>
        <v>860.7421875</v>
      </c>
      <c r="G9" s="1"/>
      <c r="H9" s="1"/>
      <c r="I9" s="1"/>
      <c r="J9" s="172"/>
      <c r="K9" s="1"/>
      <c r="L9" s="1"/>
      <c r="M9" s="1"/>
      <c r="N9" s="1"/>
      <c r="O9" s="1"/>
      <c r="P9" s="1"/>
      <c r="Q9" s="1"/>
    </row>
    <row r="10" spans="1:17" s="11" customFormat="1" ht="17.25" hidden="1" customHeight="1">
      <c r="A10" s="108" t="s">
        <v>71</v>
      </c>
      <c r="B10" s="66">
        <v>156</v>
      </c>
      <c r="C10" s="66">
        <v>156</v>
      </c>
      <c r="D10" s="66">
        <v>89.65</v>
      </c>
      <c r="E10" s="66">
        <f t="shared" si="0"/>
        <v>574.67948717948718</v>
      </c>
      <c r="G10" s="1"/>
      <c r="H10" s="1"/>
      <c r="I10" s="1"/>
      <c r="J10" s="172"/>
      <c r="K10" s="1"/>
      <c r="L10" s="1"/>
      <c r="M10" s="1"/>
      <c r="N10" s="1"/>
      <c r="O10" s="1"/>
      <c r="P10" s="1"/>
      <c r="Q10" s="1"/>
    </row>
    <row r="11" spans="1:17" s="11" customFormat="1" ht="17.25" hidden="1" customHeight="1">
      <c r="A11" s="108" t="s">
        <v>72</v>
      </c>
      <c r="B11" s="66">
        <v>375</v>
      </c>
      <c r="C11" s="66">
        <v>375</v>
      </c>
      <c r="D11" s="66">
        <v>270.89999999999998</v>
      </c>
      <c r="E11" s="66">
        <f t="shared" si="0"/>
        <v>722.4</v>
      </c>
      <c r="G11" s="1"/>
      <c r="H11" s="1"/>
      <c r="I11" s="1"/>
      <c r="J11" s="172"/>
      <c r="K11" s="1"/>
      <c r="L11" s="1"/>
      <c r="M11" s="1"/>
      <c r="N11" s="1"/>
      <c r="O11" s="1"/>
      <c r="P11" s="1"/>
      <c r="Q11" s="1"/>
    </row>
    <row r="12" spans="1:17" s="11" customFormat="1" ht="17.25" hidden="1" customHeight="1">
      <c r="A12" s="108" t="s">
        <v>51</v>
      </c>
      <c r="B12" s="66">
        <v>1118</v>
      </c>
      <c r="C12" s="66">
        <v>1118</v>
      </c>
      <c r="D12" s="66">
        <v>812.1</v>
      </c>
      <c r="E12" s="66">
        <f t="shared" si="0"/>
        <v>726.38640429338102</v>
      </c>
      <c r="G12" s="1"/>
      <c r="H12" s="1"/>
      <c r="I12" s="1"/>
      <c r="J12" s="172"/>
      <c r="K12" s="1"/>
      <c r="L12" s="1"/>
      <c r="M12" s="1"/>
      <c r="N12" s="1"/>
      <c r="O12" s="1"/>
      <c r="P12" s="1"/>
      <c r="Q12" s="1"/>
    </row>
    <row r="13" spans="1:17" s="11" customFormat="1" ht="17.25" hidden="1" customHeight="1">
      <c r="A13" s="108" t="s">
        <v>48</v>
      </c>
      <c r="B13" s="66">
        <v>228</v>
      </c>
      <c r="C13" s="66">
        <v>228</v>
      </c>
      <c r="D13" s="66">
        <v>153.6</v>
      </c>
      <c r="E13" s="66">
        <f t="shared" si="0"/>
        <v>673.68421052631584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s="11" customFormat="1" ht="17.25" hidden="1" customHeight="1">
      <c r="A14" s="108" t="s">
        <v>49</v>
      </c>
      <c r="B14" s="66">
        <v>16</v>
      </c>
      <c r="C14" s="66">
        <v>16</v>
      </c>
      <c r="D14" s="66">
        <v>18</v>
      </c>
      <c r="E14" s="66">
        <f t="shared" si="0"/>
        <v>1125</v>
      </c>
      <c r="G14" s="1"/>
      <c r="H14" s="1"/>
      <c r="I14" s="1"/>
      <c r="J14" s="172"/>
      <c r="K14" s="1"/>
      <c r="L14" s="1"/>
      <c r="M14" s="1"/>
      <c r="N14" s="1"/>
      <c r="O14" s="1"/>
      <c r="P14" s="1"/>
      <c r="Q14" s="1"/>
    </row>
    <row r="15" spans="1:17" s="11" customFormat="1" ht="17.25" hidden="1" customHeight="1">
      <c r="A15" s="108" t="s">
        <v>193</v>
      </c>
      <c r="B15" s="66">
        <v>18</v>
      </c>
      <c r="C15" s="66">
        <v>18</v>
      </c>
      <c r="D15" s="66">
        <v>18.03</v>
      </c>
      <c r="E15" s="66">
        <f t="shared" si="0"/>
        <v>1001.6666666666666</v>
      </c>
      <c r="G15" s="1"/>
      <c r="H15" s="1"/>
      <c r="I15" s="1"/>
      <c r="J15" s="172"/>
      <c r="K15" s="1"/>
      <c r="L15" s="1"/>
      <c r="M15" s="1"/>
      <c r="N15" s="1"/>
      <c r="O15" s="1"/>
      <c r="P15" s="1"/>
      <c r="Q15" s="1"/>
    </row>
    <row r="16" spans="1:17" s="11" customFormat="1" ht="17.25" hidden="1" customHeight="1">
      <c r="A16" s="108" t="s">
        <v>99</v>
      </c>
      <c r="B16" s="66">
        <v>660</v>
      </c>
      <c r="C16" s="66">
        <v>660</v>
      </c>
      <c r="D16" s="66">
        <v>447.8</v>
      </c>
      <c r="E16" s="66">
        <f t="shared" si="0"/>
        <v>678.4848484848485</v>
      </c>
      <c r="G16" s="1"/>
      <c r="H16" s="1"/>
      <c r="I16" s="1"/>
      <c r="J16" s="172"/>
      <c r="K16" s="1"/>
      <c r="L16" s="1"/>
      <c r="M16" s="1"/>
      <c r="N16" s="1"/>
      <c r="O16" s="1"/>
      <c r="P16" s="1"/>
      <c r="Q16" s="1"/>
    </row>
    <row r="17" spans="1:17" s="11" customFormat="1" ht="17.25" hidden="1" customHeight="1">
      <c r="A17" s="108" t="s">
        <v>52</v>
      </c>
      <c r="B17" s="66" t="s">
        <v>0</v>
      </c>
      <c r="C17" s="66" t="s">
        <v>0</v>
      </c>
      <c r="D17" s="66" t="s">
        <v>0</v>
      </c>
      <c r="E17" s="66" t="s"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7.25" hidden="1" customHeight="1">
      <c r="A18" s="109" t="s">
        <v>53</v>
      </c>
      <c r="B18" s="161" t="s">
        <v>0</v>
      </c>
      <c r="C18" s="120" t="s">
        <v>0</v>
      </c>
      <c r="D18" s="120" t="s">
        <v>0</v>
      </c>
      <c r="E18" s="120" t="s">
        <v>0</v>
      </c>
      <c r="H18" s="103"/>
      <c r="J18" s="172"/>
    </row>
    <row r="19" spans="1:17" hidden="1">
      <c r="A19" s="130" t="s">
        <v>167</v>
      </c>
      <c r="B19" s="66"/>
      <c r="C19" s="66"/>
      <c r="D19" s="66"/>
      <c r="E19" s="66"/>
      <c r="J19" s="172"/>
    </row>
    <row r="20" spans="1:17" ht="12.75" hidden="1" customHeight="1">
      <c r="A20" s="62" t="s">
        <v>127</v>
      </c>
      <c r="B20" s="18"/>
      <c r="C20" s="18"/>
      <c r="D20" s="18"/>
      <c r="E20" s="18"/>
      <c r="J20" s="172"/>
    </row>
    <row r="21" spans="1:17" ht="12.75" hidden="1" customHeight="1">
      <c r="A21" s="62"/>
      <c r="B21" s="18"/>
      <c r="C21" s="18"/>
      <c r="D21" s="18"/>
      <c r="E21" s="18"/>
      <c r="J21" s="172"/>
    </row>
    <row r="22" spans="1:17" ht="12.75" hidden="1" customHeight="1">
      <c r="A22" s="577" t="s">
        <v>209</v>
      </c>
      <c r="B22" s="577"/>
      <c r="C22" s="577"/>
      <c r="D22" s="577"/>
      <c r="E22" s="577"/>
      <c r="I22" s="46"/>
      <c r="J22" s="173"/>
    </row>
    <row r="23" spans="1:17" ht="12.75" hidden="1" customHeight="1">
      <c r="A23" s="576" t="s">
        <v>248</v>
      </c>
      <c r="B23" s="576"/>
      <c r="C23" s="576"/>
      <c r="D23" s="576"/>
      <c r="E23" s="576"/>
      <c r="I23" s="46"/>
      <c r="J23" s="173"/>
    </row>
    <row r="24" spans="1:17" ht="39" hidden="1" customHeight="1">
      <c r="A24" s="149" t="s">
        <v>60</v>
      </c>
      <c r="B24" s="106" t="s">
        <v>137</v>
      </c>
      <c r="C24" s="76" t="s">
        <v>135</v>
      </c>
      <c r="D24" s="76" t="s">
        <v>134</v>
      </c>
      <c r="E24" s="76" t="s">
        <v>141</v>
      </c>
      <c r="I24" s="46"/>
      <c r="J24" s="173"/>
    </row>
    <row r="25" spans="1:17" ht="20.25" hidden="1" customHeight="1">
      <c r="A25" s="157" t="s">
        <v>226</v>
      </c>
      <c r="B25" s="51"/>
      <c r="C25" s="51"/>
      <c r="D25" s="51"/>
      <c r="E25" s="51"/>
      <c r="I25" s="46"/>
      <c r="J25" s="173"/>
    </row>
    <row r="26" spans="1:17" ht="17.25" hidden="1" customHeight="1">
      <c r="A26" s="157" t="s">
        <v>47</v>
      </c>
      <c r="B26" s="158">
        <f>SUM(B27:B39)</f>
        <v>5712</v>
      </c>
      <c r="C26" s="158">
        <f>SUM(C27:C39)</f>
        <v>5712</v>
      </c>
      <c r="D26" s="158">
        <f>SUM(D27:D39)</f>
        <v>4791.2189999999991</v>
      </c>
      <c r="E26" s="158"/>
      <c r="I26" s="134"/>
      <c r="J26" s="134"/>
    </row>
    <row r="27" spans="1:17" ht="17.25" hidden="1" customHeight="1">
      <c r="A27" s="108" t="s">
        <v>50</v>
      </c>
      <c r="B27" s="66">
        <v>418</v>
      </c>
      <c r="C27" s="66">
        <v>418</v>
      </c>
      <c r="D27" s="66">
        <v>398</v>
      </c>
      <c r="E27" s="66">
        <v>952.15300000000002</v>
      </c>
      <c r="I27" s="13"/>
      <c r="J27" s="174"/>
      <c r="K27" s="13"/>
      <c r="L27" s="13"/>
    </row>
    <row r="28" spans="1:17" ht="17.25" hidden="1" customHeight="1">
      <c r="A28" s="108" t="s">
        <v>70</v>
      </c>
      <c r="B28" s="66">
        <v>1667</v>
      </c>
      <c r="C28" s="66">
        <v>1667</v>
      </c>
      <c r="D28" s="66">
        <v>1479.29</v>
      </c>
      <c r="E28" s="66">
        <v>887.39599999999996</v>
      </c>
      <c r="I28" s="13"/>
      <c r="J28" s="174"/>
    </row>
    <row r="29" spans="1:17" ht="17.25" hidden="1" customHeight="1">
      <c r="A29" s="108" t="s">
        <v>54</v>
      </c>
      <c r="B29" s="66">
        <v>400</v>
      </c>
      <c r="C29" s="66">
        <v>400</v>
      </c>
      <c r="D29" s="66">
        <v>355.7</v>
      </c>
      <c r="E29" s="66">
        <v>889.25</v>
      </c>
    </row>
    <row r="30" spans="1:17" ht="17.25" hidden="1" customHeight="1">
      <c r="A30" s="108" t="s">
        <v>55</v>
      </c>
      <c r="B30" s="66">
        <v>513</v>
      </c>
      <c r="C30" s="66">
        <v>513</v>
      </c>
      <c r="D30" s="66">
        <v>432.6</v>
      </c>
      <c r="E30" s="66">
        <v>843.279</v>
      </c>
    </row>
    <row r="31" spans="1:17" ht="17.25" hidden="1" customHeight="1">
      <c r="A31" s="108" t="s">
        <v>71</v>
      </c>
      <c r="B31" s="66">
        <v>149</v>
      </c>
      <c r="C31" s="66">
        <v>149</v>
      </c>
      <c r="D31" s="66">
        <v>111.629</v>
      </c>
      <c r="E31" s="66">
        <v>749.18700000000001</v>
      </c>
      <c r="L31" s="44"/>
    </row>
    <row r="32" spans="1:17" ht="17.25" hidden="1" customHeight="1">
      <c r="A32" s="108" t="s">
        <v>72</v>
      </c>
      <c r="B32" s="66">
        <v>440</v>
      </c>
      <c r="C32" s="66">
        <v>440</v>
      </c>
      <c r="D32" s="66">
        <v>338</v>
      </c>
      <c r="E32" s="66">
        <v>768.18100000000004</v>
      </c>
      <c r="J32" s="172"/>
      <c r="L32" s="44"/>
    </row>
    <row r="33" spans="1:13" ht="17.25" hidden="1" customHeight="1">
      <c r="A33" s="108" t="s">
        <v>51</v>
      </c>
      <c r="B33" s="66">
        <v>1170</v>
      </c>
      <c r="C33" s="66">
        <v>1170</v>
      </c>
      <c r="D33" s="66">
        <v>920</v>
      </c>
      <c r="E33" s="66">
        <v>786.32399999999996</v>
      </c>
      <c r="L33" s="44"/>
    </row>
    <row r="34" spans="1:13" ht="17.25" hidden="1" customHeight="1">
      <c r="A34" s="108" t="s">
        <v>48</v>
      </c>
      <c r="B34" s="66">
        <v>262</v>
      </c>
      <c r="C34" s="66">
        <v>262</v>
      </c>
      <c r="D34" s="66">
        <v>209</v>
      </c>
      <c r="E34" s="66">
        <v>797.70899999999995</v>
      </c>
      <c r="L34" s="44"/>
    </row>
    <row r="35" spans="1:13" ht="17.25" hidden="1" customHeight="1">
      <c r="A35" s="108" t="s">
        <v>49</v>
      </c>
      <c r="B35" s="66">
        <v>7</v>
      </c>
      <c r="C35" s="66">
        <v>7</v>
      </c>
      <c r="D35" s="66">
        <v>8</v>
      </c>
      <c r="E35" s="66">
        <v>1142.857</v>
      </c>
      <c r="I35" s="134"/>
      <c r="J35" s="147"/>
      <c r="K35" s="304"/>
      <c r="L35" s="134"/>
    </row>
    <row r="36" spans="1:13" ht="17.25" hidden="1" customHeight="1">
      <c r="A36" s="108" t="s">
        <v>193</v>
      </c>
      <c r="B36" s="66">
        <v>21</v>
      </c>
      <c r="C36" s="66">
        <v>21</v>
      </c>
      <c r="D36" s="66">
        <v>26</v>
      </c>
      <c r="E36" s="66">
        <v>1238.095</v>
      </c>
      <c r="I36" s="134"/>
      <c r="J36" s="134"/>
      <c r="K36" s="304"/>
      <c r="L36" s="134"/>
      <c r="M36" s="305"/>
    </row>
    <row r="37" spans="1:13" ht="17.25" hidden="1" customHeight="1">
      <c r="A37" s="108" t="s">
        <v>99</v>
      </c>
      <c r="B37" s="66">
        <v>665</v>
      </c>
      <c r="C37" s="66">
        <v>665</v>
      </c>
      <c r="D37" s="66">
        <v>513</v>
      </c>
      <c r="E37" s="66">
        <v>771.428</v>
      </c>
      <c r="I37" s="305"/>
      <c r="J37" s="305"/>
      <c r="K37" s="305"/>
      <c r="L37" s="305"/>
      <c r="M37" s="305"/>
    </row>
    <row r="38" spans="1:13" ht="17.25" hidden="1" customHeight="1">
      <c r="A38" s="108" t="s">
        <v>52</v>
      </c>
      <c r="B38" s="66" t="s">
        <v>0</v>
      </c>
      <c r="C38" s="66" t="s">
        <v>0</v>
      </c>
      <c r="D38" s="66" t="s">
        <v>0</v>
      </c>
      <c r="E38" s="66" t="s">
        <v>0</v>
      </c>
      <c r="I38" s="305"/>
      <c r="J38" s="305"/>
      <c r="K38" s="305"/>
      <c r="L38" s="305"/>
      <c r="M38" s="305"/>
    </row>
    <row r="39" spans="1:13" ht="17.25" hidden="1" customHeight="1">
      <c r="A39" s="109" t="s">
        <v>53</v>
      </c>
      <c r="B39" s="161" t="s">
        <v>0</v>
      </c>
      <c r="C39" s="120" t="s">
        <v>0</v>
      </c>
      <c r="D39" s="120" t="s">
        <v>0</v>
      </c>
      <c r="E39" s="120" t="s">
        <v>0</v>
      </c>
      <c r="I39" s="305"/>
      <c r="J39" s="305"/>
      <c r="K39" s="305"/>
      <c r="L39" s="305"/>
      <c r="M39" s="305"/>
    </row>
    <row r="40" spans="1:13" ht="12.75" hidden="1" customHeight="1">
      <c r="A40" s="575" t="s">
        <v>167</v>
      </c>
      <c r="B40" s="575"/>
      <c r="C40" s="575"/>
      <c r="D40" s="575"/>
      <c r="E40" s="575"/>
      <c r="I40" s="305"/>
      <c r="J40" s="305"/>
      <c r="K40" s="305"/>
      <c r="L40" s="305"/>
      <c r="M40" s="305"/>
    </row>
    <row r="41" spans="1:13" ht="12.75" hidden="1" customHeight="1">
      <c r="A41" s="558" t="s">
        <v>127</v>
      </c>
      <c r="B41" s="558"/>
      <c r="C41" s="558"/>
      <c r="D41" s="558"/>
      <c r="E41" s="558"/>
      <c r="I41" s="305"/>
      <c r="J41" s="305"/>
      <c r="K41" s="305"/>
      <c r="L41" s="305"/>
      <c r="M41" s="305"/>
    </row>
    <row r="42" spans="1:13" ht="12.75" hidden="1" customHeight="1">
      <c r="I42" s="305"/>
      <c r="J42" s="305"/>
      <c r="K42" s="305"/>
      <c r="L42" s="305"/>
      <c r="M42" s="305"/>
    </row>
    <row r="43" spans="1:13" ht="14.1" hidden="1" customHeight="1">
      <c r="A43" s="577" t="s">
        <v>296</v>
      </c>
      <c r="B43" s="577"/>
      <c r="C43" s="577"/>
      <c r="D43" s="577"/>
      <c r="E43" s="577"/>
      <c r="I43" s="305"/>
      <c r="J43" s="305"/>
      <c r="K43" s="305"/>
      <c r="L43" s="305"/>
      <c r="M43" s="305"/>
    </row>
    <row r="44" spans="1:13" ht="14.1" hidden="1" customHeight="1">
      <c r="A44" s="571" t="s">
        <v>299</v>
      </c>
      <c r="B44" s="571"/>
      <c r="C44" s="571"/>
      <c r="D44" s="571"/>
      <c r="E44" s="571"/>
      <c r="I44" s="46"/>
      <c r="J44" s="173"/>
    </row>
    <row r="45" spans="1:13" ht="3" hidden="1" customHeight="1">
      <c r="A45" s="576"/>
      <c r="B45" s="576"/>
      <c r="C45" s="576"/>
      <c r="D45" s="576"/>
      <c r="E45" s="576"/>
      <c r="I45" s="46"/>
      <c r="J45" s="173"/>
    </row>
    <row r="46" spans="1:13" ht="27.95" hidden="1" customHeight="1">
      <c r="A46" s="137" t="s">
        <v>60</v>
      </c>
      <c r="B46" s="106" t="s">
        <v>137</v>
      </c>
      <c r="C46" s="76" t="s">
        <v>135</v>
      </c>
      <c r="D46" s="76" t="s">
        <v>134</v>
      </c>
      <c r="E46" s="76" t="s">
        <v>141</v>
      </c>
      <c r="I46" s="46"/>
      <c r="J46" s="173"/>
    </row>
    <row r="47" spans="1:13" ht="6" hidden="1" customHeight="1">
      <c r="A47" s="157"/>
      <c r="B47" s="51"/>
      <c r="C47" s="51"/>
      <c r="D47" s="51"/>
      <c r="E47" s="51"/>
      <c r="I47" s="46"/>
      <c r="J47" s="173"/>
    </row>
    <row r="48" spans="1:13" ht="11.45" hidden="1" customHeight="1">
      <c r="A48" s="157" t="s">
        <v>280</v>
      </c>
      <c r="B48" s="158">
        <f>SUM(B49:B61)</f>
        <v>5653</v>
      </c>
      <c r="C48" s="158">
        <f>SUM(C49:C61)</f>
        <v>5653</v>
      </c>
      <c r="D48" s="158">
        <f>SUM(D49:D61)</f>
        <v>4682.5999999999995</v>
      </c>
      <c r="E48" s="158">
        <f>D48/C48*1000</f>
        <v>828.33893507871915</v>
      </c>
      <c r="I48" s="134"/>
      <c r="J48" s="134"/>
    </row>
    <row r="49" spans="1:13" ht="11.45" hidden="1" customHeight="1">
      <c r="A49" s="39" t="s">
        <v>50</v>
      </c>
      <c r="B49" s="42">
        <v>425</v>
      </c>
      <c r="C49" s="42">
        <v>425</v>
      </c>
      <c r="D49" s="42">
        <v>401.29999999999995</v>
      </c>
      <c r="E49" s="277">
        <f t="shared" ref="E49:E59" si="1">D49/C49*1000</f>
        <v>944.23529411764696</v>
      </c>
      <c r="I49" s="13"/>
      <c r="J49" s="174"/>
      <c r="K49" s="13"/>
      <c r="L49" s="13"/>
    </row>
    <row r="50" spans="1:13" ht="11.45" hidden="1" customHeight="1">
      <c r="A50" s="39" t="s">
        <v>70</v>
      </c>
      <c r="B50" s="42">
        <v>1563</v>
      </c>
      <c r="C50" s="42">
        <v>1563</v>
      </c>
      <c r="D50" s="42">
        <v>1395.3</v>
      </c>
      <c r="E50" s="277">
        <f t="shared" si="1"/>
        <v>892.70633397312861</v>
      </c>
      <c r="I50" s="13"/>
      <c r="J50" s="174"/>
    </row>
    <row r="51" spans="1:13" ht="11.45" hidden="1" customHeight="1">
      <c r="A51" s="39" t="s">
        <v>54</v>
      </c>
      <c r="B51" s="42">
        <v>433</v>
      </c>
      <c r="C51" s="42">
        <v>433</v>
      </c>
      <c r="D51" s="42">
        <v>386.8</v>
      </c>
      <c r="E51" s="277">
        <v>893.3</v>
      </c>
    </row>
    <row r="52" spans="1:13" ht="11.45" hidden="1" customHeight="1">
      <c r="A52" s="39" t="s">
        <v>55</v>
      </c>
      <c r="B52" s="42">
        <v>460</v>
      </c>
      <c r="C52" s="42">
        <v>460</v>
      </c>
      <c r="D52" s="42">
        <v>388.8</v>
      </c>
      <c r="E52" s="277">
        <f t="shared" si="1"/>
        <v>845.21739130434776</v>
      </c>
    </row>
    <row r="53" spans="1:13" ht="11.45" hidden="1" customHeight="1">
      <c r="A53" s="39" t="s">
        <v>71</v>
      </c>
      <c r="B53" s="42">
        <v>146</v>
      </c>
      <c r="C53" s="42">
        <v>146</v>
      </c>
      <c r="D53" s="42">
        <v>105.5</v>
      </c>
      <c r="E53" s="277">
        <f t="shared" si="1"/>
        <v>722.60273972602738</v>
      </c>
      <c r="L53" s="44"/>
    </row>
    <row r="54" spans="1:13" ht="11.45" hidden="1" customHeight="1">
      <c r="A54" s="39" t="s">
        <v>72</v>
      </c>
      <c r="B54" s="42">
        <v>545</v>
      </c>
      <c r="C54" s="42">
        <v>545</v>
      </c>
      <c r="D54" s="42">
        <v>409</v>
      </c>
      <c r="E54" s="277">
        <f t="shared" si="1"/>
        <v>750.45871559633031</v>
      </c>
      <c r="J54" s="172"/>
      <c r="L54" s="44"/>
    </row>
    <row r="55" spans="1:13" ht="11.45" hidden="1" customHeight="1">
      <c r="A55" s="39" t="s">
        <v>51</v>
      </c>
      <c r="B55" s="42">
        <v>1133</v>
      </c>
      <c r="C55" s="42">
        <v>1133</v>
      </c>
      <c r="D55" s="42">
        <v>863.3</v>
      </c>
      <c r="E55" s="277">
        <f t="shared" si="1"/>
        <v>761.9593998234775</v>
      </c>
      <c r="L55" s="44"/>
    </row>
    <row r="56" spans="1:13" ht="11.45" hidden="1" customHeight="1">
      <c r="A56" s="39" t="s">
        <v>48</v>
      </c>
      <c r="B56" s="42">
        <v>283</v>
      </c>
      <c r="C56" s="42">
        <v>283</v>
      </c>
      <c r="D56" s="42">
        <v>210.7</v>
      </c>
      <c r="E56" s="277">
        <f t="shared" si="1"/>
        <v>744.52296819787978</v>
      </c>
      <c r="L56" s="44"/>
    </row>
    <row r="57" spans="1:13" ht="11.45" hidden="1" customHeight="1">
      <c r="A57" s="39" t="s">
        <v>49</v>
      </c>
      <c r="B57" s="42">
        <v>7</v>
      </c>
      <c r="C57" s="42">
        <v>7</v>
      </c>
      <c r="D57" s="42">
        <v>8</v>
      </c>
      <c r="E57" s="277">
        <f t="shared" si="1"/>
        <v>1142.8571428571429</v>
      </c>
      <c r="I57" s="134"/>
      <c r="J57" s="147"/>
      <c r="K57" s="304"/>
      <c r="L57" s="134"/>
    </row>
    <row r="58" spans="1:13" ht="11.45" hidden="1" customHeight="1">
      <c r="A58" s="39" t="s">
        <v>193</v>
      </c>
      <c r="B58" s="42">
        <v>18</v>
      </c>
      <c r="C58" s="42">
        <v>18</v>
      </c>
      <c r="D58" s="42">
        <v>22.7</v>
      </c>
      <c r="E58" s="277">
        <f t="shared" si="1"/>
        <v>1261.1111111111111</v>
      </c>
      <c r="I58" s="134"/>
      <c r="J58" s="134"/>
      <c r="K58" s="304"/>
      <c r="L58" s="134"/>
      <c r="M58" s="305"/>
    </row>
    <row r="59" spans="1:13" ht="11.45" hidden="1" customHeight="1">
      <c r="A59" s="39" t="s">
        <v>99</v>
      </c>
      <c r="B59" s="42">
        <v>640</v>
      </c>
      <c r="C59" s="42">
        <v>640</v>
      </c>
      <c r="D59" s="42">
        <v>491.2</v>
      </c>
      <c r="E59" s="277">
        <f t="shared" si="1"/>
        <v>767.5</v>
      </c>
      <c r="I59" s="305"/>
      <c r="J59" s="305"/>
      <c r="K59" s="305"/>
      <c r="L59" s="305"/>
      <c r="M59" s="305"/>
    </row>
    <row r="60" spans="1:13" ht="11.45" hidden="1" customHeight="1">
      <c r="A60" s="39" t="s">
        <v>52</v>
      </c>
      <c r="B60" s="42" t="s">
        <v>0</v>
      </c>
      <c r="C60" s="42" t="s">
        <v>0</v>
      </c>
      <c r="D60" s="42" t="s">
        <v>0</v>
      </c>
      <c r="E60" s="42" t="s">
        <v>0</v>
      </c>
      <c r="I60" s="305"/>
      <c r="J60" s="305"/>
      <c r="K60" s="305"/>
      <c r="L60" s="305"/>
      <c r="M60" s="305"/>
    </row>
    <row r="61" spans="1:13" ht="11.45" hidden="1" customHeight="1">
      <c r="A61" s="40" t="s">
        <v>53</v>
      </c>
      <c r="B61" s="162" t="s">
        <v>0</v>
      </c>
      <c r="C61" s="94" t="s">
        <v>0</v>
      </c>
      <c r="D61" s="94" t="s">
        <v>0</v>
      </c>
      <c r="E61" s="94" t="s">
        <v>0</v>
      </c>
      <c r="I61" s="305"/>
      <c r="J61" s="305"/>
      <c r="K61" s="305"/>
      <c r="L61" s="305"/>
      <c r="M61" s="305"/>
    </row>
    <row r="62" spans="1:13" ht="11.1" hidden="1" customHeight="1">
      <c r="A62" s="129"/>
      <c r="B62" s="129"/>
      <c r="C62" s="129"/>
      <c r="D62" s="129"/>
      <c r="E62" s="341" t="s">
        <v>237</v>
      </c>
      <c r="I62" s="305"/>
      <c r="J62" s="305"/>
      <c r="K62" s="305"/>
      <c r="L62" s="305"/>
      <c r="M62" s="305"/>
    </row>
    <row r="63" spans="1:13" ht="12.75" hidden="1" customHeight="1">
      <c r="I63" s="305"/>
      <c r="J63" s="305"/>
      <c r="K63" s="305"/>
      <c r="L63" s="305"/>
      <c r="M63" s="305"/>
    </row>
    <row r="64" spans="1:13" ht="14.1" hidden="1" customHeight="1">
      <c r="A64" s="17" t="s">
        <v>297</v>
      </c>
      <c r="B64" s="17"/>
      <c r="C64" s="17"/>
      <c r="D64" s="17"/>
      <c r="E64" s="17"/>
    </row>
    <row r="65" spans="1:12" ht="14.1" hidden="1" customHeight="1">
      <c r="A65" s="9" t="s">
        <v>354</v>
      </c>
      <c r="B65" s="278"/>
      <c r="C65" s="278"/>
      <c r="D65" s="278"/>
      <c r="E65" s="278"/>
    </row>
    <row r="66" spans="1:12" ht="3" hidden="1" customHeight="1">
      <c r="A66" s="576"/>
      <c r="B66" s="576"/>
      <c r="C66" s="576"/>
      <c r="D66" s="576"/>
      <c r="E66" s="576"/>
      <c r="I66" s="46"/>
      <c r="J66" s="173"/>
    </row>
    <row r="67" spans="1:12" ht="14.1" hidden="1" customHeight="1">
      <c r="A67" s="554" t="s">
        <v>60</v>
      </c>
      <c r="B67" s="548" t="s">
        <v>322</v>
      </c>
      <c r="C67" s="548"/>
      <c r="D67" s="548"/>
      <c r="E67" s="548"/>
      <c r="I67" s="46"/>
      <c r="J67" s="173"/>
    </row>
    <row r="68" spans="1:12" ht="27.95" hidden="1" customHeight="1">
      <c r="A68" s="555"/>
      <c r="B68" s="76" t="s">
        <v>137</v>
      </c>
      <c r="C68" s="76" t="s">
        <v>135</v>
      </c>
      <c r="D68" s="76" t="s">
        <v>134</v>
      </c>
      <c r="E68" s="76" t="s">
        <v>141</v>
      </c>
      <c r="I68" s="46"/>
      <c r="J68" s="173"/>
    </row>
    <row r="69" spans="1:12" ht="6" hidden="1" customHeight="1">
      <c r="A69" s="157"/>
      <c r="B69" s="51"/>
      <c r="C69" s="51"/>
      <c r="D69" s="51"/>
      <c r="E69" s="51"/>
      <c r="I69" s="46"/>
      <c r="J69" s="173"/>
    </row>
    <row r="70" spans="1:12" ht="11.45" hidden="1" customHeight="1">
      <c r="A70" s="157" t="s">
        <v>280</v>
      </c>
      <c r="B70" s="158">
        <f>SUM(B71:B83)</f>
        <v>5638</v>
      </c>
      <c r="C70" s="158">
        <f>SUM(C71:C83)</f>
        <v>5638</v>
      </c>
      <c r="D70" s="158">
        <f>SUM(D71:D83)</f>
        <v>4751.6600000000008</v>
      </c>
      <c r="E70" s="158">
        <f>D70/C70*1000</f>
        <v>842.79177013125241</v>
      </c>
      <c r="I70" s="46"/>
      <c r="J70" s="173"/>
    </row>
    <row r="71" spans="1:12" ht="11.45" hidden="1" customHeight="1">
      <c r="A71" s="39" t="s">
        <v>50</v>
      </c>
      <c r="B71" s="42">
        <v>428</v>
      </c>
      <c r="C71" s="42">
        <v>428</v>
      </c>
      <c r="D71" s="42">
        <v>403.49</v>
      </c>
      <c r="E71" s="42">
        <v>942.73</v>
      </c>
      <c r="I71" s="134"/>
      <c r="J71" s="134"/>
    </row>
    <row r="72" spans="1:12" ht="11.45" hidden="1" customHeight="1">
      <c r="A72" s="39" t="s">
        <v>70</v>
      </c>
      <c r="B72" s="42">
        <v>1520</v>
      </c>
      <c r="C72" s="42">
        <v>1520</v>
      </c>
      <c r="D72" s="42">
        <v>1375.5</v>
      </c>
      <c r="E72" s="42">
        <v>904.97</v>
      </c>
      <c r="I72" s="13"/>
      <c r="J72" s="174"/>
      <c r="K72" s="13"/>
      <c r="L72" s="13"/>
    </row>
    <row r="73" spans="1:12" ht="11.45" hidden="1" customHeight="1">
      <c r="A73" s="39" t="s">
        <v>54</v>
      </c>
      <c r="B73" s="42">
        <v>439</v>
      </c>
      <c r="C73" s="42">
        <v>439</v>
      </c>
      <c r="D73" s="42">
        <v>393.9</v>
      </c>
      <c r="E73" s="42">
        <v>897.27</v>
      </c>
      <c r="H73" s="303"/>
      <c r="I73" s="13"/>
      <c r="J73" s="174"/>
    </row>
    <row r="74" spans="1:12" ht="11.45" hidden="1" customHeight="1">
      <c r="A74" s="39" t="s">
        <v>55</v>
      </c>
      <c r="B74" s="42">
        <v>425</v>
      </c>
      <c r="C74" s="42">
        <v>425</v>
      </c>
      <c r="D74" s="42">
        <v>360.28</v>
      </c>
      <c r="E74" s="42">
        <v>847.72</v>
      </c>
      <c r="H74"/>
    </row>
    <row r="75" spans="1:12" ht="11.45" hidden="1" customHeight="1">
      <c r="A75" s="39" t="s">
        <v>71</v>
      </c>
      <c r="B75" s="42">
        <v>144</v>
      </c>
      <c r="C75" s="42">
        <v>144</v>
      </c>
      <c r="D75" s="42">
        <v>109.03</v>
      </c>
      <c r="E75" s="42">
        <v>757.15</v>
      </c>
      <c r="H75"/>
    </row>
    <row r="76" spans="1:12" ht="11.45" hidden="1" customHeight="1">
      <c r="A76" s="39" t="s">
        <v>72</v>
      </c>
      <c r="B76" s="42">
        <v>525</v>
      </c>
      <c r="C76" s="42">
        <v>525</v>
      </c>
      <c r="D76" s="42">
        <v>402</v>
      </c>
      <c r="E76" s="42">
        <v>765.71</v>
      </c>
      <c r="H76" s="300"/>
      <c r="L76" s="44"/>
    </row>
    <row r="77" spans="1:12" ht="11.45" hidden="1" customHeight="1">
      <c r="A77" s="39" t="s">
        <v>51</v>
      </c>
      <c r="B77" s="42">
        <v>1190</v>
      </c>
      <c r="C77" s="42">
        <v>1190</v>
      </c>
      <c r="D77" s="42">
        <v>952.06</v>
      </c>
      <c r="E77" s="42">
        <v>800.04</v>
      </c>
      <c r="H77" s="13"/>
      <c r="J77" s="172"/>
      <c r="L77" s="44"/>
    </row>
    <row r="78" spans="1:12" ht="11.45" hidden="1" customHeight="1">
      <c r="A78" s="39" t="s">
        <v>48</v>
      </c>
      <c r="B78" s="42">
        <v>285</v>
      </c>
      <c r="C78" s="42">
        <v>285</v>
      </c>
      <c r="D78" s="42">
        <v>240.7</v>
      </c>
      <c r="E78" s="42">
        <v>844.56</v>
      </c>
      <c r="H78" s="300"/>
      <c r="L78" s="44"/>
    </row>
    <row r="79" spans="1:12" ht="11.45" hidden="1" customHeight="1">
      <c r="A79" s="39" t="s">
        <v>49</v>
      </c>
      <c r="B79" s="42">
        <v>7</v>
      </c>
      <c r="C79" s="42">
        <v>7</v>
      </c>
      <c r="D79" s="42">
        <v>8.1</v>
      </c>
      <c r="E79" s="42">
        <f>D79/C79*1000</f>
        <v>1157.1428571428571</v>
      </c>
      <c r="L79" s="44"/>
    </row>
    <row r="80" spans="1:12" ht="11.45" hidden="1" customHeight="1">
      <c r="A80" s="39" t="s">
        <v>193</v>
      </c>
      <c r="B80" s="42">
        <v>15</v>
      </c>
      <c r="C80" s="42">
        <v>15</v>
      </c>
      <c r="D80" s="42">
        <v>18</v>
      </c>
      <c r="E80" s="42">
        <f>D80/C80*1000</f>
        <v>1200</v>
      </c>
      <c r="I80" s="42"/>
      <c r="J80" s="147"/>
      <c r="K80" s="304"/>
      <c r="L80" s="134"/>
    </row>
    <row r="81" spans="1:13" ht="11.45" hidden="1" customHeight="1">
      <c r="A81" s="39" t="s">
        <v>99</v>
      </c>
      <c r="B81" s="42">
        <v>660</v>
      </c>
      <c r="C81" s="42">
        <v>660</v>
      </c>
      <c r="D81" s="42">
        <v>488.6</v>
      </c>
      <c r="E81" s="42">
        <v>740.3</v>
      </c>
      <c r="H81" s="42"/>
      <c r="I81" s="42"/>
      <c r="J81" s="134"/>
      <c r="K81" s="304"/>
      <c r="L81" s="134"/>
      <c r="M81" s="305"/>
    </row>
    <row r="82" spans="1:13" ht="11.45" hidden="1" customHeight="1">
      <c r="A82" s="39" t="s">
        <v>52</v>
      </c>
      <c r="B82" s="42" t="s">
        <v>207</v>
      </c>
      <c r="C82" s="42" t="s">
        <v>207</v>
      </c>
      <c r="D82" s="42" t="s">
        <v>207</v>
      </c>
      <c r="E82" s="42" t="s">
        <v>207</v>
      </c>
      <c r="H82" s="42"/>
      <c r="I82" s="305"/>
      <c r="J82" s="305"/>
      <c r="K82" s="305"/>
      <c r="L82" s="305"/>
      <c r="M82" s="305"/>
    </row>
    <row r="83" spans="1:13" ht="11.45" hidden="1" customHeight="1">
      <c r="A83" s="40" t="s">
        <v>53</v>
      </c>
      <c r="B83" s="162" t="s">
        <v>207</v>
      </c>
      <c r="C83" s="94" t="s">
        <v>207</v>
      </c>
      <c r="D83" s="94" t="s">
        <v>207</v>
      </c>
      <c r="E83" s="94" t="s">
        <v>207</v>
      </c>
      <c r="I83" s="305"/>
      <c r="J83" s="305"/>
      <c r="K83" s="305"/>
      <c r="L83" s="305"/>
      <c r="M83" s="305"/>
    </row>
    <row r="84" spans="1:13" ht="11.1" hidden="1" customHeight="1">
      <c r="A84" s="129"/>
      <c r="B84" s="129"/>
      <c r="C84" s="129"/>
      <c r="D84" s="129"/>
      <c r="E84" s="341" t="s">
        <v>237</v>
      </c>
      <c r="H84" s="42"/>
      <c r="I84" s="42"/>
      <c r="J84" s="305"/>
      <c r="K84" s="305"/>
      <c r="L84" s="305"/>
      <c r="M84" s="305"/>
    </row>
    <row r="85" spans="1:13" ht="7.5" hidden="1" customHeight="1">
      <c r="I85" s="305"/>
      <c r="J85" s="305"/>
      <c r="K85" s="305"/>
      <c r="L85" s="305"/>
      <c r="M85" s="305"/>
    </row>
    <row r="86" spans="1:13" ht="14.1" customHeight="1">
      <c r="A86" s="577" t="s">
        <v>298</v>
      </c>
      <c r="B86" s="577"/>
      <c r="C86" s="577"/>
      <c r="D86" s="577"/>
      <c r="E86" s="577"/>
      <c r="H86" s="42"/>
      <c r="I86" s="42"/>
    </row>
    <row r="87" spans="1:13" ht="14.1" customHeight="1">
      <c r="A87" s="571" t="s">
        <v>446</v>
      </c>
      <c r="B87" s="571"/>
      <c r="C87" s="571"/>
      <c r="D87" s="571"/>
      <c r="E87" s="571"/>
      <c r="H87" s="42"/>
    </row>
    <row r="88" spans="1:13" ht="5.0999999999999996" customHeight="1">
      <c r="A88" s="246"/>
      <c r="B88" s="246"/>
      <c r="C88" s="246"/>
      <c r="D88" s="246"/>
      <c r="E88" s="246"/>
      <c r="H88" s="42"/>
    </row>
    <row r="89" spans="1:13" ht="14.1" customHeight="1">
      <c r="A89" s="554" t="s">
        <v>60</v>
      </c>
      <c r="B89" s="548" t="s">
        <v>323</v>
      </c>
      <c r="C89" s="548"/>
      <c r="D89" s="548"/>
      <c r="E89" s="548"/>
      <c r="I89" s="46"/>
      <c r="J89" s="173"/>
    </row>
    <row r="90" spans="1:13" ht="27.95" customHeight="1">
      <c r="A90" s="555"/>
      <c r="B90" s="76" t="s">
        <v>433</v>
      </c>
      <c r="C90" s="76" t="s">
        <v>434</v>
      </c>
      <c r="D90" s="76" t="s">
        <v>134</v>
      </c>
      <c r="E90" s="76" t="s">
        <v>141</v>
      </c>
      <c r="I90" s="46"/>
      <c r="J90" s="173"/>
    </row>
    <row r="91" spans="1:13" ht="5.0999999999999996" customHeight="1">
      <c r="A91" s="157"/>
      <c r="B91" s="51"/>
      <c r="C91" s="51"/>
      <c r="D91" s="51"/>
      <c r="E91" s="51"/>
    </row>
    <row r="92" spans="1:13" ht="11.45" customHeight="1">
      <c r="A92" s="157" t="s">
        <v>280</v>
      </c>
      <c r="B92" s="158">
        <f>SUM(B93:B105)</f>
        <v>5690</v>
      </c>
      <c r="C92" s="158">
        <f>SUM(C93:C105)</f>
        <v>5690</v>
      </c>
      <c r="D92" s="158">
        <f>SUM(D93:D105)</f>
        <v>4818.88</v>
      </c>
      <c r="E92" s="158">
        <f>D92/C92*1000</f>
        <v>846.9033391915641</v>
      </c>
    </row>
    <row r="93" spans="1:13" ht="9.9499999999999993" customHeight="1">
      <c r="A93" s="39" t="s">
        <v>50</v>
      </c>
      <c r="B93" s="42">
        <v>429</v>
      </c>
      <c r="C93" s="42">
        <v>429</v>
      </c>
      <c r="D93" s="42">
        <v>374.18</v>
      </c>
      <c r="E93" s="42">
        <v>872.21</v>
      </c>
    </row>
    <row r="94" spans="1:13" ht="9.9499999999999993" customHeight="1">
      <c r="A94" s="39" t="s">
        <v>70</v>
      </c>
      <c r="B94" s="42">
        <v>1599</v>
      </c>
      <c r="C94" s="42">
        <v>1599</v>
      </c>
      <c r="D94" s="42">
        <v>1357.9</v>
      </c>
      <c r="E94" s="42">
        <v>849.22</v>
      </c>
      <c r="F94" s="225"/>
      <c r="H94" s="303"/>
    </row>
    <row r="95" spans="1:13" ht="9.9499999999999993" customHeight="1">
      <c r="A95" s="39" t="s">
        <v>54</v>
      </c>
      <c r="B95" s="42">
        <v>440</v>
      </c>
      <c r="C95" s="42">
        <v>440</v>
      </c>
      <c r="D95" s="42">
        <v>404.8</v>
      </c>
      <c r="E95" s="42">
        <v>920.45454545454538</v>
      </c>
      <c r="F95" s="225"/>
      <c r="H95"/>
    </row>
    <row r="96" spans="1:13" ht="9.9499999999999993" customHeight="1">
      <c r="A96" s="39" t="s">
        <v>55</v>
      </c>
      <c r="B96" s="42">
        <v>432</v>
      </c>
      <c r="C96" s="42">
        <v>432</v>
      </c>
      <c r="D96" s="42">
        <v>353.6</v>
      </c>
      <c r="E96" s="42">
        <v>818.52</v>
      </c>
      <c r="F96" s="225"/>
      <c r="H96"/>
    </row>
    <row r="97" spans="1:10" ht="9.9499999999999993" customHeight="1">
      <c r="A97" s="39" t="s">
        <v>71</v>
      </c>
      <c r="B97" s="42">
        <v>139</v>
      </c>
      <c r="C97" s="42">
        <v>139</v>
      </c>
      <c r="D97" s="42">
        <v>97.35</v>
      </c>
      <c r="E97" s="42">
        <v>700.36</v>
      </c>
      <c r="F97" s="225"/>
      <c r="H97" s="300"/>
    </row>
    <row r="98" spans="1:10" ht="9.9499999999999993" customHeight="1">
      <c r="A98" s="39" t="s">
        <v>72</v>
      </c>
      <c r="B98" s="42">
        <v>500</v>
      </c>
      <c r="C98" s="42">
        <v>500</v>
      </c>
      <c r="D98" s="42">
        <v>389.9</v>
      </c>
      <c r="E98" s="42">
        <v>779.8</v>
      </c>
      <c r="F98" s="225"/>
      <c r="H98" s="13"/>
    </row>
    <row r="99" spans="1:10" ht="9.9499999999999993" customHeight="1">
      <c r="A99" s="39" t="s">
        <v>51</v>
      </c>
      <c r="B99" s="42">
        <v>1164</v>
      </c>
      <c r="C99" s="42">
        <v>1164</v>
      </c>
      <c r="D99" s="42">
        <v>1052.46</v>
      </c>
      <c r="E99" s="42">
        <v>904.18</v>
      </c>
      <c r="F99" s="225"/>
      <c r="H99" s="300"/>
    </row>
    <row r="100" spans="1:10" ht="9.9499999999999993" customHeight="1">
      <c r="A100" s="39" t="s">
        <v>48</v>
      </c>
      <c r="B100" s="42">
        <v>313</v>
      </c>
      <c r="C100" s="42">
        <v>313</v>
      </c>
      <c r="D100" s="42">
        <v>292.5</v>
      </c>
      <c r="E100" s="42">
        <v>934.5</v>
      </c>
      <c r="F100" s="225"/>
    </row>
    <row r="101" spans="1:10" ht="9.9499999999999993" customHeight="1">
      <c r="A101" s="39" t="s">
        <v>49</v>
      </c>
      <c r="B101" s="42">
        <v>7</v>
      </c>
      <c r="C101" s="42">
        <v>7</v>
      </c>
      <c r="D101" s="42">
        <v>6.4</v>
      </c>
      <c r="E101" s="42">
        <v>914.29</v>
      </c>
      <c r="F101" s="225"/>
    </row>
    <row r="102" spans="1:10" ht="9.9499999999999993" customHeight="1">
      <c r="A102" s="39" t="s">
        <v>193</v>
      </c>
      <c r="B102" s="42">
        <v>17</v>
      </c>
      <c r="C102" s="42">
        <v>17</v>
      </c>
      <c r="D102" s="42">
        <v>16.789999999999964</v>
      </c>
      <c r="E102" s="42">
        <v>987.64705882352735</v>
      </c>
      <c r="F102" s="225"/>
    </row>
    <row r="103" spans="1:10" ht="9.9499999999999993" customHeight="1">
      <c r="A103" s="39" t="s">
        <v>99</v>
      </c>
      <c r="B103" s="42">
        <v>650</v>
      </c>
      <c r="C103" s="42">
        <v>650</v>
      </c>
      <c r="D103" s="42">
        <v>473</v>
      </c>
      <c r="E103" s="42">
        <v>727.69</v>
      </c>
      <c r="F103" s="225"/>
    </row>
    <row r="104" spans="1:10" ht="9.9499999999999993" customHeight="1">
      <c r="A104" s="39" t="s">
        <v>52</v>
      </c>
      <c r="B104" s="42" t="s">
        <v>207</v>
      </c>
      <c r="C104" s="42" t="s">
        <v>207</v>
      </c>
      <c r="D104" s="42" t="s">
        <v>207</v>
      </c>
      <c r="E104" s="42" t="s">
        <v>207</v>
      </c>
      <c r="F104" s="225"/>
    </row>
    <row r="105" spans="1:10" ht="9.9499999999999993" customHeight="1">
      <c r="A105" s="39" t="s">
        <v>53</v>
      </c>
      <c r="B105" s="80" t="s">
        <v>207</v>
      </c>
      <c r="C105" s="42" t="s">
        <v>207</v>
      </c>
      <c r="D105" s="42" t="s">
        <v>207</v>
      </c>
      <c r="E105" s="42" t="s">
        <v>207</v>
      </c>
    </row>
    <row r="106" spans="1:10" ht="5.0999999999999996" customHeight="1">
      <c r="A106" s="486"/>
      <c r="B106" s="363"/>
      <c r="C106" s="94"/>
      <c r="D106" s="94"/>
      <c r="E106" s="94"/>
    </row>
    <row r="107" spans="1:10" ht="10.5" customHeight="1">
      <c r="A107" s="129"/>
      <c r="B107" s="129"/>
      <c r="C107" s="129"/>
      <c r="D107" s="129"/>
      <c r="E107" s="341" t="s">
        <v>237</v>
      </c>
    </row>
    <row r="108" spans="1:10" ht="2.1" customHeight="1">
      <c r="A108" s="129"/>
      <c r="B108" s="129"/>
      <c r="C108" s="129"/>
      <c r="D108" s="129"/>
      <c r="E108" s="341"/>
    </row>
    <row r="109" spans="1:10" ht="14.1" customHeight="1">
      <c r="A109" s="577" t="str">
        <f>A86</f>
        <v xml:space="preserve">12.15  PUNO: SUPERFICIE SEMBRADA, COSECHADA, PRODUCCIÓN Y RENDIMIENTO DE CAÑIHUA, SEGÚN PROVINCIA,    </v>
      </c>
      <c r="B109" s="577"/>
      <c r="C109" s="577"/>
      <c r="D109" s="577"/>
      <c r="E109" s="577"/>
    </row>
    <row r="110" spans="1:10" ht="14.1" customHeight="1">
      <c r="A110" s="571" t="str">
        <f>A87</f>
        <v xml:space="preserve">           POR CAMPAÑA 2019 - 2023</v>
      </c>
      <c r="B110" s="571"/>
      <c r="C110" s="571"/>
      <c r="D110" s="571"/>
      <c r="E110" s="571"/>
    </row>
    <row r="111" spans="1:10" ht="5.0999999999999996" customHeight="1">
      <c r="A111" s="246"/>
      <c r="B111" s="246"/>
      <c r="C111" s="246"/>
      <c r="D111" s="246"/>
      <c r="E111" s="246"/>
    </row>
    <row r="112" spans="1:10" ht="14.1" customHeight="1">
      <c r="A112" s="554" t="s">
        <v>60</v>
      </c>
      <c r="B112" s="548" t="s">
        <v>324</v>
      </c>
      <c r="C112" s="548"/>
      <c r="D112" s="548"/>
      <c r="E112" s="548"/>
      <c r="I112" s="46"/>
      <c r="J112" s="173"/>
    </row>
    <row r="113" spans="1:10" ht="27.95" customHeight="1">
      <c r="A113" s="555"/>
      <c r="B113" s="76" t="s">
        <v>433</v>
      </c>
      <c r="C113" s="76" t="s">
        <v>434</v>
      </c>
      <c r="D113" s="76" t="s">
        <v>134</v>
      </c>
      <c r="E113" s="76" t="s">
        <v>141</v>
      </c>
      <c r="I113" s="46"/>
      <c r="J113" s="173"/>
    </row>
    <row r="114" spans="1:10" ht="5.0999999999999996" customHeight="1">
      <c r="A114" s="157"/>
      <c r="B114" s="51"/>
      <c r="C114" s="51"/>
      <c r="D114" s="51"/>
      <c r="E114" s="51"/>
    </row>
    <row r="115" spans="1:10" ht="11.45" customHeight="1">
      <c r="A115" s="157" t="s">
        <v>280</v>
      </c>
      <c r="B115" s="158">
        <f>SUM(B116:B128)</f>
        <v>5784</v>
      </c>
      <c r="C115" s="158">
        <f>SUM(C116:C128)</f>
        <v>5784</v>
      </c>
      <c r="D115" s="158">
        <v>5001.8700000000008</v>
      </c>
      <c r="E115" s="158">
        <f>D115/C115*1000</f>
        <v>864.77697095435701</v>
      </c>
    </row>
    <row r="116" spans="1:10" ht="9.9499999999999993" customHeight="1">
      <c r="A116" s="39" t="s">
        <v>50</v>
      </c>
      <c r="B116" s="42">
        <v>431</v>
      </c>
      <c r="C116" s="42">
        <v>431</v>
      </c>
      <c r="D116" s="42">
        <v>369.1</v>
      </c>
      <c r="E116" s="42">
        <v>856.38</v>
      </c>
    </row>
    <row r="117" spans="1:10" ht="9.9499999999999993" customHeight="1">
      <c r="A117" s="39" t="s">
        <v>70</v>
      </c>
      <c r="B117" s="42">
        <v>1595</v>
      </c>
      <c r="C117" s="42">
        <v>1595</v>
      </c>
      <c r="D117" s="42">
        <v>1360.16</v>
      </c>
      <c r="E117" s="42">
        <v>852.76</v>
      </c>
    </row>
    <row r="118" spans="1:10" ht="9.9499999999999993" customHeight="1">
      <c r="A118" s="39" t="s">
        <v>54</v>
      </c>
      <c r="B118" s="42">
        <v>436</v>
      </c>
      <c r="C118" s="42">
        <v>436</v>
      </c>
      <c r="D118" s="42">
        <v>407.22</v>
      </c>
      <c r="E118" s="42">
        <v>933.9</v>
      </c>
    </row>
    <row r="119" spans="1:10" ht="9.9499999999999993" customHeight="1">
      <c r="A119" s="39" t="s">
        <v>55</v>
      </c>
      <c r="B119" s="42">
        <v>490</v>
      </c>
      <c r="C119" s="42">
        <v>490</v>
      </c>
      <c r="D119" s="42">
        <v>408.2</v>
      </c>
      <c r="E119" s="42">
        <v>833.06</v>
      </c>
    </row>
    <row r="120" spans="1:10" ht="9.9499999999999993" customHeight="1">
      <c r="A120" s="39" t="s">
        <v>71</v>
      </c>
      <c r="B120" s="42">
        <v>139</v>
      </c>
      <c r="C120" s="42">
        <v>139</v>
      </c>
      <c r="D120" s="42">
        <v>99.42</v>
      </c>
      <c r="E120" s="42">
        <v>715.25</v>
      </c>
      <c r="H120" s="303"/>
    </row>
    <row r="121" spans="1:10" ht="9.9499999999999993" customHeight="1">
      <c r="A121" s="39" t="s">
        <v>72</v>
      </c>
      <c r="B121" s="42">
        <v>510</v>
      </c>
      <c r="C121" s="42">
        <v>510</v>
      </c>
      <c r="D121" s="42">
        <v>412.1</v>
      </c>
      <c r="E121" s="42">
        <v>808.04</v>
      </c>
      <c r="H121"/>
    </row>
    <row r="122" spans="1:10" ht="9.9499999999999993" customHeight="1">
      <c r="A122" s="39" t="s">
        <v>51</v>
      </c>
      <c r="B122" s="42">
        <v>1175</v>
      </c>
      <c r="C122" s="42">
        <v>1175</v>
      </c>
      <c r="D122" s="42">
        <v>1095.25</v>
      </c>
      <c r="E122" s="42">
        <v>932.13</v>
      </c>
      <c r="H122"/>
    </row>
    <row r="123" spans="1:10" ht="9.9499999999999993" customHeight="1">
      <c r="A123" s="39" t="s">
        <v>48</v>
      </c>
      <c r="B123" s="42">
        <v>305</v>
      </c>
      <c r="C123" s="42">
        <v>305</v>
      </c>
      <c r="D123" s="42">
        <v>313.2</v>
      </c>
      <c r="E123" s="42">
        <v>1026.8900000000001</v>
      </c>
      <c r="H123" s="300"/>
    </row>
    <row r="124" spans="1:10" ht="9.9499999999999993" customHeight="1">
      <c r="A124" s="39" t="s">
        <v>49</v>
      </c>
      <c r="B124" s="42">
        <v>7</v>
      </c>
      <c r="C124" s="42">
        <v>7</v>
      </c>
      <c r="D124" s="42">
        <v>6.1</v>
      </c>
      <c r="E124" s="42">
        <v>871.43</v>
      </c>
      <c r="H124" s="13"/>
    </row>
    <row r="125" spans="1:10" ht="9.9499999999999993" customHeight="1">
      <c r="A125" s="39" t="s">
        <v>193</v>
      </c>
      <c r="B125" s="42">
        <v>16</v>
      </c>
      <c r="C125" s="42">
        <v>16</v>
      </c>
      <c r="D125" s="42">
        <v>17.319999999999709</v>
      </c>
      <c r="E125" s="42">
        <f>D125/C125*1000</f>
        <v>1082.4999999999818</v>
      </c>
      <c r="H125" s="300"/>
    </row>
    <row r="126" spans="1:10" ht="9.9499999999999993" customHeight="1">
      <c r="A126" s="39" t="s">
        <v>99</v>
      </c>
      <c r="B126" s="42">
        <v>680</v>
      </c>
      <c r="C126" s="42">
        <v>680</v>
      </c>
      <c r="D126" s="42">
        <v>513.79999999999995</v>
      </c>
      <c r="E126" s="42">
        <v>755.59</v>
      </c>
    </row>
    <row r="127" spans="1:10" ht="9.9499999999999993" customHeight="1">
      <c r="A127" s="39" t="s">
        <v>52</v>
      </c>
      <c r="B127" s="42" t="s">
        <v>207</v>
      </c>
      <c r="C127" s="42" t="s">
        <v>207</v>
      </c>
      <c r="D127" s="42" t="s">
        <v>207</v>
      </c>
      <c r="E127" s="42" t="s">
        <v>207</v>
      </c>
    </row>
    <row r="128" spans="1:10" ht="9.9499999999999993" customHeight="1">
      <c r="A128" s="39" t="s">
        <v>53</v>
      </c>
      <c r="B128" s="80" t="s">
        <v>207</v>
      </c>
      <c r="C128" s="42" t="s">
        <v>207</v>
      </c>
      <c r="D128" s="42" t="s">
        <v>207</v>
      </c>
      <c r="E128" s="42" t="s">
        <v>207</v>
      </c>
    </row>
    <row r="129" spans="1:10" ht="5.0999999999999996" customHeight="1">
      <c r="A129" s="486"/>
      <c r="B129" s="363"/>
      <c r="C129" s="94"/>
      <c r="D129" s="94"/>
      <c r="E129" s="94"/>
    </row>
    <row r="130" spans="1:10" ht="11.1" customHeight="1">
      <c r="A130" s="129"/>
      <c r="B130" s="129"/>
      <c r="C130" s="129"/>
      <c r="D130" s="129"/>
      <c r="E130" s="341" t="s">
        <v>237</v>
      </c>
    </row>
    <row r="131" spans="1:10" ht="14.1" customHeight="1">
      <c r="A131" s="577" t="str">
        <f>A86</f>
        <v xml:space="preserve">12.15  PUNO: SUPERFICIE SEMBRADA, COSECHADA, PRODUCCIÓN Y RENDIMIENTO DE CAÑIHUA, SEGÚN PROVINCIA,    </v>
      </c>
      <c r="B131" s="577"/>
      <c r="C131" s="577"/>
      <c r="D131" s="577"/>
      <c r="E131" s="577"/>
    </row>
    <row r="132" spans="1:10" ht="14.1" customHeight="1">
      <c r="A132" s="571" t="str">
        <f>A87</f>
        <v xml:space="preserve">           POR CAMPAÑA 2019 - 2023</v>
      </c>
      <c r="B132" s="571"/>
      <c r="C132" s="571"/>
      <c r="D132" s="571"/>
      <c r="E132" s="571"/>
    </row>
    <row r="133" spans="1:10" ht="5.0999999999999996" customHeight="1">
      <c r="A133" s="246"/>
      <c r="B133" s="246"/>
      <c r="C133" s="246"/>
      <c r="D133" s="246"/>
      <c r="E133" s="246"/>
    </row>
    <row r="134" spans="1:10" ht="14.1" customHeight="1">
      <c r="A134" s="554" t="s">
        <v>60</v>
      </c>
      <c r="B134" s="548" t="s">
        <v>325</v>
      </c>
      <c r="C134" s="548"/>
      <c r="D134" s="548"/>
      <c r="E134" s="548"/>
      <c r="I134" s="46"/>
      <c r="J134" s="173"/>
    </row>
    <row r="135" spans="1:10" ht="27.95" customHeight="1">
      <c r="A135" s="555"/>
      <c r="B135" s="76" t="s">
        <v>433</v>
      </c>
      <c r="C135" s="76" t="s">
        <v>434</v>
      </c>
      <c r="D135" s="76" t="s">
        <v>134</v>
      </c>
      <c r="E135" s="76" t="s">
        <v>141</v>
      </c>
      <c r="I135" s="46"/>
      <c r="J135" s="173"/>
    </row>
    <row r="136" spans="1:10" ht="5.0999999999999996" customHeight="1">
      <c r="A136" s="157"/>
      <c r="B136" s="51"/>
      <c r="C136" s="51"/>
      <c r="D136" s="51"/>
      <c r="E136" s="51"/>
    </row>
    <row r="137" spans="1:10" ht="9.9499999999999993" customHeight="1">
      <c r="A137" s="157" t="s">
        <v>280</v>
      </c>
      <c r="B137" s="158">
        <f>SUM(B138:B150)</f>
        <v>5601</v>
      </c>
      <c r="C137" s="158">
        <f>SUM(C138:C150)</f>
        <v>5601</v>
      </c>
      <c r="D137" s="158">
        <v>5001.8700000000008</v>
      </c>
      <c r="E137" s="158">
        <f>D137/C137*1000</f>
        <v>893.03160149973235</v>
      </c>
    </row>
    <row r="138" spans="1:10" ht="9.9499999999999993" customHeight="1">
      <c r="A138" s="39" t="s">
        <v>50</v>
      </c>
      <c r="B138" s="42">
        <v>449</v>
      </c>
      <c r="C138" s="42">
        <v>449</v>
      </c>
      <c r="D138" s="42">
        <v>353.38</v>
      </c>
      <c r="E138" s="42">
        <v>787.03786191536756</v>
      </c>
    </row>
    <row r="139" spans="1:10" ht="9.9499999999999993" customHeight="1">
      <c r="A139" s="39" t="s">
        <v>70</v>
      </c>
      <c r="B139" s="42">
        <v>1238</v>
      </c>
      <c r="C139" s="42">
        <v>1238</v>
      </c>
      <c r="D139" s="42">
        <v>1055.9000000000001</v>
      </c>
      <c r="E139" s="42">
        <v>852.90791599353804</v>
      </c>
    </row>
    <row r="140" spans="1:10" ht="9.9499999999999993" customHeight="1">
      <c r="A140" s="39" t="s">
        <v>54</v>
      </c>
      <c r="B140" s="42">
        <v>381</v>
      </c>
      <c r="C140" s="42">
        <v>381</v>
      </c>
      <c r="D140" s="42">
        <v>1113.5</v>
      </c>
      <c r="E140" s="42">
        <v>2922.5721784776902</v>
      </c>
    </row>
    <row r="141" spans="1:10" ht="9.9499999999999993" customHeight="1">
      <c r="A141" s="39" t="s">
        <v>55</v>
      </c>
      <c r="B141" s="42">
        <v>585</v>
      </c>
      <c r="C141" s="42">
        <v>585</v>
      </c>
      <c r="D141" s="42">
        <v>473.02</v>
      </c>
      <c r="E141" s="42">
        <v>808.58119658119654</v>
      </c>
    </row>
    <row r="142" spans="1:10" ht="9.9499999999999993" customHeight="1">
      <c r="A142" s="39" t="s">
        <v>71</v>
      </c>
      <c r="B142" s="42">
        <v>138</v>
      </c>
      <c r="C142" s="42">
        <v>138</v>
      </c>
      <c r="D142" s="42">
        <v>117.26</v>
      </c>
      <c r="E142" s="42">
        <v>849.71014492753625</v>
      </c>
    </row>
    <row r="143" spans="1:10" ht="9.9499999999999993" customHeight="1">
      <c r="A143" s="39" t="s">
        <v>72</v>
      </c>
      <c r="B143" s="42">
        <v>576</v>
      </c>
      <c r="C143" s="42">
        <v>576</v>
      </c>
      <c r="D143" s="42">
        <v>466.4</v>
      </c>
      <c r="E143" s="42">
        <v>809.72222222222229</v>
      </c>
    </row>
    <row r="144" spans="1:10" ht="9.9499999999999993" customHeight="1">
      <c r="A144" s="39" t="s">
        <v>51</v>
      </c>
      <c r="B144" s="42">
        <v>1192</v>
      </c>
      <c r="C144" s="42">
        <v>1192</v>
      </c>
      <c r="D144" s="42">
        <v>1119.9000000000001</v>
      </c>
      <c r="E144" s="42">
        <v>939.51342281879204</v>
      </c>
    </row>
    <row r="145" spans="1:5" ht="9.9499999999999993" customHeight="1">
      <c r="A145" s="39" t="s">
        <v>48</v>
      </c>
      <c r="B145" s="42">
        <v>310</v>
      </c>
      <c r="C145" s="42">
        <v>310</v>
      </c>
      <c r="D145" s="42">
        <v>351</v>
      </c>
      <c r="E145" s="42">
        <v>1132.258064516129</v>
      </c>
    </row>
    <row r="146" spans="1:5" ht="9.9499999999999993" customHeight="1">
      <c r="A146" s="39" t="s">
        <v>49</v>
      </c>
      <c r="B146" s="42">
        <v>8</v>
      </c>
      <c r="C146" s="42">
        <v>8</v>
      </c>
      <c r="D146" s="42">
        <v>6.7</v>
      </c>
      <c r="E146" s="42">
        <v>837.5</v>
      </c>
    </row>
    <row r="147" spans="1:5" ht="9.9499999999999993" customHeight="1">
      <c r="A147" s="39" t="s">
        <v>193</v>
      </c>
      <c r="B147" s="42">
        <v>14</v>
      </c>
      <c r="C147" s="42">
        <v>14</v>
      </c>
      <c r="D147" s="42">
        <v>13.9</v>
      </c>
      <c r="E147" s="42">
        <v>992.85714285714289</v>
      </c>
    </row>
    <row r="148" spans="1:5" ht="9.9499999999999993" customHeight="1">
      <c r="A148" s="39" t="s">
        <v>99</v>
      </c>
      <c r="B148" s="42">
        <v>710</v>
      </c>
      <c r="C148" s="42">
        <v>710</v>
      </c>
      <c r="D148" s="42">
        <v>540.5</v>
      </c>
      <c r="E148" s="42">
        <v>761.26760563380276</v>
      </c>
    </row>
    <row r="149" spans="1:5" ht="9.9499999999999993" customHeight="1">
      <c r="A149" s="39" t="s">
        <v>52</v>
      </c>
      <c r="B149" s="42" t="s">
        <v>207</v>
      </c>
      <c r="C149" s="42" t="s">
        <v>207</v>
      </c>
      <c r="D149" s="42" t="s">
        <v>207</v>
      </c>
      <c r="E149" s="42" t="s">
        <v>207</v>
      </c>
    </row>
    <row r="150" spans="1:5" ht="9.9499999999999993" customHeight="1">
      <c r="A150" s="39" t="s">
        <v>53</v>
      </c>
      <c r="B150" s="80" t="s">
        <v>207</v>
      </c>
      <c r="C150" s="42" t="s">
        <v>207</v>
      </c>
      <c r="D150" s="42" t="s">
        <v>207</v>
      </c>
      <c r="E150" s="42" t="s">
        <v>207</v>
      </c>
    </row>
    <row r="151" spans="1:5" ht="5.0999999999999996" customHeight="1">
      <c r="A151" s="486"/>
      <c r="B151" s="363"/>
      <c r="C151" s="94"/>
      <c r="D151" s="94"/>
      <c r="E151" s="94"/>
    </row>
    <row r="152" spans="1:5" ht="12.75" customHeight="1">
      <c r="A152" s="129"/>
      <c r="B152" s="129"/>
      <c r="C152" s="129"/>
      <c r="D152" s="129"/>
      <c r="E152" s="183" t="s">
        <v>237</v>
      </c>
    </row>
    <row r="153" spans="1:5" ht="2.1" customHeight="1"/>
    <row r="154" spans="1:5" ht="12.75" customHeight="1">
      <c r="A154" s="571" t="str">
        <f>A86</f>
        <v xml:space="preserve">12.15  PUNO: SUPERFICIE SEMBRADA, COSECHADA, PRODUCCIÓN Y RENDIMIENTO DE CAÑIHUA, SEGÚN PROVINCIA,    </v>
      </c>
      <c r="B154" s="571"/>
      <c r="C154" s="571"/>
      <c r="D154" s="571"/>
      <c r="E154" s="571"/>
    </row>
    <row r="155" spans="1:5" ht="12.75" customHeight="1">
      <c r="A155" s="571" t="str">
        <f>A87</f>
        <v xml:space="preserve">           POR CAMPAÑA 2019 - 2023</v>
      </c>
      <c r="B155" s="571"/>
      <c r="C155" s="571"/>
      <c r="D155" s="571"/>
      <c r="E155" s="571"/>
    </row>
    <row r="156" spans="1:5" ht="9" customHeight="1">
      <c r="A156" s="246"/>
      <c r="B156" s="246"/>
      <c r="C156" s="246"/>
      <c r="D156" s="246"/>
      <c r="E156" s="183" t="s">
        <v>319</v>
      </c>
    </row>
    <row r="157" spans="1:5" ht="12.75" customHeight="1">
      <c r="A157" s="554" t="s">
        <v>60</v>
      </c>
      <c r="B157" s="548" t="s">
        <v>348</v>
      </c>
      <c r="C157" s="548"/>
      <c r="D157" s="548"/>
      <c r="E157" s="548"/>
    </row>
    <row r="158" spans="1:5" ht="27.95" customHeight="1">
      <c r="A158" s="555"/>
      <c r="B158" s="76" t="s">
        <v>433</v>
      </c>
      <c r="C158" s="76" t="s">
        <v>434</v>
      </c>
      <c r="D158" s="76" t="s">
        <v>134</v>
      </c>
      <c r="E158" s="76" t="s">
        <v>141</v>
      </c>
    </row>
    <row r="159" spans="1:5" ht="5.0999999999999996" customHeight="1">
      <c r="A159" s="157"/>
      <c r="B159" s="51"/>
      <c r="C159" s="51"/>
      <c r="D159" s="51"/>
      <c r="E159" s="51"/>
    </row>
    <row r="160" spans="1:5" ht="9.9499999999999993" customHeight="1">
      <c r="A160" s="157" t="s">
        <v>280</v>
      </c>
      <c r="B160" s="158">
        <f>SUM(B161:B173)</f>
        <v>4552</v>
      </c>
      <c r="C160" s="158">
        <f>SUM(C161:C173)</f>
        <v>4062</v>
      </c>
      <c r="D160" s="158">
        <f>SUM(D161:D173)</f>
        <v>2898.7799999999993</v>
      </c>
      <c r="E160" s="158">
        <f>D160/C160*1000</f>
        <v>713.63367799113723</v>
      </c>
    </row>
    <row r="161" spans="1:10" ht="9.9499999999999993" customHeight="1">
      <c r="A161" s="39" t="s">
        <v>50</v>
      </c>
      <c r="B161" s="42">
        <v>471</v>
      </c>
      <c r="C161" s="42">
        <v>337</v>
      </c>
      <c r="D161" s="42">
        <v>173.45</v>
      </c>
      <c r="E161" s="277">
        <f t="shared" ref="E161:E171" si="2">D161/C161*1000</f>
        <v>514.68842729970322</v>
      </c>
    </row>
    <row r="162" spans="1:10" ht="9.9499999999999993" customHeight="1">
      <c r="A162" s="39" t="s">
        <v>70</v>
      </c>
      <c r="B162" s="42">
        <v>913</v>
      </c>
      <c r="C162" s="42">
        <v>909</v>
      </c>
      <c r="D162" s="42">
        <v>339.96</v>
      </c>
      <c r="E162" s="277">
        <f t="shared" si="2"/>
        <v>373.993399339934</v>
      </c>
    </row>
    <row r="163" spans="1:10" ht="9.9499999999999993" customHeight="1">
      <c r="A163" s="39" t="s">
        <v>54</v>
      </c>
      <c r="B163" s="42">
        <v>365</v>
      </c>
      <c r="C163" s="42">
        <v>336</v>
      </c>
      <c r="D163" s="42">
        <v>608.98</v>
      </c>
      <c r="E163" s="277">
        <f t="shared" si="2"/>
        <v>1812.4404761904761</v>
      </c>
    </row>
    <row r="164" spans="1:10" ht="9.9499999999999993" customHeight="1">
      <c r="A164" s="39" t="s">
        <v>55</v>
      </c>
      <c r="B164" s="42">
        <v>510</v>
      </c>
      <c r="C164" s="42">
        <v>465</v>
      </c>
      <c r="D164" s="42">
        <v>338.5</v>
      </c>
      <c r="E164" s="277">
        <f t="shared" si="2"/>
        <v>727.95698924731175</v>
      </c>
    </row>
    <row r="165" spans="1:10" ht="9.9499999999999993" customHeight="1">
      <c r="A165" s="39" t="s">
        <v>71</v>
      </c>
      <c r="B165" s="42">
        <v>106</v>
      </c>
      <c r="C165" s="42">
        <v>22</v>
      </c>
      <c r="D165" s="42">
        <v>16.46</v>
      </c>
      <c r="E165" s="277">
        <f t="shared" si="2"/>
        <v>748.18181818181813</v>
      </c>
    </row>
    <row r="166" spans="1:10" ht="9.9499999999999993" customHeight="1">
      <c r="A166" s="39" t="s">
        <v>72</v>
      </c>
      <c r="B166" s="42">
        <v>413</v>
      </c>
      <c r="C166" s="42">
        <v>277</v>
      </c>
      <c r="D166" s="42">
        <v>128.9</v>
      </c>
      <c r="E166" s="277">
        <f t="shared" si="2"/>
        <v>465.34296028880868</v>
      </c>
    </row>
    <row r="167" spans="1:10" ht="9.9499999999999993" customHeight="1">
      <c r="A167" s="39" t="s">
        <v>51</v>
      </c>
      <c r="B167" s="42">
        <v>1062</v>
      </c>
      <c r="C167" s="42">
        <v>949</v>
      </c>
      <c r="D167" s="42">
        <v>757.2</v>
      </c>
      <c r="E167" s="277">
        <f t="shared" si="2"/>
        <v>797.89251844046373</v>
      </c>
    </row>
    <row r="168" spans="1:10" ht="9.9499999999999993" customHeight="1">
      <c r="A168" s="39" t="s">
        <v>48</v>
      </c>
      <c r="B168" s="42">
        <v>221</v>
      </c>
      <c r="C168" s="42">
        <v>330</v>
      </c>
      <c r="D168" s="42">
        <v>364.49</v>
      </c>
      <c r="E168" s="277">
        <f t="shared" si="2"/>
        <v>1104.5151515151515</v>
      </c>
    </row>
    <row r="169" spans="1:10" ht="9.9499999999999993" customHeight="1">
      <c r="A169" s="39" t="s">
        <v>49</v>
      </c>
      <c r="B169" s="42" t="s">
        <v>0</v>
      </c>
      <c r="C169" s="42">
        <v>6</v>
      </c>
      <c r="D169" s="42">
        <v>2.1</v>
      </c>
      <c r="E169" s="277">
        <f t="shared" si="2"/>
        <v>350.00000000000006</v>
      </c>
    </row>
    <row r="170" spans="1:10" ht="9.9499999999999993" customHeight="1">
      <c r="A170" s="39" t="s">
        <v>193</v>
      </c>
      <c r="B170" s="42">
        <v>21</v>
      </c>
      <c r="C170" s="42">
        <v>11</v>
      </c>
      <c r="D170" s="42">
        <v>6.64</v>
      </c>
      <c r="E170" s="277">
        <f t="shared" si="2"/>
        <v>603.63636363636363</v>
      </c>
    </row>
    <row r="171" spans="1:10" ht="9.9499999999999993" customHeight="1">
      <c r="A171" s="39" t="s">
        <v>99</v>
      </c>
      <c r="B171" s="42">
        <v>470</v>
      </c>
      <c r="C171" s="42">
        <v>420</v>
      </c>
      <c r="D171" s="42">
        <v>162.1</v>
      </c>
      <c r="E171" s="277">
        <f t="shared" si="2"/>
        <v>385.95238095238096</v>
      </c>
    </row>
    <row r="172" spans="1:10" ht="9.9499999999999993" customHeight="1">
      <c r="A172" s="39" t="s">
        <v>52</v>
      </c>
      <c r="B172" s="42" t="s">
        <v>0</v>
      </c>
      <c r="C172" s="42" t="s">
        <v>0</v>
      </c>
      <c r="D172" s="42" t="s">
        <v>0</v>
      </c>
      <c r="E172" s="277" t="s">
        <v>0</v>
      </c>
    </row>
    <row r="173" spans="1:10" ht="9.9499999999999993" customHeight="1">
      <c r="A173" s="39" t="s">
        <v>53</v>
      </c>
      <c r="B173" s="80" t="s">
        <v>0</v>
      </c>
      <c r="C173" s="42" t="s">
        <v>0</v>
      </c>
      <c r="D173" s="42" t="s">
        <v>0</v>
      </c>
      <c r="E173" s="277" t="s">
        <v>0</v>
      </c>
    </row>
    <row r="174" spans="1:10" ht="5.0999999999999996" customHeight="1">
      <c r="A174" s="486"/>
      <c r="B174" s="363"/>
      <c r="C174" s="94"/>
      <c r="D174" s="94"/>
      <c r="E174" s="394"/>
    </row>
    <row r="175" spans="1:10" ht="12.75" customHeight="1">
      <c r="A175" s="558" t="s">
        <v>127</v>
      </c>
      <c r="B175" s="558"/>
      <c r="C175" s="558"/>
      <c r="D175" s="558"/>
      <c r="E175" s="558"/>
      <c r="F175" s="558"/>
      <c r="G175" s="558"/>
      <c r="H175" s="558"/>
      <c r="I175" s="558"/>
      <c r="J175" s="558"/>
    </row>
    <row r="177" spans="1:5" ht="12.75" customHeight="1">
      <c r="A177"/>
      <c r="B177"/>
      <c r="C177"/>
      <c r="D177"/>
      <c r="E177"/>
    </row>
    <row r="178" spans="1:5" ht="12.75" customHeight="1">
      <c r="A178"/>
      <c r="B178"/>
      <c r="C178"/>
      <c r="D178"/>
      <c r="E178"/>
    </row>
    <row r="179" spans="1:5" ht="12.75" customHeight="1">
      <c r="A179"/>
      <c r="B179"/>
      <c r="C179"/>
      <c r="D179"/>
      <c r="E179"/>
    </row>
    <row r="180" spans="1:5" ht="12.75" customHeight="1">
      <c r="A180"/>
      <c r="B180"/>
      <c r="C180"/>
      <c r="D180"/>
      <c r="E180"/>
    </row>
    <row r="181" spans="1:5" ht="12.75" customHeight="1">
      <c r="A181"/>
      <c r="B181"/>
      <c r="C181"/>
      <c r="D181"/>
      <c r="E181"/>
    </row>
    <row r="182" spans="1:5" ht="12.75" customHeight="1">
      <c r="A182"/>
      <c r="B182"/>
      <c r="C182"/>
      <c r="D182"/>
      <c r="E182"/>
    </row>
    <row r="183" spans="1:5" ht="12.75" customHeight="1">
      <c r="A183"/>
      <c r="B183"/>
      <c r="C183"/>
      <c r="D183"/>
      <c r="E183"/>
    </row>
    <row r="184" spans="1:5" ht="12.75" customHeight="1">
      <c r="A184"/>
      <c r="B184"/>
      <c r="C184"/>
      <c r="D184"/>
      <c r="E184"/>
    </row>
    <row r="185" spans="1:5" ht="12.75" customHeight="1">
      <c r="A185"/>
      <c r="B185"/>
      <c r="C185"/>
      <c r="D185"/>
      <c r="E185"/>
    </row>
    <row r="186" spans="1:5" ht="12.75" customHeight="1">
      <c r="A186"/>
      <c r="B186"/>
      <c r="C186"/>
      <c r="D186"/>
      <c r="E186"/>
    </row>
    <row r="187" spans="1:5" ht="12.75" customHeight="1">
      <c r="A187"/>
      <c r="B187"/>
      <c r="C187"/>
      <c r="D187"/>
      <c r="E187"/>
    </row>
    <row r="188" spans="1:5" ht="12.75" customHeight="1">
      <c r="A188"/>
      <c r="B188"/>
      <c r="C188"/>
      <c r="D188"/>
      <c r="E188"/>
    </row>
    <row r="189" spans="1:5" ht="12.75" customHeight="1">
      <c r="A189"/>
      <c r="B189"/>
      <c r="C189"/>
      <c r="D189"/>
      <c r="E189"/>
    </row>
    <row r="190" spans="1:5" ht="12.75" customHeight="1">
      <c r="A190"/>
      <c r="B190"/>
      <c r="C190"/>
      <c r="D190"/>
      <c r="E190"/>
    </row>
    <row r="191" spans="1:5" ht="12.75" customHeight="1">
      <c r="A191"/>
      <c r="B191"/>
      <c r="C191"/>
      <c r="D191"/>
      <c r="E191"/>
    </row>
    <row r="192" spans="1:5" ht="12.75" customHeight="1">
      <c r="A192"/>
      <c r="B192"/>
      <c r="C192"/>
      <c r="D192"/>
      <c r="E192"/>
    </row>
    <row r="193" spans="1:5" ht="12.75" customHeight="1">
      <c r="A193"/>
      <c r="B193"/>
      <c r="C193"/>
      <c r="D193"/>
      <c r="E193"/>
    </row>
    <row r="194" spans="1:5" ht="12.75" customHeight="1">
      <c r="A194"/>
      <c r="B194"/>
      <c r="C194"/>
      <c r="D194"/>
      <c r="E194"/>
    </row>
    <row r="195" spans="1:5" ht="12.75" customHeight="1">
      <c r="A195"/>
      <c r="B195"/>
      <c r="C195"/>
      <c r="D195"/>
      <c r="E195"/>
    </row>
    <row r="196" spans="1:5" ht="12.75" customHeight="1">
      <c r="A196"/>
      <c r="B196"/>
      <c r="C196"/>
      <c r="D196"/>
      <c r="E196"/>
    </row>
    <row r="197" spans="1:5" ht="12.75" customHeight="1">
      <c r="A197"/>
      <c r="B197"/>
      <c r="C197"/>
      <c r="D197"/>
      <c r="E197"/>
    </row>
  </sheetData>
  <sortState ref="N4:N14">
    <sortCondition ref="N4"/>
  </sortState>
  <mergeCells count="30">
    <mergeCell ref="A157:A158"/>
    <mergeCell ref="B157:E157"/>
    <mergeCell ref="A1:E1"/>
    <mergeCell ref="A22:E22"/>
    <mergeCell ref="A23:E23"/>
    <mergeCell ref="A43:E43"/>
    <mergeCell ref="A45:E45"/>
    <mergeCell ref="A40:E40"/>
    <mergeCell ref="A41:E41"/>
    <mergeCell ref="A44:E44"/>
    <mergeCell ref="A2:E2"/>
    <mergeCell ref="A154:E154"/>
    <mergeCell ref="A87:E87"/>
    <mergeCell ref="A110:E110"/>
    <mergeCell ref="A132:E132"/>
    <mergeCell ref="A155:E155"/>
    <mergeCell ref="F175:J175"/>
    <mergeCell ref="A66:E66"/>
    <mergeCell ref="B67:E67"/>
    <mergeCell ref="A67:A68"/>
    <mergeCell ref="A131:E131"/>
    <mergeCell ref="A109:E109"/>
    <mergeCell ref="A86:E86"/>
    <mergeCell ref="A89:A90"/>
    <mergeCell ref="B89:E89"/>
    <mergeCell ref="A112:A113"/>
    <mergeCell ref="B112:E112"/>
    <mergeCell ref="A175:E175"/>
    <mergeCell ref="A134:A135"/>
    <mergeCell ref="B134:E134"/>
  </mergeCells>
  <phoneticPr fontId="0" type="noConversion"/>
  <pageMargins left="0.78740157480314965" right="0.78740157480314965" top="0.98425196850393704" bottom="0.98425196850393704" header="0" footer="0"/>
  <pageSetup paperSize="9" fitToWidth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theme="0"/>
  </sheetPr>
  <dimension ref="A1:R193"/>
  <sheetViews>
    <sheetView showGridLines="0" topLeftCell="A105" zoomScaleNormal="100" zoomScaleSheetLayoutView="100" workbookViewId="0">
      <selection activeCell="A105" sqref="A105:E105"/>
    </sheetView>
  </sheetViews>
  <sheetFormatPr baseColWidth="10" defaultColWidth="11.42578125" defaultRowHeight="12.75" customHeight="1"/>
  <cols>
    <col min="1" max="5" width="16.7109375" style="1" customWidth="1"/>
    <col min="6" max="7" width="11.42578125" style="1"/>
    <col min="8" max="12" width="16.7109375" style="1" customWidth="1"/>
    <col min="13" max="16384" width="11.42578125" style="1"/>
  </cols>
  <sheetData>
    <row r="1" spans="1:11" s="11" customFormat="1" ht="27" hidden="1" customHeight="1">
      <c r="A1" s="577" t="s">
        <v>239</v>
      </c>
      <c r="B1" s="577"/>
      <c r="C1" s="577"/>
      <c r="D1" s="577"/>
      <c r="E1" s="577"/>
    </row>
    <row r="2" spans="1:11" s="11" customFormat="1" ht="8.25" hidden="1" customHeight="1">
      <c r="A2" s="17"/>
      <c r="B2" s="17"/>
      <c r="C2" s="17"/>
      <c r="D2" s="17"/>
      <c r="E2" s="17"/>
    </row>
    <row r="3" spans="1:11" s="13" customFormat="1" ht="29.25" hidden="1" customHeight="1">
      <c r="A3" s="149" t="s">
        <v>60</v>
      </c>
      <c r="B3" s="106" t="s">
        <v>137</v>
      </c>
      <c r="C3" s="76" t="s">
        <v>135</v>
      </c>
      <c r="D3" s="76" t="s">
        <v>134</v>
      </c>
      <c r="E3" s="76" t="s">
        <v>136</v>
      </c>
    </row>
    <row r="4" spans="1:11" s="13" customFormat="1" ht="21.75" hidden="1" customHeight="1">
      <c r="A4" s="157" t="s">
        <v>226</v>
      </c>
      <c r="B4" s="51"/>
      <c r="C4" s="51"/>
      <c r="D4" s="51"/>
      <c r="E4" s="51"/>
    </row>
    <row r="5" spans="1:11" s="13" customFormat="1" ht="16.5" hidden="1" customHeight="1">
      <c r="A5" s="157" t="s">
        <v>47</v>
      </c>
      <c r="B5" s="158">
        <f>+SUM(B6:B18)</f>
        <v>532</v>
      </c>
      <c r="C5" s="158">
        <f>+SUM(C6:C18)</f>
        <v>532</v>
      </c>
      <c r="D5" s="158">
        <f>+SUM(D6:D18)</f>
        <v>3086.2</v>
      </c>
      <c r="E5" s="158"/>
    </row>
    <row r="6" spans="1:11" s="11" customFormat="1" ht="16.5" hidden="1" customHeight="1">
      <c r="A6" s="39" t="s">
        <v>50</v>
      </c>
      <c r="B6" s="66">
        <v>31</v>
      </c>
      <c r="C6" s="66">
        <v>31</v>
      </c>
      <c r="D6" s="66">
        <v>241</v>
      </c>
      <c r="E6" s="66">
        <v>7774.1930000000002</v>
      </c>
      <c r="H6" s="13"/>
      <c r="I6" s="13"/>
      <c r="J6" s="13"/>
      <c r="K6" s="13"/>
    </row>
    <row r="7" spans="1:11" s="11" customFormat="1" ht="16.5" hidden="1" customHeight="1">
      <c r="A7" s="39" t="s">
        <v>70</v>
      </c>
      <c r="B7" s="66" t="s">
        <v>0</v>
      </c>
      <c r="C7" s="66" t="s">
        <v>0</v>
      </c>
      <c r="D7" s="66" t="s">
        <v>0</v>
      </c>
      <c r="E7" s="66" t="s">
        <v>0</v>
      </c>
      <c r="H7" s="13"/>
      <c r="I7" s="13"/>
      <c r="J7" s="13"/>
      <c r="K7" s="13"/>
    </row>
    <row r="8" spans="1:11" s="11" customFormat="1" ht="16.5" hidden="1" customHeight="1">
      <c r="A8" s="39" t="s">
        <v>54</v>
      </c>
      <c r="B8" s="66" t="s">
        <v>0</v>
      </c>
      <c r="C8" s="66" t="s">
        <v>0</v>
      </c>
      <c r="D8" s="66" t="s">
        <v>0</v>
      </c>
      <c r="E8" s="66" t="s">
        <v>0</v>
      </c>
      <c r="H8" s="13"/>
      <c r="I8" s="13"/>
      <c r="J8" s="13"/>
      <c r="K8" s="13"/>
    </row>
    <row r="9" spans="1:11" s="11" customFormat="1" ht="16.5" hidden="1" customHeight="1">
      <c r="A9" s="39" t="s">
        <v>55</v>
      </c>
      <c r="B9" s="66" t="s">
        <v>0</v>
      </c>
      <c r="C9" s="66" t="s">
        <v>0</v>
      </c>
      <c r="D9" s="66" t="s">
        <v>0</v>
      </c>
      <c r="E9" s="66" t="s">
        <v>0</v>
      </c>
      <c r="H9" s="13"/>
      <c r="I9" s="13"/>
      <c r="J9" s="13"/>
      <c r="K9" s="13"/>
    </row>
    <row r="10" spans="1:11" s="11" customFormat="1" ht="16.5" hidden="1" customHeight="1">
      <c r="A10" s="39" t="s">
        <v>71</v>
      </c>
      <c r="B10" s="66" t="s">
        <v>0</v>
      </c>
      <c r="C10" s="66" t="s">
        <v>0</v>
      </c>
      <c r="D10" s="66" t="s">
        <v>0</v>
      </c>
      <c r="E10" s="66" t="s">
        <v>0</v>
      </c>
      <c r="H10" s="13"/>
      <c r="I10" s="13"/>
      <c r="J10" s="13"/>
      <c r="K10" s="13"/>
    </row>
    <row r="11" spans="1:11" s="11" customFormat="1" ht="16.5" hidden="1" customHeight="1">
      <c r="A11" s="39" t="s">
        <v>72</v>
      </c>
      <c r="B11" s="66" t="s">
        <v>0</v>
      </c>
      <c r="C11" s="66" t="s">
        <v>0</v>
      </c>
      <c r="D11" s="66" t="s">
        <v>0</v>
      </c>
      <c r="E11" s="66" t="s">
        <v>0</v>
      </c>
      <c r="H11" s="13"/>
      <c r="I11" s="13"/>
      <c r="J11" s="13"/>
      <c r="K11" s="13"/>
    </row>
    <row r="12" spans="1:11" s="11" customFormat="1" ht="16.5" hidden="1" customHeight="1">
      <c r="A12" s="39" t="s">
        <v>51</v>
      </c>
      <c r="B12" s="66">
        <v>160</v>
      </c>
      <c r="C12" s="66">
        <v>160</v>
      </c>
      <c r="D12" s="66">
        <v>858</v>
      </c>
      <c r="E12" s="66">
        <v>5362.5</v>
      </c>
      <c r="H12" s="13"/>
      <c r="I12" s="13"/>
      <c r="J12" s="13"/>
      <c r="K12" s="13"/>
    </row>
    <row r="13" spans="1:11" s="11" customFormat="1" ht="16.5" hidden="1" customHeight="1">
      <c r="A13" s="39" t="s">
        <v>48</v>
      </c>
      <c r="B13" s="66" t="s">
        <v>0</v>
      </c>
      <c r="C13" s="66" t="s">
        <v>0</v>
      </c>
      <c r="D13" s="66" t="s">
        <v>0</v>
      </c>
      <c r="E13" s="66" t="s">
        <v>0</v>
      </c>
      <c r="H13" s="13"/>
      <c r="I13" s="13"/>
      <c r="J13" s="13"/>
      <c r="K13" s="13"/>
    </row>
    <row r="14" spans="1:11" s="11" customFormat="1" ht="16.5" hidden="1" customHeight="1">
      <c r="A14" s="39" t="s">
        <v>49</v>
      </c>
      <c r="B14" s="66" t="s">
        <v>0</v>
      </c>
      <c r="C14" s="66" t="s">
        <v>0</v>
      </c>
      <c r="D14" s="66" t="s">
        <v>0</v>
      </c>
      <c r="E14" s="66" t="s">
        <v>0</v>
      </c>
      <c r="H14" s="13"/>
      <c r="I14" s="13"/>
      <c r="J14" s="13"/>
      <c r="K14" s="13"/>
    </row>
    <row r="15" spans="1:11" s="11" customFormat="1" ht="16.5" hidden="1" customHeight="1">
      <c r="A15" s="39" t="s">
        <v>193</v>
      </c>
      <c r="B15" s="66" t="s">
        <v>0</v>
      </c>
      <c r="C15" s="66" t="s">
        <v>0</v>
      </c>
      <c r="D15" s="66" t="s">
        <v>0</v>
      </c>
      <c r="E15" s="66" t="s">
        <v>0</v>
      </c>
      <c r="H15" s="13"/>
      <c r="I15" s="13"/>
      <c r="J15" s="13"/>
      <c r="K15" s="13"/>
    </row>
    <row r="16" spans="1:11" s="11" customFormat="1" ht="16.5" hidden="1" customHeight="1">
      <c r="A16" s="39" t="s">
        <v>99</v>
      </c>
      <c r="B16" s="66">
        <v>170</v>
      </c>
      <c r="C16" s="66">
        <v>170</v>
      </c>
      <c r="D16" s="66">
        <v>1003</v>
      </c>
      <c r="E16" s="11">
        <v>5900</v>
      </c>
      <c r="H16" s="13"/>
      <c r="I16" s="13"/>
      <c r="J16" s="13"/>
      <c r="K16" s="13"/>
    </row>
    <row r="17" spans="1:18" s="11" customFormat="1" ht="16.5" hidden="1" customHeight="1">
      <c r="A17" s="39" t="s">
        <v>52</v>
      </c>
      <c r="B17" s="66" t="s">
        <v>0</v>
      </c>
      <c r="C17" s="66" t="s">
        <v>0</v>
      </c>
      <c r="D17" s="66" t="s">
        <v>0</v>
      </c>
      <c r="E17" s="66" t="s">
        <v>0</v>
      </c>
      <c r="H17" s="13"/>
      <c r="I17" s="13"/>
      <c r="J17" s="13"/>
      <c r="K17" s="13"/>
    </row>
    <row r="18" spans="1:18" s="18" customFormat="1" ht="16.5" hidden="1" customHeight="1">
      <c r="A18" s="40" t="s">
        <v>53</v>
      </c>
      <c r="B18" s="161">
        <v>171</v>
      </c>
      <c r="C18" s="120">
        <v>171</v>
      </c>
      <c r="D18" s="120">
        <v>984.2</v>
      </c>
      <c r="E18" s="120">
        <v>5755.5550000000003</v>
      </c>
      <c r="F18" s="11"/>
      <c r="G18" s="11"/>
      <c r="H18" s="13"/>
      <c r="I18" s="13"/>
      <c r="J18" s="13"/>
      <c r="K18" s="13"/>
      <c r="L18" s="11"/>
      <c r="M18" s="11"/>
      <c r="N18" s="11"/>
      <c r="O18" s="11"/>
      <c r="P18" s="11"/>
      <c r="Q18" s="11"/>
      <c r="R18" s="11"/>
    </row>
    <row r="19" spans="1:18" s="18" customFormat="1" ht="12.75" hidden="1" customHeight="1">
      <c r="A19" s="578" t="s">
        <v>167</v>
      </c>
      <c r="B19" s="578"/>
      <c r="C19" s="578"/>
      <c r="D19" s="578"/>
      <c r="E19" s="578"/>
      <c r="F19" s="11"/>
      <c r="G19" s="11"/>
      <c r="H19" s="13"/>
      <c r="I19" s="13"/>
      <c r="J19" s="13"/>
      <c r="K19" s="13"/>
      <c r="L19" s="11"/>
      <c r="M19" s="11"/>
      <c r="N19" s="11"/>
      <c r="O19" s="11"/>
      <c r="P19" s="11"/>
      <c r="Q19" s="11"/>
      <c r="R19" s="11"/>
    </row>
    <row r="20" spans="1:18" ht="12.75" hidden="1" customHeight="1">
      <c r="A20" s="558" t="s">
        <v>127</v>
      </c>
      <c r="B20" s="558"/>
      <c r="C20" s="558"/>
      <c r="D20" s="558"/>
      <c r="E20" s="558"/>
      <c r="F20" s="11"/>
      <c r="G20" s="11"/>
      <c r="H20" s="13"/>
      <c r="I20" s="13"/>
      <c r="J20" s="13"/>
      <c r="K20" s="13"/>
      <c r="L20" s="11"/>
      <c r="M20" s="11"/>
      <c r="N20" s="11"/>
      <c r="O20" s="11"/>
      <c r="P20" s="11"/>
      <c r="Q20" s="11"/>
      <c r="R20" s="11"/>
    </row>
    <row r="21" spans="1:18" ht="39" hidden="1" customHeight="1">
      <c r="A21" s="11"/>
      <c r="B21" s="11"/>
      <c r="C21" s="11"/>
      <c r="D21" s="11"/>
      <c r="E21" s="11"/>
      <c r="F21" s="11"/>
      <c r="G21" s="11"/>
      <c r="H21" s="13"/>
      <c r="I21" s="13"/>
      <c r="J21" s="13"/>
      <c r="K21" s="13"/>
      <c r="L21" s="11"/>
      <c r="M21" s="11"/>
      <c r="N21" s="11"/>
      <c r="O21" s="11"/>
      <c r="P21" s="11"/>
      <c r="Q21" s="11"/>
      <c r="R21" s="11"/>
    </row>
    <row r="22" spans="1:18" s="13" customFormat="1" ht="12.75" hidden="1" customHeight="1">
      <c r="A22" s="521" t="s">
        <v>186</v>
      </c>
      <c r="B22" s="506"/>
      <c r="C22" s="506"/>
      <c r="D22" s="506"/>
      <c r="E22" s="506"/>
      <c r="F22" s="11"/>
      <c r="G22" s="11"/>
      <c r="L22" s="11"/>
      <c r="M22" s="11"/>
      <c r="N22" s="11"/>
      <c r="O22" s="11"/>
      <c r="P22" s="11"/>
      <c r="Q22" s="11"/>
      <c r="R22" s="11"/>
    </row>
    <row r="23" spans="1:18" s="13" customFormat="1" ht="12.75" hidden="1" customHeight="1">
      <c r="A23" s="506" t="s">
        <v>240</v>
      </c>
      <c r="B23" s="506"/>
      <c r="C23" s="506"/>
      <c r="D23" s="506"/>
      <c r="E23" s="506"/>
      <c r="F23" s="11"/>
      <c r="G23" s="11"/>
      <c r="L23" s="11"/>
      <c r="M23" s="11"/>
      <c r="N23" s="11"/>
      <c r="O23" s="11"/>
      <c r="P23" s="11"/>
      <c r="Q23" s="11"/>
      <c r="R23" s="11"/>
    </row>
    <row r="24" spans="1:18" s="2" customFormat="1" ht="39" hidden="1" customHeight="1">
      <c r="A24" s="150" t="s">
        <v>60</v>
      </c>
      <c r="B24" s="111" t="s">
        <v>137</v>
      </c>
      <c r="C24" s="112" t="s">
        <v>135</v>
      </c>
      <c r="D24" s="112" t="s">
        <v>134</v>
      </c>
      <c r="E24" s="112" t="s">
        <v>136</v>
      </c>
      <c r="F24" s="11"/>
      <c r="G24" s="11"/>
      <c r="H24" s="13"/>
      <c r="I24" s="13"/>
      <c r="J24" s="13"/>
      <c r="K24" s="13"/>
      <c r="L24" s="11"/>
      <c r="M24" s="11"/>
      <c r="N24" s="11"/>
      <c r="O24" s="11"/>
      <c r="P24" s="11"/>
      <c r="Q24" s="11"/>
      <c r="R24" s="11"/>
    </row>
    <row r="25" spans="1:18" s="2" customFormat="1" ht="21" hidden="1" customHeight="1">
      <c r="A25" s="188" t="s">
        <v>226</v>
      </c>
      <c r="B25" s="189"/>
      <c r="C25" s="189"/>
      <c r="D25" s="189"/>
      <c r="E25" s="189"/>
      <c r="F25" s="11"/>
      <c r="G25" s="11"/>
      <c r="H25" s="13"/>
      <c r="I25" s="13"/>
      <c r="J25" s="13"/>
      <c r="K25" s="13"/>
      <c r="L25" s="11"/>
      <c r="M25" s="11"/>
      <c r="N25" s="11"/>
      <c r="O25" s="11"/>
      <c r="P25" s="11"/>
      <c r="Q25" s="11"/>
      <c r="R25" s="11"/>
    </row>
    <row r="26" spans="1:18" s="2" customFormat="1" ht="17.25" hidden="1" customHeight="1">
      <c r="A26" s="157" t="s">
        <v>47</v>
      </c>
      <c r="B26" s="165">
        <f>+SUM(B27:B39)</f>
        <v>9832</v>
      </c>
      <c r="C26" s="165">
        <f>+SUM(C27:C39)</f>
        <v>9832</v>
      </c>
      <c r="D26" s="165">
        <f>+SUM(D27:D39)</f>
        <v>11910.528</v>
      </c>
      <c r="E26" s="165"/>
      <c r="F26" s="11"/>
      <c r="G26" s="11"/>
      <c r="H26" s="13"/>
      <c r="I26" s="13"/>
      <c r="J26" s="13"/>
      <c r="K26" s="13"/>
      <c r="L26" s="11"/>
      <c r="M26" s="11"/>
      <c r="N26" s="11"/>
      <c r="O26" s="11"/>
      <c r="P26" s="11"/>
      <c r="Q26" s="11"/>
      <c r="R26" s="11"/>
    </row>
    <row r="27" spans="1:18" s="11" customFormat="1" ht="17.25" hidden="1" customHeight="1">
      <c r="A27" s="108" t="s">
        <v>50</v>
      </c>
      <c r="B27" s="66">
        <v>1451</v>
      </c>
      <c r="C27" s="66">
        <v>1451</v>
      </c>
      <c r="D27" s="66">
        <v>1669</v>
      </c>
      <c r="E27" s="66">
        <v>1150.241</v>
      </c>
      <c r="H27" s="13"/>
      <c r="I27" s="13"/>
      <c r="J27" s="13"/>
      <c r="K27" s="13"/>
    </row>
    <row r="28" spans="1:18" s="11" customFormat="1" ht="17.25" hidden="1" customHeight="1">
      <c r="A28" s="108" t="s">
        <v>70</v>
      </c>
      <c r="B28" s="66">
        <v>425</v>
      </c>
      <c r="C28" s="66">
        <v>425</v>
      </c>
      <c r="D28" s="66">
        <v>420.678</v>
      </c>
      <c r="E28" s="66">
        <v>989.83</v>
      </c>
      <c r="H28" s="13"/>
      <c r="I28" s="13"/>
      <c r="J28" s="13"/>
      <c r="K28" s="13"/>
    </row>
    <row r="29" spans="1:18" s="11" customFormat="1" ht="17.25" hidden="1" customHeight="1">
      <c r="A29" s="108" t="s">
        <v>54</v>
      </c>
      <c r="B29" s="66">
        <v>652</v>
      </c>
      <c r="C29" s="66">
        <v>652</v>
      </c>
      <c r="D29" s="66">
        <v>783.3</v>
      </c>
      <c r="E29" s="66">
        <v>1201.3800000000001</v>
      </c>
      <c r="H29" s="13"/>
      <c r="I29" s="13"/>
      <c r="J29" s="13"/>
      <c r="K29" s="13"/>
    </row>
    <row r="30" spans="1:18" s="11" customFormat="1" ht="17.25" hidden="1" customHeight="1">
      <c r="A30" s="108" t="s">
        <v>55</v>
      </c>
      <c r="B30" s="66">
        <v>1335</v>
      </c>
      <c r="C30" s="66">
        <v>1335</v>
      </c>
      <c r="D30" s="66">
        <v>1558</v>
      </c>
      <c r="E30" s="66">
        <v>1167.0409999999999</v>
      </c>
      <c r="H30" s="13"/>
      <c r="I30" s="13"/>
      <c r="J30" s="13"/>
      <c r="K30" s="13"/>
    </row>
    <row r="31" spans="1:18" s="11" customFormat="1" ht="17.25" hidden="1" customHeight="1">
      <c r="A31" s="108" t="s">
        <v>71</v>
      </c>
      <c r="B31" s="66">
        <v>415</v>
      </c>
      <c r="C31" s="66">
        <v>415</v>
      </c>
      <c r="D31" s="66">
        <v>293.8</v>
      </c>
      <c r="E31" s="66">
        <v>707.95100000000002</v>
      </c>
      <c r="H31" s="13"/>
      <c r="I31" s="13"/>
      <c r="J31" s="13"/>
      <c r="K31" s="13"/>
    </row>
    <row r="32" spans="1:18" s="11" customFormat="1" ht="17.25" hidden="1" customHeight="1">
      <c r="A32" s="108" t="s">
        <v>72</v>
      </c>
      <c r="B32" s="66">
        <v>2105</v>
      </c>
      <c r="C32" s="66">
        <v>2105</v>
      </c>
      <c r="D32" s="66">
        <v>2377</v>
      </c>
      <c r="E32" s="66">
        <v>1129.2159999999999</v>
      </c>
      <c r="H32" s="13"/>
      <c r="I32" s="13"/>
      <c r="J32" s="13"/>
      <c r="K32" s="13"/>
    </row>
    <row r="33" spans="1:17" s="11" customFormat="1" ht="17.25" hidden="1" customHeight="1">
      <c r="A33" s="108" t="s">
        <v>51</v>
      </c>
      <c r="B33" s="66">
        <v>26</v>
      </c>
      <c r="C33" s="66">
        <v>26</v>
      </c>
      <c r="D33" s="66">
        <v>31</v>
      </c>
      <c r="E33" s="66">
        <v>1192.307</v>
      </c>
      <c r="H33" s="13"/>
      <c r="I33" s="13"/>
      <c r="J33" s="13"/>
      <c r="K33" s="13"/>
    </row>
    <row r="34" spans="1:17" s="11" customFormat="1" ht="17.25" hidden="1" customHeight="1">
      <c r="A34" s="108" t="s">
        <v>48</v>
      </c>
      <c r="B34" s="66">
        <v>37</v>
      </c>
      <c r="C34" s="66">
        <v>37</v>
      </c>
      <c r="D34" s="66">
        <v>53.45</v>
      </c>
      <c r="E34" s="66">
        <v>1444.5940000000001</v>
      </c>
      <c r="H34" s="13"/>
      <c r="I34" s="13"/>
      <c r="J34" s="13"/>
      <c r="K34" s="13"/>
    </row>
    <row r="35" spans="1:17" s="11" customFormat="1" ht="17.25" hidden="1" customHeight="1">
      <c r="A35" s="108" t="s">
        <v>49</v>
      </c>
      <c r="B35" s="66">
        <v>422</v>
      </c>
      <c r="C35" s="66">
        <v>422</v>
      </c>
      <c r="D35" s="66">
        <v>454.3</v>
      </c>
      <c r="E35" s="66">
        <v>1076.54</v>
      </c>
    </row>
    <row r="36" spans="1:17" s="11" customFormat="1" ht="17.25" hidden="1" customHeight="1">
      <c r="A36" s="108" t="s">
        <v>193</v>
      </c>
      <c r="B36" s="66">
        <v>10</v>
      </c>
      <c r="C36" s="66">
        <v>10</v>
      </c>
      <c r="D36" s="66">
        <v>12</v>
      </c>
      <c r="E36" s="66">
        <v>1200</v>
      </c>
    </row>
    <row r="37" spans="1:17" s="11" customFormat="1" ht="17.25" hidden="1" customHeight="1">
      <c r="A37" s="108" t="s">
        <v>99</v>
      </c>
      <c r="B37" s="66">
        <v>435</v>
      </c>
      <c r="C37" s="66">
        <v>435</v>
      </c>
      <c r="D37" s="66">
        <v>545</v>
      </c>
      <c r="E37" s="66">
        <v>1252.873</v>
      </c>
    </row>
    <row r="38" spans="1:17" s="11" customFormat="1" ht="17.25" hidden="1" customHeight="1">
      <c r="A38" s="108" t="s">
        <v>52</v>
      </c>
      <c r="B38" s="66">
        <v>592</v>
      </c>
      <c r="C38" s="66">
        <v>592</v>
      </c>
      <c r="D38" s="66">
        <v>803</v>
      </c>
      <c r="E38" s="66">
        <v>1356.4179999999999</v>
      </c>
    </row>
    <row r="39" spans="1:17" ht="17.25" hidden="1" customHeight="1">
      <c r="A39" s="109" t="s">
        <v>53</v>
      </c>
      <c r="B39" s="161">
        <v>1927</v>
      </c>
      <c r="C39" s="120">
        <v>1927</v>
      </c>
      <c r="D39" s="120">
        <v>2910</v>
      </c>
      <c r="E39" s="120">
        <v>1510.1189999999999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</row>
    <row r="40" spans="1:17" ht="12" hidden="1" customHeight="1">
      <c r="A40" s="130" t="s">
        <v>167</v>
      </c>
      <c r="B40" s="66"/>
      <c r="C40" s="66"/>
      <c r="D40" s="66"/>
      <c r="E40" s="66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1:17" ht="12" hidden="1" customHeight="1">
      <c r="A41" s="62" t="s">
        <v>127</v>
      </c>
      <c r="B41" s="18"/>
      <c r="C41" s="18"/>
      <c r="D41" s="18"/>
      <c r="E41" s="18"/>
    </row>
    <row r="42" spans="1:17" ht="12.75" hidden="1" customHeight="1">
      <c r="A42" s="175"/>
      <c r="B42" s="175"/>
      <c r="C42" s="175"/>
      <c r="D42" s="175"/>
      <c r="E42" s="175"/>
    </row>
    <row r="43" spans="1:17" s="11" customFormat="1" ht="27.95" hidden="1" customHeight="1">
      <c r="A43" s="577" t="s">
        <v>277</v>
      </c>
      <c r="B43" s="577"/>
      <c r="C43" s="577"/>
      <c r="D43" s="577"/>
      <c r="E43" s="577"/>
    </row>
    <row r="44" spans="1:17" s="11" customFormat="1" ht="24.75" hidden="1" customHeight="1">
      <c r="A44" s="11" t="s">
        <v>320</v>
      </c>
      <c r="B44" s="17"/>
      <c r="C44" s="17"/>
      <c r="D44" s="17"/>
      <c r="E44" s="17"/>
    </row>
    <row r="45" spans="1:17" s="13" customFormat="1" ht="29.25" hidden="1" customHeight="1">
      <c r="A45" s="137" t="s">
        <v>60</v>
      </c>
      <c r="B45" s="106" t="s">
        <v>137</v>
      </c>
      <c r="C45" s="76" t="s">
        <v>135</v>
      </c>
      <c r="D45" s="76" t="s">
        <v>134</v>
      </c>
      <c r="E45" s="76" t="s">
        <v>136</v>
      </c>
    </row>
    <row r="46" spans="1:17" s="13" customFormat="1" ht="6" hidden="1" customHeight="1">
      <c r="A46" s="157"/>
      <c r="B46" s="51"/>
      <c r="C46" s="51"/>
      <c r="D46" s="51"/>
      <c r="E46" s="51"/>
    </row>
    <row r="47" spans="1:17" s="13" customFormat="1" ht="10.35" hidden="1" customHeight="1">
      <c r="A47" s="157" t="s">
        <v>280</v>
      </c>
      <c r="B47" s="158">
        <f>+SUM(B48:B60)</f>
        <v>643</v>
      </c>
      <c r="C47" s="158">
        <f>+SUM(C48:C60)</f>
        <v>643</v>
      </c>
      <c r="D47" s="158">
        <f>+SUM(D48:D60)</f>
        <v>3241</v>
      </c>
      <c r="E47" s="158">
        <f>D47/C47*1000</f>
        <v>5040.4354587869357</v>
      </c>
    </row>
    <row r="48" spans="1:17" s="11" customFormat="1" ht="10.35" hidden="1" customHeight="1">
      <c r="A48" s="39" t="s">
        <v>50</v>
      </c>
      <c r="B48" s="42" t="s">
        <v>0</v>
      </c>
      <c r="C48" s="42" t="s">
        <v>0</v>
      </c>
      <c r="D48" s="42" t="s">
        <v>0</v>
      </c>
      <c r="E48" s="42" t="s">
        <v>0</v>
      </c>
      <c r="H48" s="13"/>
      <c r="I48" s="13"/>
      <c r="J48" s="13"/>
      <c r="K48" s="13"/>
    </row>
    <row r="49" spans="1:18" s="11" customFormat="1" ht="10.35" hidden="1" customHeight="1">
      <c r="A49" s="39" t="s">
        <v>70</v>
      </c>
      <c r="B49" s="42" t="s">
        <v>0</v>
      </c>
      <c r="C49" s="42" t="s">
        <v>0</v>
      </c>
      <c r="D49" s="42" t="s">
        <v>0</v>
      </c>
      <c r="E49" s="42" t="s">
        <v>0</v>
      </c>
      <c r="H49" s="300"/>
      <c r="I49" s="13"/>
      <c r="J49" s="13"/>
      <c r="K49" s="13"/>
    </row>
    <row r="50" spans="1:18" s="11" customFormat="1" ht="10.35" hidden="1" customHeight="1">
      <c r="A50" s="39" t="s">
        <v>54</v>
      </c>
      <c r="B50" s="42" t="s">
        <v>0</v>
      </c>
      <c r="C50" s="42" t="s">
        <v>0</v>
      </c>
      <c r="D50" s="42" t="s">
        <v>0</v>
      </c>
      <c r="E50" s="42" t="s">
        <v>0</v>
      </c>
      <c r="H50" s="13"/>
      <c r="I50" s="13"/>
      <c r="J50" s="13"/>
      <c r="K50" s="13"/>
    </row>
    <row r="51" spans="1:18" s="11" customFormat="1" ht="10.35" hidden="1" customHeight="1">
      <c r="A51" s="39" t="s">
        <v>55</v>
      </c>
      <c r="B51" s="42" t="s">
        <v>0</v>
      </c>
      <c r="C51" s="42" t="s">
        <v>0</v>
      </c>
      <c r="D51" s="42" t="s">
        <v>0</v>
      </c>
      <c r="E51" s="42" t="s">
        <v>0</v>
      </c>
      <c r="H51" s="13"/>
      <c r="I51" s="13"/>
      <c r="J51" s="13"/>
      <c r="K51" s="13"/>
    </row>
    <row r="52" spans="1:18" s="11" customFormat="1" ht="10.35" hidden="1" customHeight="1">
      <c r="A52" s="39" t="s">
        <v>71</v>
      </c>
      <c r="B52" s="42" t="s">
        <v>0</v>
      </c>
      <c r="C52" s="42" t="s">
        <v>0</v>
      </c>
      <c r="D52" s="42" t="s">
        <v>0</v>
      </c>
      <c r="E52" s="42" t="s">
        <v>0</v>
      </c>
      <c r="H52" s="300"/>
      <c r="I52" s="13"/>
      <c r="J52" s="13"/>
      <c r="K52" s="13"/>
    </row>
    <row r="53" spans="1:18" s="11" customFormat="1" ht="10.35" hidden="1" customHeight="1">
      <c r="A53" s="39" t="s">
        <v>72</v>
      </c>
      <c r="B53" s="42">
        <v>110</v>
      </c>
      <c r="C53" s="42">
        <v>110</v>
      </c>
      <c r="D53" s="42">
        <v>315</v>
      </c>
      <c r="E53" s="42">
        <v>2863.64</v>
      </c>
      <c r="H53" s="13"/>
      <c r="I53" s="13"/>
      <c r="J53" s="13"/>
      <c r="K53" s="13"/>
    </row>
    <row r="54" spans="1:18" s="11" customFormat="1" ht="10.35" hidden="1" customHeight="1">
      <c r="A54" s="39" t="s">
        <v>51</v>
      </c>
      <c r="B54" s="42">
        <v>125</v>
      </c>
      <c r="C54" s="42">
        <v>125</v>
      </c>
      <c r="D54" s="42">
        <v>676</v>
      </c>
      <c r="E54" s="42">
        <v>5408</v>
      </c>
      <c r="H54" s="13"/>
      <c r="I54" s="13"/>
      <c r="J54" s="13"/>
      <c r="K54" s="13"/>
    </row>
    <row r="55" spans="1:18" s="11" customFormat="1" ht="10.35" hidden="1" customHeight="1">
      <c r="A55" s="39" t="s">
        <v>48</v>
      </c>
      <c r="B55" s="42" t="s">
        <v>0</v>
      </c>
      <c r="C55" s="42" t="s">
        <v>0</v>
      </c>
      <c r="D55" s="42" t="s">
        <v>0</v>
      </c>
      <c r="E55" s="42" t="s">
        <v>0</v>
      </c>
      <c r="H55" s="13"/>
      <c r="I55" s="13"/>
      <c r="J55" s="13"/>
      <c r="K55" s="13"/>
    </row>
    <row r="56" spans="1:18" s="11" customFormat="1" ht="10.35" hidden="1" customHeight="1">
      <c r="A56" s="39" t="s">
        <v>49</v>
      </c>
      <c r="B56" s="42" t="s">
        <v>0</v>
      </c>
      <c r="C56" s="42" t="s">
        <v>0</v>
      </c>
      <c r="D56" s="42" t="s">
        <v>0</v>
      </c>
      <c r="E56" s="42" t="s">
        <v>0</v>
      </c>
      <c r="H56" s="13"/>
      <c r="I56" s="13"/>
      <c r="J56" s="13"/>
      <c r="K56" s="13"/>
    </row>
    <row r="57" spans="1:18" s="11" customFormat="1" ht="10.35" hidden="1" customHeight="1">
      <c r="A57" s="39" t="s">
        <v>193</v>
      </c>
      <c r="B57" s="42" t="s">
        <v>0</v>
      </c>
      <c r="C57" s="42" t="s">
        <v>0</v>
      </c>
      <c r="D57" s="42" t="s">
        <v>0</v>
      </c>
      <c r="E57" s="42" t="s">
        <v>0</v>
      </c>
      <c r="H57" s="13"/>
      <c r="I57" s="13"/>
      <c r="J57" s="13"/>
      <c r="K57" s="13"/>
    </row>
    <row r="58" spans="1:18" s="11" customFormat="1" ht="10.35" hidden="1" customHeight="1">
      <c r="A58" s="39" t="s">
        <v>99</v>
      </c>
      <c r="B58" s="42">
        <v>240</v>
      </c>
      <c r="C58" s="42">
        <v>240</v>
      </c>
      <c r="D58" s="42">
        <v>1275</v>
      </c>
      <c r="E58" s="11">
        <v>5312.5</v>
      </c>
      <c r="H58" s="13"/>
      <c r="I58" s="13"/>
      <c r="J58" s="13"/>
      <c r="K58" s="13"/>
    </row>
    <row r="59" spans="1:18" s="11" customFormat="1" ht="10.35" hidden="1" customHeight="1">
      <c r="A59" s="39" t="s">
        <v>52</v>
      </c>
      <c r="B59" s="42" t="s">
        <v>0</v>
      </c>
      <c r="C59" s="42" t="s">
        <v>0</v>
      </c>
      <c r="D59" s="42" t="s">
        <v>0</v>
      </c>
      <c r="E59" s="42" t="s">
        <v>0</v>
      </c>
      <c r="H59" s="13"/>
      <c r="I59" s="13"/>
      <c r="J59" s="13"/>
      <c r="K59" s="13"/>
    </row>
    <row r="60" spans="1:18" s="18" customFormat="1" ht="10.35" hidden="1" customHeight="1">
      <c r="A60" s="40" t="s">
        <v>53</v>
      </c>
      <c r="B60" s="162">
        <v>168</v>
      </c>
      <c r="C60" s="94">
        <v>168</v>
      </c>
      <c r="D60" s="94">
        <v>975</v>
      </c>
      <c r="E60" s="94">
        <v>5803.57</v>
      </c>
      <c r="F60" s="11"/>
      <c r="G60" s="11"/>
      <c r="H60" s="13"/>
      <c r="I60" s="13"/>
      <c r="J60" s="13"/>
      <c r="K60" s="13"/>
      <c r="L60" s="11"/>
      <c r="M60" s="11"/>
      <c r="N60" s="11"/>
      <c r="O60" s="11"/>
      <c r="P60" s="11"/>
      <c r="Q60" s="11"/>
      <c r="R60" s="11"/>
    </row>
    <row r="61" spans="1:18" ht="11.1" hidden="1" customHeight="1">
      <c r="A61" s="129"/>
      <c r="B61" s="129"/>
      <c r="C61" s="129"/>
      <c r="D61" s="129"/>
      <c r="E61" s="341" t="s">
        <v>237</v>
      </c>
      <c r="F61" s="11"/>
      <c r="G61" s="11"/>
      <c r="H61" s="13"/>
      <c r="I61" s="13"/>
      <c r="J61" s="13"/>
      <c r="K61" s="13"/>
      <c r="L61" s="11"/>
      <c r="M61" s="11"/>
      <c r="N61" s="11"/>
      <c r="O61" s="11"/>
      <c r="P61" s="11"/>
      <c r="Q61" s="11"/>
      <c r="R61" s="11"/>
    </row>
    <row r="62" spans="1:18" ht="12.75" hidden="1" customHeight="1"/>
    <row r="63" spans="1:18" s="11" customFormat="1" ht="27.95" hidden="1" customHeight="1">
      <c r="A63" s="577" t="s">
        <v>365</v>
      </c>
      <c r="B63" s="577"/>
      <c r="C63" s="577"/>
      <c r="D63" s="577"/>
      <c r="E63" s="577"/>
    </row>
    <row r="64" spans="1:18" s="11" customFormat="1" ht="3.95" hidden="1" customHeight="1">
      <c r="A64" s="17"/>
      <c r="B64" s="17"/>
      <c r="C64" s="17"/>
      <c r="D64" s="17"/>
      <c r="E64" s="17"/>
    </row>
    <row r="65" spans="1:11" ht="14.1" hidden="1" customHeight="1">
      <c r="A65" s="554" t="s">
        <v>60</v>
      </c>
      <c r="B65" s="548" t="s">
        <v>322</v>
      </c>
      <c r="C65" s="548"/>
      <c r="D65" s="548"/>
      <c r="E65" s="548"/>
      <c r="I65" s="46"/>
      <c r="J65" s="173"/>
    </row>
    <row r="66" spans="1:11" ht="27.95" hidden="1" customHeight="1">
      <c r="A66" s="555"/>
      <c r="B66" s="76" t="s">
        <v>137</v>
      </c>
      <c r="C66" s="76" t="s">
        <v>135</v>
      </c>
      <c r="D66" s="76" t="s">
        <v>134</v>
      </c>
      <c r="E66" s="76" t="s">
        <v>141</v>
      </c>
      <c r="I66" s="46"/>
      <c r="J66" s="173"/>
    </row>
    <row r="67" spans="1:11" s="13" customFormat="1" ht="6" hidden="1" customHeight="1">
      <c r="A67" s="157"/>
      <c r="B67" s="51"/>
      <c r="C67" s="51"/>
      <c r="D67" s="51"/>
      <c r="E67" s="51"/>
    </row>
    <row r="68" spans="1:11" s="13" customFormat="1" ht="11.45" hidden="1" customHeight="1">
      <c r="A68" s="157" t="s">
        <v>280</v>
      </c>
      <c r="B68" s="158">
        <f>+SUM(B69:B81)</f>
        <v>405</v>
      </c>
      <c r="C68" s="158">
        <f>+SUM(C69:C81)</f>
        <v>405</v>
      </c>
      <c r="D68" s="158">
        <f>+SUM(D69:D81)</f>
        <v>2354</v>
      </c>
      <c r="E68" s="158">
        <f>D68/C68*1000</f>
        <v>5812.3456790123455</v>
      </c>
    </row>
    <row r="69" spans="1:11" s="11" customFormat="1" ht="9.9499999999999993" hidden="1" customHeight="1">
      <c r="A69" s="39" t="s">
        <v>50</v>
      </c>
      <c r="B69" s="42" t="s">
        <v>207</v>
      </c>
      <c r="C69" s="42" t="s">
        <v>207</v>
      </c>
      <c r="D69" s="42" t="s">
        <v>207</v>
      </c>
      <c r="E69" s="42" t="s">
        <v>207</v>
      </c>
      <c r="H69" s="13"/>
      <c r="I69" s="13"/>
      <c r="J69" s="13"/>
      <c r="K69" s="13"/>
    </row>
    <row r="70" spans="1:11" s="11" customFormat="1" ht="9.9499999999999993" hidden="1" customHeight="1">
      <c r="A70" s="39" t="s">
        <v>70</v>
      </c>
      <c r="B70" s="42" t="s">
        <v>207</v>
      </c>
      <c r="C70" s="42" t="s">
        <v>207</v>
      </c>
      <c r="D70" s="42" t="s">
        <v>207</v>
      </c>
      <c r="E70" s="42" t="s">
        <v>207</v>
      </c>
      <c r="H70" s="13"/>
      <c r="I70" s="13"/>
      <c r="J70" s="13"/>
      <c r="K70" s="13"/>
    </row>
    <row r="71" spans="1:11" s="11" customFormat="1" ht="9.9499999999999993" hidden="1" customHeight="1">
      <c r="A71" s="39" t="s">
        <v>54</v>
      </c>
      <c r="B71" s="42" t="s">
        <v>207</v>
      </c>
      <c r="C71" s="42" t="s">
        <v>207</v>
      </c>
      <c r="D71" s="42" t="s">
        <v>207</v>
      </c>
      <c r="E71" s="42" t="s">
        <v>207</v>
      </c>
      <c r="H71" s="300"/>
      <c r="I71" s="13"/>
      <c r="J71" s="13"/>
      <c r="K71" s="13"/>
    </row>
    <row r="72" spans="1:11" s="11" customFormat="1" ht="9.9499999999999993" hidden="1" customHeight="1">
      <c r="A72" s="39" t="s">
        <v>55</v>
      </c>
      <c r="B72" s="299" t="s">
        <v>207</v>
      </c>
      <c r="C72" s="299" t="s">
        <v>207</v>
      </c>
      <c r="D72" s="299" t="s">
        <v>207</v>
      </c>
      <c r="E72" s="299" t="s">
        <v>207</v>
      </c>
      <c r="H72" s="300"/>
      <c r="I72" s="13"/>
      <c r="J72" s="13"/>
      <c r="K72" s="13"/>
    </row>
    <row r="73" spans="1:11" s="11" customFormat="1" ht="9.9499999999999993" hidden="1" customHeight="1">
      <c r="A73" s="39" t="s">
        <v>71</v>
      </c>
      <c r="B73" s="299" t="s">
        <v>207</v>
      </c>
      <c r="C73" s="299" t="s">
        <v>207</v>
      </c>
      <c r="D73" s="299" t="s">
        <v>207</v>
      </c>
      <c r="E73" s="299" t="s">
        <v>207</v>
      </c>
      <c r="H73" s="13"/>
      <c r="I73" s="13"/>
      <c r="J73" s="13"/>
      <c r="K73" s="13"/>
    </row>
    <row r="74" spans="1:11" s="11" customFormat="1" ht="9.9499999999999993" hidden="1" customHeight="1">
      <c r="A74" s="39" t="s">
        <v>72</v>
      </c>
      <c r="B74" s="299" t="s">
        <v>0</v>
      </c>
      <c r="C74" s="299" t="s">
        <v>0</v>
      </c>
      <c r="D74" s="299" t="s">
        <v>0</v>
      </c>
      <c r="E74" s="299" t="s">
        <v>0</v>
      </c>
      <c r="H74" s="300"/>
      <c r="I74" s="13"/>
      <c r="J74" s="13"/>
      <c r="K74" s="13"/>
    </row>
    <row r="75" spans="1:11" s="11" customFormat="1" ht="9.9499999999999993" hidden="1" customHeight="1">
      <c r="A75" s="39" t="s">
        <v>51</v>
      </c>
      <c r="B75" s="42" t="s">
        <v>0</v>
      </c>
      <c r="C75" s="42" t="s">
        <v>0</v>
      </c>
      <c r="D75" s="42" t="s">
        <v>0</v>
      </c>
      <c r="E75" s="42" t="s">
        <v>0</v>
      </c>
      <c r="H75" s="13"/>
      <c r="I75" s="13"/>
      <c r="J75" s="13"/>
      <c r="K75" s="13"/>
    </row>
    <row r="76" spans="1:11" s="11" customFormat="1" ht="9.9499999999999993" hidden="1" customHeight="1">
      <c r="A76" s="39" t="s">
        <v>48</v>
      </c>
      <c r="B76" s="42" t="s">
        <v>207</v>
      </c>
      <c r="C76" s="42" t="s">
        <v>207</v>
      </c>
      <c r="D76" s="42" t="s">
        <v>207</v>
      </c>
      <c r="E76" s="42" t="s">
        <v>207</v>
      </c>
      <c r="H76" s="13"/>
      <c r="I76" s="13"/>
      <c r="J76" s="13"/>
      <c r="K76" s="13"/>
    </row>
    <row r="77" spans="1:11" s="11" customFormat="1" ht="9.9499999999999993" hidden="1" customHeight="1">
      <c r="A77" s="39" t="s">
        <v>49</v>
      </c>
      <c r="B77" s="42">
        <v>14</v>
      </c>
      <c r="C77" s="42">
        <v>14</v>
      </c>
      <c r="D77" s="42">
        <v>92.6</v>
      </c>
      <c r="E77" s="42">
        <v>6614.29</v>
      </c>
      <c r="H77" s="13"/>
      <c r="I77" s="13"/>
      <c r="J77" s="13"/>
      <c r="K77" s="13"/>
    </row>
    <row r="78" spans="1:11" s="11" customFormat="1" ht="9.9499999999999993" hidden="1" customHeight="1">
      <c r="A78" s="39" t="s">
        <v>193</v>
      </c>
      <c r="B78" s="42" t="s">
        <v>207</v>
      </c>
      <c r="C78" s="42" t="s">
        <v>207</v>
      </c>
      <c r="D78" s="42" t="s">
        <v>207</v>
      </c>
      <c r="E78" s="42" t="s">
        <v>207</v>
      </c>
      <c r="H78" s="13"/>
      <c r="I78" s="13"/>
      <c r="J78" s="13"/>
      <c r="K78" s="13"/>
    </row>
    <row r="79" spans="1:11" s="11" customFormat="1" ht="9.9499999999999993" hidden="1" customHeight="1">
      <c r="A79" s="39" t="s">
        <v>99</v>
      </c>
      <c r="B79" s="42">
        <v>220</v>
      </c>
      <c r="C79" s="42">
        <v>220</v>
      </c>
      <c r="D79" s="42">
        <v>1260</v>
      </c>
      <c r="E79" s="42">
        <v>5727.27</v>
      </c>
      <c r="H79" s="13"/>
      <c r="I79" s="13"/>
      <c r="J79" s="13"/>
      <c r="K79" s="13"/>
    </row>
    <row r="80" spans="1:11" s="11" customFormat="1" ht="9.9499999999999993" hidden="1" customHeight="1">
      <c r="A80" s="39" t="s">
        <v>52</v>
      </c>
      <c r="B80" s="42" t="s">
        <v>207</v>
      </c>
      <c r="C80" s="42" t="s">
        <v>207</v>
      </c>
      <c r="D80" s="42" t="s">
        <v>207</v>
      </c>
      <c r="E80" s="42" t="s">
        <v>207</v>
      </c>
      <c r="H80" s="13"/>
      <c r="I80" s="13"/>
      <c r="J80" s="13"/>
      <c r="K80" s="13"/>
    </row>
    <row r="81" spans="1:18" s="18" customFormat="1" ht="9.9499999999999993" hidden="1" customHeight="1">
      <c r="A81" s="40" t="s">
        <v>53</v>
      </c>
      <c r="B81" s="162">
        <v>171</v>
      </c>
      <c r="C81" s="94">
        <v>171</v>
      </c>
      <c r="D81" s="94">
        <v>1001.4</v>
      </c>
      <c r="E81" s="94">
        <v>5856.14</v>
      </c>
      <c r="F81" s="11"/>
      <c r="G81" s="11"/>
      <c r="H81" s="13"/>
      <c r="I81" s="13"/>
      <c r="J81" s="13"/>
      <c r="K81" s="13"/>
      <c r="L81" s="11"/>
      <c r="M81" s="11"/>
      <c r="N81" s="11"/>
      <c r="O81" s="11"/>
      <c r="P81" s="11"/>
      <c r="Q81" s="11"/>
      <c r="R81" s="11"/>
    </row>
    <row r="82" spans="1:18" ht="11.1" hidden="1" customHeight="1">
      <c r="A82" s="129"/>
      <c r="B82" s="129"/>
      <c r="C82" s="129"/>
      <c r="D82" s="129"/>
      <c r="E82" s="341" t="s">
        <v>237</v>
      </c>
      <c r="F82" s="11"/>
      <c r="G82" s="11"/>
      <c r="H82" s="13"/>
      <c r="I82" s="13"/>
      <c r="J82" s="13"/>
      <c r="K82" s="13"/>
      <c r="L82" s="11"/>
      <c r="M82" s="11"/>
      <c r="N82" s="11"/>
      <c r="O82" s="11"/>
      <c r="P82" s="11"/>
      <c r="Q82" s="11"/>
      <c r="R82" s="11"/>
    </row>
    <row r="83" spans="1:18" ht="12.75" hidden="1" customHeight="1">
      <c r="A83" s="62"/>
      <c r="B83" s="62"/>
      <c r="C83" s="62"/>
      <c r="D83" s="62"/>
      <c r="E83" s="62"/>
      <c r="F83" s="11"/>
      <c r="G83" s="11"/>
      <c r="H83" s="13"/>
      <c r="I83" s="13"/>
      <c r="J83" s="13"/>
      <c r="K83" s="13"/>
      <c r="L83" s="11"/>
      <c r="M83" s="11"/>
      <c r="N83" s="11"/>
      <c r="O83" s="11"/>
      <c r="P83" s="11"/>
      <c r="Q83" s="11"/>
      <c r="R83" s="11"/>
    </row>
    <row r="84" spans="1:18" ht="27.95" hidden="1" customHeight="1">
      <c r="A84" s="577" t="str">
        <f>A63</f>
        <v>12.16  PUNO: SUPERFICIE SEMBRADA, COSECHADA, PRODUCCIÓN Y RENDIMIENTO DE  HABA GRANO VERDE, SEGÚN
          PROVINCIA, CAMPAÑA 2018 - 2024</v>
      </c>
      <c r="B84" s="577"/>
      <c r="C84" s="577"/>
      <c r="D84" s="577"/>
      <c r="E84" s="577"/>
    </row>
    <row r="85" spans="1:18" ht="3.95" hidden="1" customHeight="1">
      <c r="A85" s="17"/>
      <c r="B85" s="17"/>
      <c r="C85" s="17"/>
      <c r="D85" s="17"/>
      <c r="E85" s="17"/>
    </row>
    <row r="86" spans="1:18" ht="12" hidden="1" customHeight="1">
      <c r="A86" s="554" t="s">
        <v>60</v>
      </c>
      <c r="B86" s="548" t="s">
        <v>323</v>
      </c>
      <c r="C86" s="548"/>
      <c r="D86" s="548"/>
      <c r="E86" s="548"/>
      <c r="I86" s="46"/>
      <c r="J86" s="173"/>
    </row>
    <row r="87" spans="1:18" ht="27.95" hidden="1" customHeight="1">
      <c r="A87" s="555"/>
      <c r="B87" s="76" t="s">
        <v>137</v>
      </c>
      <c r="C87" s="76" t="s">
        <v>135</v>
      </c>
      <c r="D87" s="76" t="s">
        <v>134</v>
      </c>
      <c r="E87" s="76" t="s">
        <v>141</v>
      </c>
      <c r="I87" s="46"/>
      <c r="J87" s="173"/>
    </row>
    <row r="88" spans="1:18" ht="6" hidden="1" customHeight="1">
      <c r="A88" s="157"/>
      <c r="B88" s="51"/>
      <c r="C88" s="51"/>
      <c r="D88" s="51"/>
      <c r="E88" s="51"/>
    </row>
    <row r="89" spans="1:18" ht="11.45" hidden="1" customHeight="1">
      <c r="A89" s="157" t="s">
        <v>280</v>
      </c>
      <c r="B89" s="158">
        <f>+SUM(B90:B102)</f>
        <v>541</v>
      </c>
      <c r="C89" s="158">
        <f>+SUM(C90:C102)</f>
        <v>541</v>
      </c>
      <c r="D89" s="158">
        <f>+SUM(D90:D102)</f>
        <v>3242.6</v>
      </c>
      <c r="E89" s="158">
        <f>D89/C89*1000</f>
        <v>5993.7153419593342</v>
      </c>
    </row>
    <row r="90" spans="1:18" ht="11.45" hidden="1" customHeight="1">
      <c r="A90" s="39" t="s">
        <v>50</v>
      </c>
      <c r="B90" s="42">
        <v>3</v>
      </c>
      <c r="C90" s="42">
        <v>3</v>
      </c>
      <c r="D90" s="42">
        <v>18</v>
      </c>
      <c r="E90" s="42">
        <v>6000</v>
      </c>
      <c r="H90" s="13"/>
    </row>
    <row r="91" spans="1:18" ht="11.45" hidden="1" customHeight="1">
      <c r="A91" s="39" t="s">
        <v>70</v>
      </c>
      <c r="B91" s="42" t="s">
        <v>207</v>
      </c>
      <c r="C91" s="42" t="s">
        <v>207</v>
      </c>
      <c r="D91" s="42" t="s">
        <v>207</v>
      </c>
      <c r="E91" s="42" t="s">
        <v>207</v>
      </c>
      <c r="H91" s="13"/>
    </row>
    <row r="92" spans="1:18" ht="11.45" hidden="1" customHeight="1">
      <c r="A92" s="39" t="s">
        <v>54</v>
      </c>
      <c r="B92" s="42" t="s">
        <v>207</v>
      </c>
      <c r="C92" s="42" t="s">
        <v>207</v>
      </c>
      <c r="D92" s="42" t="s">
        <v>207</v>
      </c>
      <c r="E92" s="42" t="s">
        <v>207</v>
      </c>
      <c r="H92" s="300"/>
    </row>
    <row r="93" spans="1:18" ht="11.45" hidden="1" customHeight="1">
      <c r="A93" s="39" t="s">
        <v>55</v>
      </c>
      <c r="B93" s="42" t="s">
        <v>207</v>
      </c>
      <c r="C93" s="42" t="s">
        <v>207</v>
      </c>
      <c r="D93" s="42" t="s">
        <v>207</v>
      </c>
      <c r="E93" s="42" t="s">
        <v>207</v>
      </c>
      <c r="H93" s="13"/>
    </row>
    <row r="94" spans="1:18" ht="11.45" hidden="1" customHeight="1">
      <c r="A94" s="39" t="s">
        <v>71</v>
      </c>
      <c r="B94" s="42" t="s">
        <v>207</v>
      </c>
      <c r="C94" s="42" t="s">
        <v>207</v>
      </c>
      <c r="D94" s="42" t="s">
        <v>207</v>
      </c>
      <c r="E94" s="42" t="s">
        <v>207</v>
      </c>
      <c r="H94" s="13"/>
    </row>
    <row r="95" spans="1:18" ht="11.45" hidden="1" customHeight="1">
      <c r="A95" s="39" t="s">
        <v>72</v>
      </c>
      <c r="B95" s="42">
        <v>40</v>
      </c>
      <c r="C95" s="42">
        <v>40</v>
      </c>
      <c r="D95" s="42">
        <v>224</v>
      </c>
      <c r="E95" s="42">
        <v>5600</v>
      </c>
      <c r="H95" s="300"/>
    </row>
    <row r="96" spans="1:18" ht="11.45" hidden="1" customHeight="1">
      <c r="A96" s="39" t="s">
        <v>51</v>
      </c>
      <c r="B96" s="42">
        <v>120</v>
      </c>
      <c r="C96" s="42">
        <v>120</v>
      </c>
      <c r="D96" s="42">
        <v>658</v>
      </c>
      <c r="E96" s="42">
        <v>5483.33</v>
      </c>
    </row>
    <row r="97" spans="1:10" ht="11.45" hidden="1" customHeight="1">
      <c r="A97" s="39" t="s">
        <v>48</v>
      </c>
      <c r="B97" s="42" t="s">
        <v>207</v>
      </c>
      <c r="C97" s="42" t="s">
        <v>207</v>
      </c>
      <c r="D97" s="42" t="s">
        <v>207</v>
      </c>
      <c r="E97" s="42" t="s">
        <v>207</v>
      </c>
    </row>
    <row r="98" spans="1:10" ht="11.45" hidden="1" customHeight="1">
      <c r="A98" s="39" t="s">
        <v>49</v>
      </c>
      <c r="B98" s="42">
        <v>14</v>
      </c>
      <c r="C98" s="42">
        <v>14</v>
      </c>
      <c r="D98" s="42">
        <v>91.6</v>
      </c>
      <c r="E98" s="42">
        <v>6542.86</v>
      </c>
    </row>
    <row r="99" spans="1:10" ht="11.45" hidden="1" customHeight="1">
      <c r="A99" s="39" t="s">
        <v>193</v>
      </c>
      <c r="B99" s="42" t="s">
        <v>207</v>
      </c>
      <c r="C99" s="42" t="s">
        <v>207</v>
      </c>
      <c r="D99" s="42" t="s">
        <v>207</v>
      </c>
      <c r="E99" s="42" t="s">
        <v>207</v>
      </c>
    </row>
    <row r="100" spans="1:10" ht="11.45" hidden="1" customHeight="1">
      <c r="A100" s="39" t="s">
        <v>99</v>
      </c>
      <c r="B100" s="42">
        <v>190</v>
      </c>
      <c r="C100" s="42">
        <v>190</v>
      </c>
      <c r="D100" s="42">
        <v>1083</v>
      </c>
      <c r="E100" s="42">
        <v>5700</v>
      </c>
    </row>
    <row r="101" spans="1:10" ht="11.45" hidden="1" customHeight="1">
      <c r="A101" s="39" t="s">
        <v>52</v>
      </c>
      <c r="B101" s="42" t="s">
        <v>207</v>
      </c>
      <c r="C101" s="42" t="s">
        <v>207</v>
      </c>
      <c r="D101" s="42" t="s">
        <v>207</v>
      </c>
      <c r="E101" s="42" t="s">
        <v>207</v>
      </c>
    </row>
    <row r="102" spans="1:10" ht="11.45" hidden="1" customHeight="1">
      <c r="A102" s="40" t="s">
        <v>53</v>
      </c>
      <c r="B102" s="162">
        <v>174</v>
      </c>
      <c r="C102" s="94">
        <v>174</v>
      </c>
      <c r="D102" s="94">
        <v>1168</v>
      </c>
      <c r="E102" s="94">
        <v>6712.64</v>
      </c>
    </row>
    <row r="103" spans="1:10" ht="11.1" hidden="1" customHeight="1">
      <c r="A103" s="129"/>
      <c r="B103" s="129"/>
      <c r="C103" s="129"/>
      <c r="D103" s="129"/>
      <c r="E103" s="341" t="s">
        <v>237</v>
      </c>
    </row>
    <row r="104" spans="1:10" ht="7.5" hidden="1" customHeight="1"/>
    <row r="105" spans="1:10" ht="27.95" customHeight="1">
      <c r="A105" s="571" t="s">
        <v>388</v>
      </c>
      <c r="B105" s="571"/>
      <c r="C105" s="571"/>
      <c r="D105" s="571"/>
      <c r="E105" s="571"/>
    </row>
    <row r="106" spans="1:10" ht="5.0999999999999996" customHeight="1">
      <c r="A106" s="17"/>
      <c r="B106" s="17"/>
      <c r="C106" s="17"/>
      <c r="D106" s="17"/>
      <c r="E106" s="17"/>
    </row>
    <row r="107" spans="1:10" ht="12" customHeight="1">
      <c r="A107" s="554" t="s">
        <v>60</v>
      </c>
      <c r="B107" s="548" t="s">
        <v>324</v>
      </c>
      <c r="C107" s="548"/>
      <c r="D107" s="548"/>
      <c r="E107" s="548"/>
      <c r="I107" s="46"/>
      <c r="J107" s="173"/>
    </row>
    <row r="108" spans="1:10" ht="27.95" customHeight="1">
      <c r="A108" s="555"/>
      <c r="B108" s="76" t="s">
        <v>433</v>
      </c>
      <c r="C108" s="76" t="s">
        <v>434</v>
      </c>
      <c r="D108" s="76" t="s">
        <v>134</v>
      </c>
      <c r="E108" s="76" t="s">
        <v>141</v>
      </c>
      <c r="I108" s="46"/>
      <c r="J108" s="173"/>
    </row>
    <row r="109" spans="1:10" ht="5.0999999999999996" customHeight="1">
      <c r="A109" s="157"/>
      <c r="B109" s="51"/>
      <c r="C109" s="51"/>
      <c r="D109" s="51"/>
      <c r="E109" s="51"/>
      <c r="F109" s="5"/>
    </row>
    <row r="110" spans="1:10" ht="9.9499999999999993" customHeight="1">
      <c r="A110" s="157" t="s">
        <v>280</v>
      </c>
      <c r="B110" s="158">
        <f>+SUM(B111:B123)</f>
        <v>598</v>
      </c>
      <c r="C110" s="158">
        <f>+SUM(C111:C123)</f>
        <v>598</v>
      </c>
      <c r="D110" s="158">
        <f>+SUM(D111:D123)</f>
        <v>3698.8</v>
      </c>
      <c r="E110" s="158">
        <f>D110/C110*1000</f>
        <v>6185.2842809364547</v>
      </c>
      <c r="F110" s="5"/>
    </row>
    <row r="111" spans="1:10" ht="9.9499999999999993" customHeight="1">
      <c r="A111" s="39" t="s">
        <v>50</v>
      </c>
      <c r="B111" s="42">
        <v>6</v>
      </c>
      <c r="C111" s="42">
        <v>6</v>
      </c>
      <c r="D111" s="42">
        <v>44</v>
      </c>
      <c r="E111" s="42">
        <v>7333.33</v>
      </c>
      <c r="F111" s="5"/>
    </row>
    <row r="112" spans="1:10" ht="9.9499999999999993" customHeight="1">
      <c r="A112" s="39" t="s">
        <v>70</v>
      </c>
      <c r="B112" s="42" t="s">
        <v>207</v>
      </c>
      <c r="C112" s="42" t="s">
        <v>207</v>
      </c>
      <c r="D112" s="42" t="s">
        <v>207</v>
      </c>
      <c r="E112" s="42" t="s">
        <v>207</v>
      </c>
      <c r="F112" s="5"/>
      <c r="H112" s="13"/>
    </row>
    <row r="113" spans="1:8" ht="9.9499999999999993" customHeight="1">
      <c r="A113" s="39" t="s">
        <v>54</v>
      </c>
      <c r="B113" s="42" t="s">
        <v>207</v>
      </c>
      <c r="C113" s="42" t="s">
        <v>207</v>
      </c>
      <c r="D113" s="42" t="s">
        <v>207</v>
      </c>
      <c r="E113" s="42" t="s">
        <v>207</v>
      </c>
      <c r="F113" s="5"/>
      <c r="H113" s="13"/>
    </row>
    <row r="114" spans="1:8" ht="9.9499999999999993" customHeight="1">
      <c r="A114" s="39" t="s">
        <v>55</v>
      </c>
      <c r="B114" s="42" t="s">
        <v>207</v>
      </c>
      <c r="C114" s="42" t="s">
        <v>207</v>
      </c>
      <c r="D114" s="42" t="s">
        <v>207</v>
      </c>
      <c r="E114" s="42" t="s">
        <v>207</v>
      </c>
      <c r="F114" s="5"/>
      <c r="H114" s="300"/>
    </row>
    <row r="115" spans="1:8" ht="9.9499999999999993" customHeight="1">
      <c r="A115" s="39" t="s">
        <v>71</v>
      </c>
      <c r="B115" s="42" t="s">
        <v>207</v>
      </c>
      <c r="C115" s="42" t="s">
        <v>207</v>
      </c>
      <c r="D115" s="42" t="s">
        <v>207</v>
      </c>
      <c r="E115" s="42" t="s">
        <v>207</v>
      </c>
      <c r="F115" s="5"/>
      <c r="H115" s="13"/>
    </row>
    <row r="116" spans="1:8" ht="9.9499999999999993" customHeight="1">
      <c r="A116" s="39" t="s">
        <v>72</v>
      </c>
      <c r="B116" s="42">
        <v>85</v>
      </c>
      <c r="C116" s="42">
        <v>85</v>
      </c>
      <c r="D116" s="42">
        <v>450</v>
      </c>
      <c r="E116" s="42">
        <v>5294.12</v>
      </c>
      <c r="F116" s="5"/>
      <c r="H116" s="13"/>
    </row>
    <row r="117" spans="1:8" ht="9.9499999999999993" customHeight="1">
      <c r="A117" s="39" t="s">
        <v>51</v>
      </c>
      <c r="B117" s="42">
        <v>105</v>
      </c>
      <c r="C117" s="42">
        <v>105</v>
      </c>
      <c r="D117" s="42">
        <v>652</v>
      </c>
      <c r="E117" s="42">
        <v>6209.52</v>
      </c>
      <c r="F117" s="5"/>
      <c r="H117" s="300"/>
    </row>
    <row r="118" spans="1:8" ht="9.9499999999999993" customHeight="1">
      <c r="A118" s="39" t="s">
        <v>48</v>
      </c>
      <c r="B118" s="42" t="s">
        <v>207</v>
      </c>
      <c r="C118" s="42" t="s">
        <v>207</v>
      </c>
      <c r="D118" s="42" t="s">
        <v>207</v>
      </c>
      <c r="E118" s="42" t="s">
        <v>207</v>
      </c>
      <c r="F118" s="5"/>
    </row>
    <row r="119" spans="1:8" ht="9.9499999999999993" customHeight="1">
      <c r="A119" s="39" t="s">
        <v>49</v>
      </c>
      <c r="B119" s="42">
        <v>30</v>
      </c>
      <c r="C119" s="42">
        <v>30</v>
      </c>
      <c r="D119" s="42">
        <v>221.8</v>
      </c>
      <c r="E119" s="42">
        <v>7393.33</v>
      </c>
      <c r="F119" s="5"/>
    </row>
    <row r="120" spans="1:8" ht="9.9499999999999993" customHeight="1">
      <c r="A120" s="39" t="s">
        <v>193</v>
      </c>
      <c r="B120" s="42" t="s">
        <v>207</v>
      </c>
      <c r="C120" s="42" t="s">
        <v>207</v>
      </c>
      <c r="D120" s="42" t="s">
        <v>207</v>
      </c>
      <c r="E120" s="42" t="s">
        <v>207</v>
      </c>
      <c r="F120" s="5"/>
    </row>
    <row r="121" spans="1:8" ht="9.9499999999999993" customHeight="1">
      <c r="A121" s="39" t="s">
        <v>99</v>
      </c>
      <c r="B121" s="42">
        <v>190</v>
      </c>
      <c r="C121" s="42">
        <v>190</v>
      </c>
      <c r="D121" s="42">
        <v>1094</v>
      </c>
      <c r="E121" s="42">
        <v>5757.89</v>
      </c>
    </row>
    <row r="122" spans="1:8" ht="9.9499999999999993" customHeight="1">
      <c r="A122" s="39" t="s">
        <v>52</v>
      </c>
      <c r="B122" s="42" t="s">
        <v>207</v>
      </c>
      <c r="C122" s="42" t="s">
        <v>207</v>
      </c>
      <c r="D122" s="42" t="s">
        <v>207</v>
      </c>
      <c r="E122" s="42" t="s">
        <v>207</v>
      </c>
    </row>
    <row r="123" spans="1:8" ht="9.9499999999999993" customHeight="1">
      <c r="A123" s="39" t="s">
        <v>53</v>
      </c>
      <c r="B123" s="80">
        <v>182</v>
      </c>
      <c r="C123" s="42">
        <v>182</v>
      </c>
      <c r="D123" s="42">
        <v>1237</v>
      </c>
      <c r="E123" s="42">
        <v>6796.7</v>
      </c>
    </row>
    <row r="124" spans="1:8" ht="5.0999999999999996" customHeight="1">
      <c r="A124" s="486"/>
      <c r="B124" s="363"/>
      <c r="C124" s="94"/>
      <c r="D124" s="94"/>
      <c r="E124" s="94"/>
    </row>
    <row r="125" spans="1:8" ht="11.1" customHeight="1">
      <c r="A125" s="129"/>
      <c r="B125" s="129"/>
      <c r="C125" s="129"/>
      <c r="D125" s="129"/>
      <c r="E125" s="341" t="s">
        <v>237</v>
      </c>
    </row>
    <row r="126" spans="1:8" ht="9" customHeight="1"/>
    <row r="127" spans="1:8" ht="25.5" customHeight="1">
      <c r="A127" s="577" t="str">
        <f>A105</f>
        <v>12.16  PUNO: SUPERFICIE SEMBRADA, COSECHADA, PRODUCCIÓN Y RENDIMIENTO DE  HABA GRANO VERDE, SEGÚN
          PROVINCIA, CAMPAÑA 2020 - 2024</v>
      </c>
      <c r="B127" s="577"/>
      <c r="C127" s="577"/>
      <c r="D127" s="577"/>
      <c r="E127" s="577"/>
    </row>
    <row r="128" spans="1:8" ht="5.0999999999999996" customHeight="1">
      <c r="A128" s="17"/>
      <c r="B128" s="17"/>
      <c r="C128" s="17"/>
      <c r="D128" s="17"/>
      <c r="E128" s="183"/>
    </row>
    <row r="129" spans="1:10" ht="12" customHeight="1">
      <c r="A129" s="554" t="s">
        <v>60</v>
      </c>
      <c r="B129" s="548" t="s">
        <v>325</v>
      </c>
      <c r="C129" s="548"/>
      <c r="D129" s="548"/>
      <c r="E129" s="548"/>
      <c r="I129" s="46"/>
      <c r="J129" s="173"/>
    </row>
    <row r="130" spans="1:10" ht="27.95" customHeight="1">
      <c r="A130" s="555"/>
      <c r="B130" s="76" t="s">
        <v>433</v>
      </c>
      <c r="C130" s="76" t="s">
        <v>434</v>
      </c>
      <c r="D130" s="76" t="s">
        <v>134</v>
      </c>
      <c r="E130" s="76" t="s">
        <v>141</v>
      </c>
      <c r="I130" s="46"/>
      <c r="J130" s="173"/>
    </row>
    <row r="131" spans="1:10" ht="5.0999999999999996" customHeight="1">
      <c r="A131" s="157"/>
      <c r="B131" s="51"/>
      <c r="C131" s="51"/>
      <c r="D131" s="51"/>
      <c r="E131" s="51"/>
    </row>
    <row r="132" spans="1:10" ht="9.9499999999999993" customHeight="1">
      <c r="A132" s="157" t="s">
        <v>280</v>
      </c>
      <c r="B132" s="158">
        <f>+SUM(B133:B145)</f>
        <v>710</v>
      </c>
      <c r="C132" s="158">
        <f>+SUM(C133:C145)</f>
        <v>710</v>
      </c>
      <c r="D132" s="158">
        <f>+SUM(D133:D145)</f>
        <v>4428.1000000000004</v>
      </c>
      <c r="E132" s="158">
        <f>D132/C132*1000</f>
        <v>6236.7605633802823</v>
      </c>
    </row>
    <row r="133" spans="1:10" ht="9.9499999999999993" customHeight="1">
      <c r="A133" s="39" t="s">
        <v>50</v>
      </c>
      <c r="B133" s="42" t="s">
        <v>0</v>
      </c>
      <c r="C133" s="42" t="s">
        <v>0</v>
      </c>
      <c r="D133" s="42" t="s">
        <v>0</v>
      </c>
      <c r="E133" s="42" t="s">
        <v>0</v>
      </c>
    </row>
    <row r="134" spans="1:10" ht="9.9499999999999993" customHeight="1">
      <c r="A134" s="39" t="s">
        <v>70</v>
      </c>
      <c r="B134" s="42" t="s">
        <v>207</v>
      </c>
      <c r="C134" s="42" t="s">
        <v>207</v>
      </c>
      <c r="D134" s="42" t="s">
        <v>207</v>
      </c>
      <c r="E134" s="42" t="s">
        <v>207</v>
      </c>
    </row>
    <row r="135" spans="1:10" ht="9.9499999999999993" customHeight="1">
      <c r="A135" s="39" t="s">
        <v>54</v>
      </c>
      <c r="B135" s="42" t="s">
        <v>207</v>
      </c>
      <c r="C135" s="42" t="s">
        <v>207</v>
      </c>
      <c r="D135" s="42" t="s">
        <v>207</v>
      </c>
      <c r="E135" s="42" t="s">
        <v>207</v>
      </c>
    </row>
    <row r="136" spans="1:10" ht="9.9499999999999993" customHeight="1">
      <c r="A136" s="39" t="s">
        <v>55</v>
      </c>
      <c r="B136" s="42" t="s">
        <v>207</v>
      </c>
      <c r="C136" s="42" t="s">
        <v>207</v>
      </c>
      <c r="D136" s="42" t="s">
        <v>207</v>
      </c>
      <c r="E136" s="42" t="s">
        <v>207</v>
      </c>
    </row>
    <row r="137" spans="1:10" ht="9.9499999999999993" customHeight="1">
      <c r="A137" s="39" t="s">
        <v>71</v>
      </c>
      <c r="B137" s="42" t="s">
        <v>207</v>
      </c>
      <c r="C137" s="42" t="s">
        <v>207</v>
      </c>
      <c r="D137" s="42" t="s">
        <v>207</v>
      </c>
      <c r="E137" s="42" t="s">
        <v>207</v>
      </c>
    </row>
    <row r="138" spans="1:10" ht="9.9499999999999993" customHeight="1">
      <c r="A138" s="39" t="s">
        <v>72</v>
      </c>
      <c r="B138" s="42">
        <v>140</v>
      </c>
      <c r="C138" s="42">
        <v>140</v>
      </c>
      <c r="D138" s="42">
        <v>796</v>
      </c>
      <c r="E138" s="42">
        <v>5685.7142857142862</v>
      </c>
    </row>
    <row r="139" spans="1:10" ht="9.9499999999999993" customHeight="1">
      <c r="A139" s="39" t="s">
        <v>51</v>
      </c>
      <c r="B139" s="42">
        <v>95</v>
      </c>
      <c r="C139" s="42">
        <v>95</v>
      </c>
      <c r="D139" s="42">
        <v>826</v>
      </c>
      <c r="E139" s="42">
        <v>8694.7368421052633</v>
      </c>
    </row>
    <row r="140" spans="1:10" ht="9.9499999999999993" customHeight="1">
      <c r="A140" s="39" t="s">
        <v>48</v>
      </c>
      <c r="B140" s="42" t="s">
        <v>207</v>
      </c>
      <c r="C140" s="42" t="s">
        <v>207</v>
      </c>
      <c r="D140" s="42" t="s">
        <v>207</v>
      </c>
      <c r="E140" s="42" t="s">
        <v>207</v>
      </c>
    </row>
    <row r="141" spans="1:10" ht="9.9499999999999993" customHeight="1">
      <c r="A141" s="39" t="s">
        <v>49</v>
      </c>
      <c r="B141" s="42">
        <v>14</v>
      </c>
      <c r="C141" s="42">
        <v>14</v>
      </c>
      <c r="D141" s="42">
        <v>102</v>
      </c>
      <c r="E141" s="42">
        <v>7285.7142857142853</v>
      </c>
    </row>
    <row r="142" spans="1:10" ht="9.9499999999999993" customHeight="1">
      <c r="A142" s="39" t="s">
        <v>193</v>
      </c>
      <c r="B142" s="42" t="s">
        <v>207</v>
      </c>
      <c r="C142" s="42" t="s">
        <v>207</v>
      </c>
      <c r="D142" s="42" t="s">
        <v>207</v>
      </c>
      <c r="E142" s="42" t="s">
        <v>207</v>
      </c>
    </row>
    <row r="143" spans="1:10" ht="9.9499999999999993" customHeight="1">
      <c r="A143" s="39" t="s">
        <v>99</v>
      </c>
      <c r="B143" s="42">
        <v>275</v>
      </c>
      <c r="C143" s="42">
        <v>275</v>
      </c>
      <c r="D143" s="42">
        <v>1472</v>
      </c>
      <c r="E143" s="42">
        <v>5352.727272727273</v>
      </c>
    </row>
    <row r="144" spans="1:10" ht="9.9499999999999993" customHeight="1">
      <c r="A144" s="39" t="s">
        <v>52</v>
      </c>
      <c r="B144" s="42" t="s">
        <v>207</v>
      </c>
      <c r="C144" s="42" t="s">
        <v>207</v>
      </c>
      <c r="D144" s="42" t="s">
        <v>207</v>
      </c>
      <c r="E144" s="42" t="s">
        <v>207</v>
      </c>
    </row>
    <row r="145" spans="1:12" ht="9.9499999999999993" customHeight="1">
      <c r="A145" s="39" t="s">
        <v>53</v>
      </c>
      <c r="B145" s="80">
        <v>186</v>
      </c>
      <c r="C145" s="42">
        <v>186</v>
      </c>
      <c r="D145" s="42">
        <v>1232.0999999999999</v>
      </c>
      <c r="E145" s="42">
        <v>6624.1935483870966</v>
      </c>
    </row>
    <row r="146" spans="1:12" ht="5.0999999999999996" customHeight="1">
      <c r="A146" s="486"/>
      <c r="B146" s="363"/>
      <c r="C146" s="94"/>
      <c r="D146" s="94"/>
      <c r="E146" s="94"/>
    </row>
    <row r="147" spans="1:12" ht="12" customHeight="1">
      <c r="A147" s="129"/>
      <c r="B147" s="129"/>
      <c r="C147" s="129"/>
      <c r="D147" s="129"/>
      <c r="E147" s="341" t="s">
        <v>237</v>
      </c>
    </row>
    <row r="148" spans="1:12" ht="13.5" hidden="1" customHeight="1"/>
    <row r="149" spans="1:12" ht="23.25" customHeight="1">
      <c r="A149" s="571" t="str">
        <f>A105</f>
        <v>12.16  PUNO: SUPERFICIE SEMBRADA, COSECHADA, PRODUCCIÓN Y RENDIMIENTO DE  HABA GRANO VERDE, SEGÚN
          PROVINCIA, CAMPAÑA 2020 - 2024</v>
      </c>
      <c r="B149" s="571"/>
      <c r="C149" s="571"/>
      <c r="D149" s="571"/>
      <c r="E149" s="571"/>
      <c r="H149"/>
      <c r="I149"/>
      <c r="J149"/>
      <c r="K149"/>
      <c r="L149"/>
    </row>
    <row r="150" spans="1:12" ht="5.0999999999999996" customHeight="1">
      <c r="A150" s="17"/>
      <c r="B150" s="17"/>
      <c r="C150" s="17"/>
      <c r="D150" s="17"/>
      <c r="E150" s="183"/>
      <c r="H150"/>
      <c r="I150"/>
      <c r="J150"/>
      <c r="K150"/>
      <c r="L150"/>
    </row>
    <row r="151" spans="1:12" ht="12.75" customHeight="1">
      <c r="A151" s="137" t="s">
        <v>60</v>
      </c>
      <c r="B151" s="547" t="s">
        <v>348</v>
      </c>
      <c r="C151" s="548"/>
      <c r="D151" s="548"/>
      <c r="E151" s="548"/>
      <c r="H151"/>
      <c r="I151"/>
      <c r="J151"/>
      <c r="K151"/>
      <c r="L151"/>
    </row>
    <row r="152" spans="1:12" ht="27.95" customHeight="1">
      <c r="A152" s="395"/>
      <c r="B152" s="76" t="s">
        <v>433</v>
      </c>
      <c r="C152" s="76" t="s">
        <v>434</v>
      </c>
      <c r="D152" s="76" t="s">
        <v>134</v>
      </c>
      <c r="E152" s="76" t="s">
        <v>141</v>
      </c>
      <c r="H152"/>
      <c r="I152"/>
      <c r="J152"/>
      <c r="K152"/>
      <c r="L152"/>
    </row>
    <row r="153" spans="1:12" ht="5.0999999999999996" customHeight="1">
      <c r="A153" s="157"/>
      <c r="B153" s="51"/>
      <c r="C153" s="51"/>
      <c r="D153" s="51"/>
      <c r="E153" s="51"/>
      <c r="H153"/>
      <c r="I153"/>
      <c r="J153"/>
      <c r="K153"/>
      <c r="L153"/>
    </row>
    <row r="154" spans="1:12" ht="9.9499999999999993" customHeight="1">
      <c r="A154" s="157" t="s">
        <v>280</v>
      </c>
      <c r="B154" s="158">
        <f>+SUM(B155:B167)</f>
        <v>157</v>
      </c>
      <c r="C154" s="158">
        <f>+SUM(C155:C167)</f>
        <v>157</v>
      </c>
      <c r="D154" s="158">
        <f>+SUM(D155:D167)</f>
        <v>810.09999999999991</v>
      </c>
      <c r="E154" s="158">
        <f>D154/C154*1000</f>
        <v>5159.8726114649671</v>
      </c>
      <c r="H154"/>
      <c r="I154"/>
      <c r="J154"/>
      <c r="K154"/>
      <c r="L154"/>
    </row>
    <row r="155" spans="1:12" ht="9.9499999999999993" customHeight="1">
      <c r="A155" s="39" t="s">
        <v>50</v>
      </c>
      <c r="B155" s="42" t="s">
        <v>0</v>
      </c>
      <c r="C155" s="42" t="s">
        <v>0</v>
      </c>
      <c r="D155" s="42" t="s">
        <v>0</v>
      </c>
      <c r="E155" s="277" t="s">
        <v>0</v>
      </c>
      <c r="H155"/>
      <c r="I155"/>
      <c r="J155"/>
      <c r="K155"/>
      <c r="L155"/>
    </row>
    <row r="156" spans="1:12" ht="9.9499999999999993" customHeight="1">
      <c r="A156" s="39" t="s">
        <v>70</v>
      </c>
      <c r="B156" s="42" t="s">
        <v>0</v>
      </c>
      <c r="C156" s="42" t="s">
        <v>0</v>
      </c>
      <c r="D156" s="42" t="s">
        <v>0</v>
      </c>
      <c r="E156" s="277" t="s">
        <v>0</v>
      </c>
      <c r="H156"/>
      <c r="I156"/>
      <c r="J156"/>
      <c r="K156"/>
      <c r="L156"/>
    </row>
    <row r="157" spans="1:12" ht="9.9499999999999993" customHeight="1">
      <c r="A157" s="39" t="s">
        <v>54</v>
      </c>
      <c r="B157" s="42" t="s">
        <v>0</v>
      </c>
      <c r="C157" s="42" t="s">
        <v>0</v>
      </c>
      <c r="D157" s="42" t="s">
        <v>0</v>
      </c>
      <c r="E157" s="277" t="s">
        <v>0</v>
      </c>
      <c r="H157"/>
      <c r="I157"/>
      <c r="J157"/>
      <c r="K157"/>
      <c r="L157"/>
    </row>
    <row r="158" spans="1:12" ht="9.9499999999999993" customHeight="1">
      <c r="A158" s="39" t="s">
        <v>55</v>
      </c>
      <c r="B158" s="42" t="s">
        <v>0</v>
      </c>
      <c r="C158" s="42" t="s">
        <v>0</v>
      </c>
      <c r="D158" s="42" t="s">
        <v>0</v>
      </c>
      <c r="E158" s="277" t="s">
        <v>0</v>
      </c>
      <c r="H158"/>
      <c r="I158"/>
      <c r="J158"/>
      <c r="K158"/>
      <c r="L158"/>
    </row>
    <row r="159" spans="1:12" ht="9.9499999999999993" customHeight="1">
      <c r="A159" s="39" t="s">
        <v>71</v>
      </c>
      <c r="B159" s="42" t="s">
        <v>0</v>
      </c>
      <c r="C159" s="42" t="s">
        <v>0</v>
      </c>
      <c r="D159" s="42" t="s">
        <v>0</v>
      </c>
      <c r="E159" s="277" t="s">
        <v>0</v>
      </c>
      <c r="H159"/>
      <c r="I159"/>
      <c r="J159"/>
      <c r="K159"/>
      <c r="L159"/>
    </row>
    <row r="160" spans="1:12" ht="9.9499999999999993" customHeight="1">
      <c r="A160" s="39" t="s">
        <v>72</v>
      </c>
      <c r="B160" s="42" t="s">
        <v>0</v>
      </c>
      <c r="C160" s="42" t="s">
        <v>0</v>
      </c>
      <c r="D160" s="42" t="s">
        <v>0</v>
      </c>
      <c r="E160" s="277" t="s">
        <v>0</v>
      </c>
      <c r="H160"/>
      <c r="I160"/>
      <c r="J160"/>
      <c r="K160"/>
      <c r="L160"/>
    </row>
    <row r="161" spans="1:12" ht="9.9499999999999993" customHeight="1">
      <c r="A161" s="39" t="s">
        <v>51</v>
      </c>
      <c r="B161" s="42" t="s">
        <v>0</v>
      </c>
      <c r="C161" s="42" t="s">
        <v>0</v>
      </c>
      <c r="D161" s="42" t="s">
        <v>0</v>
      </c>
      <c r="E161" s="277" t="s">
        <v>0</v>
      </c>
      <c r="H161"/>
      <c r="I161"/>
      <c r="J161"/>
      <c r="K161"/>
      <c r="L161"/>
    </row>
    <row r="162" spans="1:12" ht="9.9499999999999993" customHeight="1">
      <c r="A162" s="39" t="s">
        <v>48</v>
      </c>
      <c r="B162" s="42" t="s">
        <v>0</v>
      </c>
      <c r="C162" s="42" t="s">
        <v>0</v>
      </c>
      <c r="D162" s="42" t="s">
        <v>0</v>
      </c>
      <c r="E162" s="277" t="s">
        <v>0</v>
      </c>
      <c r="H162"/>
      <c r="I162"/>
      <c r="J162"/>
      <c r="K162"/>
      <c r="L162"/>
    </row>
    <row r="163" spans="1:12" ht="9.9499999999999993" customHeight="1">
      <c r="A163" s="39" t="s">
        <v>49</v>
      </c>
      <c r="B163" s="42">
        <v>7</v>
      </c>
      <c r="C163" s="42">
        <v>7</v>
      </c>
      <c r="D163" s="42">
        <v>36.799999999999997</v>
      </c>
      <c r="E163" s="277">
        <f t="shared" ref="E163:E167" si="0">D163/C163*1000</f>
        <v>5257.1428571428569</v>
      </c>
      <c r="H163"/>
      <c r="I163"/>
      <c r="J163"/>
      <c r="K163"/>
      <c r="L163"/>
    </row>
    <row r="164" spans="1:12" ht="9.9499999999999993" customHeight="1">
      <c r="A164" s="39" t="s">
        <v>193</v>
      </c>
      <c r="B164" s="42" t="s">
        <v>0</v>
      </c>
      <c r="C164" s="42" t="s">
        <v>0</v>
      </c>
      <c r="D164" s="42" t="s">
        <v>0</v>
      </c>
      <c r="E164" s="277" t="s">
        <v>0</v>
      </c>
      <c r="H164"/>
      <c r="I164"/>
      <c r="J164"/>
      <c r="K164"/>
      <c r="L164"/>
    </row>
    <row r="165" spans="1:12" ht="9.9499999999999993" customHeight="1">
      <c r="A165" s="39" t="s">
        <v>99</v>
      </c>
      <c r="B165" s="42" t="s">
        <v>0</v>
      </c>
      <c r="C165" s="42" t="s">
        <v>0</v>
      </c>
      <c r="D165" s="42" t="s">
        <v>0</v>
      </c>
      <c r="E165" s="277" t="s">
        <v>0</v>
      </c>
      <c r="H165"/>
      <c r="I165"/>
      <c r="J165"/>
      <c r="K165"/>
      <c r="L165"/>
    </row>
    <row r="166" spans="1:12" ht="9.9499999999999993" customHeight="1">
      <c r="A166" s="39" t="s">
        <v>52</v>
      </c>
      <c r="B166" s="42" t="s">
        <v>0</v>
      </c>
      <c r="C166" s="42" t="s">
        <v>0</v>
      </c>
      <c r="D166" s="42" t="s">
        <v>0</v>
      </c>
      <c r="E166" s="277" t="s">
        <v>0</v>
      </c>
      <c r="H166"/>
      <c r="I166"/>
      <c r="J166"/>
      <c r="K166"/>
      <c r="L166"/>
    </row>
    <row r="167" spans="1:12" ht="9.9499999999999993" customHeight="1">
      <c r="A167" s="39" t="s">
        <v>53</v>
      </c>
      <c r="B167" s="80">
        <v>150</v>
      </c>
      <c r="C167" s="42">
        <v>150</v>
      </c>
      <c r="D167" s="42">
        <v>773.3</v>
      </c>
      <c r="E167" s="277">
        <f t="shared" si="0"/>
        <v>5155.333333333333</v>
      </c>
      <c r="H167"/>
      <c r="I167"/>
      <c r="J167"/>
      <c r="K167"/>
      <c r="L167"/>
    </row>
    <row r="168" spans="1:12" ht="5.0999999999999996" customHeight="1">
      <c r="A168" s="486"/>
      <c r="B168" s="363"/>
      <c r="C168" s="94"/>
      <c r="D168" s="94"/>
      <c r="E168" s="394"/>
      <c r="H168"/>
      <c r="I168"/>
      <c r="J168"/>
      <c r="K168"/>
      <c r="L168"/>
    </row>
    <row r="169" spans="1:12" ht="12.75" customHeight="1">
      <c r="A169" s="62"/>
      <c r="B169" s="62"/>
      <c r="C169" s="62"/>
      <c r="D169" s="62"/>
      <c r="E169" s="341" t="s">
        <v>237</v>
      </c>
      <c r="H169"/>
      <c r="I169"/>
      <c r="J169"/>
      <c r="K169"/>
      <c r="L169"/>
    </row>
    <row r="170" spans="1:12" ht="12.75" hidden="1" customHeight="1"/>
    <row r="171" spans="1:12" ht="23.25" customHeight="1">
      <c r="A171" s="571" t="str">
        <f>A105</f>
        <v>12.16  PUNO: SUPERFICIE SEMBRADA, COSECHADA, PRODUCCIÓN Y RENDIMIENTO DE  HABA GRANO VERDE, SEGÚN
          PROVINCIA, CAMPAÑA 2020 - 2024</v>
      </c>
      <c r="B171" s="571"/>
      <c r="C171" s="571"/>
      <c r="D171" s="571"/>
      <c r="E171" s="571"/>
    </row>
    <row r="172" spans="1:12" ht="7.5" customHeight="1">
      <c r="A172" s="17"/>
      <c r="B172" s="17"/>
      <c r="C172" s="17"/>
      <c r="D172" s="17"/>
      <c r="E172" s="382" t="s">
        <v>319</v>
      </c>
    </row>
    <row r="173" spans="1:12" ht="12.75" customHeight="1">
      <c r="A173" s="137" t="s">
        <v>60</v>
      </c>
      <c r="B173" s="547" t="s">
        <v>364</v>
      </c>
      <c r="C173" s="548"/>
      <c r="D173" s="548"/>
      <c r="E173" s="548"/>
    </row>
    <row r="174" spans="1:12" ht="27.95" customHeight="1">
      <c r="A174" s="395"/>
      <c r="B174" s="76" t="s">
        <v>433</v>
      </c>
      <c r="C174" s="76" t="s">
        <v>434</v>
      </c>
      <c r="D174" s="76" t="s">
        <v>134</v>
      </c>
      <c r="E174" s="76" t="s">
        <v>141</v>
      </c>
    </row>
    <row r="175" spans="1:12" ht="11.45" customHeight="1">
      <c r="A175" s="157"/>
      <c r="B175" s="51"/>
      <c r="C175" s="51"/>
      <c r="D175" s="51"/>
      <c r="E175" s="51"/>
    </row>
    <row r="176" spans="1:12" ht="9.9499999999999993" customHeight="1">
      <c r="A176" s="157" t="s">
        <v>280</v>
      </c>
      <c r="B176" s="158">
        <f>+SUM(B177:B189)</f>
        <v>157</v>
      </c>
      <c r="C176" s="158">
        <f>+SUM(C177:C189)</f>
        <v>157</v>
      </c>
      <c r="D176" s="158">
        <f>+SUM(D177:D189)</f>
        <v>810.09999999999991</v>
      </c>
      <c r="E176" s="158">
        <f>D176/C176*1000</f>
        <v>5159.8726114649671</v>
      </c>
    </row>
    <row r="177" spans="1:5" ht="9.9499999999999993" customHeight="1">
      <c r="A177" s="39" t="s">
        <v>50</v>
      </c>
      <c r="B177" s="42" t="s">
        <v>0</v>
      </c>
      <c r="C177" s="42" t="s">
        <v>0</v>
      </c>
      <c r="D177" s="42" t="s">
        <v>0</v>
      </c>
      <c r="E177" s="277" t="s">
        <v>0</v>
      </c>
    </row>
    <row r="178" spans="1:5" ht="9.9499999999999993" customHeight="1">
      <c r="A178" s="39" t="s">
        <v>70</v>
      </c>
      <c r="B178" s="42" t="s">
        <v>0</v>
      </c>
      <c r="C178" s="42" t="s">
        <v>0</v>
      </c>
      <c r="D178" s="42" t="s">
        <v>0</v>
      </c>
      <c r="E178" s="277" t="s">
        <v>0</v>
      </c>
    </row>
    <row r="179" spans="1:5" ht="9.9499999999999993" customHeight="1">
      <c r="A179" s="39" t="s">
        <v>54</v>
      </c>
      <c r="B179" s="42" t="s">
        <v>0</v>
      </c>
      <c r="C179" s="42" t="s">
        <v>0</v>
      </c>
      <c r="D179" s="42" t="s">
        <v>0</v>
      </c>
      <c r="E179" s="277" t="s">
        <v>0</v>
      </c>
    </row>
    <row r="180" spans="1:5" ht="9.9499999999999993" customHeight="1">
      <c r="A180" s="39" t="s">
        <v>55</v>
      </c>
      <c r="B180" s="42" t="s">
        <v>0</v>
      </c>
      <c r="C180" s="42" t="s">
        <v>0</v>
      </c>
      <c r="D180" s="42" t="s">
        <v>0</v>
      </c>
      <c r="E180" s="277" t="s">
        <v>0</v>
      </c>
    </row>
    <row r="181" spans="1:5" ht="9.9499999999999993" customHeight="1">
      <c r="A181" s="39" t="s">
        <v>71</v>
      </c>
      <c r="B181" s="42" t="s">
        <v>0</v>
      </c>
      <c r="C181" s="42" t="s">
        <v>0</v>
      </c>
      <c r="D181" s="42" t="s">
        <v>0</v>
      </c>
      <c r="E181" s="277" t="s">
        <v>0</v>
      </c>
    </row>
    <row r="182" spans="1:5" ht="9.9499999999999993" customHeight="1">
      <c r="A182" s="39" t="s">
        <v>72</v>
      </c>
      <c r="B182" s="42" t="s">
        <v>0</v>
      </c>
      <c r="C182" s="42" t="s">
        <v>0</v>
      </c>
      <c r="D182" s="42" t="s">
        <v>0</v>
      </c>
      <c r="E182" s="277" t="s">
        <v>0</v>
      </c>
    </row>
    <row r="183" spans="1:5" ht="9.9499999999999993" customHeight="1">
      <c r="A183" s="39" t="s">
        <v>51</v>
      </c>
      <c r="B183" s="42" t="s">
        <v>0</v>
      </c>
      <c r="C183" s="42" t="s">
        <v>0</v>
      </c>
      <c r="D183" s="42" t="s">
        <v>0</v>
      </c>
      <c r="E183" s="277" t="s">
        <v>0</v>
      </c>
    </row>
    <row r="184" spans="1:5" ht="9.9499999999999993" customHeight="1">
      <c r="A184" s="39" t="s">
        <v>48</v>
      </c>
      <c r="B184" s="42" t="s">
        <v>0</v>
      </c>
      <c r="C184" s="42" t="s">
        <v>0</v>
      </c>
      <c r="D184" s="42" t="s">
        <v>0</v>
      </c>
      <c r="E184" s="277" t="s">
        <v>0</v>
      </c>
    </row>
    <row r="185" spans="1:5" ht="9.9499999999999993" customHeight="1">
      <c r="A185" s="39" t="s">
        <v>49</v>
      </c>
      <c r="B185" s="42">
        <v>7</v>
      </c>
      <c r="C185" s="42">
        <v>7</v>
      </c>
      <c r="D185" s="42">
        <v>36.799999999999997</v>
      </c>
      <c r="E185" s="277">
        <f t="shared" ref="E185" si="1">D185/C185*1000</f>
        <v>5257.1428571428569</v>
      </c>
    </row>
    <row r="186" spans="1:5" ht="9.9499999999999993" customHeight="1">
      <c r="A186" s="39" t="s">
        <v>193</v>
      </c>
      <c r="B186" s="42" t="s">
        <v>0</v>
      </c>
      <c r="C186" s="42" t="s">
        <v>0</v>
      </c>
      <c r="D186" s="42" t="s">
        <v>0</v>
      </c>
      <c r="E186" s="277" t="s">
        <v>0</v>
      </c>
    </row>
    <row r="187" spans="1:5" ht="9.9499999999999993" customHeight="1">
      <c r="A187" s="39" t="s">
        <v>99</v>
      </c>
      <c r="B187" s="42" t="s">
        <v>0</v>
      </c>
      <c r="C187" s="42" t="s">
        <v>0</v>
      </c>
      <c r="D187" s="42" t="s">
        <v>0</v>
      </c>
      <c r="E187" s="277" t="s">
        <v>0</v>
      </c>
    </row>
    <row r="188" spans="1:5" ht="9.9499999999999993" customHeight="1">
      <c r="A188" s="39" t="s">
        <v>52</v>
      </c>
      <c r="B188" s="42" t="s">
        <v>0</v>
      </c>
      <c r="C188" s="42" t="s">
        <v>0</v>
      </c>
      <c r="D188" s="42" t="s">
        <v>0</v>
      </c>
      <c r="E188" s="277" t="s">
        <v>0</v>
      </c>
    </row>
    <row r="189" spans="1:5" ht="9.9499999999999993" customHeight="1">
      <c r="A189" s="39" t="s">
        <v>53</v>
      </c>
      <c r="B189" s="80">
        <v>150</v>
      </c>
      <c r="C189" s="42">
        <v>150</v>
      </c>
      <c r="D189" s="42">
        <v>773.3</v>
      </c>
      <c r="E189" s="277">
        <f t="shared" ref="E189" si="2">D189/C189*1000</f>
        <v>5155.333333333333</v>
      </c>
    </row>
    <row r="190" spans="1:5" ht="5.0999999999999996" customHeight="1">
      <c r="A190" s="486"/>
      <c r="B190" s="363"/>
      <c r="C190" s="94"/>
      <c r="D190" s="94"/>
      <c r="E190" s="394"/>
    </row>
    <row r="191" spans="1:5" ht="11.25">
      <c r="A191" s="558" t="s">
        <v>435</v>
      </c>
      <c r="B191" s="558"/>
      <c r="C191" s="558"/>
      <c r="D191" s="558"/>
      <c r="E191" s="558"/>
    </row>
    <row r="192" spans="1:5" ht="11.25">
      <c r="A192" s="62" t="s">
        <v>127</v>
      </c>
      <c r="B192" s="62"/>
      <c r="C192" s="62"/>
      <c r="D192" s="62"/>
      <c r="E192" s="62"/>
    </row>
    <row r="193" spans="1:2" ht="12.75" customHeight="1">
      <c r="A193" s="130"/>
      <c r="B193" s="66"/>
    </row>
  </sheetData>
  <mergeCells count="23">
    <mergeCell ref="A171:E171"/>
    <mergeCell ref="B173:E173"/>
    <mergeCell ref="A191:E191"/>
    <mergeCell ref="B151:E151"/>
    <mergeCell ref="A149:E149"/>
    <mergeCell ref="A86:A87"/>
    <mergeCell ref="B86:E86"/>
    <mergeCell ref="B107:E107"/>
    <mergeCell ref="A129:A130"/>
    <mergeCell ref="B129:E129"/>
    <mergeCell ref="A127:E127"/>
    <mergeCell ref="A107:A108"/>
    <mergeCell ref="A105:E105"/>
    <mergeCell ref="A1:E1"/>
    <mergeCell ref="A84:E84"/>
    <mergeCell ref="A43:E43"/>
    <mergeCell ref="A23:E23"/>
    <mergeCell ref="A22:E22"/>
    <mergeCell ref="A63:E63"/>
    <mergeCell ref="A19:E19"/>
    <mergeCell ref="A20:E20"/>
    <mergeCell ref="A65:A66"/>
    <mergeCell ref="B65:E65"/>
  </mergeCells>
  <phoneticPr fontId="0" type="noConversion"/>
  <pageMargins left="0.78740157480314965" right="0.78740157480314965" top="0.98425196850393704" bottom="0.98425196850393704" header="0" footer="0"/>
  <pageSetup paperSize="9" fitToWidth="2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theme="0"/>
  </sheetPr>
  <dimension ref="A1:J157"/>
  <sheetViews>
    <sheetView showGridLines="0" topLeftCell="A66" zoomScaleNormal="100" workbookViewId="0">
      <selection activeCell="A66" sqref="A66:E66"/>
    </sheetView>
  </sheetViews>
  <sheetFormatPr baseColWidth="10" defaultRowHeight="12.75"/>
  <cols>
    <col min="1" max="1" width="14.140625" customWidth="1"/>
    <col min="2" max="5" width="17.7109375" customWidth="1"/>
  </cols>
  <sheetData>
    <row r="1" spans="1:7" ht="13.5" hidden="1" customHeight="1">
      <c r="A1" s="521" t="s">
        <v>272</v>
      </c>
      <c r="B1" s="521"/>
      <c r="C1" s="521"/>
      <c r="D1" s="521"/>
      <c r="E1" s="521"/>
    </row>
    <row r="2" spans="1:7" ht="13.5" hidden="1" customHeight="1">
      <c r="A2" s="278" t="s">
        <v>273</v>
      </c>
      <c r="B2" s="125"/>
      <c r="C2" s="125"/>
      <c r="D2" s="125"/>
      <c r="E2" s="125"/>
    </row>
    <row r="3" spans="1:7" ht="4.5" hidden="1" customHeight="1">
      <c r="A3" s="506"/>
      <c r="B3" s="506"/>
      <c r="C3" s="506"/>
      <c r="D3" s="506"/>
      <c r="E3" s="506"/>
    </row>
    <row r="4" spans="1:7" ht="30" hidden="1" customHeight="1">
      <c r="A4" s="137" t="s">
        <v>60</v>
      </c>
      <c r="B4" s="106" t="s">
        <v>137</v>
      </c>
      <c r="C4" s="76" t="s">
        <v>135</v>
      </c>
      <c r="D4" s="76" t="s">
        <v>134</v>
      </c>
      <c r="E4" s="76" t="s">
        <v>136</v>
      </c>
    </row>
    <row r="5" spans="1:7" ht="10.35" hidden="1" customHeight="1">
      <c r="A5" s="157"/>
      <c r="B5" s="51"/>
      <c r="C5" s="51"/>
      <c r="D5" s="51"/>
      <c r="E5" s="51"/>
    </row>
    <row r="6" spans="1:7" ht="10.35" hidden="1" customHeight="1">
      <c r="A6" s="157" t="s">
        <v>280</v>
      </c>
      <c r="B6" s="158">
        <f>+SUM(B7:B19)</f>
        <v>9842</v>
      </c>
      <c r="C6" s="158">
        <f>+SUM(C7:C19)</f>
        <v>9841</v>
      </c>
      <c r="D6" s="158">
        <f>+SUM(D7:D19)</f>
        <v>11783.64</v>
      </c>
      <c r="E6" s="158">
        <f>D6/C6*1000</f>
        <v>1197.4027029773397</v>
      </c>
    </row>
    <row r="7" spans="1:7" ht="10.35" hidden="1" customHeight="1">
      <c r="A7" s="39" t="s">
        <v>50</v>
      </c>
      <c r="B7" s="42">
        <v>1466</v>
      </c>
      <c r="C7" s="42">
        <v>1466</v>
      </c>
      <c r="D7" s="42">
        <v>1539.3</v>
      </c>
      <c r="E7" s="42">
        <v>1050</v>
      </c>
      <c r="G7" s="303"/>
    </row>
    <row r="8" spans="1:7" ht="10.35" hidden="1" customHeight="1">
      <c r="A8" s="39" t="s">
        <v>70</v>
      </c>
      <c r="B8" s="42">
        <v>398</v>
      </c>
      <c r="C8" s="42">
        <v>398</v>
      </c>
      <c r="D8" s="42">
        <v>428.94</v>
      </c>
      <c r="E8" s="42">
        <v>1077.74</v>
      </c>
    </row>
    <row r="9" spans="1:7" ht="10.35" hidden="1" customHeight="1">
      <c r="A9" s="39" t="s">
        <v>54</v>
      </c>
      <c r="B9" s="42">
        <v>707</v>
      </c>
      <c r="C9" s="42">
        <v>707</v>
      </c>
      <c r="D9" s="42">
        <v>841.8</v>
      </c>
      <c r="E9" s="42">
        <v>1190.6600000000001</v>
      </c>
    </row>
    <row r="10" spans="1:7" ht="10.35" hidden="1" customHeight="1">
      <c r="A10" s="39" t="s">
        <v>55</v>
      </c>
      <c r="B10" s="42">
        <v>1332</v>
      </c>
      <c r="C10" s="42">
        <v>1332</v>
      </c>
      <c r="D10" s="42">
        <v>1584</v>
      </c>
      <c r="E10" s="42">
        <f>D10/C10*1000</f>
        <v>1189.1891891891892</v>
      </c>
      <c r="G10" s="300"/>
    </row>
    <row r="11" spans="1:7" ht="10.35" hidden="1" customHeight="1">
      <c r="A11" s="39" t="s">
        <v>71</v>
      </c>
      <c r="B11" s="42">
        <v>413</v>
      </c>
      <c r="C11" s="42">
        <v>413</v>
      </c>
      <c r="D11" s="42">
        <v>285</v>
      </c>
      <c r="E11" s="42">
        <v>690.07</v>
      </c>
      <c r="G11" s="13"/>
    </row>
    <row r="12" spans="1:7" ht="10.35" hidden="1" customHeight="1">
      <c r="A12" s="39" t="s">
        <v>72</v>
      </c>
      <c r="B12" s="42">
        <v>2215</v>
      </c>
      <c r="C12" s="42">
        <v>2215</v>
      </c>
      <c r="D12" s="42">
        <v>2572</v>
      </c>
      <c r="E12" s="42">
        <v>1161.17</v>
      </c>
      <c r="G12" s="300"/>
    </row>
    <row r="13" spans="1:7" ht="10.35" hidden="1" customHeight="1">
      <c r="A13" s="39" t="s">
        <v>51</v>
      </c>
      <c r="B13" s="42">
        <v>98</v>
      </c>
      <c r="C13" s="42">
        <v>98</v>
      </c>
      <c r="D13" s="42">
        <v>120</v>
      </c>
      <c r="E13" s="42">
        <f t="shared" ref="E13:E19" si="0">D13/C13*1000</f>
        <v>1224.4897959183675</v>
      </c>
    </row>
    <row r="14" spans="1:7" ht="10.35" hidden="1" customHeight="1">
      <c r="A14" s="39" t="s">
        <v>48</v>
      </c>
      <c r="B14" s="42">
        <v>39</v>
      </c>
      <c r="C14" s="42">
        <v>39</v>
      </c>
      <c r="D14" s="42">
        <v>55.6</v>
      </c>
      <c r="E14" s="42">
        <f t="shared" si="0"/>
        <v>1425.6410256410256</v>
      </c>
    </row>
    <row r="15" spans="1:7" ht="10.35" hidden="1" customHeight="1">
      <c r="A15" s="39" t="s">
        <v>49</v>
      </c>
      <c r="B15" s="42">
        <v>416</v>
      </c>
      <c r="C15" s="42">
        <v>415</v>
      </c>
      <c r="D15" s="42">
        <v>463</v>
      </c>
      <c r="E15" s="42">
        <f t="shared" si="0"/>
        <v>1115.6626506024097</v>
      </c>
    </row>
    <row r="16" spans="1:7" ht="10.35" hidden="1" customHeight="1">
      <c r="A16" s="39" t="s">
        <v>193</v>
      </c>
      <c r="B16" s="42">
        <v>10</v>
      </c>
      <c r="C16" s="42">
        <v>10</v>
      </c>
      <c r="D16" s="42">
        <v>13</v>
      </c>
      <c r="E16" s="42">
        <f t="shared" si="0"/>
        <v>1300</v>
      </c>
    </row>
    <row r="17" spans="1:10" ht="10.35" hidden="1" customHeight="1">
      <c r="A17" s="39" t="s">
        <v>99</v>
      </c>
      <c r="B17" s="42">
        <v>320</v>
      </c>
      <c r="C17" s="42">
        <v>320</v>
      </c>
      <c r="D17" s="42">
        <v>400</v>
      </c>
      <c r="E17" s="42">
        <f t="shared" si="0"/>
        <v>1250</v>
      </c>
    </row>
    <row r="18" spans="1:10" ht="10.35" hidden="1" customHeight="1">
      <c r="A18" s="39" t="s">
        <v>52</v>
      </c>
      <c r="B18" s="42">
        <v>570</v>
      </c>
      <c r="C18" s="42">
        <v>570</v>
      </c>
      <c r="D18" s="42">
        <v>727</v>
      </c>
      <c r="E18" s="42">
        <f t="shared" si="0"/>
        <v>1275.4385964912281</v>
      </c>
    </row>
    <row r="19" spans="1:10" ht="10.35" hidden="1" customHeight="1">
      <c r="A19" s="40" t="s">
        <v>53</v>
      </c>
      <c r="B19" s="162">
        <v>1858</v>
      </c>
      <c r="C19" s="94">
        <v>1858</v>
      </c>
      <c r="D19" s="94">
        <v>2754</v>
      </c>
      <c r="E19" s="94">
        <f t="shared" si="0"/>
        <v>1482.2389666307859</v>
      </c>
    </row>
    <row r="20" spans="1:10" ht="11.1" hidden="1" customHeight="1">
      <c r="A20" s="62"/>
      <c r="B20" s="18"/>
      <c r="C20" s="18"/>
      <c r="D20" s="18"/>
      <c r="E20" s="341" t="s">
        <v>237</v>
      </c>
    </row>
    <row r="21" spans="1:10" hidden="1">
      <c r="A21" s="62"/>
      <c r="B21" s="18"/>
      <c r="C21" s="18"/>
      <c r="D21" s="18"/>
      <c r="E21" s="18"/>
    </row>
    <row r="22" spans="1:10" ht="13.5" hidden="1" customHeight="1">
      <c r="A22" s="17" t="s">
        <v>272</v>
      </c>
      <c r="B22" s="125"/>
      <c r="C22" s="125"/>
      <c r="D22" s="125"/>
      <c r="E22" s="125"/>
      <c r="F22" s="17"/>
    </row>
    <row r="23" spans="1:10" ht="13.5" hidden="1">
      <c r="A23" s="278" t="s">
        <v>355</v>
      </c>
      <c r="B23" s="279"/>
      <c r="C23" s="279"/>
      <c r="D23" s="279"/>
      <c r="E23" s="279"/>
    </row>
    <row r="24" spans="1:10" ht="3" hidden="1" customHeight="1">
      <c r="A24" s="506"/>
      <c r="B24" s="506"/>
      <c r="C24" s="506"/>
      <c r="D24" s="506"/>
      <c r="E24" s="506"/>
    </row>
    <row r="25" spans="1:10" s="1" customFormat="1" ht="12" hidden="1" customHeight="1">
      <c r="A25" s="554" t="s">
        <v>60</v>
      </c>
      <c r="B25" s="548" t="s">
        <v>322</v>
      </c>
      <c r="C25" s="548"/>
      <c r="D25" s="548"/>
      <c r="E25" s="548"/>
      <c r="I25" s="46"/>
      <c r="J25" s="173"/>
    </row>
    <row r="26" spans="1:10" s="1" customFormat="1" ht="27.95" hidden="1" customHeight="1">
      <c r="A26" s="555"/>
      <c r="B26" s="76" t="s">
        <v>137</v>
      </c>
      <c r="C26" s="76" t="s">
        <v>135</v>
      </c>
      <c r="D26" s="76" t="s">
        <v>134</v>
      </c>
      <c r="E26" s="76" t="s">
        <v>141</v>
      </c>
      <c r="I26" s="46"/>
      <c r="J26" s="173"/>
    </row>
    <row r="27" spans="1:10" ht="4.5" hidden="1" customHeight="1">
      <c r="A27" s="157"/>
      <c r="B27" s="51"/>
      <c r="C27" s="51"/>
      <c r="D27" s="51"/>
      <c r="E27" s="51"/>
    </row>
    <row r="28" spans="1:10" ht="10.35" hidden="1" customHeight="1">
      <c r="A28" s="157" t="s">
        <v>280</v>
      </c>
      <c r="B28" s="158">
        <f>+SUM(B29:B41)</f>
        <v>10055</v>
      </c>
      <c r="C28" s="158">
        <f>+SUM(C29:C41)</f>
        <v>10028</v>
      </c>
      <c r="D28" s="158">
        <f>+SUM(D29:D41)</f>
        <v>12386.439999999999</v>
      </c>
      <c r="E28" s="158">
        <f>D28/C28*1000</f>
        <v>1235.1854806541683</v>
      </c>
    </row>
    <row r="29" spans="1:10" ht="11.45" hidden="1" customHeight="1">
      <c r="A29" s="39" t="s">
        <v>50</v>
      </c>
      <c r="B29" s="42">
        <v>1500</v>
      </c>
      <c r="C29" s="42">
        <v>1495</v>
      </c>
      <c r="D29" s="42">
        <v>1640.8</v>
      </c>
      <c r="E29" s="42">
        <v>1097.52</v>
      </c>
    </row>
    <row r="30" spans="1:10" ht="11.45" hidden="1" customHeight="1">
      <c r="A30" s="39" t="s">
        <v>70</v>
      </c>
      <c r="B30" s="42">
        <v>381</v>
      </c>
      <c r="C30" s="42">
        <v>379</v>
      </c>
      <c r="D30" s="42">
        <v>419.92</v>
      </c>
      <c r="E30" s="42">
        <v>1107.96</v>
      </c>
      <c r="H30" s="303"/>
      <c r="I30" s="303"/>
    </row>
    <row r="31" spans="1:10" ht="11.45" hidden="1" customHeight="1">
      <c r="A31" s="39" t="s">
        <v>54</v>
      </c>
      <c r="B31" s="42">
        <v>712</v>
      </c>
      <c r="C31" s="42">
        <v>712</v>
      </c>
      <c r="D31" s="42">
        <v>845.32</v>
      </c>
      <c r="E31" s="42">
        <v>1187.25</v>
      </c>
    </row>
    <row r="32" spans="1:10" ht="11.45" hidden="1" customHeight="1">
      <c r="A32" s="39" t="s">
        <v>55</v>
      </c>
      <c r="B32" s="42">
        <v>1300</v>
      </c>
      <c r="C32" s="42">
        <v>1300</v>
      </c>
      <c r="D32" s="42">
        <v>1493.87</v>
      </c>
      <c r="E32" s="42">
        <v>1149.1300000000001</v>
      </c>
    </row>
    <row r="33" spans="1:10" ht="11.45" hidden="1" customHeight="1">
      <c r="A33" s="39" t="s">
        <v>71</v>
      </c>
      <c r="B33" s="42">
        <v>414</v>
      </c>
      <c r="C33" s="42">
        <v>414</v>
      </c>
      <c r="D33" s="42">
        <v>416</v>
      </c>
      <c r="E33" s="42">
        <v>1004.83</v>
      </c>
      <c r="H33" s="300"/>
    </row>
    <row r="34" spans="1:10" ht="11.45" hidden="1" customHeight="1">
      <c r="A34" s="39" t="s">
        <v>72</v>
      </c>
      <c r="B34" s="42">
        <v>2122</v>
      </c>
      <c r="C34" s="42">
        <v>2102</v>
      </c>
      <c r="D34" s="42">
        <v>1153.43</v>
      </c>
      <c r="E34" s="42">
        <v>2102</v>
      </c>
      <c r="H34" s="13"/>
    </row>
    <row r="35" spans="1:10" ht="11.45" hidden="1" customHeight="1">
      <c r="A35" s="39" t="s">
        <v>51</v>
      </c>
      <c r="B35" s="42">
        <v>250</v>
      </c>
      <c r="C35" s="42">
        <v>250</v>
      </c>
      <c r="D35" s="42">
        <v>377.9</v>
      </c>
      <c r="E35" s="42">
        <f t="shared" ref="E35:E41" si="1">D35/C35*1000</f>
        <v>1511.6</v>
      </c>
      <c r="H35" s="300"/>
    </row>
    <row r="36" spans="1:10" ht="11.45" hidden="1" customHeight="1">
      <c r="A36" s="39" t="s">
        <v>48</v>
      </c>
      <c r="B36" s="42">
        <v>36</v>
      </c>
      <c r="C36" s="42">
        <v>36</v>
      </c>
      <c r="D36" s="42">
        <v>49.05</v>
      </c>
      <c r="E36" s="42">
        <f t="shared" si="1"/>
        <v>1362.4999999999998</v>
      </c>
    </row>
    <row r="37" spans="1:10" ht="11.45" hidden="1" customHeight="1">
      <c r="A37" s="39" t="s">
        <v>49</v>
      </c>
      <c r="B37" s="42">
        <v>441</v>
      </c>
      <c r="C37" s="42">
        <v>441</v>
      </c>
      <c r="D37" s="42">
        <v>526.65</v>
      </c>
      <c r="E37" s="42">
        <f t="shared" si="1"/>
        <v>1194.2176870748299</v>
      </c>
      <c r="G37" s="42"/>
    </row>
    <row r="38" spans="1:10" ht="11.45" hidden="1" customHeight="1">
      <c r="A38" s="39" t="s">
        <v>193</v>
      </c>
      <c r="B38" s="42">
        <v>10</v>
      </c>
      <c r="C38" s="42">
        <v>10</v>
      </c>
      <c r="D38" s="42">
        <v>1284</v>
      </c>
      <c r="E38" s="42">
        <f t="shared" si="1"/>
        <v>128400</v>
      </c>
      <c r="G38" s="42"/>
      <c r="H38" s="42"/>
    </row>
    <row r="39" spans="1:10" ht="11.45" hidden="1" customHeight="1">
      <c r="A39" s="39" t="s">
        <v>99</v>
      </c>
      <c r="B39" s="42">
        <v>350</v>
      </c>
      <c r="C39" s="42">
        <v>350</v>
      </c>
      <c r="D39" s="42">
        <v>465.2</v>
      </c>
      <c r="E39" s="42">
        <f t="shared" si="1"/>
        <v>1329.1428571428571</v>
      </c>
      <c r="G39" s="42"/>
    </row>
    <row r="40" spans="1:10" ht="11.45" hidden="1" customHeight="1">
      <c r="A40" s="39" t="s">
        <v>52</v>
      </c>
      <c r="B40" s="42">
        <v>648</v>
      </c>
      <c r="C40" s="42">
        <v>648</v>
      </c>
      <c r="D40" s="42">
        <v>845.4</v>
      </c>
      <c r="E40" s="42">
        <f t="shared" si="1"/>
        <v>1304.6296296296296</v>
      </c>
    </row>
    <row r="41" spans="1:10" ht="11.45" hidden="1" customHeight="1">
      <c r="A41" s="40" t="s">
        <v>53</v>
      </c>
      <c r="B41" s="162">
        <v>1891</v>
      </c>
      <c r="C41" s="94">
        <v>1891</v>
      </c>
      <c r="D41" s="94">
        <v>2868.9</v>
      </c>
      <c r="E41" s="94">
        <f t="shared" si="1"/>
        <v>1517.1337916446325</v>
      </c>
    </row>
    <row r="42" spans="1:10" ht="11.1" hidden="1" customHeight="1">
      <c r="A42" s="62"/>
      <c r="B42" s="18"/>
      <c r="C42" s="18"/>
      <c r="D42" s="18"/>
      <c r="E42" s="341" t="s">
        <v>237</v>
      </c>
    </row>
    <row r="43" spans="1:10" ht="12" hidden="1" customHeight="1">
      <c r="A43" s="62"/>
      <c r="B43" s="18"/>
      <c r="C43" s="18"/>
      <c r="D43" s="18"/>
      <c r="E43" s="18"/>
    </row>
    <row r="44" spans="1:10" ht="13.5" hidden="1" customHeight="1">
      <c r="A44" s="17" t="s">
        <v>272</v>
      </c>
      <c r="B44" s="17"/>
      <c r="C44" s="17"/>
      <c r="D44" s="17"/>
      <c r="E44" s="17"/>
    </row>
    <row r="45" spans="1:10" ht="13.5" hidden="1">
      <c r="A45" s="278" t="s">
        <v>355</v>
      </c>
      <c r="B45" s="195"/>
      <c r="C45" s="195"/>
      <c r="D45" s="195"/>
      <c r="E45" s="195"/>
    </row>
    <row r="46" spans="1:10" ht="3" hidden="1" customHeight="1"/>
    <row r="47" spans="1:10" s="1" customFormat="1" ht="12" hidden="1" customHeight="1">
      <c r="A47" s="554" t="s">
        <v>60</v>
      </c>
      <c r="B47" s="548" t="s">
        <v>323</v>
      </c>
      <c r="C47" s="548"/>
      <c r="D47" s="548"/>
      <c r="E47" s="548"/>
      <c r="I47" s="46"/>
      <c r="J47" s="173"/>
    </row>
    <row r="48" spans="1:10" s="1" customFormat="1" ht="27.95" hidden="1" customHeight="1">
      <c r="A48" s="555"/>
      <c r="B48" s="76" t="s">
        <v>137</v>
      </c>
      <c r="C48" s="76" t="s">
        <v>135</v>
      </c>
      <c r="D48" s="76" t="s">
        <v>134</v>
      </c>
      <c r="E48" s="76" t="s">
        <v>141</v>
      </c>
      <c r="I48" s="46"/>
      <c r="J48" s="173"/>
    </row>
    <row r="49" spans="1:8" ht="10.35" hidden="1" customHeight="1">
      <c r="A49" s="157"/>
      <c r="B49" s="51"/>
      <c r="C49" s="51"/>
      <c r="D49" s="51"/>
      <c r="E49" s="51"/>
    </row>
    <row r="50" spans="1:8" ht="10.35" hidden="1" customHeight="1">
      <c r="A50" s="157" t="s">
        <v>280</v>
      </c>
      <c r="B50" s="158">
        <f>+SUM(B51:B63)</f>
        <v>10086</v>
      </c>
      <c r="C50" s="158">
        <f>+SUM(C51:C63)</f>
        <v>10056</v>
      </c>
      <c r="D50" s="158">
        <f>+SUM(D51:D63)</f>
        <v>12866.82</v>
      </c>
      <c r="E50" s="158">
        <v>1279.6161495624503</v>
      </c>
      <c r="H50" s="301"/>
    </row>
    <row r="51" spans="1:8" ht="11.45" hidden="1" customHeight="1">
      <c r="A51" s="39" t="s">
        <v>50</v>
      </c>
      <c r="B51" s="42">
        <v>1651</v>
      </c>
      <c r="C51" s="42">
        <v>1621</v>
      </c>
      <c r="D51" s="42">
        <v>1856.7</v>
      </c>
      <c r="E51" s="42">
        <v>1145.4000000000001</v>
      </c>
    </row>
    <row r="52" spans="1:8" ht="11.45" hidden="1" customHeight="1">
      <c r="A52" s="39" t="s">
        <v>70</v>
      </c>
      <c r="B52" s="42">
        <v>370</v>
      </c>
      <c r="C52" s="42">
        <v>370</v>
      </c>
      <c r="D52" s="42">
        <v>465.22</v>
      </c>
      <c r="E52" s="42">
        <v>1257.3499999999999</v>
      </c>
    </row>
    <row r="53" spans="1:8" ht="11.45" hidden="1" customHeight="1">
      <c r="A53" s="39" t="s">
        <v>54</v>
      </c>
      <c r="B53" s="42">
        <v>723</v>
      </c>
      <c r="C53" s="42">
        <v>723</v>
      </c>
      <c r="D53" s="42">
        <v>890.4</v>
      </c>
      <c r="E53" s="42">
        <v>1231.54</v>
      </c>
    </row>
    <row r="54" spans="1:8" ht="11.45" hidden="1" customHeight="1">
      <c r="A54" s="39" t="s">
        <v>55</v>
      </c>
      <c r="B54" s="42">
        <v>1285</v>
      </c>
      <c r="C54" s="42">
        <v>1285</v>
      </c>
      <c r="D54" s="42">
        <v>1518</v>
      </c>
      <c r="E54" s="42">
        <v>1181.32</v>
      </c>
      <c r="H54" s="303"/>
    </row>
    <row r="55" spans="1:8" ht="11.45" hidden="1" customHeight="1">
      <c r="A55" s="39" t="s">
        <v>71</v>
      </c>
      <c r="B55" s="42">
        <v>410</v>
      </c>
      <c r="C55" s="42">
        <v>410</v>
      </c>
      <c r="D55" s="42">
        <v>433</v>
      </c>
      <c r="E55" s="42">
        <v>1056.0999999999999</v>
      </c>
    </row>
    <row r="56" spans="1:8" ht="11.45" hidden="1" customHeight="1">
      <c r="A56" s="39" t="s">
        <v>72</v>
      </c>
      <c r="B56" s="42">
        <v>2055</v>
      </c>
      <c r="C56" s="42">
        <v>2055</v>
      </c>
      <c r="D56" s="42">
        <v>2393</v>
      </c>
      <c r="E56" s="42">
        <v>1164.48</v>
      </c>
    </row>
    <row r="57" spans="1:8" ht="11.45" hidden="1" customHeight="1">
      <c r="A57" s="39" t="s">
        <v>51</v>
      </c>
      <c r="B57" s="42">
        <v>144</v>
      </c>
      <c r="C57" s="42">
        <v>144</v>
      </c>
      <c r="D57" s="42">
        <v>192</v>
      </c>
      <c r="E57" s="42">
        <v>1333.33</v>
      </c>
      <c r="H57" s="300"/>
    </row>
    <row r="58" spans="1:8" ht="11.45" hidden="1" customHeight="1">
      <c r="A58" s="39" t="s">
        <v>48</v>
      </c>
      <c r="B58" s="42">
        <v>48</v>
      </c>
      <c r="C58" s="42">
        <v>48</v>
      </c>
      <c r="D58" s="42">
        <v>55.7</v>
      </c>
      <c r="E58" s="42">
        <v>1160.42</v>
      </c>
      <c r="H58" s="13"/>
    </row>
    <row r="59" spans="1:8" ht="11.45" hidden="1" customHeight="1">
      <c r="A59" s="39" t="s">
        <v>49</v>
      </c>
      <c r="B59" s="42">
        <v>444</v>
      </c>
      <c r="C59" s="42">
        <v>444</v>
      </c>
      <c r="D59" s="42">
        <v>566.9</v>
      </c>
      <c r="E59" s="42">
        <v>1276.8</v>
      </c>
      <c r="H59" s="300"/>
    </row>
    <row r="60" spans="1:8" ht="11.45" hidden="1" customHeight="1">
      <c r="A60" s="39" t="s">
        <v>193</v>
      </c>
      <c r="B60" s="42">
        <v>9</v>
      </c>
      <c r="C60" s="42">
        <v>9</v>
      </c>
      <c r="D60" s="42">
        <v>11</v>
      </c>
      <c r="E60" s="42">
        <f>D60/C60*1000</f>
        <v>1222.2222222222224</v>
      </c>
    </row>
    <row r="61" spans="1:8" ht="11.45" hidden="1" customHeight="1">
      <c r="A61" s="39" t="s">
        <v>99</v>
      </c>
      <c r="B61" s="42">
        <v>390</v>
      </c>
      <c r="C61" s="42">
        <v>390</v>
      </c>
      <c r="D61" s="42">
        <v>580</v>
      </c>
      <c r="E61" s="42">
        <v>1487.18</v>
      </c>
    </row>
    <row r="62" spans="1:8" ht="11.45" hidden="1" customHeight="1">
      <c r="A62" s="39" t="s">
        <v>52</v>
      </c>
      <c r="B62" s="42">
        <v>660</v>
      </c>
      <c r="C62" s="42">
        <v>660</v>
      </c>
      <c r="D62" s="42">
        <v>865.4</v>
      </c>
      <c r="E62" s="42">
        <f>D62/C62*1000</f>
        <v>1311.2121212121212</v>
      </c>
    </row>
    <row r="63" spans="1:8" ht="11.45" hidden="1" customHeight="1">
      <c r="A63" s="40" t="s">
        <v>53</v>
      </c>
      <c r="B63" s="162">
        <v>1897</v>
      </c>
      <c r="C63" s="94">
        <v>1897</v>
      </c>
      <c r="D63" s="94">
        <v>3039.5</v>
      </c>
      <c r="E63" s="94">
        <f>D63/C63*1000</f>
        <v>1602.2667369530839</v>
      </c>
    </row>
    <row r="64" spans="1:8" ht="11.1" hidden="1" customHeight="1">
      <c r="A64" s="62"/>
      <c r="B64" s="18"/>
      <c r="C64" s="18"/>
      <c r="D64" s="18"/>
      <c r="E64" s="341" t="s">
        <v>237</v>
      </c>
    </row>
    <row r="65" spans="1:10" ht="12" hidden="1" customHeight="1"/>
    <row r="66" spans="1:10" ht="13.5" customHeight="1">
      <c r="A66" s="521" t="s">
        <v>272</v>
      </c>
      <c r="B66" s="521"/>
      <c r="C66" s="521"/>
      <c r="D66" s="521"/>
      <c r="E66" s="521"/>
    </row>
    <row r="67" spans="1:10" ht="13.5" customHeight="1">
      <c r="A67" s="521" t="s">
        <v>447</v>
      </c>
      <c r="B67" s="521"/>
      <c r="C67" s="521"/>
      <c r="D67" s="521"/>
      <c r="E67" s="521"/>
    </row>
    <row r="68" spans="1:10" ht="5.0999999999999996" customHeight="1"/>
    <row r="69" spans="1:10" s="1" customFormat="1" ht="12" customHeight="1">
      <c r="A69" s="554" t="s">
        <v>60</v>
      </c>
      <c r="B69" s="548" t="s">
        <v>324</v>
      </c>
      <c r="C69" s="548"/>
      <c r="D69" s="548"/>
      <c r="E69" s="548"/>
      <c r="I69" s="46"/>
      <c r="J69" s="173"/>
    </row>
    <row r="70" spans="1:10" s="1" customFormat="1" ht="27.95" customHeight="1">
      <c r="A70" s="555"/>
      <c r="B70" s="76" t="s">
        <v>433</v>
      </c>
      <c r="C70" s="76" t="s">
        <v>434</v>
      </c>
      <c r="D70" s="76" t="s">
        <v>134</v>
      </c>
      <c r="E70" s="76" t="s">
        <v>141</v>
      </c>
      <c r="I70" s="46"/>
      <c r="J70" s="173"/>
    </row>
    <row r="71" spans="1:10" ht="5.0999999999999996" customHeight="1">
      <c r="A71" s="157"/>
      <c r="B71" s="51"/>
      <c r="C71" s="51"/>
      <c r="D71" s="51"/>
      <c r="E71" s="51"/>
    </row>
    <row r="72" spans="1:10" ht="10.5" customHeight="1">
      <c r="A72" s="157" t="s">
        <v>280</v>
      </c>
      <c r="B72" s="158">
        <f>+SUM(B73:B85)</f>
        <v>9954</v>
      </c>
      <c r="C72" s="158">
        <f>+SUM(C73:C85)</f>
        <v>9954</v>
      </c>
      <c r="D72" s="158">
        <f>+SUM(D73:D85)</f>
        <v>12862.99</v>
      </c>
      <c r="E72" s="158">
        <f>D72/C72*1000</f>
        <v>1292.2433192686358</v>
      </c>
    </row>
    <row r="73" spans="1:10" ht="10.5" customHeight="1">
      <c r="A73" s="39" t="s">
        <v>50</v>
      </c>
      <c r="B73" s="42">
        <v>1709</v>
      </c>
      <c r="C73" s="42">
        <v>1709</v>
      </c>
      <c r="D73" s="42">
        <v>2003.6</v>
      </c>
      <c r="E73" s="42">
        <v>1172.3800000000001</v>
      </c>
    </row>
    <row r="74" spans="1:10" ht="10.5" customHeight="1">
      <c r="A74" s="39" t="s">
        <v>70</v>
      </c>
      <c r="B74" s="42">
        <v>388</v>
      </c>
      <c r="C74" s="42">
        <v>388</v>
      </c>
      <c r="D74" s="42">
        <v>485.38</v>
      </c>
      <c r="E74" s="42">
        <v>1250.98</v>
      </c>
    </row>
    <row r="75" spans="1:10" ht="10.5" customHeight="1">
      <c r="A75" s="39" t="s">
        <v>54</v>
      </c>
      <c r="B75" s="42">
        <v>697</v>
      </c>
      <c r="C75" s="42">
        <v>697</v>
      </c>
      <c r="D75" s="42">
        <v>949.12</v>
      </c>
      <c r="E75" s="42">
        <v>1361.72</v>
      </c>
    </row>
    <row r="76" spans="1:10" ht="10.5" customHeight="1">
      <c r="A76" s="39" t="s">
        <v>55</v>
      </c>
      <c r="B76" s="42">
        <v>1305</v>
      </c>
      <c r="C76" s="42">
        <v>1305</v>
      </c>
      <c r="D76" s="42">
        <v>1526.3</v>
      </c>
      <c r="E76" s="42">
        <v>1169.58</v>
      </c>
      <c r="H76" s="303"/>
    </row>
    <row r="77" spans="1:10" ht="10.5" customHeight="1">
      <c r="A77" s="39" t="s">
        <v>71</v>
      </c>
      <c r="B77" s="42">
        <v>410</v>
      </c>
      <c r="C77" s="42">
        <v>410</v>
      </c>
      <c r="D77" s="42">
        <v>462.8</v>
      </c>
      <c r="E77" s="42">
        <v>1128.78</v>
      </c>
    </row>
    <row r="78" spans="1:10" ht="10.5" customHeight="1">
      <c r="A78" s="39" t="s">
        <v>72</v>
      </c>
      <c r="B78" s="42">
        <v>2015</v>
      </c>
      <c r="C78" s="42">
        <v>2015</v>
      </c>
      <c r="D78" s="42">
        <v>2487.4</v>
      </c>
      <c r="E78" s="42">
        <v>1234.44</v>
      </c>
    </row>
    <row r="79" spans="1:10" ht="10.5" customHeight="1">
      <c r="A79" s="39" t="s">
        <v>51</v>
      </c>
      <c r="B79" s="42">
        <v>29</v>
      </c>
      <c r="C79" s="42">
        <v>29</v>
      </c>
      <c r="D79" s="42">
        <v>38.19</v>
      </c>
      <c r="E79" s="42">
        <v>1316.9</v>
      </c>
      <c r="H79" s="300"/>
    </row>
    <row r="80" spans="1:10" ht="10.5" customHeight="1">
      <c r="A80" s="39" t="s">
        <v>48</v>
      </c>
      <c r="B80" s="42">
        <v>54</v>
      </c>
      <c r="C80" s="42">
        <v>54</v>
      </c>
      <c r="D80" s="42">
        <v>67.3</v>
      </c>
      <c r="E80" s="42">
        <v>1246.3</v>
      </c>
      <c r="H80" s="13"/>
    </row>
    <row r="81" spans="1:10" ht="10.5" customHeight="1">
      <c r="A81" s="39" t="s">
        <v>49</v>
      </c>
      <c r="B81" s="42">
        <v>420</v>
      </c>
      <c r="C81" s="42">
        <v>420</v>
      </c>
      <c r="D81" s="42">
        <v>542.9</v>
      </c>
      <c r="E81" s="42">
        <v>1292.6199999999999</v>
      </c>
      <c r="H81" s="300"/>
    </row>
    <row r="82" spans="1:10" ht="10.5" customHeight="1">
      <c r="A82" s="39" t="s">
        <v>193</v>
      </c>
      <c r="B82" s="42">
        <v>8</v>
      </c>
      <c r="C82" s="42">
        <v>8</v>
      </c>
      <c r="D82" s="42">
        <v>10</v>
      </c>
      <c r="E82" s="42">
        <v>1250</v>
      </c>
    </row>
    <row r="83" spans="1:10" ht="10.5" customHeight="1">
      <c r="A83" s="39" t="s">
        <v>99</v>
      </c>
      <c r="B83" s="42">
        <v>390</v>
      </c>
      <c r="C83" s="42">
        <v>390</v>
      </c>
      <c r="D83" s="42">
        <v>545.6</v>
      </c>
      <c r="E83" s="42">
        <v>1398.97</v>
      </c>
    </row>
    <row r="84" spans="1:10" ht="10.5" customHeight="1">
      <c r="A84" s="39" t="s">
        <v>52</v>
      </c>
      <c r="B84" s="42">
        <v>632</v>
      </c>
      <c r="C84" s="42">
        <v>632</v>
      </c>
      <c r="D84" s="42">
        <v>794</v>
      </c>
      <c r="E84" s="42">
        <v>1256.33</v>
      </c>
    </row>
    <row r="85" spans="1:10" ht="10.5" customHeight="1">
      <c r="A85" s="39" t="s">
        <v>53</v>
      </c>
      <c r="B85" s="80">
        <v>1897</v>
      </c>
      <c r="C85" s="42">
        <v>1897</v>
      </c>
      <c r="D85" s="42">
        <v>2950.4</v>
      </c>
      <c r="E85" s="42">
        <v>1555.3</v>
      </c>
    </row>
    <row r="86" spans="1:10" ht="5.0999999999999996" customHeight="1">
      <c r="A86" s="486"/>
      <c r="B86" s="363"/>
      <c r="C86" s="94"/>
      <c r="D86" s="94"/>
      <c r="E86" s="94"/>
    </row>
    <row r="87" spans="1:10" ht="11.1" customHeight="1">
      <c r="A87" s="62"/>
      <c r="B87" s="18"/>
      <c r="C87" s="18"/>
      <c r="D87" s="18"/>
      <c r="E87" s="341" t="s">
        <v>237</v>
      </c>
    </row>
    <row r="88" spans="1:10" ht="2.1" customHeight="1"/>
    <row r="89" spans="1:10" ht="13.5" customHeight="1">
      <c r="A89" s="521" t="str">
        <f>A66</f>
        <v xml:space="preserve">12.17  PUNO: SUPERFICIE SEMBRADA, COSECHADA, PRODUCCIÓN Y RENDIMIENTO DE  HABA GRANO SECO, </v>
      </c>
      <c r="B89" s="521"/>
      <c r="C89" s="521"/>
      <c r="D89" s="521"/>
      <c r="E89" s="521"/>
    </row>
    <row r="90" spans="1:10" ht="13.5" customHeight="1">
      <c r="A90" s="521" t="str">
        <f>A67</f>
        <v xml:space="preserve">           SEGÚN PROVINCIA, POR CAMPAÑA 2020 - 2024</v>
      </c>
      <c r="B90" s="521"/>
      <c r="C90" s="521"/>
      <c r="D90" s="521"/>
      <c r="E90" s="521"/>
    </row>
    <row r="91" spans="1:10" ht="5.0999999999999996" customHeight="1">
      <c r="E91" s="183"/>
    </row>
    <row r="92" spans="1:10" s="1" customFormat="1" ht="12" customHeight="1">
      <c r="A92" s="554" t="s">
        <v>60</v>
      </c>
      <c r="B92" s="548" t="s">
        <v>325</v>
      </c>
      <c r="C92" s="548"/>
      <c r="D92" s="548"/>
      <c r="E92" s="548"/>
      <c r="I92" s="46"/>
      <c r="J92" s="173"/>
    </row>
    <row r="93" spans="1:10" s="1" customFormat="1" ht="27.95" customHeight="1">
      <c r="A93" s="555"/>
      <c r="B93" s="76" t="s">
        <v>433</v>
      </c>
      <c r="C93" s="76" t="s">
        <v>434</v>
      </c>
      <c r="D93" s="76" t="s">
        <v>134</v>
      </c>
      <c r="E93" s="76" t="s">
        <v>141</v>
      </c>
      <c r="I93" s="46"/>
      <c r="J93" s="173"/>
    </row>
    <row r="94" spans="1:10" ht="5.0999999999999996" customHeight="1">
      <c r="A94" s="157"/>
      <c r="B94" s="51"/>
      <c r="C94" s="51"/>
      <c r="D94" s="51"/>
      <c r="E94" s="51"/>
    </row>
    <row r="95" spans="1:10" ht="10.5" customHeight="1">
      <c r="A95" s="157" t="s">
        <v>280</v>
      </c>
      <c r="B95" s="158">
        <f>+SUM(B96:B108)</f>
        <v>10216</v>
      </c>
      <c r="C95" s="158">
        <f>+SUM(C96:C108)</f>
        <v>9689</v>
      </c>
      <c r="D95" s="158">
        <f>+SUM(D96:D108)</f>
        <v>12452.76</v>
      </c>
      <c r="E95" s="158">
        <f>(D95/C95)*1000</f>
        <v>1285.2471875322531</v>
      </c>
    </row>
    <row r="96" spans="1:10" ht="10.5" customHeight="1">
      <c r="A96" s="39" t="s">
        <v>50</v>
      </c>
      <c r="B96" s="42">
        <v>1729</v>
      </c>
      <c r="C96" s="42">
        <v>1661</v>
      </c>
      <c r="D96" s="42">
        <v>1946.2</v>
      </c>
      <c r="E96" s="42">
        <v>1171.7037928958457</v>
      </c>
    </row>
    <row r="97" spans="1:5" ht="10.5" customHeight="1">
      <c r="A97" s="39" t="s">
        <v>70</v>
      </c>
      <c r="B97" s="42">
        <v>398</v>
      </c>
      <c r="C97" s="42">
        <v>392</v>
      </c>
      <c r="D97" s="42">
        <v>473.5</v>
      </c>
      <c r="E97" s="42">
        <v>1207.9081632653063</v>
      </c>
    </row>
    <row r="98" spans="1:5" ht="10.5" customHeight="1">
      <c r="A98" s="39" t="s">
        <v>54</v>
      </c>
      <c r="B98" s="42">
        <v>597</v>
      </c>
      <c r="C98" s="42">
        <v>597</v>
      </c>
      <c r="D98" s="42">
        <v>816.55</v>
      </c>
      <c r="E98" s="42">
        <v>1367.7554438860971</v>
      </c>
    </row>
    <row r="99" spans="1:5" ht="10.5" customHeight="1">
      <c r="A99" s="39" t="s">
        <v>55</v>
      </c>
      <c r="B99" s="42">
        <v>1285</v>
      </c>
      <c r="C99" s="42">
        <v>1285</v>
      </c>
      <c r="D99" s="42">
        <v>1560.8</v>
      </c>
      <c r="E99" s="42">
        <v>1214.6303501945526</v>
      </c>
    </row>
    <row r="100" spans="1:5" ht="10.5" customHeight="1">
      <c r="A100" s="39" t="s">
        <v>71</v>
      </c>
      <c r="B100" s="42">
        <v>410</v>
      </c>
      <c r="C100" s="42">
        <v>410</v>
      </c>
      <c r="D100" s="42">
        <v>354.1</v>
      </c>
      <c r="E100" s="42">
        <v>863.65853658536594</v>
      </c>
    </row>
    <row r="101" spans="1:5" ht="10.5" customHeight="1">
      <c r="A101" s="39" t="s">
        <v>72</v>
      </c>
      <c r="B101" s="42">
        <v>2003</v>
      </c>
      <c r="C101" s="42">
        <v>1973</v>
      </c>
      <c r="D101" s="42">
        <v>2414.85</v>
      </c>
      <c r="E101" s="42">
        <v>1223.9483020780538</v>
      </c>
    </row>
    <row r="102" spans="1:5" ht="10.5" customHeight="1">
      <c r="A102" s="39" t="s">
        <v>51</v>
      </c>
      <c r="B102" s="42">
        <v>70</v>
      </c>
      <c r="C102" s="42">
        <v>70</v>
      </c>
      <c r="D102" s="42">
        <v>98.6</v>
      </c>
      <c r="E102" s="42">
        <v>1408.5714285714287</v>
      </c>
    </row>
    <row r="103" spans="1:5" ht="10.5" customHeight="1">
      <c r="A103" s="39" t="s">
        <v>48</v>
      </c>
      <c r="B103" s="42">
        <v>58</v>
      </c>
      <c r="C103" s="42">
        <v>58</v>
      </c>
      <c r="D103" s="42">
        <v>69.459999999999994</v>
      </c>
      <c r="E103" s="42">
        <v>1197.5862068965516</v>
      </c>
    </row>
    <row r="104" spans="1:5" ht="10.5" customHeight="1">
      <c r="A104" s="39" t="s">
        <v>49</v>
      </c>
      <c r="B104" s="42">
        <v>445</v>
      </c>
      <c r="C104" s="42">
        <v>431</v>
      </c>
      <c r="D104" s="42">
        <v>543.6</v>
      </c>
      <c r="E104" s="42">
        <v>1261.2529002320184</v>
      </c>
    </row>
    <row r="105" spans="1:5" ht="10.5" customHeight="1">
      <c r="A105" s="39" t="s">
        <v>193</v>
      </c>
      <c r="B105" s="42">
        <v>9</v>
      </c>
      <c r="C105" s="42">
        <v>9</v>
      </c>
      <c r="D105" s="42">
        <v>12.1</v>
      </c>
      <c r="E105" s="42">
        <v>1344.4444444444443</v>
      </c>
    </row>
    <row r="106" spans="1:5" ht="10.5" customHeight="1">
      <c r="A106" s="39" t="s">
        <v>99</v>
      </c>
      <c r="B106" s="42">
        <v>580</v>
      </c>
      <c r="C106" s="42">
        <v>305</v>
      </c>
      <c r="D106" s="42">
        <v>398.6</v>
      </c>
      <c r="E106" s="42">
        <v>1306.8852459016393</v>
      </c>
    </row>
    <row r="107" spans="1:5" ht="10.5" customHeight="1">
      <c r="A107" s="39" t="s">
        <v>52</v>
      </c>
      <c r="B107" s="42">
        <v>590</v>
      </c>
      <c r="C107" s="42">
        <v>610</v>
      </c>
      <c r="D107" s="42">
        <v>793.4</v>
      </c>
      <c r="E107" s="42">
        <v>1300.655737704918</v>
      </c>
    </row>
    <row r="108" spans="1:5" ht="10.5" customHeight="1">
      <c r="A108" s="39" t="s">
        <v>53</v>
      </c>
      <c r="B108" s="80">
        <v>2042</v>
      </c>
      <c r="C108" s="42">
        <v>1888</v>
      </c>
      <c r="D108" s="42">
        <v>2971</v>
      </c>
      <c r="E108" s="42">
        <v>1573.6228813559323</v>
      </c>
    </row>
    <row r="109" spans="1:5" ht="5.0999999999999996" customHeight="1">
      <c r="A109" s="486"/>
      <c r="B109" s="363"/>
      <c r="C109" s="94"/>
      <c r="D109" s="94"/>
      <c r="E109" s="94"/>
    </row>
    <row r="110" spans="1:5" ht="11.1" customHeight="1">
      <c r="A110" s="62"/>
      <c r="B110" s="18"/>
      <c r="C110" s="18"/>
      <c r="D110" s="18"/>
      <c r="E110" s="341" t="s">
        <v>237</v>
      </c>
    </row>
    <row r="111" spans="1:5" ht="2.1" customHeight="1"/>
    <row r="112" spans="1:5" ht="13.5">
      <c r="A112" s="521" t="str">
        <f>A66</f>
        <v xml:space="preserve">12.17  PUNO: SUPERFICIE SEMBRADA, COSECHADA, PRODUCCIÓN Y RENDIMIENTO DE  HABA GRANO SECO, </v>
      </c>
      <c r="B112" s="521"/>
      <c r="C112" s="521"/>
      <c r="D112" s="521"/>
      <c r="E112" s="521"/>
    </row>
    <row r="113" spans="1:5" ht="13.5">
      <c r="A113" s="521" t="str">
        <f>A67</f>
        <v xml:space="preserve">           SEGÚN PROVINCIA, POR CAMPAÑA 2020 - 2024</v>
      </c>
      <c r="B113" s="521"/>
      <c r="C113" s="521"/>
      <c r="D113" s="521"/>
      <c r="E113" s="521"/>
    </row>
    <row r="114" spans="1:5" ht="5.0999999999999996" customHeight="1">
      <c r="E114" s="183"/>
    </row>
    <row r="115" spans="1:5">
      <c r="A115" s="554" t="s">
        <v>60</v>
      </c>
      <c r="B115" s="548" t="s">
        <v>348</v>
      </c>
      <c r="C115" s="548"/>
      <c r="D115" s="548"/>
      <c r="E115" s="548"/>
    </row>
    <row r="116" spans="1:5" ht="25.5">
      <c r="A116" s="555"/>
      <c r="B116" s="76" t="s">
        <v>433</v>
      </c>
      <c r="C116" s="76" t="s">
        <v>434</v>
      </c>
      <c r="D116" s="76" t="s">
        <v>134</v>
      </c>
      <c r="E116" s="76" t="s">
        <v>141</v>
      </c>
    </row>
    <row r="117" spans="1:5" ht="5.0999999999999996" customHeight="1">
      <c r="A117" s="157"/>
      <c r="B117" s="51"/>
      <c r="C117" s="51"/>
      <c r="D117" s="51"/>
      <c r="E117" s="51"/>
    </row>
    <row r="118" spans="1:5" ht="10.5" customHeight="1">
      <c r="A118" s="157" t="s">
        <v>280</v>
      </c>
      <c r="B118" s="158">
        <f>+SUM(B119:B131)</f>
        <v>8360.5</v>
      </c>
      <c r="C118" s="158">
        <f>+SUM(C119:C131)</f>
        <v>8468</v>
      </c>
      <c r="D118" s="158">
        <f>+SUM(D119:D131)</f>
        <v>7948.0150000000003</v>
      </c>
      <c r="E118" s="158">
        <f>(D118/C118)*1000</f>
        <v>938.59411903637226</v>
      </c>
    </row>
    <row r="119" spans="1:5" ht="10.5" customHeight="1">
      <c r="A119" s="39" t="s">
        <v>50</v>
      </c>
      <c r="B119" s="42">
        <v>1756.5</v>
      </c>
      <c r="C119" s="42">
        <v>1205</v>
      </c>
      <c r="D119" s="42">
        <v>912.5</v>
      </c>
      <c r="E119" s="277">
        <f t="shared" ref="E119:E131" si="2">(D119/C119)*1000</f>
        <v>757.26141078838168</v>
      </c>
    </row>
    <row r="120" spans="1:5" ht="10.5" customHeight="1">
      <c r="A120" s="39" t="s">
        <v>70</v>
      </c>
      <c r="B120" s="42">
        <v>341</v>
      </c>
      <c r="C120" s="42">
        <v>332</v>
      </c>
      <c r="D120" s="42">
        <v>184.125</v>
      </c>
      <c r="E120" s="277">
        <f t="shared" si="2"/>
        <v>554.59337349397583</v>
      </c>
    </row>
    <row r="121" spans="1:5" ht="10.5" customHeight="1">
      <c r="A121" s="39" t="s">
        <v>54</v>
      </c>
      <c r="B121" s="42">
        <v>604</v>
      </c>
      <c r="C121" s="42">
        <v>582</v>
      </c>
      <c r="D121" s="42">
        <v>801.79</v>
      </c>
      <c r="E121" s="277">
        <f t="shared" si="2"/>
        <v>1377.6460481099655</v>
      </c>
    </row>
    <row r="122" spans="1:5" ht="10.5" customHeight="1">
      <c r="A122" s="39" t="s">
        <v>55</v>
      </c>
      <c r="B122" s="42">
        <v>1112</v>
      </c>
      <c r="C122" s="42">
        <v>848</v>
      </c>
      <c r="D122" s="42">
        <v>767.05</v>
      </c>
      <c r="E122" s="277">
        <f t="shared" si="2"/>
        <v>904.54009433962256</v>
      </c>
    </row>
    <row r="123" spans="1:5" ht="10.5" customHeight="1">
      <c r="A123" s="39" t="s">
        <v>71</v>
      </c>
      <c r="B123" s="42">
        <v>309</v>
      </c>
      <c r="C123" s="42">
        <v>105</v>
      </c>
      <c r="D123" s="42">
        <v>78</v>
      </c>
      <c r="E123" s="277">
        <f t="shared" si="2"/>
        <v>742.85714285714289</v>
      </c>
    </row>
    <row r="124" spans="1:5" ht="10.5" customHeight="1">
      <c r="A124" s="39" t="s">
        <v>72</v>
      </c>
      <c r="B124" s="42">
        <v>712</v>
      </c>
      <c r="C124" s="42">
        <v>1891</v>
      </c>
      <c r="D124" s="42">
        <v>1102.3</v>
      </c>
      <c r="E124" s="277">
        <f t="shared" si="2"/>
        <v>582.91909042834482</v>
      </c>
    </row>
    <row r="125" spans="1:5" ht="10.5" customHeight="1">
      <c r="A125" s="39" t="s">
        <v>51</v>
      </c>
      <c r="B125" s="42">
        <v>64</v>
      </c>
      <c r="C125" s="42">
        <v>64</v>
      </c>
      <c r="D125" s="42">
        <v>82.7</v>
      </c>
      <c r="E125" s="277">
        <f t="shared" si="2"/>
        <v>1292.1875</v>
      </c>
    </row>
    <row r="126" spans="1:5" ht="10.5" customHeight="1">
      <c r="A126" s="39" t="s">
        <v>48</v>
      </c>
      <c r="B126" s="42">
        <v>49</v>
      </c>
      <c r="C126" s="42">
        <v>50</v>
      </c>
      <c r="D126" s="42">
        <v>43.17</v>
      </c>
      <c r="E126" s="277">
        <f t="shared" si="2"/>
        <v>863.40000000000009</v>
      </c>
    </row>
    <row r="127" spans="1:5" ht="10.5" customHeight="1">
      <c r="A127" s="39" t="s">
        <v>49</v>
      </c>
      <c r="B127" s="42">
        <v>326</v>
      </c>
      <c r="C127" s="42">
        <v>292</v>
      </c>
      <c r="D127" s="42">
        <v>111.9</v>
      </c>
      <c r="E127" s="277">
        <f t="shared" si="2"/>
        <v>383.21917808219177</v>
      </c>
    </row>
    <row r="128" spans="1:5" ht="10.5" customHeight="1">
      <c r="A128" s="39" t="s">
        <v>193</v>
      </c>
      <c r="B128" s="42">
        <v>14</v>
      </c>
      <c r="C128" s="42">
        <v>14</v>
      </c>
      <c r="D128" s="42">
        <v>18.18</v>
      </c>
      <c r="E128" s="277">
        <f t="shared" si="2"/>
        <v>1298.5714285714284</v>
      </c>
    </row>
    <row r="129" spans="1:5" ht="10.5" customHeight="1">
      <c r="A129" s="39" t="s">
        <v>99</v>
      </c>
      <c r="B129" s="42">
        <v>490</v>
      </c>
      <c r="C129" s="42">
        <v>580</v>
      </c>
      <c r="D129" s="42">
        <v>437.8</v>
      </c>
      <c r="E129" s="277">
        <f t="shared" si="2"/>
        <v>754.82758620689663</v>
      </c>
    </row>
    <row r="130" spans="1:5" ht="10.5" customHeight="1">
      <c r="A130" s="39" t="s">
        <v>52</v>
      </c>
      <c r="B130" s="42">
        <v>525</v>
      </c>
      <c r="C130" s="42">
        <v>580</v>
      </c>
      <c r="D130" s="42">
        <v>748.5</v>
      </c>
      <c r="E130" s="277">
        <f t="shared" si="2"/>
        <v>1290.5172413793105</v>
      </c>
    </row>
    <row r="131" spans="1:5" ht="10.5" customHeight="1">
      <c r="A131" s="39" t="s">
        <v>53</v>
      </c>
      <c r="B131" s="80">
        <v>2058</v>
      </c>
      <c r="C131" s="42">
        <v>1925</v>
      </c>
      <c r="D131" s="42">
        <v>2660</v>
      </c>
      <c r="E131" s="277">
        <f t="shared" si="2"/>
        <v>1381.8181818181818</v>
      </c>
    </row>
    <row r="132" spans="1:5" ht="5.0999999999999996" customHeight="1">
      <c r="A132" s="486"/>
      <c r="B132" s="363"/>
      <c r="C132" s="94"/>
      <c r="D132" s="94"/>
      <c r="E132" s="394"/>
    </row>
    <row r="133" spans="1:5" ht="10.15" customHeight="1">
      <c r="A133" s="62"/>
      <c r="B133" s="18"/>
      <c r="C133" s="18"/>
      <c r="D133" s="18"/>
      <c r="E133" s="341" t="s">
        <v>237</v>
      </c>
    </row>
    <row r="135" spans="1:5" ht="13.5">
      <c r="A135" s="521" t="str">
        <f>A66</f>
        <v xml:space="preserve">12.17  PUNO: SUPERFICIE SEMBRADA, COSECHADA, PRODUCCIÓN Y RENDIMIENTO DE  HABA GRANO SECO, </v>
      </c>
      <c r="B135" s="521"/>
      <c r="C135" s="521"/>
      <c r="D135" s="521"/>
      <c r="E135" s="521"/>
    </row>
    <row r="136" spans="1:5" ht="13.5">
      <c r="A136" s="521" t="str">
        <f>A67</f>
        <v xml:space="preserve">           SEGÚN PROVINCIA, POR CAMPAÑA 2020 - 2024</v>
      </c>
      <c r="B136" s="521"/>
      <c r="C136" s="521"/>
      <c r="D136" s="521"/>
      <c r="E136" s="521"/>
    </row>
    <row r="137" spans="1:5" ht="9" customHeight="1">
      <c r="E137" s="382" t="s">
        <v>319</v>
      </c>
    </row>
    <row r="138" spans="1:5">
      <c r="A138" s="554" t="s">
        <v>60</v>
      </c>
      <c r="B138" s="548" t="s">
        <v>364</v>
      </c>
      <c r="C138" s="548"/>
      <c r="D138" s="548"/>
      <c r="E138" s="548"/>
    </row>
    <row r="139" spans="1:5" ht="25.5">
      <c r="A139" s="555"/>
      <c r="B139" s="76" t="s">
        <v>433</v>
      </c>
      <c r="C139" s="76" t="s">
        <v>434</v>
      </c>
      <c r="D139" s="76" t="s">
        <v>134</v>
      </c>
      <c r="E139" s="76" t="s">
        <v>141</v>
      </c>
    </row>
    <row r="140" spans="1:5" ht="5.0999999999999996" customHeight="1">
      <c r="A140" s="157"/>
      <c r="B140" s="51"/>
      <c r="C140" s="51"/>
      <c r="D140" s="51"/>
      <c r="E140" s="51"/>
    </row>
    <row r="141" spans="1:5" ht="10.5" customHeight="1">
      <c r="A141" s="157" t="s">
        <v>280</v>
      </c>
      <c r="B141" s="158">
        <f>+SUM(B142:B154)</f>
        <v>12784.5</v>
      </c>
      <c r="C141" s="158">
        <f>+SUM(C142:C154)</f>
        <v>9559.5</v>
      </c>
      <c r="D141" s="158">
        <f>+SUM(D142:D154)</f>
        <v>19786.13</v>
      </c>
      <c r="E141" s="158">
        <f>(D141/C141)*1000</f>
        <v>2069.7871227574665</v>
      </c>
    </row>
    <row r="142" spans="1:5" ht="10.5" customHeight="1">
      <c r="A142" s="39" t="s">
        <v>50</v>
      </c>
      <c r="B142" s="42">
        <v>1950.5</v>
      </c>
      <c r="C142" s="42">
        <v>1876.5</v>
      </c>
      <c r="D142" s="42">
        <v>4152.6000000000004</v>
      </c>
      <c r="E142" s="277">
        <f t="shared" ref="E142:E154" si="3">(D142/C142)*1000</f>
        <v>2212.9496402877699</v>
      </c>
    </row>
    <row r="143" spans="1:5" ht="10.5" customHeight="1">
      <c r="A143" s="39" t="s">
        <v>70</v>
      </c>
      <c r="B143" s="42">
        <v>664</v>
      </c>
      <c r="C143" s="42">
        <v>341</v>
      </c>
      <c r="D143" s="42">
        <v>578.55999999999995</v>
      </c>
      <c r="E143" s="277">
        <f t="shared" si="3"/>
        <v>1696.656891495601</v>
      </c>
    </row>
    <row r="144" spans="1:5" ht="10.5" customHeight="1">
      <c r="A144" s="39" t="s">
        <v>54</v>
      </c>
      <c r="B144" s="42">
        <v>1169</v>
      </c>
      <c r="C144" s="42">
        <v>604</v>
      </c>
      <c r="D144" s="42">
        <v>858.6</v>
      </c>
      <c r="E144" s="277">
        <f t="shared" si="3"/>
        <v>1421.523178807947</v>
      </c>
    </row>
    <row r="145" spans="1:5" ht="10.5" customHeight="1">
      <c r="A145" s="39" t="s">
        <v>55</v>
      </c>
      <c r="B145" s="42">
        <v>1152</v>
      </c>
      <c r="C145" s="42">
        <v>1087</v>
      </c>
      <c r="D145" s="42">
        <v>1865.9</v>
      </c>
      <c r="E145" s="277">
        <f t="shared" si="3"/>
        <v>1716.5593376264949</v>
      </c>
    </row>
    <row r="146" spans="1:5" ht="10.5" customHeight="1">
      <c r="A146" s="39" t="s">
        <v>71</v>
      </c>
      <c r="B146" s="42">
        <v>354</v>
      </c>
      <c r="C146" s="42">
        <v>309</v>
      </c>
      <c r="D146" s="42">
        <v>626</v>
      </c>
      <c r="E146" s="277">
        <f t="shared" si="3"/>
        <v>2025.8899676375406</v>
      </c>
    </row>
    <row r="147" spans="1:5" ht="10.5" customHeight="1">
      <c r="A147" s="39" t="s">
        <v>72</v>
      </c>
      <c r="B147" s="42">
        <v>2487</v>
      </c>
      <c r="C147" s="42">
        <v>1956</v>
      </c>
      <c r="D147" s="42">
        <v>4422.97</v>
      </c>
      <c r="E147" s="277">
        <f t="shared" si="3"/>
        <v>2261.2321063394684</v>
      </c>
    </row>
    <row r="148" spans="1:5" ht="10.5" customHeight="1">
      <c r="A148" s="39" t="s">
        <v>51</v>
      </c>
      <c r="B148" s="42">
        <v>104</v>
      </c>
      <c r="C148" s="42">
        <v>64</v>
      </c>
      <c r="D148" s="42">
        <v>161.80000000000001</v>
      </c>
      <c r="E148" s="277">
        <f t="shared" si="3"/>
        <v>2528.125</v>
      </c>
    </row>
    <row r="149" spans="1:5" ht="10.5" customHeight="1">
      <c r="A149" s="39" t="s">
        <v>48</v>
      </c>
      <c r="B149" s="42">
        <v>49</v>
      </c>
      <c r="C149" s="42">
        <v>49</v>
      </c>
      <c r="D149" s="42">
        <v>96.9</v>
      </c>
      <c r="E149" s="277">
        <f t="shared" si="3"/>
        <v>1977.5510204081634</v>
      </c>
    </row>
    <row r="150" spans="1:5" ht="10.5" customHeight="1">
      <c r="A150" s="39" t="s">
        <v>49</v>
      </c>
      <c r="B150" s="42">
        <v>293</v>
      </c>
      <c r="C150" s="42">
        <v>271</v>
      </c>
      <c r="D150" s="42">
        <v>502.2</v>
      </c>
      <c r="E150" s="277">
        <f t="shared" si="3"/>
        <v>1853.1365313653137</v>
      </c>
    </row>
    <row r="151" spans="1:5" ht="10.5" customHeight="1">
      <c r="A151" s="39" t="s">
        <v>193</v>
      </c>
      <c r="B151" s="42">
        <v>24</v>
      </c>
      <c r="C151" s="42">
        <v>14</v>
      </c>
      <c r="D151" s="42">
        <v>29</v>
      </c>
      <c r="E151" s="277">
        <f t="shared" si="3"/>
        <v>2071.4285714285716</v>
      </c>
    </row>
    <row r="152" spans="1:5" ht="10.5" customHeight="1">
      <c r="A152" s="39" t="s">
        <v>99</v>
      </c>
      <c r="B152" s="42">
        <v>890</v>
      </c>
      <c r="C152" s="42">
        <v>490</v>
      </c>
      <c r="D152" s="42">
        <v>1125.5999999999999</v>
      </c>
      <c r="E152" s="277">
        <f t="shared" si="3"/>
        <v>2297.1428571428573</v>
      </c>
    </row>
    <row r="153" spans="1:5" ht="10.5" customHeight="1">
      <c r="A153" s="39" t="s">
        <v>52</v>
      </c>
      <c r="B153" s="42">
        <v>788</v>
      </c>
      <c r="C153" s="42">
        <v>600</v>
      </c>
      <c r="D153" s="42">
        <v>1045</v>
      </c>
      <c r="E153" s="277">
        <f t="shared" si="3"/>
        <v>1741.6666666666667</v>
      </c>
    </row>
    <row r="154" spans="1:5" ht="10.5" customHeight="1">
      <c r="A154" s="39" t="s">
        <v>53</v>
      </c>
      <c r="B154" s="80">
        <v>2860</v>
      </c>
      <c r="C154" s="42">
        <v>1898</v>
      </c>
      <c r="D154" s="42">
        <v>4321</v>
      </c>
      <c r="E154" s="277">
        <f t="shared" si="3"/>
        <v>2276.6069546891467</v>
      </c>
    </row>
    <row r="155" spans="1:5" ht="5.0999999999999996" customHeight="1">
      <c r="A155" s="486"/>
      <c r="B155" s="363"/>
      <c r="C155" s="94"/>
      <c r="D155" s="94"/>
      <c r="E155" s="394"/>
    </row>
    <row r="156" spans="1:5" ht="10.15" customHeight="1">
      <c r="A156" s="558" t="s">
        <v>435</v>
      </c>
      <c r="B156" s="558"/>
      <c r="C156" s="558"/>
      <c r="D156" s="558"/>
      <c r="E156" s="558"/>
    </row>
    <row r="157" spans="1:5" ht="10.15" customHeight="1">
      <c r="A157" s="62" t="s">
        <v>127</v>
      </c>
    </row>
  </sheetData>
  <mergeCells count="24">
    <mergeCell ref="A138:A139"/>
    <mergeCell ref="B138:E138"/>
    <mergeCell ref="A156:E156"/>
    <mergeCell ref="A3:E3"/>
    <mergeCell ref="A24:E24"/>
    <mergeCell ref="A113:E113"/>
    <mergeCell ref="A135:E135"/>
    <mergeCell ref="A136:E136"/>
    <mergeCell ref="A1:E1"/>
    <mergeCell ref="A25:A26"/>
    <mergeCell ref="B25:E25"/>
    <mergeCell ref="A115:A116"/>
    <mergeCell ref="B115:E115"/>
    <mergeCell ref="A47:A48"/>
    <mergeCell ref="B47:E47"/>
    <mergeCell ref="A69:A70"/>
    <mergeCell ref="B69:E69"/>
    <mergeCell ref="A92:A93"/>
    <mergeCell ref="B92:E92"/>
    <mergeCell ref="A66:E66"/>
    <mergeCell ref="A67:E67"/>
    <mergeCell ref="A89:E89"/>
    <mergeCell ref="A90:E90"/>
    <mergeCell ref="A112:E112"/>
  </mergeCells>
  <pageMargins left="0.78740157480314965" right="0.78740157480314965" top="0.98425196850393704" bottom="0.98425196850393704" header="0" footer="0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tabColor theme="0"/>
  </sheetPr>
  <dimension ref="A1:Q190"/>
  <sheetViews>
    <sheetView showGridLines="0" topLeftCell="A103" zoomScaleNormal="100" zoomScaleSheetLayoutView="100" workbookViewId="0">
      <selection activeCell="A103" sqref="A103:E103"/>
    </sheetView>
  </sheetViews>
  <sheetFormatPr baseColWidth="10" defaultColWidth="11.42578125" defaultRowHeight="12.75" customHeight="1"/>
  <cols>
    <col min="1" max="1" width="14.28515625" style="1" customWidth="1"/>
    <col min="2" max="4" width="17.7109375" style="1" customWidth="1"/>
    <col min="5" max="5" width="15.7109375" style="1" customWidth="1"/>
    <col min="6" max="6" width="17.28515625" style="1" customWidth="1"/>
    <col min="7" max="7" width="10.140625" style="1" customWidth="1"/>
    <col min="8" max="8" width="10.7109375" style="1" customWidth="1"/>
    <col min="9" max="16384" width="11.42578125" style="1"/>
  </cols>
  <sheetData>
    <row r="1" spans="1:17" s="13" customFormat="1" ht="17.25" hidden="1" customHeight="1">
      <c r="A1" s="521" t="s">
        <v>187</v>
      </c>
      <c r="B1" s="506"/>
      <c r="C1" s="506"/>
      <c r="D1" s="506"/>
      <c r="E1" s="506"/>
      <c r="F1" s="21"/>
    </row>
    <row r="2" spans="1:17" s="13" customFormat="1" ht="14.25" hidden="1" customHeight="1">
      <c r="A2" s="21" t="s">
        <v>178</v>
      </c>
      <c r="B2" s="126"/>
      <c r="C2" s="126"/>
      <c r="D2" s="126"/>
      <c r="E2" s="126"/>
      <c r="G2" s="2"/>
      <c r="H2" s="2"/>
    </row>
    <row r="3" spans="1:17" s="2" customFormat="1" ht="48.75" hidden="1" customHeight="1">
      <c r="A3" s="149" t="s">
        <v>60</v>
      </c>
      <c r="B3" s="106" t="s">
        <v>137</v>
      </c>
      <c r="C3" s="76" t="s">
        <v>135</v>
      </c>
      <c r="D3" s="76" t="s">
        <v>134</v>
      </c>
      <c r="E3" s="76" t="s">
        <v>136</v>
      </c>
    </row>
    <row r="4" spans="1:17" s="2" customFormat="1" ht="12.95" hidden="1" customHeight="1">
      <c r="A4" s="157" t="s">
        <v>47</v>
      </c>
      <c r="B4" s="158">
        <f>SUM(B5:B17)</f>
        <v>3939</v>
      </c>
      <c r="C4" s="158">
        <f>SUM(C5:C17)</f>
        <v>3939</v>
      </c>
      <c r="D4" s="158">
        <f>SUM(D5:D17)</f>
        <v>30808.540000000005</v>
      </c>
      <c r="E4" s="158">
        <f>SUM(E5:E17)</f>
        <v>93993.516070156227</v>
      </c>
    </row>
    <row r="5" spans="1:17" s="11" customFormat="1" ht="12.95" hidden="1" customHeight="1">
      <c r="A5" s="39" t="s">
        <v>50</v>
      </c>
      <c r="B5" s="113">
        <v>299</v>
      </c>
      <c r="C5" s="113">
        <v>299</v>
      </c>
      <c r="D5" s="113">
        <v>2154.5</v>
      </c>
      <c r="E5" s="113">
        <f>(D5*1000)/C5</f>
        <v>7205.6856187290969</v>
      </c>
      <c r="G5" s="1"/>
      <c r="H5" s="1"/>
      <c r="I5" s="2"/>
      <c r="J5" s="2"/>
      <c r="K5" s="2"/>
      <c r="L5" s="2"/>
      <c r="M5" s="2"/>
      <c r="N5" s="2"/>
      <c r="O5" s="2"/>
      <c r="P5" s="2"/>
      <c r="Q5" s="2"/>
    </row>
    <row r="6" spans="1:17" s="11" customFormat="1" ht="12.95" hidden="1" customHeight="1">
      <c r="A6" s="39" t="s">
        <v>70</v>
      </c>
      <c r="B6" s="113">
        <v>307</v>
      </c>
      <c r="C6" s="113">
        <v>307</v>
      </c>
      <c r="D6" s="113">
        <v>1980.72</v>
      </c>
      <c r="E6" s="113">
        <f t="shared" ref="E6:E17" si="0">(D6*1000)/C6</f>
        <v>6451.8566775244299</v>
      </c>
      <c r="G6" s="1"/>
      <c r="H6" s="1"/>
      <c r="I6" s="2"/>
      <c r="J6" s="2"/>
      <c r="K6" s="2"/>
      <c r="L6" s="2"/>
      <c r="M6" s="2"/>
      <c r="N6" s="2"/>
      <c r="O6" s="2"/>
      <c r="P6" s="2"/>
      <c r="Q6" s="2"/>
    </row>
    <row r="7" spans="1:17" s="11" customFormat="1" ht="12.95" hidden="1" customHeight="1">
      <c r="A7" s="39" t="s">
        <v>54</v>
      </c>
      <c r="B7" s="113">
        <v>789</v>
      </c>
      <c r="C7" s="113">
        <v>789</v>
      </c>
      <c r="D7" s="113">
        <v>6496</v>
      </c>
      <c r="E7" s="113">
        <f t="shared" si="0"/>
        <v>8233.2065906210391</v>
      </c>
      <c r="G7" s="1"/>
      <c r="H7" s="1"/>
      <c r="I7" s="2"/>
      <c r="J7" s="2"/>
      <c r="K7" s="2"/>
      <c r="L7" s="2"/>
      <c r="M7" s="2"/>
      <c r="N7" s="2"/>
      <c r="O7" s="2"/>
      <c r="P7" s="2"/>
      <c r="Q7" s="2"/>
    </row>
    <row r="8" spans="1:17" s="11" customFormat="1" ht="12.95" hidden="1" customHeight="1">
      <c r="A8" s="39" t="s">
        <v>55</v>
      </c>
      <c r="B8" s="113">
        <v>297</v>
      </c>
      <c r="C8" s="113">
        <v>297</v>
      </c>
      <c r="D8" s="113">
        <v>1992.2</v>
      </c>
      <c r="E8" s="113">
        <f t="shared" si="0"/>
        <v>6707.7441077441081</v>
      </c>
      <c r="G8" s="1"/>
      <c r="H8" s="1"/>
      <c r="I8" s="2"/>
      <c r="J8" s="2"/>
      <c r="K8" s="2"/>
      <c r="L8" s="2"/>
      <c r="M8" s="2"/>
      <c r="N8" s="2"/>
      <c r="O8" s="2"/>
      <c r="P8" s="2"/>
      <c r="Q8" s="2"/>
    </row>
    <row r="9" spans="1:17" s="11" customFormat="1" ht="12.95" hidden="1" customHeight="1">
      <c r="A9" s="39" t="s">
        <v>71</v>
      </c>
      <c r="B9" s="113">
        <v>77</v>
      </c>
      <c r="C9" s="113">
        <v>77</v>
      </c>
      <c r="D9" s="113">
        <v>537.47</v>
      </c>
      <c r="E9" s="113">
        <f t="shared" si="0"/>
        <v>6980.1298701298701</v>
      </c>
      <c r="G9" s="1"/>
      <c r="H9" s="1"/>
      <c r="I9" s="2"/>
      <c r="J9" s="2"/>
      <c r="K9" s="2"/>
      <c r="L9" s="2"/>
      <c r="M9" s="2"/>
      <c r="N9" s="2"/>
      <c r="O9" s="2"/>
      <c r="P9" s="2"/>
      <c r="Q9" s="2"/>
    </row>
    <row r="10" spans="1:17" s="11" customFormat="1" ht="12.95" hidden="1" customHeight="1">
      <c r="A10" s="39" t="s">
        <v>72</v>
      </c>
      <c r="B10" s="113">
        <v>294</v>
      </c>
      <c r="C10" s="113">
        <v>294</v>
      </c>
      <c r="D10" s="113">
        <v>2187.3000000000002</v>
      </c>
      <c r="E10" s="113">
        <f t="shared" si="0"/>
        <v>7439.7959183673465</v>
      </c>
      <c r="G10" s="1"/>
      <c r="H10" s="1"/>
      <c r="I10" s="2"/>
      <c r="J10" s="2"/>
      <c r="K10" s="2"/>
      <c r="L10" s="2"/>
      <c r="M10" s="2"/>
      <c r="N10" s="2"/>
      <c r="O10" s="2"/>
      <c r="P10" s="2"/>
      <c r="Q10" s="2"/>
    </row>
    <row r="11" spans="1:17" s="11" customFormat="1" ht="12.95" hidden="1" customHeight="1">
      <c r="A11" s="39" t="s">
        <v>51</v>
      </c>
      <c r="B11" s="113">
        <v>89</v>
      </c>
      <c r="C11" s="113">
        <v>89</v>
      </c>
      <c r="D11" s="113">
        <v>597.9</v>
      </c>
      <c r="E11" s="113">
        <f t="shared" si="0"/>
        <v>6717.9775280898875</v>
      </c>
      <c r="G11" s="1"/>
      <c r="H11" s="1"/>
      <c r="I11" s="2"/>
      <c r="J11" s="2"/>
      <c r="K11" s="2"/>
      <c r="L11" s="2"/>
      <c r="M11" s="2"/>
      <c r="N11" s="2"/>
      <c r="O11" s="2"/>
      <c r="P11" s="2"/>
      <c r="Q11" s="2"/>
    </row>
    <row r="12" spans="1:17" s="11" customFormat="1" ht="12.95" hidden="1" customHeight="1">
      <c r="A12" s="39" t="s">
        <v>48</v>
      </c>
      <c r="B12" s="113">
        <v>16</v>
      </c>
      <c r="C12" s="113">
        <v>16</v>
      </c>
      <c r="D12" s="113">
        <v>98.2</v>
      </c>
      <c r="E12" s="113">
        <f t="shared" si="0"/>
        <v>6137.5</v>
      </c>
      <c r="G12" s="1"/>
      <c r="H12" s="1"/>
      <c r="I12" s="2"/>
      <c r="J12" s="2"/>
      <c r="K12" s="2"/>
      <c r="L12" s="2"/>
      <c r="M12" s="2"/>
      <c r="N12" s="2"/>
      <c r="O12" s="2"/>
      <c r="P12" s="2"/>
      <c r="Q12" s="2"/>
    </row>
    <row r="13" spans="1:17" s="11" customFormat="1" ht="12.95" hidden="1" customHeight="1">
      <c r="A13" s="39" t="s">
        <v>49</v>
      </c>
      <c r="B13" s="113">
        <v>92</v>
      </c>
      <c r="C13" s="113">
        <v>92</v>
      </c>
      <c r="D13" s="113">
        <v>710</v>
      </c>
      <c r="E13" s="113">
        <f t="shared" si="0"/>
        <v>7717.391304347826</v>
      </c>
      <c r="G13" s="1"/>
      <c r="H13" s="1"/>
      <c r="I13" s="2"/>
      <c r="J13" s="2"/>
      <c r="K13" s="2"/>
      <c r="L13" s="2"/>
      <c r="M13" s="2"/>
      <c r="N13" s="2"/>
      <c r="O13" s="2"/>
      <c r="P13" s="2"/>
      <c r="Q13" s="2"/>
    </row>
    <row r="14" spans="1:17" s="11" customFormat="1" ht="12.95" hidden="1" customHeight="1">
      <c r="A14" s="39" t="s">
        <v>74</v>
      </c>
      <c r="B14" s="113">
        <v>28</v>
      </c>
      <c r="C14" s="113">
        <v>28</v>
      </c>
      <c r="D14" s="113">
        <v>213.65</v>
      </c>
      <c r="E14" s="113">
        <f t="shared" si="0"/>
        <v>7630.3571428571431</v>
      </c>
      <c r="G14" s="1"/>
      <c r="H14" s="1"/>
      <c r="I14" s="2"/>
      <c r="J14" s="2"/>
      <c r="K14" s="2"/>
      <c r="L14" s="2"/>
      <c r="M14" s="2"/>
      <c r="N14" s="2"/>
      <c r="O14" s="2"/>
      <c r="P14" s="2"/>
      <c r="Q14" s="2"/>
    </row>
    <row r="15" spans="1:17" s="11" customFormat="1" ht="12.95" hidden="1" customHeight="1">
      <c r="A15" s="39" t="s">
        <v>99</v>
      </c>
      <c r="B15" s="113">
        <v>70</v>
      </c>
      <c r="C15" s="113">
        <v>70</v>
      </c>
      <c r="D15" s="113">
        <v>411.9</v>
      </c>
      <c r="E15" s="113">
        <f t="shared" si="0"/>
        <v>5884.2857142857147</v>
      </c>
      <c r="G15" s="1"/>
      <c r="H15" s="1"/>
      <c r="I15" s="2"/>
      <c r="J15" s="2"/>
      <c r="K15" s="2"/>
      <c r="L15" s="2"/>
      <c r="M15" s="2"/>
      <c r="N15" s="2"/>
      <c r="O15" s="2"/>
      <c r="P15" s="2"/>
      <c r="Q15" s="2"/>
    </row>
    <row r="16" spans="1:17" s="11" customFormat="1" ht="12.95" hidden="1" customHeight="1">
      <c r="A16" s="39" t="s">
        <v>52</v>
      </c>
      <c r="B16" s="113">
        <v>251</v>
      </c>
      <c r="C16" s="113">
        <v>251</v>
      </c>
      <c r="D16" s="113">
        <v>2101</v>
      </c>
      <c r="E16" s="113">
        <f t="shared" si="0"/>
        <v>8370.5179282868521</v>
      </c>
      <c r="G16" s="1"/>
      <c r="H16" s="1"/>
      <c r="I16" s="2"/>
      <c r="J16" s="2"/>
      <c r="K16" s="2"/>
      <c r="L16" s="2"/>
      <c r="M16" s="2"/>
      <c r="N16" s="2"/>
      <c r="O16" s="2"/>
      <c r="P16" s="2"/>
      <c r="Q16" s="2"/>
    </row>
    <row r="17" spans="1:17" s="2" customFormat="1" ht="12.95" hidden="1" customHeight="1">
      <c r="A17" s="40" t="s">
        <v>53</v>
      </c>
      <c r="B17" s="114">
        <v>1330</v>
      </c>
      <c r="C17" s="114">
        <v>1330</v>
      </c>
      <c r="D17" s="114">
        <v>11327.7</v>
      </c>
      <c r="E17" s="114">
        <f t="shared" si="0"/>
        <v>8517.0676691729332</v>
      </c>
      <c r="G17" s="1"/>
      <c r="H17" s="1"/>
    </row>
    <row r="18" spans="1:17" s="2" customFormat="1" ht="13.5" hidden="1" customHeight="1">
      <c r="A18" s="130" t="s">
        <v>167</v>
      </c>
      <c r="B18" s="113"/>
      <c r="C18" s="113"/>
      <c r="D18" s="113"/>
      <c r="E18" s="113"/>
      <c r="G18" s="1"/>
      <c r="H18" s="1"/>
    </row>
    <row r="19" spans="1:17" ht="13.5" hidden="1" customHeight="1">
      <c r="A19" s="62" t="s">
        <v>127</v>
      </c>
      <c r="B19" s="18"/>
      <c r="C19" s="18"/>
      <c r="D19" s="18"/>
      <c r="E19" s="18"/>
      <c r="I19" s="2"/>
      <c r="J19" s="2"/>
      <c r="K19" s="2"/>
      <c r="L19" s="2"/>
      <c r="M19" s="2"/>
      <c r="N19" s="2"/>
      <c r="O19" s="2"/>
      <c r="P19" s="2"/>
      <c r="Q19" s="2"/>
    </row>
    <row r="20" spans="1:17" ht="12.75" hidden="1" customHeight="1">
      <c r="A20" s="175"/>
      <c r="B20" s="175"/>
      <c r="C20" s="175"/>
      <c r="D20" s="175"/>
      <c r="E20" s="175"/>
      <c r="I20" s="2"/>
      <c r="J20" s="2"/>
      <c r="K20" s="2"/>
      <c r="L20" s="2"/>
      <c r="M20" s="2"/>
      <c r="N20" s="2"/>
      <c r="O20" s="2"/>
      <c r="P20" s="2"/>
      <c r="Q20" s="2"/>
    </row>
    <row r="21" spans="1:17" ht="27" hidden="1" customHeight="1">
      <c r="A21" s="577" t="s">
        <v>249</v>
      </c>
      <c r="B21" s="577"/>
      <c r="C21" s="577"/>
      <c r="D21" s="577"/>
      <c r="E21" s="577"/>
      <c r="I21" s="2"/>
      <c r="J21" s="2"/>
      <c r="K21" s="2"/>
      <c r="L21" s="2"/>
      <c r="M21" s="2"/>
      <c r="N21" s="2"/>
      <c r="O21" s="2"/>
      <c r="P21" s="2"/>
      <c r="Q21" s="2"/>
    </row>
    <row r="22" spans="1:17" ht="12.75" hidden="1" customHeight="1">
      <c r="A22" s="127"/>
      <c r="B22" s="127"/>
      <c r="C22" s="127"/>
      <c r="D22" s="127"/>
      <c r="E22" s="127"/>
      <c r="I22" s="2"/>
      <c r="J22" s="2"/>
      <c r="K22" s="2"/>
      <c r="L22" s="2"/>
      <c r="M22" s="2"/>
      <c r="N22" s="2"/>
      <c r="O22" s="2"/>
      <c r="P22" s="2"/>
      <c r="Q22" s="2"/>
    </row>
    <row r="23" spans="1:17" ht="39" hidden="1" customHeight="1">
      <c r="A23" s="149" t="s">
        <v>60</v>
      </c>
      <c r="B23" s="106" t="s">
        <v>137</v>
      </c>
      <c r="C23" s="76" t="s">
        <v>135</v>
      </c>
      <c r="D23" s="76" t="s">
        <v>134</v>
      </c>
      <c r="E23" s="76" t="s">
        <v>136</v>
      </c>
      <c r="I23" s="2"/>
      <c r="J23" s="2"/>
      <c r="K23" s="2"/>
      <c r="L23" s="2"/>
      <c r="M23" s="2"/>
      <c r="N23" s="2"/>
      <c r="O23" s="2"/>
      <c r="P23" s="2"/>
      <c r="Q23" s="2"/>
    </row>
    <row r="24" spans="1:17" ht="18.75" hidden="1" customHeight="1">
      <c r="A24" s="157" t="s">
        <v>226</v>
      </c>
      <c r="B24" s="51"/>
      <c r="C24" s="51"/>
      <c r="D24" s="51"/>
      <c r="E24" s="51"/>
      <c r="I24" s="2"/>
      <c r="J24" s="2"/>
      <c r="K24" s="2"/>
      <c r="L24" s="2"/>
      <c r="M24" s="2"/>
      <c r="N24" s="2"/>
      <c r="O24" s="2"/>
      <c r="P24" s="2"/>
      <c r="Q24" s="2"/>
    </row>
    <row r="25" spans="1:17" ht="17.100000000000001" hidden="1" customHeight="1">
      <c r="A25" s="157" t="s">
        <v>47</v>
      </c>
      <c r="B25" s="158">
        <f>+SUM(B26:B38)</f>
        <v>3494</v>
      </c>
      <c r="C25" s="158">
        <f>+SUM(C26:C38)</f>
        <v>3494</v>
      </c>
      <c r="D25" s="158">
        <f>+SUM(D26:D38)</f>
        <v>28834.428</v>
      </c>
      <c r="E25" s="158"/>
      <c r="Q25" s="2"/>
    </row>
    <row r="26" spans="1:17" ht="17.100000000000001" hidden="1" customHeight="1">
      <c r="A26" s="39" t="s">
        <v>50</v>
      </c>
      <c r="B26" s="113">
        <v>215</v>
      </c>
      <c r="C26" s="113">
        <v>215</v>
      </c>
      <c r="D26" s="113">
        <v>1666</v>
      </c>
      <c r="E26" s="113">
        <v>7748.8370000000004</v>
      </c>
      <c r="Q26" s="2"/>
    </row>
    <row r="27" spans="1:17" ht="17.100000000000001" hidden="1" customHeight="1">
      <c r="A27" s="39" t="s">
        <v>70</v>
      </c>
      <c r="B27" s="113">
        <v>311</v>
      </c>
      <c r="C27" s="113">
        <v>311</v>
      </c>
      <c r="D27" s="113">
        <v>2015.028</v>
      </c>
      <c r="E27" s="113">
        <v>6479.1890000000003</v>
      </c>
      <c r="Q27" s="2"/>
    </row>
    <row r="28" spans="1:17" ht="17.100000000000001" hidden="1" customHeight="1">
      <c r="A28" s="39" t="s">
        <v>54</v>
      </c>
      <c r="B28" s="113">
        <v>846</v>
      </c>
      <c r="C28" s="113">
        <v>846</v>
      </c>
      <c r="D28" s="113">
        <v>6854</v>
      </c>
      <c r="E28" s="113">
        <v>8101.6540000000005</v>
      </c>
      <c r="Q28" s="2"/>
    </row>
    <row r="29" spans="1:17" ht="17.100000000000001" hidden="1" customHeight="1">
      <c r="A29" s="39" t="s">
        <v>55</v>
      </c>
      <c r="B29" s="113">
        <v>200</v>
      </c>
      <c r="C29" s="113">
        <v>200</v>
      </c>
      <c r="D29" s="113">
        <v>1481</v>
      </c>
      <c r="E29" s="113">
        <v>7405</v>
      </c>
      <c r="Q29" s="2"/>
    </row>
    <row r="30" spans="1:17" ht="17.100000000000001" hidden="1" customHeight="1">
      <c r="A30" s="39" t="s">
        <v>71</v>
      </c>
      <c r="B30" s="113">
        <v>65</v>
      </c>
      <c r="C30" s="113">
        <v>65</v>
      </c>
      <c r="D30" s="113">
        <v>453.7</v>
      </c>
      <c r="E30" s="113">
        <v>6980</v>
      </c>
      <c r="Q30" s="2"/>
    </row>
    <row r="31" spans="1:17" ht="17.100000000000001" hidden="1" customHeight="1">
      <c r="A31" s="39" t="s">
        <v>72</v>
      </c>
      <c r="B31" s="113">
        <v>300</v>
      </c>
      <c r="C31" s="113">
        <v>300</v>
      </c>
      <c r="D31" s="113">
        <v>2261</v>
      </c>
      <c r="E31" s="113">
        <v>7536.6660000000002</v>
      </c>
      <c r="Q31" s="2"/>
    </row>
    <row r="32" spans="1:17" ht="17.100000000000001" hidden="1" customHeight="1">
      <c r="A32" s="39" t="s">
        <v>51</v>
      </c>
      <c r="B32" s="113">
        <v>85</v>
      </c>
      <c r="C32" s="113">
        <v>85</v>
      </c>
      <c r="D32" s="113">
        <v>598</v>
      </c>
      <c r="E32" s="113">
        <v>7035.2939999999999</v>
      </c>
      <c r="Q32" s="2"/>
    </row>
    <row r="33" spans="1:17" ht="17.100000000000001" hidden="1" customHeight="1">
      <c r="A33" s="39" t="s">
        <v>48</v>
      </c>
      <c r="B33" s="113">
        <v>16</v>
      </c>
      <c r="C33" s="113">
        <v>16</v>
      </c>
      <c r="D33" s="113">
        <v>106</v>
      </c>
      <c r="E33" s="113">
        <v>6625</v>
      </c>
      <c r="Q33" s="2"/>
    </row>
    <row r="34" spans="1:17" ht="17.100000000000001" hidden="1" customHeight="1">
      <c r="A34" s="39" t="s">
        <v>49</v>
      </c>
      <c r="B34" s="113">
        <v>99</v>
      </c>
      <c r="C34" s="113">
        <v>99</v>
      </c>
      <c r="D34" s="113">
        <v>772.7</v>
      </c>
      <c r="E34" s="113">
        <v>7805.05</v>
      </c>
    </row>
    <row r="35" spans="1:17" ht="17.100000000000001" hidden="1" customHeight="1">
      <c r="A35" s="39" t="s">
        <v>193</v>
      </c>
      <c r="B35" s="113">
        <v>20</v>
      </c>
      <c r="C35" s="113">
        <v>20</v>
      </c>
      <c r="D35" s="113">
        <v>182</v>
      </c>
      <c r="E35" s="113">
        <v>9100</v>
      </c>
    </row>
    <row r="36" spans="1:17" ht="17.100000000000001" hidden="1" customHeight="1">
      <c r="A36" s="39" t="s">
        <v>99</v>
      </c>
      <c r="B36" s="113">
        <v>75</v>
      </c>
      <c r="C36" s="113">
        <v>75</v>
      </c>
      <c r="D36" s="113">
        <v>457</v>
      </c>
      <c r="E36" s="113">
        <v>6093.3329999999996</v>
      </c>
    </row>
    <row r="37" spans="1:17" ht="17.100000000000001" hidden="1" customHeight="1">
      <c r="A37" s="39" t="s">
        <v>52</v>
      </c>
      <c r="B37" s="113">
        <v>328</v>
      </c>
      <c r="C37" s="113">
        <v>328</v>
      </c>
      <c r="D37" s="113">
        <v>2833</v>
      </c>
      <c r="E37" s="113">
        <v>8637.1949999999997</v>
      </c>
    </row>
    <row r="38" spans="1:17" ht="17.100000000000001" hidden="1" customHeight="1">
      <c r="A38" s="40" t="s">
        <v>53</v>
      </c>
      <c r="B38" s="114">
        <v>934</v>
      </c>
      <c r="C38" s="114">
        <v>934</v>
      </c>
      <c r="D38" s="114">
        <v>9155</v>
      </c>
      <c r="E38" s="114">
        <v>9801.9269999999997</v>
      </c>
    </row>
    <row r="39" spans="1:17" ht="12.75" hidden="1" customHeight="1">
      <c r="A39" s="580" t="s">
        <v>167</v>
      </c>
      <c r="B39" s="580"/>
      <c r="C39" s="580"/>
      <c r="D39" s="580"/>
      <c r="E39" s="580"/>
    </row>
    <row r="40" spans="1:17" ht="12.75" hidden="1" customHeight="1">
      <c r="A40" s="558" t="s">
        <v>127</v>
      </c>
      <c r="B40" s="558"/>
      <c r="C40" s="558"/>
      <c r="D40" s="558"/>
      <c r="E40" s="558"/>
    </row>
    <row r="41" spans="1:17" ht="12.75" hidden="1" customHeight="1">
      <c r="A41" s="175"/>
      <c r="B41" s="175"/>
      <c r="C41" s="175"/>
      <c r="D41" s="175"/>
      <c r="E41" s="175"/>
    </row>
    <row r="42" spans="1:17" ht="27" hidden="1" customHeight="1">
      <c r="A42" s="577" t="s">
        <v>303</v>
      </c>
      <c r="B42" s="577"/>
      <c r="C42" s="577"/>
      <c r="D42" s="577"/>
      <c r="E42" s="577"/>
      <c r="I42" s="2"/>
      <c r="J42" s="2"/>
      <c r="K42" s="2"/>
      <c r="L42" s="2"/>
      <c r="M42" s="2"/>
      <c r="N42" s="2"/>
      <c r="O42" s="2"/>
      <c r="P42" s="2"/>
      <c r="Q42" s="2"/>
    </row>
    <row r="43" spans="1:17" ht="6" hidden="1" customHeight="1">
      <c r="A43" s="127"/>
      <c r="B43" s="127"/>
      <c r="C43" s="127"/>
      <c r="D43" s="127"/>
      <c r="E43" s="127"/>
      <c r="I43" s="2"/>
      <c r="J43" s="2"/>
      <c r="K43" s="2"/>
      <c r="L43" s="2"/>
      <c r="M43" s="2"/>
      <c r="N43" s="2"/>
      <c r="O43" s="2"/>
      <c r="P43" s="2"/>
      <c r="Q43" s="2"/>
    </row>
    <row r="44" spans="1:17" ht="30" hidden="1" customHeight="1">
      <c r="A44" s="137" t="s">
        <v>60</v>
      </c>
      <c r="B44" s="106" t="s">
        <v>137</v>
      </c>
      <c r="C44" s="76" t="s">
        <v>135</v>
      </c>
      <c r="D44" s="76" t="s">
        <v>134</v>
      </c>
      <c r="E44" s="76" t="s">
        <v>136</v>
      </c>
      <c r="I44" s="2"/>
      <c r="J44" s="2"/>
      <c r="K44" s="2"/>
      <c r="L44" s="2"/>
      <c r="M44" s="2"/>
      <c r="N44" s="2"/>
      <c r="O44" s="2"/>
      <c r="P44" s="2"/>
      <c r="Q44" s="2"/>
    </row>
    <row r="45" spans="1:17" ht="10.35" hidden="1" customHeight="1">
      <c r="A45" s="157"/>
      <c r="B45" s="51"/>
      <c r="C45" s="51"/>
      <c r="D45" s="51"/>
      <c r="E45" s="51"/>
      <c r="I45" s="2"/>
      <c r="J45" s="2"/>
      <c r="K45" s="2"/>
      <c r="L45" s="2"/>
      <c r="M45" s="2"/>
      <c r="N45" s="2"/>
      <c r="O45" s="2"/>
      <c r="P45" s="2"/>
      <c r="Q45" s="2"/>
    </row>
    <row r="46" spans="1:17" ht="10.35" hidden="1" customHeight="1">
      <c r="A46" s="157" t="s">
        <v>280</v>
      </c>
      <c r="B46" s="158">
        <f>+SUM(B47:B59)</f>
        <v>3478</v>
      </c>
      <c r="C46" s="158">
        <f>+SUM(C47:C59)</f>
        <v>3478</v>
      </c>
      <c r="D46" s="158">
        <f>+SUM(D47:D59)</f>
        <v>28835.3</v>
      </c>
      <c r="E46" s="158">
        <f>D46/C46*1000</f>
        <v>8290.770557791835</v>
      </c>
      <c r="Q46" s="2"/>
    </row>
    <row r="47" spans="1:17" ht="10.35" hidden="1" customHeight="1">
      <c r="A47" s="39" t="s">
        <v>50</v>
      </c>
      <c r="B47" s="59">
        <v>251</v>
      </c>
      <c r="C47" s="59">
        <v>251</v>
      </c>
      <c r="D47" s="59">
        <v>1916</v>
      </c>
      <c r="E47" s="277">
        <f t="shared" ref="E47:E58" si="1">D47/C47*1000</f>
        <v>7633.4661354581676</v>
      </c>
      <c r="Q47" s="2"/>
    </row>
    <row r="48" spans="1:17" ht="10.35" hidden="1" customHeight="1">
      <c r="A48" s="39" t="s">
        <v>70</v>
      </c>
      <c r="B48" s="59">
        <v>292</v>
      </c>
      <c r="C48" s="59">
        <v>292</v>
      </c>
      <c r="D48" s="59">
        <v>1963</v>
      </c>
      <c r="E48" s="277">
        <f t="shared" si="1"/>
        <v>6722.6027397260277</v>
      </c>
      <c r="Q48" s="2"/>
    </row>
    <row r="49" spans="1:17" ht="10.35" hidden="1" customHeight="1">
      <c r="A49" s="39" t="s">
        <v>54</v>
      </c>
      <c r="B49" s="59">
        <v>862</v>
      </c>
      <c r="C49" s="59">
        <v>862</v>
      </c>
      <c r="D49" s="59">
        <v>7059</v>
      </c>
      <c r="E49" s="277">
        <f t="shared" si="1"/>
        <v>8189.0951276102087</v>
      </c>
      <c r="Q49" s="2"/>
    </row>
    <row r="50" spans="1:17" ht="10.35" hidden="1" customHeight="1">
      <c r="A50" s="39" t="s">
        <v>55</v>
      </c>
      <c r="B50" s="59">
        <v>180</v>
      </c>
      <c r="C50" s="59">
        <v>180</v>
      </c>
      <c r="D50" s="59">
        <v>1295</v>
      </c>
      <c r="E50" s="277">
        <f t="shared" si="1"/>
        <v>7194.4444444444443</v>
      </c>
      <c r="Q50" s="2"/>
    </row>
    <row r="51" spans="1:17" ht="10.35" hidden="1" customHeight="1">
      <c r="A51" s="39" t="s">
        <v>71</v>
      </c>
      <c r="B51" s="59">
        <v>59</v>
      </c>
      <c r="C51" s="59">
        <v>59</v>
      </c>
      <c r="D51" s="59">
        <v>436</v>
      </c>
      <c r="E51" s="277">
        <f t="shared" si="1"/>
        <v>7389.8305084745762</v>
      </c>
      <c r="Q51" s="2"/>
    </row>
    <row r="52" spans="1:17" ht="10.35" hidden="1" customHeight="1">
      <c r="A52" s="39" t="s">
        <v>72</v>
      </c>
      <c r="B52" s="59">
        <v>335</v>
      </c>
      <c r="C52" s="59">
        <v>335</v>
      </c>
      <c r="D52" s="59">
        <v>2525</v>
      </c>
      <c r="E52" s="277">
        <f t="shared" si="1"/>
        <v>7537.313432835821</v>
      </c>
      <c r="Q52" s="2"/>
    </row>
    <row r="53" spans="1:17" ht="10.35" hidden="1" customHeight="1">
      <c r="A53" s="39" t="s">
        <v>51</v>
      </c>
      <c r="B53" s="59">
        <v>80</v>
      </c>
      <c r="C53" s="59">
        <v>80</v>
      </c>
      <c r="D53" s="59">
        <v>566.9</v>
      </c>
      <c r="E53" s="277">
        <f t="shared" si="1"/>
        <v>7086.25</v>
      </c>
      <c r="Q53" s="2"/>
    </row>
    <row r="54" spans="1:17" ht="10.35" hidden="1" customHeight="1">
      <c r="A54" s="39" t="s">
        <v>48</v>
      </c>
      <c r="B54" s="59">
        <v>14</v>
      </c>
      <c r="C54" s="59">
        <v>14</v>
      </c>
      <c r="D54" s="59">
        <v>94.5</v>
      </c>
      <c r="E54" s="277">
        <f t="shared" si="1"/>
        <v>6750</v>
      </c>
      <c r="Q54" s="2"/>
    </row>
    <row r="55" spans="1:17" ht="10.35" hidden="1" customHeight="1">
      <c r="A55" s="39" t="s">
        <v>49</v>
      </c>
      <c r="B55" s="59">
        <v>96</v>
      </c>
      <c r="C55" s="59">
        <v>96</v>
      </c>
      <c r="D55" s="59">
        <v>777.2</v>
      </c>
      <c r="E55" s="277">
        <f t="shared" si="1"/>
        <v>8095.833333333333</v>
      </c>
    </row>
    <row r="56" spans="1:17" ht="10.35" hidden="1" customHeight="1">
      <c r="A56" s="39" t="s">
        <v>193</v>
      </c>
      <c r="B56" s="59">
        <v>21</v>
      </c>
      <c r="C56" s="59">
        <v>21</v>
      </c>
      <c r="D56" s="59">
        <v>194.3</v>
      </c>
      <c r="E56" s="277">
        <f t="shared" si="1"/>
        <v>9252.3809523809541</v>
      </c>
    </row>
    <row r="57" spans="1:17" ht="10.35" hidden="1" customHeight="1">
      <c r="A57" s="39" t="s">
        <v>99</v>
      </c>
      <c r="B57" s="59">
        <v>75</v>
      </c>
      <c r="C57" s="59">
        <v>75</v>
      </c>
      <c r="D57" s="59">
        <v>475.4</v>
      </c>
      <c r="E57" s="277">
        <f t="shared" si="1"/>
        <v>6338.666666666667</v>
      </c>
    </row>
    <row r="58" spans="1:17" ht="10.35" hidden="1" customHeight="1">
      <c r="A58" s="39" t="s">
        <v>52</v>
      </c>
      <c r="B58" s="59">
        <v>320</v>
      </c>
      <c r="C58" s="59">
        <v>320</v>
      </c>
      <c r="D58" s="59">
        <v>2742</v>
      </c>
      <c r="E58" s="277">
        <f t="shared" si="1"/>
        <v>8568.75</v>
      </c>
    </row>
    <row r="59" spans="1:17" ht="10.35" hidden="1" customHeight="1">
      <c r="A59" s="40" t="s">
        <v>53</v>
      </c>
      <c r="B59" s="280">
        <v>893</v>
      </c>
      <c r="C59" s="281">
        <v>893</v>
      </c>
      <c r="D59" s="281">
        <v>8791</v>
      </c>
      <c r="E59" s="281">
        <f>D59/C59*1000</f>
        <v>9844.3449048152306</v>
      </c>
    </row>
    <row r="60" spans="1:17" ht="12.95" hidden="1" customHeight="1">
      <c r="A60" s="129"/>
      <c r="B60" s="129"/>
      <c r="C60" s="129"/>
      <c r="D60" s="129"/>
      <c r="E60" s="341" t="s">
        <v>237</v>
      </c>
    </row>
    <row r="61" spans="1:17" ht="12.75" hidden="1" customHeight="1"/>
    <row r="62" spans="1:17" ht="26.1" hidden="1" customHeight="1">
      <c r="A62" s="577" t="s">
        <v>367</v>
      </c>
      <c r="B62" s="577"/>
      <c r="C62" s="577"/>
      <c r="D62" s="577"/>
      <c r="E62" s="577"/>
      <c r="I62" s="2"/>
      <c r="J62" s="2"/>
      <c r="K62" s="2"/>
      <c r="L62" s="2"/>
      <c r="M62" s="2"/>
      <c r="N62" s="2"/>
      <c r="O62" s="2"/>
      <c r="P62" s="2"/>
      <c r="Q62" s="2"/>
    </row>
    <row r="63" spans="1:17" ht="6" hidden="1" customHeight="1">
      <c r="A63" s="127"/>
      <c r="B63" s="127"/>
      <c r="C63" s="127"/>
      <c r="D63" s="127"/>
      <c r="E63" s="127"/>
      <c r="I63" s="2"/>
      <c r="J63" s="2"/>
      <c r="K63" s="2"/>
      <c r="L63" s="2"/>
      <c r="M63" s="2"/>
      <c r="N63" s="2"/>
      <c r="O63" s="2"/>
      <c r="P63" s="2"/>
      <c r="Q63" s="2"/>
    </row>
    <row r="64" spans="1:17" ht="12" hidden="1" customHeight="1">
      <c r="A64" s="554" t="s">
        <v>60</v>
      </c>
      <c r="B64" s="548" t="s">
        <v>322</v>
      </c>
      <c r="C64" s="548"/>
      <c r="D64" s="548"/>
      <c r="E64" s="548"/>
      <c r="I64" s="46"/>
      <c r="J64" s="173"/>
    </row>
    <row r="65" spans="1:17" ht="27.95" hidden="1" customHeight="1">
      <c r="A65" s="555"/>
      <c r="B65" s="76" t="s">
        <v>137</v>
      </c>
      <c r="C65" s="76" t="s">
        <v>135</v>
      </c>
      <c r="D65" s="76" t="s">
        <v>134</v>
      </c>
      <c r="E65" s="76" t="s">
        <v>141</v>
      </c>
      <c r="I65" s="46"/>
      <c r="J65" s="173"/>
    </row>
    <row r="66" spans="1:17" ht="10.35" hidden="1" customHeight="1">
      <c r="A66" s="157"/>
      <c r="B66" s="51"/>
      <c r="C66" s="51"/>
      <c r="D66" s="51"/>
      <c r="E66" s="51"/>
      <c r="I66" s="2"/>
      <c r="J66" s="2"/>
      <c r="K66" s="2"/>
      <c r="L66" s="2"/>
      <c r="M66" s="2"/>
      <c r="N66" s="2"/>
      <c r="O66" s="2"/>
      <c r="P66" s="2"/>
      <c r="Q66" s="2"/>
    </row>
    <row r="67" spans="1:17" ht="10.35" hidden="1" customHeight="1">
      <c r="A67" s="157" t="s">
        <v>280</v>
      </c>
      <c r="B67" s="158">
        <f>+SUM(B68:B80)</f>
        <v>3515</v>
      </c>
      <c r="C67" s="158">
        <f>+SUM(C68:C80)</f>
        <v>3515</v>
      </c>
      <c r="D67" s="158">
        <f>+SUM(D68:D80)</f>
        <v>29282.159999999996</v>
      </c>
      <c r="E67" s="158">
        <f>D67/C67*1000</f>
        <v>8330.6287339971532</v>
      </c>
      <c r="H67" s="301"/>
      <c r="Q67" s="2"/>
    </row>
    <row r="68" spans="1:17" ht="10.35" hidden="1" customHeight="1">
      <c r="A68" s="39" t="s">
        <v>50</v>
      </c>
      <c r="B68" s="59">
        <v>251</v>
      </c>
      <c r="C68" s="59">
        <v>251</v>
      </c>
      <c r="D68" s="59">
        <v>1911.35</v>
      </c>
      <c r="E68" s="277">
        <f>D68/C68*1000</f>
        <v>7614.9402390438245</v>
      </c>
      <c r="Q68" s="2"/>
    </row>
    <row r="69" spans="1:17" ht="10.35" hidden="1" customHeight="1">
      <c r="A69" s="39" t="s">
        <v>70</v>
      </c>
      <c r="B69" s="59">
        <v>277</v>
      </c>
      <c r="C69" s="59">
        <v>277</v>
      </c>
      <c r="D69" s="59">
        <v>1850.06</v>
      </c>
      <c r="E69" s="277">
        <f t="shared" ref="E69:E76" si="2">D69/C69*1000</f>
        <v>6678.9169675090252</v>
      </c>
      <c r="Q69" s="2"/>
    </row>
    <row r="70" spans="1:17" ht="10.35" hidden="1" customHeight="1">
      <c r="A70" s="39" t="s">
        <v>54</v>
      </c>
      <c r="B70" s="59">
        <v>879</v>
      </c>
      <c r="C70" s="59">
        <v>879</v>
      </c>
      <c r="D70" s="59">
        <v>7197.9</v>
      </c>
      <c r="E70" s="277">
        <f t="shared" si="2"/>
        <v>8188.7372013651875</v>
      </c>
      <c r="Q70" s="2"/>
    </row>
    <row r="71" spans="1:17" ht="10.35" hidden="1" customHeight="1">
      <c r="A71" s="39" t="s">
        <v>55</v>
      </c>
      <c r="B71" s="59">
        <v>178</v>
      </c>
      <c r="C71" s="59">
        <v>178</v>
      </c>
      <c r="D71" s="59">
        <v>1363</v>
      </c>
      <c r="E71" s="277">
        <f t="shared" si="2"/>
        <v>7657.303370786517</v>
      </c>
      <c r="H71" s="303"/>
      <c r="Q71" s="2"/>
    </row>
    <row r="72" spans="1:17" ht="10.35" hidden="1" customHeight="1">
      <c r="A72" s="39" t="s">
        <v>71</v>
      </c>
      <c r="B72" s="59">
        <v>58</v>
      </c>
      <c r="C72" s="59">
        <v>58</v>
      </c>
      <c r="D72" s="59">
        <v>417.6</v>
      </c>
      <c r="E72" s="277">
        <f t="shared" si="2"/>
        <v>7200</v>
      </c>
      <c r="H72"/>
      <c r="Q72" s="2"/>
    </row>
    <row r="73" spans="1:17" ht="10.35" hidden="1" customHeight="1">
      <c r="A73" s="39" t="s">
        <v>72</v>
      </c>
      <c r="B73" s="59">
        <v>325</v>
      </c>
      <c r="C73" s="59">
        <v>325</v>
      </c>
      <c r="D73" s="59">
        <v>2468.3000000000002</v>
      </c>
      <c r="E73" s="277">
        <f t="shared" si="2"/>
        <v>7594.7692307692314</v>
      </c>
      <c r="H73"/>
      <c r="Q73" s="2"/>
    </row>
    <row r="74" spans="1:17" ht="10.35" hidden="1" customHeight="1">
      <c r="A74" s="39" t="s">
        <v>51</v>
      </c>
      <c r="B74" s="59">
        <v>85</v>
      </c>
      <c r="C74" s="59">
        <v>85</v>
      </c>
      <c r="D74" s="59">
        <v>617.9</v>
      </c>
      <c r="E74" s="277">
        <f t="shared" si="2"/>
        <v>7269.4117647058829</v>
      </c>
      <c r="H74" s="300"/>
      <c r="Q74" s="2"/>
    </row>
    <row r="75" spans="1:17" ht="10.35" hidden="1" customHeight="1">
      <c r="A75" s="39" t="s">
        <v>48</v>
      </c>
      <c r="B75" s="59">
        <v>26</v>
      </c>
      <c r="C75" s="59">
        <v>26</v>
      </c>
      <c r="D75" s="59">
        <v>178.2</v>
      </c>
      <c r="E75" s="277">
        <f t="shared" si="2"/>
        <v>6853.8461538461534</v>
      </c>
      <c r="H75" s="13"/>
      <c r="Q75" s="2"/>
    </row>
    <row r="76" spans="1:17" ht="10.35" hidden="1" customHeight="1">
      <c r="A76" s="39" t="s">
        <v>49</v>
      </c>
      <c r="B76" s="59">
        <v>96</v>
      </c>
      <c r="C76" s="59">
        <v>96</v>
      </c>
      <c r="D76" s="59">
        <v>779</v>
      </c>
      <c r="E76" s="277">
        <f t="shared" si="2"/>
        <v>8114.5833333333339</v>
      </c>
      <c r="H76" s="300"/>
    </row>
    <row r="77" spans="1:17" ht="10.35" hidden="1" customHeight="1">
      <c r="A77" s="39" t="s">
        <v>193</v>
      </c>
      <c r="B77" s="59">
        <v>20</v>
      </c>
      <c r="C77" s="59">
        <v>20</v>
      </c>
      <c r="D77" s="59">
        <v>176</v>
      </c>
      <c r="E77" s="59">
        <f>D77/C77*1000</f>
        <v>8800</v>
      </c>
    </row>
    <row r="78" spans="1:17" ht="10.35" hidden="1" customHeight="1">
      <c r="A78" s="39" t="s">
        <v>99</v>
      </c>
      <c r="B78" s="59">
        <v>75</v>
      </c>
      <c r="C78" s="59">
        <v>75</v>
      </c>
      <c r="D78" s="59">
        <v>472.35</v>
      </c>
      <c r="E78" s="59">
        <v>6298</v>
      </c>
      <c r="G78" s="59"/>
      <c r="H78" s="244"/>
    </row>
    <row r="79" spans="1:17" ht="10.35" hidden="1" customHeight="1">
      <c r="A79" s="39" t="s">
        <v>52</v>
      </c>
      <c r="B79" s="59">
        <v>339</v>
      </c>
      <c r="C79" s="59">
        <v>339</v>
      </c>
      <c r="D79" s="59">
        <v>2894.5</v>
      </c>
      <c r="E79" s="59">
        <v>8538.35</v>
      </c>
      <c r="G79" s="244"/>
    </row>
    <row r="80" spans="1:17" ht="10.35" hidden="1" customHeight="1">
      <c r="A80" s="39" t="s">
        <v>53</v>
      </c>
      <c r="B80" s="59">
        <v>906</v>
      </c>
      <c r="C80" s="59">
        <v>906</v>
      </c>
      <c r="D80" s="59">
        <v>8956</v>
      </c>
      <c r="E80" s="59">
        <v>9885.2099999999991</v>
      </c>
    </row>
    <row r="81" spans="1:10" ht="11.1" hidden="1" customHeight="1">
      <c r="A81" s="355"/>
      <c r="B81" s="355"/>
      <c r="C81" s="355"/>
      <c r="D81" s="355"/>
      <c r="E81" s="374" t="s">
        <v>237</v>
      </c>
    </row>
    <row r="82" spans="1:10" ht="11.1" hidden="1" customHeight="1"/>
    <row r="83" spans="1:10" ht="33" hidden="1" customHeight="1">
      <c r="A83" s="581" t="str">
        <f>A62</f>
        <v>12.18  PUNO: SUPERFICIE SEMBRADA, COSECHADA, PRODUCCIÓN Y RENDIMIENTO DE OCA, SEGÚN PROVINCIA,
          POR CAMPAÑA 2018 - 2024</v>
      </c>
      <c r="B83" s="581"/>
      <c r="C83" s="581"/>
      <c r="D83" s="581"/>
      <c r="E83" s="581"/>
    </row>
    <row r="84" spans="1:10" ht="12" hidden="1" customHeight="1">
      <c r="A84" s="554" t="s">
        <v>60</v>
      </c>
      <c r="B84" s="548" t="s">
        <v>323</v>
      </c>
      <c r="C84" s="548"/>
      <c r="D84" s="548"/>
      <c r="E84" s="548"/>
      <c r="I84" s="46"/>
      <c r="J84" s="173"/>
    </row>
    <row r="85" spans="1:10" ht="27.95" hidden="1" customHeight="1">
      <c r="A85" s="555"/>
      <c r="B85" s="76" t="s">
        <v>137</v>
      </c>
      <c r="C85" s="76" t="s">
        <v>135</v>
      </c>
      <c r="D85" s="76" t="s">
        <v>134</v>
      </c>
      <c r="E85" s="76" t="s">
        <v>141</v>
      </c>
      <c r="I85" s="46"/>
      <c r="J85" s="173"/>
    </row>
    <row r="86" spans="1:10" ht="10.35" hidden="1" customHeight="1">
      <c r="A86" s="157"/>
      <c r="B86" s="51"/>
      <c r="C86" s="51"/>
      <c r="D86" s="51"/>
      <c r="E86" s="51"/>
    </row>
    <row r="87" spans="1:10" ht="10.35" hidden="1" customHeight="1">
      <c r="A87" s="157" t="s">
        <v>280</v>
      </c>
      <c r="B87" s="158">
        <f>+SUM(B88:B100)</f>
        <v>3571</v>
      </c>
      <c r="C87" s="158">
        <f>+SUM(C88:C100)</f>
        <v>3571</v>
      </c>
      <c r="D87" s="158">
        <f>+SUM(D88:D100)</f>
        <v>29853.72</v>
      </c>
      <c r="E87" s="158">
        <f>D87/C87*1000</f>
        <v>8360.0448053766449</v>
      </c>
      <c r="G87" s="301"/>
    </row>
    <row r="88" spans="1:10" ht="10.35" hidden="1" customHeight="1">
      <c r="A88" s="39" t="s">
        <v>50</v>
      </c>
      <c r="B88" s="59">
        <v>241</v>
      </c>
      <c r="C88" s="59">
        <v>241</v>
      </c>
      <c r="D88" s="59">
        <v>1792.3</v>
      </c>
      <c r="E88" s="59">
        <v>7436.93</v>
      </c>
      <c r="F88" s="5"/>
    </row>
    <row r="89" spans="1:10" ht="10.35" hidden="1" customHeight="1">
      <c r="A89" s="39" t="s">
        <v>70</v>
      </c>
      <c r="B89" s="59">
        <v>273</v>
      </c>
      <c r="C89" s="59">
        <v>273</v>
      </c>
      <c r="D89" s="59">
        <v>1880.62</v>
      </c>
      <c r="E89" s="59">
        <v>6888.72</v>
      </c>
      <c r="F89" s="5"/>
    </row>
    <row r="90" spans="1:10" ht="10.35" hidden="1" customHeight="1">
      <c r="A90" s="39" t="s">
        <v>54</v>
      </c>
      <c r="B90" s="59">
        <v>893</v>
      </c>
      <c r="C90" s="59">
        <v>893</v>
      </c>
      <c r="D90" s="59">
        <v>7325.2</v>
      </c>
      <c r="E90" s="59">
        <v>8202.91</v>
      </c>
      <c r="F90" s="5"/>
    </row>
    <row r="91" spans="1:10" ht="10.35" hidden="1" customHeight="1">
      <c r="A91" s="39" t="s">
        <v>55</v>
      </c>
      <c r="B91" s="59">
        <v>176</v>
      </c>
      <c r="C91" s="59">
        <v>176</v>
      </c>
      <c r="D91" s="59">
        <v>1330.5</v>
      </c>
      <c r="E91" s="59">
        <v>7559.66</v>
      </c>
      <c r="F91" s="5"/>
      <c r="G91" s="303"/>
    </row>
    <row r="92" spans="1:10" ht="10.35" hidden="1" customHeight="1">
      <c r="A92" s="39" t="s">
        <v>71</v>
      </c>
      <c r="B92" s="59">
        <v>53</v>
      </c>
      <c r="C92" s="59">
        <v>53</v>
      </c>
      <c r="D92" s="59">
        <v>403</v>
      </c>
      <c r="E92" s="59">
        <v>7603.77</v>
      </c>
      <c r="F92" s="5"/>
      <c r="G92"/>
    </row>
    <row r="93" spans="1:10" ht="10.35" hidden="1" customHeight="1">
      <c r="A93" s="39" t="s">
        <v>72</v>
      </c>
      <c r="B93" s="59">
        <v>336</v>
      </c>
      <c r="C93" s="59">
        <v>336</v>
      </c>
      <c r="D93" s="59">
        <v>2546.3000000000002</v>
      </c>
      <c r="E93" s="59">
        <v>7578.27</v>
      </c>
      <c r="F93" s="5"/>
      <c r="G93"/>
    </row>
    <row r="94" spans="1:10" ht="10.35" hidden="1" customHeight="1">
      <c r="A94" s="39" t="s">
        <v>51</v>
      </c>
      <c r="B94" s="59">
        <v>95</v>
      </c>
      <c r="C94" s="59">
        <v>95</v>
      </c>
      <c r="D94" s="59">
        <v>711.2</v>
      </c>
      <c r="E94" s="59">
        <v>7486.32</v>
      </c>
      <c r="F94" s="5"/>
      <c r="G94" s="300"/>
    </row>
    <row r="95" spans="1:10" ht="10.35" hidden="1" customHeight="1">
      <c r="A95" s="39" t="s">
        <v>48</v>
      </c>
      <c r="B95" s="59">
        <v>34</v>
      </c>
      <c r="C95" s="59">
        <v>34</v>
      </c>
      <c r="D95" s="59">
        <v>237.8</v>
      </c>
      <c r="E95" s="59">
        <v>6994.12</v>
      </c>
      <c r="F95" s="5"/>
      <c r="G95" s="13"/>
    </row>
    <row r="96" spans="1:10" ht="10.35" hidden="1" customHeight="1">
      <c r="A96" s="39" t="s">
        <v>49</v>
      </c>
      <c r="B96" s="59">
        <v>98</v>
      </c>
      <c r="C96" s="59">
        <v>98</v>
      </c>
      <c r="D96" s="59">
        <v>794.9</v>
      </c>
      <c r="E96" s="59">
        <v>8111.22</v>
      </c>
      <c r="F96" s="5"/>
      <c r="G96" s="300"/>
    </row>
    <row r="97" spans="1:10" ht="10.35" hidden="1" customHeight="1">
      <c r="A97" s="39" t="s">
        <v>193</v>
      </c>
      <c r="B97" s="59">
        <v>17</v>
      </c>
      <c r="C97" s="59">
        <v>17</v>
      </c>
      <c r="D97" s="59">
        <v>145</v>
      </c>
      <c r="E97" s="59">
        <v>8512.9411764706565</v>
      </c>
      <c r="F97" s="5"/>
    </row>
    <row r="98" spans="1:10" ht="10.35" hidden="1" customHeight="1">
      <c r="A98" s="39" t="s">
        <v>99</v>
      </c>
      <c r="B98" s="59">
        <v>90</v>
      </c>
      <c r="C98" s="59">
        <v>90</v>
      </c>
      <c r="D98" s="59">
        <v>590</v>
      </c>
      <c r="E98" s="59">
        <v>6555.56</v>
      </c>
      <c r="F98" s="5"/>
    </row>
    <row r="99" spans="1:10" ht="10.35" hidden="1" customHeight="1">
      <c r="A99" s="39" t="s">
        <v>52</v>
      </c>
      <c r="B99" s="59">
        <v>352</v>
      </c>
      <c r="C99" s="59">
        <v>352</v>
      </c>
      <c r="D99" s="59">
        <v>2997.9</v>
      </c>
      <c r="E99" s="59">
        <v>8516.76</v>
      </c>
      <c r="F99" s="5"/>
    </row>
    <row r="100" spans="1:10" ht="10.35" hidden="1" customHeight="1">
      <c r="A100" s="40" t="s">
        <v>53</v>
      </c>
      <c r="B100" s="281">
        <v>913</v>
      </c>
      <c r="C100" s="281">
        <v>913</v>
      </c>
      <c r="D100" s="281">
        <v>9099</v>
      </c>
      <c r="E100" s="281">
        <v>9966.0499999999993</v>
      </c>
      <c r="F100" s="5"/>
    </row>
    <row r="101" spans="1:10" ht="11.1" hidden="1" customHeight="1">
      <c r="A101" s="129"/>
      <c r="B101" s="129"/>
      <c r="C101" s="129"/>
      <c r="D101" s="129"/>
      <c r="E101" s="341" t="s">
        <v>237</v>
      </c>
    </row>
    <row r="102" spans="1:10" ht="11.1" hidden="1" customHeight="1"/>
    <row r="103" spans="1:10" ht="27.75" customHeight="1">
      <c r="A103" s="579" t="s">
        <v>389</v>
      </c>
      <c r="B103" s="579"/>
      <c r="C103" s="579"/>
      <c r="D103" s="579"/>
      <c r="E103" s="579"/>
    </row>
    <row r="104" spans="1:10" ht="5.0999999999999996" customHeight="1">
      <c r="A104" s="282"/>
      <c r="B104" s="282"/>
      <c r="C104" s="282"/>
      <c r="D104" s="282"/>
      <c r="E104" s="282"/>
    </row>
    <row r="105" spans="1:10" ht="12" customHeight="1">
      <c r="A105" s="554" t="s">
        <v>60</v>
      </c>
      <c r="B105" s="548" t="s">
        <v>324</v>
      </c>
      <c r="C105" s="548"/>
      <c r="D105" s="548"/>
      <c r="E105" s="548"/>
      <c r="I105" s="46"/>
      <c r="J105" s="173"/>
    </row>
    <row r="106" spans="1:10" ht="27.95" customHeight="1">
      <c r="A106" s="555"/>
      <c r="B106" s="76" t="s">
        <v>433</v>
      </c>
      <c r="C106" s="76" t="s">
        <v>434</v>
      </c>
      <c r="D106" s="76" t="s">
        <v>134</v>
      </c>
      <c r="E106" s="76" t="s">
        <v>141</v>
      </c>
      <c r="I106" s="46"/>
      <c r="J106" s="173"/>
    </row>
    <row r="107" spans="1:10" ht="5.0999999999999996" customHeight="1">
      <c r="A107" s="157"/>
      <c r="B107" s="51"/>
      <c r="C107" s="51"/>
      <c r="D107" s="51"/>
      <c r="E107" s="51"/>
    </row>
    <row r="108" spans="1:10" ht="9.9499999999999993" customHeight="1">
      <c r="A108" s="157" t="s">
        <v>280</v>
      </c>
      <c r="B108" s="158">
        <f>+SUM(B109:B121)</f>
        <v>3505</v>
      </c>
      <c r="C108" s="158">
        <f>+SUM(C109:C121)</f>
        <v>3505</v>
      </c>
      <c r="D108" s="158">
        <v>30250.46</v>
      </c>
      <c r="E108" s="158">
        <f>D108/C108*1000</f>
        <v>8630.6590584878741</v>
      </c>
    </row>
    <row r="109" spans="1:10" ht="9.9499999999999993" customHeight="1">
      <c r="A109" s="39" t="s">
        <v>50</v>
      </c>
      <c r="B109" s="59">
        <v>210</v>
      </c>
      <c r="C109" s="59">
        <v>210</v>
      </c>
      <c r="D109" s="59">
        <v>1548.6</v>
      </c>
      <c r="E109" s="59">
        <v>7374.29</v>
      </c>
    </row>
    <row r="110" spans="1:10" ht="9.9499999999999993" customHeight="1">
      <c r="A110" s="39" t="s">
        <v>70</v>
      </c>
      <c r="B110" s="59">
        <v>271</v>
      </c>
      <c r="C110" s="59">
        <v>271</v>
      </c>
      <c r="D110" s="59">
        <v>1979.68</v>
      </c>
      <c r="E110" s="59">
        <v>7305.09</v>
      </c>
    </row>
    <row r="111" spans="1:10" ht="9.9499999999999993" customHeight="1">
      <c r="A111" s="39" t="s">
        <v>54</v>
      </c>
      <c r="B111" s="59">
        <v>885</v>
      </c>
      <c r="C111" s="59">
        <v>885</v>
      </c>
      <c r="D111" s="59">
        <v>7655.35</v>
      </c>
      <c r="E111" s="59">
        <v>8650</v>
      </c>
      <c r="G111" s="303"/>
    </row>
    <row r="112" spans="1:10" ht="9.9499999999999993" customHeight="1">
      <c r="A112" s="39" t="s">
        <v>55</v>
      </c>
      <c r="B112" s="59">
        <v>153</v>
      </c>
      <c r="C112" s="59">
        <v>153</v>
      </c>
      <c r="D112" s="59">
        <v>1160</v>
      </c>
      <c r="E112" s="59">
        <v>7581.7</v>
      </c>
      <c r="G112"/>
    </row>
    <row r="113" spans="1:10" ht="9.9499999999999993" customHeight="1">
      <c r="A113" s="39" t="s">
        <v>71</v>
      </c>
      <c r="B113" s="59">
        <v>57</v>
      </c>
      <c r="C113" s="59">
        <v>57</v>
      </c>
      <c r="D113" s="59">
        <v>441.4</v>
      </c>
      <c r="E113" s="59">
        <v>7743.86</v>
      </c>
      <c r="G113"/>
    </row>
    <row r="114" spans="1:10" ht="9.9499999999999993" customHeight="1">
      <c r="A114" s="39" t="s">
        <v>72</v>
      </c>
      <c r="B114" s="59">
        <v>370</v>
      </c>
      <c r="C114" s="59">
        <v>370</v>
      </c>
      <c r="D114" s="59">
        <v>2936</v>
      </c>
      <c r="E114" s="59">
        <v>7935.14</v>
      </c>
      <c r="G114" s="300"/>
    </row>
    <row r="115" spans="1:10" ht="9.9499999999999993" customHeight="1">
      <c r="A115" s="39" t="s">
        <v>51</v>
      </c>
      <c r="B115" s="59">
        <v>80</v>
      </c>
      <c r="C115" s="59">
        <v>80</v>
      </c>
      <c r="D115" s="59">
        <v>712.5</v>
      </c>
      <c r="E115" s="59">
        <v>8906.25</v>
      </c>
      <c r="G115" s="13"/>
    </row>
    <row r="116" spans="1:10" ht="9.9499999999999993" customHeight="1">
      <c r="A116" s="39" t="s">
        <v>48</v>
      </c>
      <c r="B116" s="59">
        <v>37</v>
      </c>
      <c r="C116" s="59">
        <v>37</v>
      </c>
      <c r="D116" s="59">
        <v>317.89999999999998</v>
      </c>
      <c r="E116" s="59">
        <v>8591.89</v>
      </c>
      <c r="G116" s="300"/>
    </row>
    <row r="117" spans="1:10" ht="9.9499999999999993" customHeight="1">
      <c r="A117" s="39" t="s">
        <v>49</v>
      </c>
      <c r="B117" s="59">
        <v>96</v>
      </c>
      <c r="C117" s="59">
        <v>96</v>
      </c>
      <c r="D117" s="59">
        <v>773.7</v>
      </c>
      <c r="E117" s="59">
        <v>8059.38</v>
      </c>
    </row>
    <row r="118" spans="1:10" ht="9.9499999999999993" customHeight="1">
      <c r="A118" s="39" t="s">
        <v>193</v>
      </c>
      <c r="B118" s="59">
        <v>18</v>
      </c>
      <c r="C118" s="59">
        <v>18</v>
      </c>
      <c r="D118" s="59">
        <v>148.13000000000102</v>
      </c>
      <c r="E118" s="59">
        <f>D118/C118*1000</f>
        <v>8229.4444444445016</v>
      </c>
    </row>
    <row r="119" spans="1:10" ht="9.9499999999999993" customHeight="1">
      <c r="A119" s="39" t="s">
        <v>99</v>
      </c>
      <c r="B119" s="59">
        <v>90</v>
      </c>
      <c r="C119" s="59">
        <v>90</v>
      </c>
      <c r="D119" s="59">
        <v>671</v>
      </c>
      <c r="E119" s="59">
        <v>7455.56</v>
      </c>
    </row>
    <row r="120" spans="1:10" ht="9.9499999999999993" customHeight="1">
      <c r="A120" s="39" t="s">
        <v>52</v>
      </c>
      <c r="B120" s="59">
        <v>325</v>
      </c>
      <c r="C120" s="59">
        <v>325</v>
      </c>
      <c r="D120" s="59">
        <v>2789.2</v>
      </c>
      <c r="E120" s="59">
        <v>8582.15</v>
      </c>
    </row>
    <row r="121" spans="1:10" ht="9.9499999999999993" customHeight="1">
      <c r="A121" s="39" t="s">
        <v>53</v>
      </c>
      <c r="B121" s="59">
        <v>913</v>
      </c>
      <c r="C121" s="59">
        <v>913</v>
      </c>
      <c r="D121" s="59">
        <v>9117</v>
      </c>
      <c r="E121" s="59">
        <v>9985.76</v>
      </c>
    </row>
    <row r="122" spans="1:10" ht="5.0999999999999996" customHeight="1">
      <c r="A122" s="487"/>
      <c r="B122" s="488"/>
      <c r="C122" s="281"/>
      <c r="D122" s="281"/>
      <c r="E122" s="281"/>
    </row>
    <row r="123" spans="1:10" ht="11.1" customHeight="1">
      <c r="A123" s="129"/>
      <c r="B123" s="129"/>
      <c r="C123" s="129"/>
      <c r="D123" s="129"/>
      <c r="E123" s="341" t="s">
        <v>237</v>
      </c>
    </row>
    <row r="124" spans="1:10" ht="2.1" customHeight="1">
      <c r="A124" s="129"/>
      <c r="B124" s="129"/>
      <c r="C124" s="129"/>
      <c r="D124" s="129"/>
      <c r="E124" s="341"/>
    </row>
    <row r="125" spans="1:10" ht="27.75" customHeight="1">
      <c r="A125" s="579" t="str">
        <f>A103</f>
        <v>12.18  PUNO: SUPERFICIE SEMBRADA, COSECHADA, PRODUCCIÓN Y RENDIMIENTO DE OCA, SEGÚN PROVINCIA,
          POR CAMPAÑA 2020 - 2024</v>
      </c>
      <c r="B125" s="579"/>
      <c r="C125" s="579"/>
      <c r="D125" s="579"/>
      <c r="E125" s="579"/>
    </row>
    <row r="126" spans="1:10" ht="5.0999999999999996" customHeight="1">
      <c r="A126" s="282"/>
      <c r="B126" s="282"/>
      <c r="C126" s="282"/>
      <c r="D126" s="282"/>
      <c r="E126" s="183"/>
    </row>
    <row r="127" spans="1:10" ht="14.1" customHeight="1">
      <c r="A127" s="554" t="s">
        <v>60</v>
      </c>
      <c r="B127" s="548" t="s">
        <v>325</v>
      </c>
      <c r="C127" s="548"/>
      <c r="D127" s="548"/>
      <c r="E127" s="548"/>
      <c r="I127" s="46"/>
      <c r="J127" s="173"/>
    </row>
    <row r="128" spans="1:10" ht="27.95" customHeight="1">
      <c r="A128" s="555"/>
      <c r="B128" s="76" t="s">
        <v>433</v>
      </c>
      <c r="C128" s="76" t="s">
        <v>434</v>
      </c>
      <c r="D128" s="76" t="s">
        <v>134</v>
      </c>
      <c r="E128" s="76" t="s">
        <v>141</v>
      </c>
      <c r="I128" s="46"/>
      <c r="J128" s="173"/>
    </row>
    <row r="129" spans="1:5" ht="5.0999999999999996" customHeight="1">
      <c r="A129" s="157"/>
      <c r="B129" s="51"/>
      <c r="C129" s="51"/>
      <c r="D129" s="51"/>
      <c r="E129" s="51"/>
    </row>
    <row r="130" spans="1:5" ht="9.9499999999999993" customHeight="1">
      <c r="A130" s="157" t="s">
        <v>280</v>
      </c>
      <c r="B130" s="158">
        <f>+SUM(B131:B143)</f>
        <v>3472</v>
      </c>
      <c r="C130" s="158">
        <f>+SUM(C131:C143)</f>
        <v>3485</v>
      </c>
      <c r="D130" s="158">
        <f>SUM(D132:D143)</f>
        <v>29059.48</v>
      </c>
      <c r="E130" s="158">
        <f>D130/C130*1000</f>
        <v>8338.4447632711635</v>
      </c>
    </row>
    <row r="131" spans="1:5" ht="9.9499999999999993" customHeight="1">
      <c r="A131" s="39" t="s">
        <v>50</v>
      </c>
      <c r="B131" s="59">
        <v>222</v>
      </c>
      <c r="C131" s="59">
        <v>222</v>
      </c>
      <c r="D131" s="59">
        <v>1628.1</v>
      </c>
      <c r="E131" s="59">
        <v>7333.7837837837833</v>
      </c>
    </row>
    <row r="132" spans="1:5" ht="9.9499999999999993" customHeight="1">
      <c r="A132" s="39" t="s">
        <v>70</v>
      </c>
      <c r="B132" s="59">
        <v>294</v>
      </c>
      <c r="C132" s="59">
        <v>294</v>
      </c>
      <c r="D132" s="59">
        <v>2157</v>
      </c>
      <c r="E132" s="59">
        <v>7336.7346938775509</v>
      </c>
    </row>
    <row r="133" spans="1:5" ht="9.9499999999999993" customHeight="1">
      <c r="A133" s="39" t="s">
        <v>54</v>
      </c>
      <c r="B133" s="59">
        <v>817</v>
      </c>
      <c r="C133" s="59">
        <v>817</v>
      </c>
      <c r="D133" s="59">
        <v>7265.4</v>
      </c>
      <c r="E133" s="59">
        <v>8892.7784577723378</v>
      </c>
    </row>
    <row r="134" spans="1:5" ht="9.9499999999999993" customHeight="1">
      <c r="A134" s="39" t="s">
        <v>55</v>
      </c>
      <c r="B134" s="59">
        <v>146</v>
      </c>
      <c r="C134" s="59">
        <v>146</v>
      </c>
      <c r="D134" s="59">
        <v>1194.5999999999999</v>
      </c>
      <c r="E134" s="59">
        <v>8182.1917808219168</v>
      </c>
    </row>
    <row r="135" spans="1:5" ht="9.9499999999999993" customHeight="1">
      <c r="A135" s="39" t="s">
        <v>71</v>
      </c>
      <c r="B135" s="59">
        <v>55</v>
      </c>
      <c r="C135" s="59">
        <v>55</v>
      </c>
      <c r="D135" s="59">
        <v>421.4</v>
      </c>
      <c r="E135" s="59">
        <v>7661.8181818181811</v>
      </c>
    </row>
    <row r="136" spans="1:5" ht="9.9499999999999993" customHeight="1">
      <c r="A136" s="39" t="s">
        <v>72</v>
      </c>
      <c r="B136" s="59">
        <v>380</v>
      </c>
      <c r="C136" s="59">
        <v>380</v>
      </c>
      <c r="D136" s="59">
        <v>3079.8</v>
      </c>
      <c r="E136" s="59">
        <v>8104.7368421052624</v>
      </c>
    </row>
    <row r="137" spans="1:5" ht="9.9499999999999993" customHeight="1">
      <c r="A137" s="39" t="s">
        <v>51</v>
      </c>
      <c r="B137" s="59">
        <v>81</v>
      </c>
      <c r="C137" s="59">
        <v>81</v>
      </c>
      <c r="D137" s="59">
        <v>707.18</v>
      </c>
      <c r="E137" s="59">
        <v>8730.6172839506162</v>
      </c>
    </row>
    <row r="138" spans="1:5" ht="9.9499999999999993" customHeight="1">
      <c r="A138" s="39" t="s">
        <v>48</v>
      </c>
      <c r="B138" s="59">
        <v>44</v>
      </c>
      <c r="C138" s="59">
        <v>44</v>
      </c>
      <c r="D138" s="59">
        <v>384.9</v>
      </c>
      <c r="E138" s="59">
        <v>8747.7272727272739</v>
      </c>
    </row>
    <row r="139" spans="1:5" ht="9.9499999999999993" customHeight="1">
      <c r="A139" s="39" t="s">
        <v>49</v>
      </c>
      <c r="B139" s="59">
        <v>96</v>
      </c>
      <c r="C139" s="59">
        <v>96</v>
      </c>
      <c r="D139" s="59">
        <v>788.3</v>
      </c>
      <c r="E139" s="59">
        <v>8211.4583333333321</v>
      </c>
    </row>
    <row r="140" spans="1:5" ht="9.9499999999999993" customHeight="1">
      <c r="A140" s="39" t="s">
        <v>193</v>
      </c>
      <c r="B140" s="59">
        <v>16</v>
      </c>
      <c r="C140" s="59">
        <v>16</v>
      </c>
      <c r="D140" s="59">
        <v>137.80000000000001</v>
      </c>
      <c r="E140" s="59">
        <v>8612.5</v>
      </c>
    </row>
    <row r="141" spans="1:5" ht="9.9499999999999993" customHeight="1">
      <c r="A141" s="39" t="s">
        <v>99</v>
      </c>
      <c r="B141" s="59">
        <v>95</v>
      </c>
      <c r="C141" s="59">
        <v>95</v>
      </c>
      <c r="D141" s="59">
        <v>719.1</v>
      </c>
      <c r="E141" s="59">
        <v>7569.4736842105267</v>
      </c>
    </row>
    <row r="142" spans="1:5" ht="9.9499999999999993" customHeight="1">
      <c r="A142" s="39" t="s">
        <v>52</v>
      </c>
      <c r="B142" s="59">
        <v>310</v>
      </c>
      <c r="C142" s="59">
        <v>323</v>
      </c>
      <c r="D142" s="59">
        <v>2940</v>
      </c>
      <c r="E142" s="59">
        <v>9102.1671826625388</v>
      </c>
    </row>
    <row r="143" spans="1:5" ht="9.9499999999999993" customHeight="1">
      <c r="A143" s="39" t="s">
        <v>53</v>
      </c>
      <c r="B143" s="59">
        <v>916</v>
      </c>
      <c r="C143" s="59">
        <v>916</v>
      </c>
      <c r="D143" s="59">
        <v>9264</v>
      </c>
      <c r="E143" s="59">
        <v>10113.537117903928</v>
      </c>
    </row>
    <row r="144" spans="1:5" ht="5.0999999999999996" customHeight="1">
      <c r="A144" s="487"/>
      <c r="B144" s="488"/>
      <c r="C144" s="281"/>
      <c r="D144" s="281"/>
      <c r="E144" s="281"/>
    </row>
    <row r="145" spans="1:5" ht="11.1" customHeight="1">
      <c r="A145" s="129"/>
      <c r="B145" s="129"/>
      <c r="C145" s="129"/>
      <c r="D145" s="129"/>
      <c r="E145" s="341" t="s">
        <v>237</v>
      </c>
    </row>
    <row r="146" spans="1:5" ht="2.1" customHeight="1">
      <c r="A146" s="129"/>
      <c r="B146" s="129"/>
      <c r="C146" s="129"/>
      <c r="D146" s="129"/>
      <c r="E146" s="341"/>
    </row>
    <row r="147" spans="1:5" ht="26.25" customHeight="1">
      <c r="A147" s="579" t="str">
        <f>A103</f>
        <v>12.18  PUNO: SUPERFICIE SEMBRADA, COSECHADA, PRODUCCIÓN Y RENDIMIENTO DE OCA, SEGÚN PROVINCIA,
          POR CAMPAÑA 2020 - 2024</v>
      </c>
      <c r="B147" s="579"/>
      <c r="C147" s="579"/>
      <c r="D147" s="579"/>
      <c r="E147" s="579"/>
    </row>
    <row r="148" spans="1:5" ht="5.0999999999999996" customHeight="1">
      <c r="A148" s="282"/>
      <c r="B148" s="282"/>
      <c r="C148" s="282"/>
      <c r="D148" s="282"/>
      <c r="E148" s="183"/>
    </row>
    <row r="149" spans="1:5" ht="12.75" customHeight="1">
      <c r="A149" s="554" t="s">
        <v>60</v>
      </c>
      <c r="B149" s="548" t="s">
        <v>348</v>
      </c>
      <c r="C149" s="548"/>
      <c r="D149" s="548"/>
      <c r="E149" s="548"/>
    </row>
    <row r="150" spans="1:5" ht="27.95" customHeight="1">
      <c r="A150" s="555"/>
      <c r="B150" s="76" t="s">
        <v>433</v>
      </c>
      <c r="C150" s="76" t="s">
        <v>434</v>
      </c>
      <c r="D150" s="76" t="s">
        <v>134</v>
      </c>
      <c r="E150" s="76" t="s">
        <v>141</v>
      </c>
    </row>
    <row r="151" spans="1:5" ht="5.0999999999999996" customHeight="1">
      <c r="A151" s="157"/>
      <c r="B151" s="51"/>
      <c r="C151" s="51"/>
      <c r="D151" s="51"/>
      <c r="E151" s="51"/>
    </row>
    <row r="152" spans="1:5" ht="11.45" customHeight="1">
      <c r="A152" s="157" t="s">
        <v>280</v>
      </c>
      <c r="B152" s="158">
        <f>+SUM(B153:B165)</f>
        <v>3174</v>
      </c>
      <c r="C152" s="158">
        <f>+SUM(C153:C165)</f>
        <v>2798</v>
      </c>
      <c r="D152" s="158">
        <f>SUM(D153:D165)</f>
        <v>21280.627999999997</v>
      </c>
      <c r="E152" s="158">
        <f>D152/C152*1000</f>
        <v>7605.6568977841307</v>
      </c>
    </row>
    <row r="153" spans="1:5" ht="9.75" customHeight="1">
      <c r="A153" s="39" t="s">
        <v>50</v>
      </c>
      <c r="B153" s="59">
        <v>286</v>
      </c>
      <c r="C153" s="59">
        <v>200</v>
      </c>
      <c r="D153" s="59">
        <v>850</v>
      </c>
      <c r="E153" s="277">
        <f t="shared" ref="E153:E165" si="3">D153/C153*1000</f>
        <v>4250</v>
      </c>
    </row>
    <row r="154" spans="1:5" ht="9.75" customHeight="1">
      <c r="A154" s="39" t="s">
        <v>70</v>
      </c>
      <c r="B154" s="59">
        <v>238</v>
      </c>
      <c r="C154" s="59">
        <v>122</v>
      </c>
      <c r="D154" s="59">
        <v>404.01</v>
      </c>
      <c r="E154" s="277">
        <f t="shared" si="3"/>
        <v>3311.5573770491806</v>
      </c>
    </row>
    <row r="155" spans="1:5" ht="9.75" customHeight="1">
      <c r="A155" s="39" t="s">
        <v>54</v>
      </c>
      <c r="B155" s="59">
        <v>782</v>
      </c>
      <c r="C155" s="59">
        <v>809</v>
      </c>
      <c r="D155" s="59">
        <v>7208.7290000000003</v>
      </c>
      <c r="E155" s="277">
        <f t="shared" si="3"/>
        <v>8910.6662546353527</v>
      </c>
    </row>
    <row r="156" spans="1:5" ht="9.75" customHeight="1">
      <c r="A156" s="39" t="s">
        <v>55</v>
      </c>
      <c r="B156" s="59">
        <v>96</v>
      </c>
      <c r="C156" s="59">
        <v>66</v>
      </c>
      <c r="D156" s="59">
        <v>408.4</v>
      </c>
      <c r="E156" s="277">
        <f t="shared" si="3"/>
        <v>6187.878787878788</v>
      </c>
    </row>
    <row r="157" spans="1:5" ht="9.75" customHeight="1">
      <c r="A157" s="39" t="s">
        <v>71</v>
      </c>
      <c r="B157" s="59">
        <v>28</v>
      </c>
      <c r="C157" s="59">
        <v>13</v>
      </c>
      <c r="D157" s="59">
        <v>92</v>
      </c>
      <c r="E157" s="277">
        <f t="shared" si="3"/>
        <v>7076.9230769230762</v>
      </c>
    </row>
    <row r="158" spans="1:5" ht="9.75" customHeight="1">
      <c r="A158" s="39" t="s">
        <v>72</v>
      </c>
      <c r="B158" s="59">
        <v>325</v>
      </c>
      <c r="C158" s="59">
        <v>195</v>
      </c>
      <c r="D158" s="59">
        <v>843.8</v>
      </c>
      <c r="E158" s="277">
        <f>D158/C158*1000</f>
        <v>4327.1794871794873</v>
      </c>
    </row>
    <row r="159" spans="1:5" ht="9.75" customHeight="1">
      <c r="A159" s="39" t="s">
        <v>51</v>
      </c>
      <c r="B159" s="59">
        <v>70</v>
      </c>
      <c r="C159" s="59">
        <v>51</v>
      </c>
      <c r="D159" s="59">
        <v>378.3</v>
      </c>
      <c r="E159" s="277">
        <f t="shared" si="3"/>
        <v>7417.6470588235297</v>
      </c>
    </row>
    <row r="160" spans="1:5" ht="9.75" customHeight="1">
      <c r="A160" s="39" t="s">
        <v>48</v>
      </c>
      <c r="B160" s="59">
        <v>44</v>
      </c>
      <c r="C160" s="59">
        <v>43</v>
      </c>
      <c r="D160" s="59">
        <v>292.64</v>
      </c>
      <c r="E160" s="277">
        <f t="shared" si="3"/>
        <v>6805.5813953488378</v>
      </c>
    </row>
    <row r="161" spans="1:5" ht="9.75" customHeight="1">
      <c r="A161" s="39" t="s">
        <v>49</v>
      </c>
      <c r="B161" s="59">
        <v>38</v>
      </c>
      <c r="C161" s="59">
        <v>76</v>
      </c>
      <c r="D161" s="59">
        <v>325</v>
      </c>
      <c r="E161" s="277">
        <f t="shared" si="3"/>
        <v>4276.3157894736842</v>
      </c>
    </row>
    <row r="162" spans="1:5" ht="9.75" customHeight="1">
      <c r="A162" s="39" t="s">
        <v>193</v>
      </c>
      <c r="B162" s="59">
        <v>18</v>
      </c>
      <c r="C162" s="59">
        <v>13</v>
      </c>
      <c r="D162" s="59">
        <v>48.848999999999997</v>
      </c>
      <c r="E162" s="277">
        <f t="shared" si="3"/>
        <v>3757.6153846153843</v>
      </c>
    </row>
    <row r="163" spans="1:5" ht="9.75" customHeight="1">
      <c r="A163" s="39" t="s">
        <v>99</v>
      </c>
      <c r="B163" s="59">
        <v>115</v>
      </c>
      <c r="C163" s="59">
        <v>23</v>
      </c>
      <c r="D163" s="59">
        <v>55.2</v>
      </c>
      <c r="E163" s="277">
        <f t="shared" si="3"/>
        <v>2400</v>
      </c>
    </row>
    <row r="164" spans="1:5" ht="9.75" customHeight="1">
      <c r="A164" s="39" t="s">
        <v>52</v>
      </c>
      <c r="B164" s="59">
        <v>233</v>
      </c>
      <c r="C164" s="59">
        <v>270</v>
      </c>
      <c r="D164" s="59">
        <v>2474.6999999999998</v>
      </c>
      <c r="E164" s="277">
        <f t="shared" si="3"/>
        <v>9165.5555555555547</v>
      </c>
    </row>
    <row r="165" spans="1:5" ht="9.75" customHeight="1">
      <c r="A165" s="39" t="s">
        <v>53</v>
      </c>
      <c r="B165" s="59">
        <v>901</v>
      </c>
      <c r="C165" s="59">
        <v>917</v>
      </c>
      <c r="D165" s="59">
        <v>7899</v>
      </c>
      <c r="E165" s="277">
        <f t="shared" si="3"/>
        <v>8613.9585605234461</v>
      </c>
    </row>
    <row r="166" spans="1:5" ht="5.0999999999999996" customHeight="1">
      <c r="A166" s="486"/>
      <c r="B166" s="490"/>
      <c r="C166" s="489"/>
      <c r="D166" s="489"/>
      <c r="E166" s="394"/>
    </row>
    <row r="167" spans="1:5" ht="11.25">
      <c r="A167" s="574" t="s">
        <v>237</v>
      </c>
      <c r="B167" s="574"/>
      <c r="C167" s="574"/>
      <c r="D167" s="574"/>
      <c r="E167" s="574"/>
    </row>
    <row r="168" spans="1:5" ht="2.1" customHeight="1">
      <c r="A168" s="183"/>
      <c r="B168" s="183"/>
      <c r="C168" s="183"/>
      <c r="D168" s="183"/>
      <c r="E168" s="183"/>
    </row>
    <row r="169" spans="1:5" ht="26.25" customHeight="1">
      <c r="A169" s="579" t="str">
        <f>A103</f>
        <v>12.18  PUNO: SUPERFICIE SEMBRADA, COSECHADA, PRODUCCIÓN Y RENDIMIENTO DE OCA, SEGÚN PROVINCIA,
          POR CAMPAÑA 2020 - 2024</v>
      </c>
      <c r="B169" s="579"/>
      <c r="C169" s="579"/>
      <c r="D169" s="579"/>
      <c r="E169" s="579"/>
    </row>
    <row r="170" spans="1:5" ht="9" customHeight="1">
      <c r="A170" s="282"/>
      <c r="B170" s="282"/>
      <c r="C170" s="282"/>
      <c r="D170" s="282"/>
      <c r="E170" s="382" t="s">
        <v>319</v>
      </c>
    </row>
    <row r="171" spans="1:5" ht="12.75" customHeight="1">
      <c r="A171" s="554" t="s">
        <v>60</v>
      </c>
      <c r="B171" s="548" t="s">
        <v>364</v>
      </c>
      <c r="C171" s="548"/>
      <c r="D171" s="548"/>
      <c r="E171" s="548"/>
    </row>
    <row r="172" spans="1:5" ht="27.95" customHeight="1">
      <c r="A172" s="555"/>
      <c r="B172" s="76" t="s">
        <v>433</v>
      </c>
      <c r="C172" s="76" t="s">
        <v>434</v>
      </c>
      <c r="D172" s="76" t="s">
        <v>134</v>
      </c>
      <c r="E172" s="76" t="s">
        <v>141</v>
      </c>
    </row>
    <row r="173" spans="1:5" ht="5.0999999999999996" customHeight="1">
      <c r="A173" s="157"/>
      <c r="B173" s="51"/>
      <c r="C173" s="51"/>
      <c r="D173" s="51"/>
      <c r="E173" s="51"/>
    </row>
    <row r="174" spans="1:5" ht="11.45" customHeight="1">
      <c r="A174" s="157" t="s">
        <v>280</v>
      </c>
      <c r="B174" s="158">
        <f>+SUM(B175:B187)</f>
        <v>4440</v>
      </c>
      <c r="C174" s="158">
        <f>+SUM(C175:C187)</f>
        <v>3322</v>
      </c>
      <c r="D174" s="158">
        <f>SUM(D175:D187)</f>
        <v>52856.2</v>
      </c>
      <c r="E174" s="158">
        <f>D174/C174*1000</f>
        <v>15910.957254665864</v>
      </c>
    </row>
    <row r="175" spans="1:5" ht="9.75" customHeight="1">
      <c r="A175" s="39" t="s">
        <v>50</v>
      </c>
      <c r="B175" s="59">
        <v>289</v>
      </c>
      <c r="C175" s="59">
        <v>286</v>
      </c>
      <c r="D175" s="59">
        <v>3839</v>
      </c>
      <c r="E175" s="277">
        <f t="shared" ref="E175:E186" si="4">D175/C175*1000</f>
        <v>13423.076923076924</v>
      </c>
    </row>
    <row r="176" spans="1:5" ht="9.75" customHeight="1">
      <c r="A176" s="39" t="s">
        <v>70</v>
      </c>
      <c r="B176" s="59">
        <v>307</v>
      </c>
      <c r="C176" s="59">
        <v>238</v>
      </c>
      <c r="D176" s="59">
        <v>3775</v>
      </c>
      <c r="E176" s="277">
        <f t="shared" si="4"/>
        <v>15861.344537815126</v>
      </c>
    </row>
    <row r="177" spans="1:5" ht="9.75" customHeight="1">
      <c r="A177" s="39" t="s">
        <v>54</v>
      </c>
      <c r="B177" s="59">
        <v>1484</v>
      </c>
      <c r="C177" s="59">
        <v>782</v>
      </c>
      <c r="D177" s="59">
        <v>12290</v>
      </c>
      <c r="E177" s="277">
        <f>D177/C177*1000</f>
        <v>15716.112531969311</v>
      </c>
    </row>
    <row r="178" spans="1:5" ht="9.75" customHeight="1">
      <c r="A178" s="39" t="s">
        <v>55</v>
      </c>
      <c r="B178" s="59">
        <v>84</v>
      </c>
      <c r="C178" s="59">
        <v>71</v>
      </c>
      <c r="D178" s="59">
        <v>903.3</v>
      </c>
      <c r="E178" s="277">
        <f t="shared" si="4"/>
        <v>12722.535211267605</v>
      </c>
    </row>
    <row r="179" spans="1:5" ht="9.75" customHeight="1">
      <c r="A179" s="39" t="s">
        <v>71</v>
      </c>
      <c r="B179" s="59">
        <v>28</v>
      </c>
      <c r="C179" s="59">
        <v>28</v>
      </c>
      <c r="D179" s="59">
        <v>479</v>
      </c>
      <c r="E179" s="277">
        <f t="shared" si="4"/>
        <v>17107.142857142859</v>
      </c>
    </row>
    <row r="180" spans="1:5" ht="9.75" customHeight="1">
      <c r="A180" s="39" t="s">
        <v>72</v>
      </c>
      <c r="B180" s="59">
        <v>435</v>
      </c>
      <c r="C180" s="59">
        <v>435</v>
      </c>
      <c r="D180" s="59">
        <v>7102.7</v>
      </c>
      <c r="E180" s="277">
        <f t="shared" si="4"/>
        <v>16328.045977011496</v>
      </c>
    </row>
    <row r="181" spans="1:5" ht="9.75" customHeight="1">
      <c r="A181" s="39" t="s">
        <v>51</v>
      </c>
      <c r="B181" s="59">
        <v>70</v>
      </c>
      <c r="C181" s="59">
        <v>70</v>
      </c>
      <c r="D181" s="59">
        <v>1103.8</v>
      </c>
      <c r="E181" s="277">
        <f t="shared" si="4"/>
        <v>15768.571428571429</v>
      </c>
    </row>
    <row r="182" spans="1:5" ht="9.75" customHeight="1">
      <c r="A182" s="39" t="s">
        <v>48</v>
      </c>
      <c r="B182" s="59">
        <v>44</v>
      </c>
      <c r="C182" s="59">
        <v>44</v>
      </c>
      <c r="D182" s="59">
        <v>535.4</v>
      </c>
      <c r="E182" s="277">
        <f t="shared" si="4"/>
        <v>12168.181818181818</v>
      </c>
    </row>
    <row r="183" spans="1:5" ht="9.75" customHeight="1">
      <c r="A183" s="39" t="s">
        <v>49</v>
      </c>
      <c r="B183" s="59">
        <v>42</v>
      </c>
      <c r="C183" s="59">
        <v>41</v>
      </c>
      <c r="D183" s="59">
        <v>514</v>
      </c>
      <c r="E183" s="277">
        <f t="shared" si="4"/>
        <v>12536.58536585366</v>
      </c>
    </row>
    <row r="184" spans="1:5" ht="9.75" customHeight="1">
      <c r="A184" s="39" t="s">
        <v>193</v>
      </c>
      <c r="B184" s="59">
        <v>25</v>
      </c>
      <c r="C184" s="59">
        <v>18</v>
      </c>
      <c r="D184" s="59">
        <v>302.8</v>
      </c>
      <c r="E184" s="277">
        <f t="shared" si="4"/>
        <v>16822.222222222223</v>
      </c>
    </row>
    <row r="185" spans="1:5" ht="9.75" customHeight="1">
      <c r="A185" s="39" t="s">
        <v>99</v>
      </c>
      <c r="B185" s="59">
        <v>115</v>
      </c>
      <c r="C185" s="59">
        <v>115</v>
      </c>
      <c r="D185" s="59">
        <v>1337.2</v>
      </c>
      <c r="E185" s="277">
        <f t="shared" si="4"/>
        <v>11627.826086956522</v>
      </c>
    </row>
    <row r="186" spans="1:5" ht="9.75" customHeight="1">
      <c r="A186" s="39" t="s">
        <v>52</v>
      </c>
      <c r="B186" s="59">
        <v>427</v>
      </c>
      <c r="C186" s="59">
        <v>293</v>
      </c>
      <c r="D186" s="59">
        <v>5250</v>
      </c>
      <c r="E186" s="277">
        <f t="shared" si="4"/>
        <v>17918.088737201364</v>
      </c>
    </row>
    <row r="187" spans="1:5" ht="9.75" customHeight="1">
      <c r="A187" s="39" t="s">
        <v>53</v>
      </c>
      <c r="B187" s="59">
        <v>1090</v>
      </c>
      <c r="C187" s="59">
        <v>901</v>
      </c>
      <c r="D187" s="59">
        <v>15424</v>
      </c>
      <c r="E187" s="277">
        <f>D187/C187*1000</f>
        <v>17118.756936736958</v>
      </c>
    </row>
    <row r="188" spans="1:5" ht="5.0999999999999996" customHeight="1">
      <c r="A188" s="486"/>
      <c r="B188" s="490"/>
      <c r="C188" s="489"/>
      <c r="D188" s="489"/>
      <c r="E188" s="394"/>
    </row>
    <row r="189" spans="1:5" ht="11.25">
      <c r="A189" s="558" t="s">
        <v>435</v>
      </c>
      <c r="B189" s="558"/>
      <c r="C189" s="558"/>
      <c r="D189" s="558"/>
      <c r="E189" s="558"/>
    </row>
    <row r="190" spans="1:5" ht="11.25">
      <c r="A190" s="558" t="s">
        <v>127</v>
      </c>
      <c r="B190" s="558"/>
      <c r="C190" s="558"/>
      <c r="D190" s="558"/>
      <c r="E190" s="558"/>
    </row>
  </sheetData>
  <sortState ref="O4:O16">
    <sortCondition ref="O4"/>
  </sortState>
  <mergeCells count="26">
    <mergeCell ref="A169:E169"/>
    <mergeCell ref="A171:A172"/>
    <mergeCell ref="B171:E171"/>
    <mergeCell ref="A190:E190"/>
    <mergeCell ref="A189:E189"/>
    <mergeCell ref="A83:E83"/>
    <mergeCell ref="A62:E62"/>
    <mergeCell ref="A64:A65"/>
    <mergeCell ref="B64:E64"/>
    <mergeCell ref="A84:A85"/>
    <mergeCell ref="B84:E84"/>
    <mergeCell ref="A1:E1"/>
    <mergeCell ref="A39:E39"/>
    <mergeCell ref="A40:E40"/>
    <mergeCell ref="A21:E21"/>
    <mergeCell ref="A42:E42"/>
    <mergeCell ref="A125:E125"/>
    <mergeCell ref="A103:E103"/>
    <mergeCell ref="A105:A106"/>
    <mergeCell ref="B105:E105"/>
    <mergeCell ref="A147:E147"/>
    <mergeCell ref="A149:A150"/>
    <mergeCell ref="B149:E149"/>
    <mergeCell ref="A167:E167"/>
    <mergeCell ref="A127:A128"/>
    <mergeCell ref="B127:E127"/>
  </mergeCells>
  <phoneticPr fontId="0" type="noConversion"/>
  <pageMargins left="0.78740157480314965" right="0.78740157480314965" top="0.98425196850393704" bottom="0.98425196850393704" header="0" footer="0"/>
  <pageSetup paperSize="9" fitToWidth="2" orientation="portrait" r:id="rId1"/>
  <headerFooter alignWithMargins="0"/>
  <ignoredErrors>
    <ignoredError sqref="D13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0"/>
  </sheetPr>
  <dimension ref="A1:W44"/>
  <sheetViews>
    <sheetView showGridLines="0" zoomScaleNormal="100" zoomScaleSheetLayoutView="100" workbookViewId="0">
      <selection sqref="A1:I1"/>
    </sheetView>
  </sheetViews>
  <sheetFormatPr baseColWidth="10" defaultColWidth="11.42578125" defaultRowHeight="11.25"/>
  <cols>
    <col min="1" max="1" width="6.5703125" style="1" customWidth="1"/>
    <col min="2" max="4" width="10.5703125" style="1" customWidth="1"/>
    <col min="5" max="5" width="1.7109375" style="1" customWidth="1"/>
    <col min="6" max="9" width="10.7109375" style="1" customWidth="1"/>
    <col min="10" max="10" width="3.85546875" style="1" customWidth="1"/>
    <col min="11" max="11" width="7.7109375" style="1" customWidth="1"/>
    <col min="12" max="13" width="10.7109375" style="1" customWidth="1"/>
    <col min="14" max="14" width="2.85546875" style="1" customWidth="1"/>
    <col min="15" max="17" width="10.7109375" style="1" customWidth="1"/>
    <col min="18" max="18" width="1.85546875" style="1" customWidth="1"/>
    <col min="19" max="20" width="10.7109375" style="1" customWidth="1"/>
    <col min="21" max="16384" width="11.42578125" style="1"/>
  </cols>
  <sheetData>
    <row r="1" spans="1:20" s="2" customFormat="1" ht="12" customHeight="1">
      <c r="A1" s="506" t="s">
        <v>376</v>
      </c>
      <c r="B1" s="506"/>
      <c r="C1" s="506"/>
      <c r="D1" s="506"/>
      <c r="E1" s="506"/>
      <c r="F1" s="506"/>
      <c r="G1" s="506"/>
      <c r="H1" s="506"/>
      <c r="I1" s="506"/>
      <c r="K1" s="506" t="str">
        <f>A1</f>
        <v>12.1  PERÚ: PRINCIPALES INDICADORES DEL SECTOR  AGROPECUARIO,  2016 - 2023</v>
      </c>
      <c r="L1" s="506"/>
      <c r="M1" s="506"/>
      <c r="N1" s="506"/>
      <c r="O1" s="506"/>
      <c r="P1" s="506"/>
      <c r="Q1" s="506"/>
      <c r="R1" s="506"/>
      <c r="S1" s="506"/>
      <c r="T1" s="506"/>
    </row>
    <row r="2" spans="1:20" s="2" customFormat="1" ht="12.75" customHeight="1">
      <c r="A2" s="507" t="s">
        <v>278</v>
      </c>
      <c r="B2" s="508"/>
      <c r="C2" s="508"/>
      <c r="D2" s="508"/>
      <c r="E2" s="508"/>
      <c r="F2" s="508"/>
      <c r="G2" s="508"/>
      <c r="H2" s="508"/>
      <c r="K2" s="507" t="s">
        <v>278</v>
      </c>
      <c r="L2" s="508"/>
      <c r="M2" s="508"/>
      <c r="N2" s="508"/>
      <c r="O2" s="508"/>
      <c r="P2" s="508"/>
      <c r="Q2" s="508"/>
      <c r="R2" s="508"/>
    </row>
    <row r="3" spans="1:20" s="2" customFormat="1" ht="13.5" customHeight="1">
      <c r="A3" s="437"/>
      <c r="B3" s="310"/>
      <c r="C3" s="310"/>
      <c r="D3" s="310"/>
      <c r="E3" s="310"/>
      <c r="F3" s="310"/>
      <c r="G3" s="310"/>
      <c r="H3" s="310"/>
      <c r="K3" s="447"/>
      <c r="L3" s="335"/>
      <c r="M3" s="335"/>
      <c r="N3" s="335"/>
      <c r="O3" s="335"/>
      <c r="P3" s="335"/>
      <c r="Q3" s="335"/>
      <c r="R3" s="335"/>
      <c r="T3" s="183" t="s">
        <v>319</v>
      </c>
    </row>
    <row r="4" spans="1:20" s="13" customFormat="1" ht="12" customHeight="1">
      <c r="A4" s="511" t="s">
        <v>12</v>
      </c>
      <c r="B4" s="500" t="s">
        <v>399</v>
      </c>
      <c r="C4" s="504" t="s">
        <v>400</v>
      </c>
      <c r="D4" s="504"/>
      <c r="E4" s="247"/>
      <c r="F4" s="504" t="s">
        <v>126</v>
      </c>
      <c r="G4" s="504"/>
      <c r="H4" s="509" t="s">
        <v>401</v>
      </c>
      <c r="I4" s="509" t="s">
        <v>402</v>
      </c>
      <c r="K4" s="511" t="s">
        <v>12</v>
      </c>
      <c r="L4" s="449" t="s">
        <v>211</v>
      </c>
      <c r="M4" s="249"/>
      <c r="N4" s="250"/>
      <c r="O4" s="248" t="s">
        <v>410</v>
      </c>
      <c r="P4" s="248"/>
      <c r="Q4" s="248"/>
      <c r="R4" s="251"/>
      <c r="S4" s="517" t="s">
        <v>211</v>
      </c>
      <c r="T4" s="517"/>
    </row>
    <row r="5" spans="1:20" s="13" customFormat="1" ht="21" customHeight="1">
      <c r="A5" s="512"/>
      <c r="B5" s="501"/>
      <c r="C5" s="505"/>
      <c r="D5" s="505"/>
      <c r="E5" s="252"/>
      <c r="F5" s="505"/>
      <c r="G5" s="505"/>
      <c r="H5" s="510"/>
      <c r="I5" s="510"/>
      <c r="K5" s="512"/>
      <c r="L5" s="450" t="s">
        <v>212</v>
      </c>
      <c r="M5" s="253"/>
      <c r="N5" s="254"/>
      <c r="O5" s="253" t="s">
        <v>409</v>
      </c>
      <c r="P5" s="253"/>
      <c r="Q5" s="253"/>
      <c r="R5" s="254"/>
      <c r="S5" s="518" t="s">
        <v>213</v>
      </c>
      <c r="T5" s="518"/>
    </row>
    <row r="6" spans="1:20" s="13" customFormat="1" ht="16.5" customHeight="1">
      <c r="A6" s="512"/>
      <c r="B6" s="501"/>
      <c r="C6" s="160" t="s">
        <v>253</v>
      </c>
      <c r="D6" s="160" t="s">
        <v>254</v>
      </c>
      <c r="E6" s="52"/>
      <c r="F6" s="51" t="s">
        <v>125</v>
      </c>
      <c r="G6" s="51" t="s">
        <v>120</v>
      </c>
      <c r="H6" s="52" t="s">
        <v>117</v>
      </c>
      <c r="I6" s="52" t="s">
        <v>143</v>
      </c>
      <c r="K6" s="512"/>
      <c r="L6" s="451" t="s">
        <v>214</v>
      </c>
      <c r="M6" s="255" t="s">
        <v>215</v>
      </c>
      <c r="N6" s="254"/>
      <c r="O6" s="255" t="s">
        <v>216</v>
      </c>
      <c r="P6" s="255" t="s">
        <v>216</v>
      </c>
      <c r="Q6" s="519" t="s">
        <v>407</v>
      </c>
      <c r="R6" s="254"/>
      <c r="S6" s="255" t="s">
        <v>214</v>
      </c>
      <c r="T6" s="255" t="s">
        <v>215</v>
      </c>
    </row>
    <row r="7" spans="1:20" s="13" customFormat="1" ht="29.25" customHeight="1">
      <c r="A7" s="512"/>
      <c r="B7" s="502"/>
      <c r="C7" s="503" t="s">
        <v>200</v>
      </c>
      <c r="D7" s="503"/>
      <c r="E7" s="256"/>
      <c r="F7" s="53" t="s">
        <v>145</v>
      </c>
      <c r="G7" s="53" t="s">
        <v>47</v>
      </c>
      <c r="H7" s="54" t="s">
        <v>118</v>
      </c>
      <c r="I7" s="54" t="s">
        <v>142</v>
      </c>
      <c r="K7" s="512"/>
      <c r="L7" s="452" t="s">
        <v>403</v>
      </c>
      <c r="M7" s="257" t="s">
        <v>404</v>
      </c>
      <c r="N7" s="258"/>
      <c r="O7" s="259" t="s">
        <v>405</v>
      </c>
      <c r="P7" s="257" t="s">
        <v>406</v>
      </c>
      <c r="Q7" s="520"/>
      <c r="R7" s="258"/>
      <c r="S7" s="257" t="s">
        <v>408</v>
      </c>
      <c r="T7" s="257" t="s">
        <v>404</v>
      </c>
    </row>
    <row r="8" spans="1:20" s="13" customFormat="1" ht="5.25" customHeight="1">
      <c r="A8" s="12"/>
      <c r="B8" s="438"/>
      <c r="C8" s="14"/>
      <c r="D8" s="14"/>
      <c r="E8" s="103"/>
      <c r="F8" s="260"/>
      <c r="G8" s="51"/>
      <c r="H8" s="52"/>
      <c r="I8" s="52"/>
      <c r="K8" s="12"/>
      <c r="L8" s="453"/>
    </row>
    <row r="9" spans="1:20" s="11" customFormat="1" ht="15.95" hidden="1" customHeight="1">
      <c r="A9" s="309">
        <v>1999</v>
      </c>
      <c r="B9" s="80">
        <v>2612304</v>
      </c>
      <c r="C9" s="261">
        <v>10472.574649853597</v>
      </c>
      <c r="D9" s="262">
        <v>5629.1401300055304</v>
      </c>
      <c r="E9" s="262"/>
      <c r="F9" s="262">
        <v>14646</v>
      </c>
      <c r="G9" s="89">
        <v>6.7687415945317655</v>
      </c>
      <c r="H9" s="262">
        <v>1696618.0090000001</v>
      </c>
      <c r="I9" s="89">
        <v>42.089552472829652</v>
      </c>
      <c r="K9" s="309">
        <v>1999</v>
      </c>
      <c r="L9" s="454"/>
      <c r="M9" s="263"/>
    </row>
    <row r="10" spans="1:20" s="11" customFormat="1" ht="26.25" hidden="1" customHeight="1">
      <c r="A10" s="309">
        <v>2000</v>
      </c>
      <c r="B10" s="446">
        <v>2755261</v>
      </c>
      <c r="C10" s="264">
        <v>11488.240833664422</v>
      </c>
      <c r="D10" s="264">
        <v>6041.1728363271286</v>
      </c>
      <c r="E10" s="264"/>
      <c r="F10" s="264">
        <v>15496</v>
      </c>
      <c r="G10" s="264">
        <v>6.9736868814149577</v>
      </c>
      <c r="H10" s="264">
        <v>1670904.9180000001</v>
      </c>
      <c r="I10" s="264">
        <v>44.403113932829655</v>
      </c>
      <c r="K10" s="448">
        <v>2000</v>
      </c>
      <c r="L10" s="455">
        <v>1381512</v>
      </c>
      <c r="M10" s="264">
        <v>121290</v>
      </c>
      <c r="N10" s="264"/>
      <c r="O10" s="264">
        <v>82.872999483737743</v>
      </c>
      <c r="P10" s="264">
        <v>81.268366883131492</v>
      </c>
      <c r="Q10" s="264">
        <v>63.4</v>
      </c>
      <c r="R10" s="264"/>
      <c r="S10" s="264">
        <v>1554195.3075543067</v>
      </c>
      <c r="T10" s="264">
        <v>136450.75023109597</v>
      </c>
    </row>
    <row r="11" spans="1:20" s="11" customFormat="1" ht="26.25" hidden="1" customHeight="1">
      <c r="A11" s="309">
        <v>2001</v>
      </c>
      <c r="B11" s="446">
        <v>2652558.4782000007</v>
      </c>
      <c r="C11" s="264">
        <v>11494.021627310945</v>
      </c>
      <c r="D11" s="264">
        <v>6185.2431458992814</v>
      </c>
      <c r="E11" s="264"/>
      <c r="F11" s="264">
        <v>15374</v>
      </c>
      <c r="G11" s="264">
        <v>6.8762989411645767</v>
      </c>
      <c r="H11" s="264">
        <v>1655109.45</v>
      </c>
      <c r="I11" s="264">
        <v>44.403113932829655</v>
      </c>
      <c r="K11" s="448">
        <v>2001</v>
      </c>
      <c r="L11" s="455">
        <v>1206353</v>
      </c>
      <c r="M11" s="264">
        <v>122356</v>
      </c>
      <c r="N11" s="264"/>
      <c r="O11" s="264">
        <v>83.350542075374292</v>
      </c>
      <c r="P11" s="264">
        <v>81.638339744163162</v>
      </c>
      <c r="Q11" s="264">
        <v>63.8</v>
      </c>
      <c r="R11" s="264"/>
      <c r="S11" s="264">
        <v>1358872.6992414852</v>
      </c>
      <c r="T11" s="264">
        <v>137825.51872328512</v>
      </c>
    </row>
    <row r="12" spans="1:20" s="11" customFormat="1" ht="26.25" hidden="1" customHeight="1">
      <c r="A12" s="309">
        <v>2002</v>
      </c>
      <c r="B12" s="446">
        <v>2699874.4988999991</v>
      </c>
      <c r="C12" s="264">
        <v>12249.73311180684</v>
      </c>
      <c r="D12" s="264">
        <v>6438.8642327167754</v>
      </c>
      <c r="E12" s="264"/>
      <c r="F12" s="264">
        <v>16152</v>
      </c>
      <c r="G12" s="264">
        <v>6.8506587361628428</v>
      </c>
      <c r="H12" s="264">
        <v>1655986.64</v>
      </c>
      <c r="I12" s="264">
        <v>44.403113932829655</v>
      </c>
      <c r="K12" s="448">
        <v>2002</v>
      </c>
      <c r="L12" s="455">
        <v>1166531</v>
      </c>
      <c r="M12" s="264">
        <v>104593</v>
      </c>
      <c r="N12" s="264"/>
      <c r="O12" s="264">
        <v>82.50292701964355</v>
      </c>
      <c r="P12" s="264">
        <v>81.727339432420166</v>
      </c>
      <c r="Q12" s="264">
        <v>61.1</v>
      </c>
      <c r="R12" s="264"/>
      <c r="S12" s="264">
        <v>1294394.9918705442</v>
      </c>
      <c r="T12" s="264">
        <v>116057.48615743246</v>
      </c>
    </row>
    <row r="13" spans="1:20" s="11" customFormat="1" ht="26.25" hidden="1" customHeight="1">
      <c r="A13" s="309">
        <v>2003</v>
      </c>
      <c r="B13" s="446">
        <v>2700584.6948000006</v>
      </c>
      <c r="C13" s="264">
        <v>12340.77200993481</v>
      </c>
      <c r="D13" s="264">
        <v>6633.308074069103</v>
      </c>
      <c r="E13" s="264"/>
      <c r="F13" s="264">
        <v>16472</v>
      </c>
      <c r="G13" s="264">
        <v>6.7070421004465004</v>
      </c>
      <c r="H13" s="264">
        <v>1552680.368</v>
      </c>
      <c r="I13" s="264">
        <v>44.403113932829655</v>
      </c>
      <c r="K13" s="448">
        <v>2003</v>
      </c>
      <c r="L13" s="455">
        <v>1144667</v>
      </c>
      <c r="M13" s="264">
        <v>99512.668999999994</v>
      </c>
      <c r="N13" s="264"/>
      <c r="O13" s="264">
        <v>83.221892025755324</v>
      </c>
      <c r="P13" s="264">
        <v>83.201475612089922</v>
      </c>
      <c r="Q13" s="264">
        <v>63</v>
      </c>
      <c r="R13" s="264"/>
      <c r="S13" s="264">
        <v>1239352.0114522297</v>
      </c>
      <c r="T13" s="264">
        <v>107744.19677524549</v>
      </c>
    </row>
    <row r="14" spans="1:20" s="11" customFormat="1" ht="26.25" hidden="1" customHeight="1">
      <c r="A14" s="309">
        <v>2004</v>
      </c>
      <c r="B14" s="446">
        <v>2590194.5326999999</v>
      </c>
      <c r="C14" s="264">
        <v>12292.336248610065</v>
      </c>
      <c r="D14" s="264">
        <v>6832.1126023959623</v>
      </c>
      <c r="E14" s="264"/>
      <c r="F14" s="264">
        <v>16391</v>
      </c>
      <c r="G14" s="264">
        <v>6.3587747189189248</v>
      </c>
      <c r="H14" s="264">
        <v>1684587</v>
      </c>
      <c r="I14" s="264">
        <v>44.403113932829655</v>
      </c>
      <c r="K14" s="448">
        <v>2004</v>
      </c>
      <c r="L14" s="455">
        <v>1050871</v>
      </c>
      <c r="M14" s="264">
        <v>94858.532000000007</v>
      </c>
      <c r="N14" s="264"/>
      <c r="O14" s="264">
        <v>85.781932977173383</v>
      </c>
      <c r="P14" s="264">
        <v>88.4257283624937</v>
      </c>
      <c r="Q14" s="264">
        <v>65.400000000000006</v>
      </c>
      <c r="R14" s="264"/>
      <c r="S14" s="264">
        <v>1099522.1108991245</v>
      </c>
      <c r="T14" s="264">
        <v>99250.101431509829</v>
      </c>
    </row>
    <row r="15" spans="1:20" s="11" customFormat="1" ht="26.25" hidden="1" customHeight="1">
      <c r="A15" s="309">
        <v>2005</v>
      </c>
      <c r="B15" s="446">
        <v>2815704.4594999999</v>
      </c>
      <c r="C15" s="264">
        <v>13228.824104721538</v>
      </c>
      <c r="D15" s="264">
        <v>7302.2338771574769</v>
      </c>
      <c r="E15" s="264"/>
      <c r="F15" s="264">
        <v>16948</v>
      </c>
      <c r="G15" s="264">
        <v>6.1860525736782366</v>
      </c>
      <c r="H15" s="264">
        <v>1712226.8879999998</v>
      </c>
      <c r="I15" s="264">
        <v>44.403113932829655</v>
      </c>
      <c r="K15" s="448">
        <v>2005</v>
      </c>
      <c r="L15" s="455">
        <v>1223109</v>
      </c>
      <c r="M15" s="264">
        <v>110164</v>
      </c>
      <c r="N15" s="264"/>
      <c r="O15" s="264">
        <v>91.538039167836004</v>
      </c>
      <c r="P15" s="264">
        <v>91.523920414934423</v>
      </c>
      <c r="Q15" s="264">
        <v>65.7</v>
      </c>
      <c r="R15" s="264"/>
      <c r="S15" s="264">
        <v>1260893.0121164701</v>
      </c>
      <c r="T15" s="264">
        <v>113567.16186930095</v>
      </c>
    </row>
    <row r="16" spans="1:20" s="11" customFormat="1" ht="26.25" hidden="1" customHeight="1">
      <c r="A16" s="309">
        <v>2006</v>
      </c>
      <c r="B16" s="446">
        <v>2869498.7175000007</v>
      </c>
      <c r="C16" s="264">
        <v>14467.840298473409</v>
      </c>
      <c r="D16" s="264">
        <v>7934.3192493656134</v>
      </c>
      <c r="E16" s="264"/>
      <c r="F16" s="264">
        <v>18462</v>
      </c>
      <c r="G16" s="264">
        <v>6.2668486645058934</v>
      </c>
      <c r="H16" s="264">
        <v>1740101.8489999999</v>
      </c>
      <c r="I16" s="264">
        <v>44.403113932829655</v>
      </c>
      <c r="K16" s="448">
        <v>2006</v>
      </c>
      <c r="L16" s="455">
        <v>1206273</v>
      </c>
      <c r="M16" s="264">
        <v>138125</v>
      </c>
      <c r="N16" s="264"/>
      <c r="O16" s="264">
        <v>99.769884352135946</v>
      </c>
      <c r="P16" s="264">
        <v>98.531218813433895</v>
      </c>
      <c r="Q16" s="264">
        <v>71.400000000000006</v>
      </c>
      <c r="R16" s="264"/>
      <c r="S16" s="264">
        <v>1229550.9629533417</v>
      </c>
      <c r="T16" s="264">
        <v>140790.45685174939</v>
      </c>
    </row>
    <row r="17" spans="1:23" s="11" customFormat="1" ht="26.25" hidden="1" customHeight="1">
      <c r="A17" s="309">
        <v>2007</v>
      </c>
      <c r="B17" s="446">
        <v>2919240.4620000008</v>
      </c>
      <c r="C17" s="264">
        <v>14521.88877043062</v>
      </c>
      <c r="D17" s="264">
        <v>8378.07086889327</v>
      </c>
      <c r="E17" s="264"/>
      <c r="F17" s="264">
        <v>19074</v>
      </c>
      <c r="G17" s="264">
        <v>5.9663492975021324</v>
      </c>
      <c r="H17" s="264">
        <v>1765702.2349999999</v>
      </c>
      <c r="I17" s="264">
        <v>44.833113932829654</v>
      </c>
      <c r="K17" s="448">
        <v>2007</v>
      </c>
      <c r="L17" s="455">
        <v>1484195</v>
      </c>
      <c r="M17" s="264">
        <v>164584.13200000001</v>
      </c>
      <c r="N17" s="264"/>
      <c r="O17" s="264">
        <v>100</v>
      </c>
      <c r="P17" s="264">
        <v>100</v>
      </c>
      <c r="Q17" s="264">
        <v>79.400000000000006</v>
      </c>
      <c r="R17" s="264"/>
      <c r="S17" s="264">
        <v>1455662.3911716237</v>
      </c>
      <c r="T17" s="264">
        <v>161420.11739429535</v>
      </c>
    </row>
    <row r="18" spans="1:23" s="11" customFormat="1" ht="26.25" hidden="1" customHeight="1">
      <c r="A18" s="309">
        <v>2008</v>
      </c>
      <c r="B18" s="446">
        <v>3035605.2569999984</v>
      </c>
      <c r="C18" s="264">
        <v>15935.041950695595</v>
      </c>
      <c r="D18" s="264">
        <v>8879.8907038419657</v>
      </c>
      <c r="E18" s="264"/>
      <c r="F18" s="264">
        <v>20600</v>
      </c>
      <c r="G18" s="264">
        <v>5.9038815965104297</v>
      </c>
      <c r="H18" s="264">
        <v>1798009.0819999999</v>
      </c>
      <c r="I18" s="264">
        <v>45.657177792829657</v>
      </c>
      <c r="K18" s="448">
        <v>2008</v>
      </c>
      <c r="L18" s="455">
        <v>2282808</v>
      </c>
      <c r="M18" s="264">
        <v>229010.864</v>
      </c>
      <c r="N18" s="264"/>
      <c r="O18" s="264">
        <v>111.18446601941747</v>
      </c>
      <c r="P18" s="264">
        <v>101.10327629202855</v>
      </c>
      <c r="Q18" s="264">
        <v>92</v>
      </c>
      <c r="R18" s="264"/>
      <c r="S18" s="264">
        <v>2099313.8832822735</v>
      </c>
      <c r="T18" s="264">
        <v>210602.76914119307</v>
      </c>
    </row>
    <row r="19" spans="1:23" s="11" customFormat="1" ht="26.25" hidden="1" customHeight="1">
      <c r="A19" s="309">
        <v>2009</v>
      </c>
      <c r="B19" s="446">
        <v>3129204.7939999993</v>
      </c>
      <c r="C19" s="264">
        <v>15931.29810630732</v>
      </c>
      <c r="D19" s="264">
        <v>9391.3123980757791</v>
      </c>
      <c r="E19" s="264"/>
      <c r="F19" s="264">
        <v>20873</v>
      </c>
      <c r="G19" s="264">
        <v>5.920007715720093</v>
      </c>
      <c r="H19" s="264">
        <v>1772700.459</v>
      </c>
      <c r="I19" s="264">
        <v>45.657177792829657</v>
      </c>
      <c r="K19" s="448">
        <v>2009</v>
      </c>
      <c r="L19" s="455">
        <v>2416830</v>
      </c>
      <c r="M19" s="264">
        <v>292570.08600000001</v>
      </c>
      <c r="N19" s="264"/>
      <c r="O19" s="264">
        <v>117.49903772132409</v>
      </c>
      <c r="P19" s="264">
        <v>103.18974292089722</v>
      </c>
      <c r="Q19" s="264">
        <v>86.2</v>
      </c>
      <c r="R19" s="264"/>
      <c r="S19" s="264">
        <v>2217124.1098705465</v>
      </c>
      <c r="T19" s="264">
        <v>268394.62912058324</v>
      </c>
    </row>
    <row r="20" spans="1:23" s="11" customFormat="1" ht="26.25" hidden="1" customHeight="1">
      <c r="A20" s="309">
        <v>2010</v>
      </c>
      <c r="B20" s="446">
        <v>3113965.263999999</v>
      </c>
      <c r="C20" s="264">
        <v>16352.560158967784</v>
      </c>
      <c r="D20" s="264">
        <v>9786.3029511417499</v>
      </c>
      <c r="E20" s="264"/>
      <c r="F20" s="264">
        <v>21766</v>
      </c>
      <c r="G20" s="264">
        <v>5.6922435856171187</v>
      </c>
      <c r="H20" s="264">
        <v>1733743.7549999999</v>
      </c>
      <c r="I20" s="264">
        <v>45.657177792829657</v>
      </c>
      <c r="K20" s="448">
        <v>2010</v>
      </c>
      <c r="L20" s="455">
        <v>2676218.9819999998</v>
      </c>
      <c r="M20" s="264">
        <v>363264.13214</v>
      </c>
      <c r="N20" s="264"/>
      <c r="O20" s="264">
        <v>119.45881049131881</v>
      </c>
      <c r="P20" s="264">
        <v>109.08262907603361</v>
      </c>
      <c r="Q20" s="264">
        <v>89.8</v>
      </c>
      <c r="R20" s="264"/>
      <c r="S20" s="264">
        <v>2405138.0837187129</v>
      </c>
      <c r="T20" s="264">
        <v>326468.20179341402</v>
      </c>
    </row>
    <row r="21" spans="1:23" s="11" customFormat="1" ht="26.25" hidden="1" customHeight="1">
      <c r="A21" s="309">
        <v>2011</v>
      </c>
      <c r="B21" s="446">
        <v>3089042</v>
      </c>
      <c r="C21" s="264">
        <v>17003.639137898972</v>
      </c>
      <c r="D21" s="264">
        <v>10349.4412565943</v>
      </c>
      <c r="E21" s="264"/>
      <c r="F21" s="264">
        <v>22658</v>
      </c>
      <c r="G21" s="264">
        <v>5.5663652160642636</v>
      </c>
      <c r="H21" s="264">
        <v>1834679.352</v>
      </c>
      <c r="I21" s="264">
        <v>45.657177792829657</v>
      </c>
      <c r="K21" s="448">
        <v>2011</v>
      </c>
      <c r="L21" s="455">
        <v>3173598.1290000002</v>
      </c>
      <c r="M21" s="264">
        <v>425604.93223999999</v>
      </c>
      <c r="N21" s="264"/>
      <c r="O21" s="264">
        <v>132.35777412621573</v>
      </c>
      <c r="P21" s="264">
        <v>116.44111102359102</v>
      </c>
      <c r="Q21" s="264">
        <v>101.5</v>
      </c>
      <c r="R21" s="264"/>
      <c r="S21" s="264">
        <v>2723104.3135239528</v>
      </c>
      <c r="T21" s="264">
        <v>365190.10275727749</v>
      </c>
    </row>
    <row r="22" spans="1:23" s="11" customFormat="1" ht="26.25" hidden="1" customHeight="1">
      <c r="A22" s="309">
        <v>2012</v>
      </c>
      <c r="B22" s="446">
        <v>3240582</v>
      </c>
      <c r="C22" s="264">
        <v>18475.181024307232</v>
      </c>
      <c r="D22" s="264">
        <v>10933.419672726946</v>
      </c>
      <c r="E22" s="264"/>
      <c r="F22" s="264">
        <v>23991</v>
      </c>
      <c r="G22" s="264">
        <v>5.5630146901578001</v>
      </c>
      <c r="H22" s="264">
        <v>1841286.048</v>
      </c>
      <c r="I22" s="264">
        <v>45.657177792829657</v>
      </c>
      <c r="K22" s="448">
        <v>2012</v>
      </c>
      <c r="L22" s="455">
        <v>3623805.8369999998</v>
      </c>
      <c r="M22" s="264">
        <v>379835.07479000004</v>
      </c>
      <c r="N22" s="264"/>
      <c r="O22" s="264">
        <v>133.28182425659872</v>
      </c>
      <c r="P22" s="264">
        <v>117.84141428899417</v>
      </c>
      <c r="Q22" s="264">
        <v>101.4</v>
      </c>
      <c r="R22" s="264"/>
      <c r="S22" s="264">
        <v>3029151.4208270577</v>
      </c>
      <c r="T22" s="264">
        <v>317505.40957034187</v>
      </c>
    </row>
    <row r="23" spans="1:23" s="11" customFormat="1" ht="34.5" hidden="1" customHeight="1">
      <c r="A23" s="309">
        <v>2013</v>
      </c>
      <c r="B23" s="446">
        <v>3334560.8619999997</v>
      </c>
      <c r="C23" s="264">
        <v>18638.786286845971</v>
      </c>
      <c r="D23" s="264">
        <v>11459.117936368297</v>
      </c>
      <c r="E23" s="264"/>
      <c r="F23" s="264">
        <v>24639.820908633399</v>
      </c>
      <c r="G23" s="264">
        <v>5.3981575455314239</v>
      </c>
      <c r="H23" s="264">
        <v>1901381.7520000001</v>
      </c>
      <c r="I23" s="264">
        <v>45.657177792829657</v>
      </c>
      <c r="K23" s="448">
        <v>2013</v>
      </c>
      <c r="L23" s="455">
        <v>4325604.773</v>
      </c>
      <c r="M23" s="264">
        <v>211205.42415000001</v>
      </c>
      <c r="N23" s="264"/>
      <c r="O23" s="264">
        <v>135.53022794846385</v>
      </c>
      <c r="P23" s="264">
        <v>119.11225037519033</v>
      </c>
      <c r="Q23" s="264">
        <v>100</v>
      </c>
      <c r="R23" s="264"/>
      <c r="S23" s="264">
        <v>3515262.2080168934</v>
      </c>
      <c r="T23" s="264">
        <v>171638.99260443912</v>
      </c>
    </row>
    <row r="24" spans="1:23" s="11" customFormat="1" ht="33" hidden="1" customHeight="1">
      <c r="A24" s="309">
        <v>2014</v>
      </c>
      <c r="B24" s="446">
        <v>3353755.4140000008</v>
      </c>
      <c r="C24" s="264">
        <v>18790.944720314801</v>
      </c>
      <c r="D24" s="264">
        <v>11864.70997386142</v>
      </c>
      <c r="E24" s="264"/>
      <c r="F24" s="264">
        <v>25027.696036148998</v>
      </c>
      <c r="G24" s="264">
        <v>5.3542874639747371</v>
      </c>
      <c r="H24" s="264">
        <v>1937782.922</v>
      </c>
      <c r="I24" s="264">
        <v>69.803516792829654</v>
      </c>
      <c r="K24" s="448">
        <v>2014</v>
      </c>
      <c r="L24" s="455">
        <v>4893669</v>
      </c>
      <c r="M24" s="264">
        <v>226997.5681</v>
      </c>
      <c r="N24" s="264"/>
      <c r="O24" s="264">
        <v>147.85656071719643</v>
      </c>
      <c r="P24" s="264">
        <v>122.44006294985279</v>
      </c>
      <c r="Q24" s="264">
        <v>106.2323</v>
      </c>
      <c r="R24" s="264"/>
      <c r="S24" s="264">
        <v>3852694.1962683201</v>
      </c>
      <c r="T24" s="264">
        <v>178710.94534303257</v>
      </c>
    </row>
    <row r="25" spans="1:23" s="11" customFormat="1" ht="21.75" hidden="1" customHeight="1">
      <c r="A25" s="63">
        <v>2015</v>
      </c>
      <c r="B25" s="446">
        <v>3361676.5126092713</v>
      </c>
      <c r="C25" s="264">
        <v>19255.696987304313</v>
      </c>
      <c r="D25" s="264">
        <v>12486.123107680505</v>
      </c>
      <c r="E25" s="264"/>
      <c r="F25" s="264">
        <v>25294</v>
      </c>
      <c r="G25" s="265">
        <v>5.2422146045852278</v>
      </c>
      <c r="H25" s="264">
        <v>1859582.8489999999</v>
      </c>
      <c r="I25" s="265">
        <v>69.803516792829654</v>
      </c>
      <c r="K25" s="443">
        <v>2015</v>
      </c>
      <c r="L25" s="455">
        <v>6160803.8820000002</v>
      </c>
      <c r="M25" s="264">
        <v>120445.05061000001</v>
      </c>
      <c r="N25" s="264"/>
      <c r="O25" s="266">
        <v>154.03653040246698</v>
      </c>
      <c r="P25" s="266">
        <v>125.26600705483455</v>
      </c>
      <c r="Q25" s="266">
        <v>116.621</v>
      </c>
      <c r="R25" s="264"/>
      <c r="S25" s="264">
        <v>4645959.8400120707</v>
      </c>
      <c r="T25" s="264">
        <v>90829.521403402046</v>
      </c>
    </row>
    <row r="26" spans="1:23" s="11" customFormat="1" ht="21.75" customHeight="1">
      <c r="A26" s="63">
        <v>2016</v>
      </c>
      <c r="B26" s="446">
        <v>3292152.7990000006</v>
      </c>
      <c r="C26" s="264">
        <v>19606.89300631751</v>
      </c>
      <c r="D26" s="264">
        <v>12991.28344217843</v>
      </c>
      <c r="E26" s="264"/>
      <c r="F26" s="264">
        <v>25963</v>
      </c>
      <c r="G26" s="266">
        <v>5.1762327520380556</v>
      </c>
      <c r="H26" s="264">
        <v>1840318.0519999999</v>
      </c>
      <c r="I26" s="266">
        <v>82.949855847331307</v>
      </c>
      <c r="K26" s="443">
        <v>2016</v>
      </c>
      <c r="L26" s="455">
        <v>6387937.3629999999</v>
      </c>
      <c r="M26" s="264">
        <v>101267.23456</v>
      </c>
      <c r="N26" s="264"/>
      <c r="O26" s="266">
        <v>160.19720371297618</v>
      </c>
      <c r="P26" s="266">
        <v>129.12530578311379</v>
      </c>
      <c r="Q26" s="266">
        <v>119.2448</v>
      </c>
      <c r="R26" s="264"/>
      <c r="S26" s="264">
        <v>4666295.6420296691</v>
      </c>
      <c r="T26" s="264">
        <v>73974.246842927954</v>
      </c>
      <c r="W26" s="300"/>
    </row>
    <row r="27" spans="1:23" s="11" customFormat="1" ht="21.75" customHeight="1">
      <c r="A27" s="63">
        <v>2017</v>
      </c>
      <c r="B27" s="446">
        <v>3258094.7220000015</v>
      </c>
      <c r="C27" s="264">
        <v>20205.448906015416</v>
      </c>
      <c r="D27" s="264">
        <v>13353.382954082541</v>
      </c>
      <c r="E27" s="264"/>
      <c r="F27" s="264">
        <v>26624</v>
      </c>
      <c r="G27" s="266">
        <v>5.1776008090001264</v>
      </c>
      <c r="H27" s="264">
        <v>1920712.699</v>
      </c>
      <c r="I27" s="266">
        <v>82.949855847331307</v>
      </c>
      <c r="K27" s="443">
        <v>2017</v>
      </c>
      <c r="L27" s="455">
        <v>6823211.1229999997</v>
      </c>
      <c r="M27" s="264">
        <v>131243.38458000001</v>
      </c>
      <c r="N27" s="264"/>
      <c r="O27" s="266">
        <v>161.38822115384613</v>
      </c>
      <c r="P27" s="266">
        <v>133.79403556877961</v>
      </c>
      <c r="Q27" s="266">
        <v>113.04389999999999</v>
      </c>
      <c r="R27" s="264"/>
      <c r="S27" s="264">
        <v>4917144.8727317788</v>
      </c>
      <c r="T27" s="264">
        <v>94580.502337405414</v>
      </c>
    </row>
    <row r="28" spans="1:23" s="11" customFormat="1" ht="21.75" customHeight="1">
      <c r="A28" s="63">
        <v>2018</v>
      </c>
      <c r="B28" s="446">
        <v>3439405.0301000006</v>
      </c>
      <c r="C28" s="264">
        <v>22039.95045588028</v>
      </c>
      <c r="D28" s="264">
        <v>14098.255555978956</v>
      </c>
      <c r="E28" s="264"/>
      <c r="F28" s="264">
        <v>28643</v>
      </c>
      <c r="G28" s="266">
        <v>5.3575770725703578</v>
      </c>
      <c r="H28" s="264">
        <v>1854596.497</v>
      </c>
      <c r="I28" s="266">
        <v>82.949855847331307</v>
      </c>
      <c r="K28" s="443">
        <v>2018</v>
      </c>
      <c r="L28" s="455">
        <v>7530190.2319999998</v>
      </c>
      <c r="M28" s="264">
        <v>158407.42574000001</v>
      </c>
      <c r="N28" s="264"/>
      <c r="O28" s="266">
        <v>155.99972069964738</v>
      </c>
      <c r="P28" s="266">
        <v>136.84108142888672</v>
      </c>
      <c r="Q28" s="266">
        <v>118.2337</v>
      </c>
      <c r="R28" s="264"/>
      <c r="S28" s="264">
        <v>5310201.7347417111</v>
      </c>
      <c r="T28" s="264">
        <v>111707.05666715973</v>
      </c>
    </row>
    <row r="29" spans="1:23" s="11" customFormat="1" ht="21.75" customHeight="1">
      <c r="A29" s="63" t="s">
        <v>262</v>
      </c>
      <c r="B29" s="446">
        <v>3468402.281</v>
      </c>
      <c r="C29" s="264">
        <v>22754.466112620776</v>
      </c>
      <c r="D29" s="264">
        <v>14663.03870545778</v>
      </c>
      <c r="E29" s="264"/>
      <c r="F29" s="264">
        <v>29474</v>
      </c>
      <c r="G29" s="266">
        <v>5.3921936315986869</v>
      </c>
      <c r="H29" s="264">
        <v>1836812.5100000002</v>
      </c>
      <c r="I29" s="266">
        <v>82.949855847331307</v>
      </c>
      <c r="K29" s="443" t="s">
        <v>262</v>
      </c>
      <c r="L29" s="455">
        <v>8988279.1679999996</v>
      </c>
      <c r="M29" s="264">
        <v>160608.01722000001</v>
      </c>
      <c r="N29" s="264"/>
      <c r="O29" s="266">
        <v>160.6941711338807</v>
      </c>
      <c r="P29" s="266">
        <v>139.40304241637014</v>
      </c>
      <c r="Q29" s="266">
        <v>117.8177</v>
      </c>
      <c r="R29" s="264"/>
      <c r="S29" s="264">
        <v>6220238.7002896806</v>
      </c>
      <c r="T29" s="264">
        <v>111146.99328046457</v>
      </c>
    </row>
    <row r="30" spans="1:23" s="11" customFormat="1" ht="21.75" customHeight="1">
      <c r="A30" s="63" t="s">
        <v>263</v>
      </c>
      <c r="B30" s="446">
        <v>3432317.2559206504</v>
      </c>
      <c r="C30" s="264">
        <v>23399.132547635338</v>
      </c>
      <c r="D30" s="264">
        <v>14404.700648730312</v>
      </c>
      <c r="E30" s="264"/>
      <c r="F30" s="264">
        <v>29705</v>
      </c>
      <c r="G30" s="266">
        <v>6.097198018846818</v>
      </c>
      <c r="H30" s="264">
        <v>1883921.8120000002</v>
      </c>
      <c r="I30" s="266">
        <v>82.949855847331307</v>
      </c>
      <c r="K30" s="443" t="s">
        <v>263</v>
      </c>
      <c r="L30" s="455">
        <v>10955860.453</v>
      </c>
      <c r="M30" s="264">
        <v>177131.429</v>
      </c>
      <c r="N30" s="264"/>
      <c r="O30" s="266">
        <v>165.1203501094092</v>
      </c>
      <c r="P30" s="266">
        <v>144.87028701269111</v>
      </c>
      <c r="Q30" s="266">
        <v>120.5943</v>
      </c>
      <c r="R30" s="264"/>
      <c r="S30" s="264">
        <v>7435168.3227372095</v>
      </c>
      <c r="T30" s="264">
        <v>120209.81788804599</v>
      </c>
    </row>
    <row r="31" spans="1:23" s="11" customFormat="1" ht="21.75" customHeight="1">
      <c r="A31" s="63" t="s">
        <v>274</v>
      </c>
      <c r="B31" s="446">
        <v>3532364.3196338913</v>
      </c>
      <c r="C31" s="264">
        <v>24838.220514600718</v>
      </c>
      <c r="D31" s="264">
        <v>14692.505479646394</v>
      </c>
      <c r="E31" s="264"/>
      <c r="F31" s="264">
        <v>31181</v>
      </c>
      <c r="G31" s="266">
        <v>5.6430070942522077</v>
      </c>
      <c r="H31" s="264">
        <v>1897855.8499999999</v>
      </c>
      <c r="I31" s="266">
        <v>82.949855847331307</v>
      </c>
      <c r="K31" s="443" t="s">
        <v>274</v>
      </c>
      <c r="L31" s="455">
        <v>12810801.02</v>
      </c>
      <c r="M31" s="264">
        <v>196318.18174999999</v>
      </c>
      <c r="N31" s="264"/>
      <c r="O31" s="266">
        <v>179.47468009364678</v>
      </c>
      <c r="P31" s="266">
        <v>157.11397857246271</v>
      </c>
      <c r="Q31" s="266">
        <v>137.04788019103972</v>
      </c>
      <c r="R31" s="264"/>
      <c r="S31" s="264">
        <v>8168737.8059092825</v>
      </c>
      <c r="T31" s="264">
        <v>125181.22408934227</v>
      </c>
    </row>
    <row r="32" spans="1:23" s="11" customFormat="1" ht="24" customHeight="1">
      <c r="A32" s="63" t="s">
        <v>312</v>
      </c>
      <c r="B32" s="446">
        <v>3564932.7321829535</v>
      </c>
      <c r="C32" s="264">
        <v>26231.072766871792</v>
      </c>
      <c r="D32" s="264">
        <v>15052.444853624249</v>
      </c>
      <c r="E32" s="264"/>
      <c r="F32" s="264">
        <v>32526</v>
      </c>
      <c r="G32" s="266">
        <v>5.7325649024480514</v>
      </c>
      <c r="H32" s="264">
        <v>1822012.7620000001</v>
      </c>
      <c r="I32" s="266">
        <v>82.949855847331307</v>
      </c>
      <c r="K32" s="443" t="s">
        <v>312</v>
      </c>
      <c r="L32" s="455">
        <v>13849652.33</v>
      </c>
      <c r="M32" s="264">
        <v>169235.76259</v>
      </c>
      <c r="N32" s="264"/>
      <c r="O32" s="266">
        <v>206.48404353440327</v>
      </c>
      <c r="P32" s="266">
        <v>164.00289042810061</v>
      </c>
      <c r="Q32" s="266">
        <v>157.5</v>
      </c>
      <c r="R32" s="264"/>
      <c r="S32" s="264">
        <v>8142378.7053857259</v>
      </c>
      <c r="T32" s="264">
        <v>99495.758930905271</v>
      </c>
    </row>
    <row r="33" spans="1:20" s="11" customFormat="1" ht="24" customHeight="1">
      <c r="A33" s="63" t="s">
        <v>346</v>
      </c>
      <c r="B33" s="446">
        <v>3502391</v>
      </c>
      <c r="C33" s="264">
        <v>25307</v>
      </c>
      <c r="D33" s="264">
        <v>15043</v>
      </c>
      <c r="E33" s="264"/>
      <c r="F33" s="264">
        <v>31568</v>
      </c>
      <c r="G33" s="266">
        <v>5.6</v>
      </c>
      <c r="H33" s="264">
        <v>1951793</v>
      </c>
      <c r="I33" s="266">
        <v>82.95</v>
      </c>
      <c r="K33" s="443" t="s">
        <v>346</v>
      </c>
      <c r="L33" s="455">
        <v>12504328</v>
      </c>
      <c r="M33" s="264">
        <v>93050</v>
      </c>
      <c r="N33" s="264"/>
      <c r="O33" s="266">
        <v>211.3</v>
      </c>
      <c r="P33" s="266">
        <v>177.7</v>
      </c>
      <c r="Q33" s="266">
        <v>157.19999999999999</v>
      </c>
      <c r="R33" s="264"/>
      <c r="S33" s="264">
        <v>7120915</v>
      </c>
      <c r="T33" s="264">
        <v>52990</v>
      </c>
    </row>
    <row r="34" spans="1:20" s="11" customFormat="1" ht="5.0999999999999996" customHeight="1">
      <c r="A34" s="445"/>
      <c r="B34" s="267"/>
      <c r="C34" s="268"/>
      <c r="D34" s="269"/>
      <c r="E34" s="270"/>
      <c r="F34" s="270"/>
      <c r="G34" s="270"/>
      <c r="H34" s="270"/>
      <c r="I34" s="271"/>
      <c r="K34" s="445"/>
      <c r="L34" s="456"/>
      <c r="M34" s="271"/>
      <c r="N34" s="271"/>
      <c r="O34" s="271"/>
      <c r="P34" s="271"/>
      <c r="Q34" s="271"/>
      <c r="R34" s="271"/>
      <c r="S34" s="271"/>
      <c r="T34" s="271"/>
    </row>
    <row r="35" spans="1:20" s="3" customFormat="1" ht="10.5">
      <c r="I35" s="183" t="s">
        <v>237</v>
      </c>
      <c r="K35" s="358" t="s">
        <v>122</v>
      </c>
    </row>
    <row r="36" spans="1:20" s="3" customFormat="1" ht="10.5" customHeight="1">
      <c r="A36"/>
      <c r="B36"/>
      <c r="C36"/>
      <c r="D36"/>
      <c r="E36"/>
      <c r="F36"/>
      <c r="G36"/>
      <c r="H36"/>
      <c r="I36" s="183"/>
      <c r="K36" s="514" t="s">
        <v>439</v>
      </c>
      <c r="L36" s="515"/>
      <c r="M36" s="515"/>
      <c r="N36" s="515"/>
      <c r="O36" s="515"/>
      <c r="P36" s="515"/>
      <c r="Q36" s="515"/>
      <c r="R36" s="515"/>
      <c r="S36" s="515"/>
      <c r="T36" s="515"/>
    </row>
    <row r="37" spans="1:20" s="3" customFormat="1" ht="11.1" customHeight="1">
      <c r="A37"/>
      <c r="B37"/>
      <c r="C37"/>
      <c r="D37"/>
      <c r="E37"/>
      <c r="F37"/>
      <c r="G37"/>
      <c r="H37"/>
      <c r="I37" s="496"/>
      <c r="K37" s="359" t="s">
        <v>440</v>
      </c>
      <c r="L37" s="497"/>
      <c r="M37" s="497"/>
      <c r="N37" s="497"/>
      <c r="O37" s="497"/>
      <c r="P37" s="497"/>
      <c r="Q37" s="497"/>
      <c r="R37" s="497"/>
      <c r="S37" s="497"/>
      <c r="T37" s="497"/>
    </row>
    <row r="38" spans="1:20" s="3" customFormat="1" ht="11.1" customHeight="1">
      <c r="A38" s="210"/>
      <c r="B38" s="210"/>
      <c r="C38" s="210"/>
      <c r="D38" s="210"/>
      <c r="E38" s="210"/>
      <c r="F38" s="210"/>
      <c r="G38" s="210"/>
      <c r="H38" s="210"/>
      <c r="I38" s="210"/>
      <c r="K38" s="360" t="s">
        <v>313</v>
      </c>
      <c r="L38"/>
      <c r="M38"/>
      <c r="N38"/>
      <c r="O38"/>
      <c r="P38"/>
      <c r="Q38"/>
      <c r="R38"/>
      <c r="S38"/>
      <c r="T38"/>
    </row>
    <row r="39" spans="1:20" s="3" customFormat="1" ht="11.1" customHeight="1">
      <c r="A39" s="210"/>
      <c r="B39" s="210"/>
      <c r="C39" s="210"/>
      <c r="D39" s="210"/>
      <c r="E39" s="210"/>
      <c r="F39" s="210"/>
      <c r="G39" s="210"/>
      <c r="H39" s="210"/>
      <c r="I39" s="210"/>
      <c r="K39" s="361" t="s">
        <v>314</v>
      </c>
      <c r="L39"/>
      <c r="M39"/>
      <c r="N39"/>
      <c r="O39"/>
      <c r="P39"/>
      <c r="Q39"/>
      <c r="R39"/>
      <c r="S39"/>
      <c r="T39"/>
    </row>
    <row r="40" spans="1:20" ht="11.1" customHeight="1">
      <c r="A40" s="272"/>
      <c r="B40" s="272"/>
      <c r="C40" s="272"/>
      <c r="D40" s="272"/>
      <c r="E40" s="272"/>
      <c r="F40" s="272"/>
      <c r="G40" s="272"/>
      <c r="H40" s="272"/>
      <c r="I40" s="272"/>
      <c r="K40" s="359" t="s">
        <v>252</v>
      </c>
      <c r="L40" s="272"/>
      <c r="M40" s="272"/>
      <c r="N40" s="272"/>
      <c r="O40" s="272"/>
      <c r="P40" s="272"/>
      <c r="Q40" s="272"/>
      <c r="R40" s="272"/>
      <c r="S40" s="272"/>
      <c r="T40"/>
    </row>
    <row r="41" spans="1:20" ht="11.1" customHeight="1">
      <c r="A41" s="273"/>
      <c r="B41" s="129"/>
      <c r="C41" s="26"/>
      <c r="D41" s="26"/>
      <c r="E41" s="26"/>
      <c r="F41" s="26"/>
      <c r="G41" s="26"/>
      <c r="H41" s="26"/>
      <c r="I41" s="26"/>
      <c r="J41" s="274"/>
      <c r="K41" s="516" t="s">
        <v>315</v>
      </c>
      <c r="L41" s="516"/>
      <c r="M41" s="516"/>
      <c r="N41" s="516"/>
      <c r="O41" s="516"/>
      <c r="P41" s="516"/>
      <c r="Q41" s="516"/>
      <c r="R41" s="516"/>
      <c r="S41" s="516"/>
    </row>
    <row r="42" spans="1:20" ht="9" customHeight="1">
      <c r="A42" s="273"/>
      <c r="B42" s="129"/>
      <c r="C42" s="26"/>
      <c r="D42" s="26"/>
      <c r="E42" s="26"/>
      <c r="F42" s="26"/>
      <c r="G42" s="26"/>
      <c r="H42" s="26"/>
      <c r="I42" s="26"/>
      <c r="K42" s="513" t="s">
        <v>441</v>
      </c>
      <c r="L42" s="513"/>
      <c r="M42" s="513"/>
      <c r="N42" s="513"/>
      <c r="O42" s="513"/>
      <c r="P42" s="513"/>
      <c r="Q42" s="513"/>
      <c r="R42" s="513"/>
      <c r="S42" s="513"/>
      <c r="T42" s="513"/>
    </row>
    <row r="43" spans="1:20" ht="7.5" customHeight="1">
      <c r="A43" s="55"/>
      <c r="B43" s="8"/>
      <c r="C43" s="8"/>
      <c r="D43" s="8"/>
      <c r="E43" s="8"/>
      <c r="F43" s="8"/>
      <c r="G43" s="8"/>
      <c r="H43" s="8"/>
      <c r="I43" s="8"/>
      <c r="K43" s="498" t="s">
        <v>442</v>
      </c>
      <c r="L43" s="498"/>
    </row>
    <row r="44" spans="1:20" ht="7.5" customHeight="1">
      <c r="A44" s="3"/>
    </row>
  </sheetData>
  <mergeCells count="18">
    <mergeCell ref="K1:T1"/>
    <mergeCell ref="K42:T42"/>
    <mergeCell ref="K36:T36"/>
    <mergeCell ref="K41:S41"/>
    <mergeCell ref="S4:T4"/>
    <mergeCell ref="S5:T5"/>
    <mergeCell ref="Q6:Q7"/>
    <mergeCell ref="K2:R2"/>
    <mergeCell ref="K4:K7"/>
    <mergeCell ref="B4:B7"/>
    <mergeCell ref="C7:D7"/>
    <mergeCell ref="C4:D5"/>
    <mergeCell ref="A1:I1"/>
    <mergeCell ref="A2:H2"/>
    <mergeCell ref="I4:I5"/>
    <mergeCell ref="H4:H5"/>
    <mergeCell ref="F4:G5"/>
    <mergeCell ref="A4:A7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  <ignoredErrors>
    <ignoredError sqref="F7" numberStoredAsText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theme="0"/>
  </sheetPr>
  <dimension ref="A1:R191"/>
  <sheetViews>
    <sheetView showGridLines="0" topLeftCell="A86" zoomScaleNormal="100" zoomScaleSheetLayoutView="100" workbookViewId="0">
      <selection activeCell="A86" sqref="A86:E86"/>
    </sheetView>
  </sheetViews>
  <sheetFormatPr baseColWidth="10" defaultColWidth="11.42578125" defaultRowHeight="12.75" customHeight="1"/>
  <cols>
    <col min="1" max="1" width="16.5703125" style="1" customWidth="1"/>
    <col min="2" max="5" width="16.7109375" style="1" customWidth="1"/>
    <col min="6" max="6" width="16.42578125" style="1" customWidth="1"/>
    <col min="7" max="7" width="11.7109375" style="1" customWidth="1"/>
    <col min="8" max="8" width="10.28515625" style="1" customWidth="1"/>
    <col min="9" max="9" width="9.42578125" style="1" customWidth="1"/>
    <col min="10" max="16384" width="11.42578125" style="1"/>
  </cols>
  <sheetData>
    <row r="1" spans="1:18" s="13" customFormat="1" ht="16.5" hidden="1" customHeight="1">
      <c r="A1" s="521" t="s">
        <v>170</v>
      </c>
      <c r="B1" s="506"/>
      <c r="C1" s="506"/>
      <c r="D1" s="506"/>
      <c r="E1" s="506"/>
      <c r="F1" s="21"/>
      <c r="G1" s="21"/>
      <c r="H1" s="21"/>
    </row>
    <row r="2" spans="1:18" s="13" customFormat="1" ht="12.75" hidden="1" customHeight="1">
      <c r="A2" s="506" t="s">
        <v>177</v>
      </c>
      <c r="B2" s="521"/>
      <c r="C2" s="521"/>
      <c r="D2" s="521"/>
      <c r="E2" s="521"/>
      <c r="F2" s="9"/>
    </row>
    <row r="3" spans="1:18" s="13" customFormat="1" ht="6.75" hidden="1" customHeight="1">
      <c r="A3" s="21"/>
      <c r="B3" s="9"/>
      <c r="C3" s="9"/>
      <c r="D3" s="9"/>
      <c r="E3" s="9"/>
      <c r="F3" s="1"/>
      <c r="G3" s="1"/>
      <c r="H3" s="1"/>
      <c r="I3" s="1"/>
      <c r="J3" s="1"/>
      <c r="K3" s="1"/>
    </row>
    <row r="4" spans="1:18" s="2" customFormat="1" ht="43.5" hidden="1" customHeight="1">
      <c r="A4" s="149" t="s">
        <v>60</v>
      </c>
      <c r="B4" s="106" t="s">
        <v>137</v>
      </c>
      <c r="C4" s="76" t="s">
        <v>135</v>
      </c>
      <c r="D4" s="76" t="s">
        <v>134</v>
      </c>
      <c r="E4" s="76" t="s">
        <v>136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2" customFormat="1" ht="12.95" hidden="1" customHeight="1">
      <c r="A5" s="157" t="s">
        <v>47</v>
      </c>
      <c r="B5" s="158">
        <f>SUM(B6:B18)</f>
        <v>61732</v>
      </c>
      <c r="C5" s="158">
        <f>SUM(C6:C18)</f>
        <v>51720</v>
      </c>
      <c r="D5" s="158">
        <f>SUM(D6:D18)</f>
        <v>1200207.7739999997</v>
      </c>
      <c r="E5" s="158">
        <f>SUM(E6:E18)</f>
        <v>238073.32602148244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s="11" customFormat="1" ht="12.95" hidden="1" customHeight="1">
      <c r="A6" s="108" t="s">
        <v>50</v>
      </c>
      <c r="B6" s="66">
        <v>5135</v>
      </c>
      <c r="C6" s="66">
        <v>5135</v>
      </c>
      <c r="D6" s="66">
        <v>115791</v>
      </c>
      <c r="E6" s="66">
        <f>(D6*1000)/C6</f>
        <v>22549.367088607596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s="11" customFormat="1" ht="12.95" hidden="1" customHeight="1">
      <c r="A7" s="108" t="s">
        <v>70</v>
      </c>
      <c r="B7" s="66">
        <v>10090</v>
      </c>
      <c r="C7" s="66">
        <v>9450</v>
      </c>
      <c r="D7" s="66">
        <v>221032</v>
      </c>
      <c r="E7" s="66">
        <f t="shared" ref="E7:E16" si="0">(D7*1000)/C7</f>
        <v>23389.629629629631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s="11" customFormat="1" ht="12.95" hidden="1" customHeight="1">
      <c r="A8" s="108" t="s">
        <v>54</v>
      </c>
      <c r="B8" s="66">
        <v>620</v>
      </c>
      <c r="C8" s="66">
        <v>620</v>
      </c>
      <c r="D8" s="66">
        <v>14686</v>
      </c>
      <c r="E8" s="66">
        <f t="shared" si="0"/>
        <v>23687.096774193549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s="11" customFormat="1" ht="12.95" hidden="1" customHeight="1">
      <c r="A9" s="108" t="s">
        <v>55</v>
      </c>
      <c r="B9" s="66">
        <v>3550</v>
      </c>
      <c r="C9" s="66">
        <v>3550</v>
      </c>
      <c r="D9" s="66">
        <v>77316</v>
      </c>
      <c r="E9" s="66">
        <f t="shared" si="0"/>
        <v>21779.154929577464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s="11" customFormat="1" ht="12.95" hidden="1" customHeight="1">
      <c r="A10" s="108" t="s">
        <v>71</v>
      </c>
      <c r="B10" s="66">
        <v>2799</v>
      </c>
      <c r="C10" s="66">
        <v>2799</v>
      </c>
      <c r="D10" s="66">
        <v>51714.1</v>
      </c>
      <c r="E10" s="66">
        <f t="shared" si="0"/>
        <v>18475.919971418363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s="11" customFormat="1" ht="12.95" hidden="1" customHeight="1">
      <c r="A11" s="108" t="s">
        <v>72</v>
      </c>
      <c r="B11" s="66">
        <v>9832</v>
      </c>
      <c r="C11" s="66">
        <v>460</v>
      </c>
      <c r="D11" s="66">
        <v>23452.624</v>
      </c>
      <c r="E11" s="66">
        <v>9372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s="11" customFormat="1" ht="12.95" hidden="1" customHeight="1">
      <c r="A12" s="108" t="s">
        <v>51</v>
      </c>
      <c r="B12" s="66">
        <v>8730</v>
      </c>
      <c r="C12" s="66">
        <v>8730</v>
      </c>
      <c r="D12" s="66">
        <v>202781.4</v>
      </c>
      <c r="E12" s="66">
        <f t="shared" si="0"/>
        <v>23228.10996563574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s="11" customFormat="1" ht="12.95" hidden="1" customHeight="1">
      <c r="A13" s="108" t="s">
        <v>48</v>
      </c>
      <c r="B13" s="66">
        <v>15805</v>
      </c>
      <c r="C13" s="66">
        <v>15805</v>
      </c>
      <c r="D13" s="66">
        <v>369690</v>
      </c>
      <c r="E13" s="66">
        <f t="shared" si="0"/>
        <v>23390.699145839924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s="11" customFormat="1" ht="12.95" hidden="1" customHeight="1">
      <c r="A14" s="108" t="s">
        <v>49</v>
      </c>
      <c r="B14" s="66">
        <v>438</v>
      </c>
      <c r="C14" s="66">
        <v>438</v>
      </c>
      <c r="D14" s="66">
        <v>8579</v>
      </c>
      <c r="E14" s="66">
        <f t="shared" si="0"/>
        <v>19586.75799086758</v>
      </c>
      <c r="F14" s="1"/>
      <c r="G14" s="1"/>
      <c r="H14" s="1"/>
      <c r="I14" s="1"/>
      <c r="J14" s="1"/>
      <c r="K14" s="1"/>
      <c r="L14" s="2"/>
      <c r="M14" s="2"/>
      <c r="N14" s="1"/>
      <c r="O14" s="1"/>
      <c r="P14" s="1"/>
      <c r="Q14" s="1"/>
      <c r="R14" s="1"/>
    </row>
    <row r="15" spans="1:18" s="11" customFormat="1" ht="12.95" hidden="1" customHeight="1">
      <c r="A15" s="108" t="s">
        <v>193</v>
      </c>
      <c r="B15" s="66">
        <v>1193</v>
      </c>
      <c r="C15" s="66">
        <v>1193</v>
      </c>
      <c r="D15" s="66">
        <v>36135.65</v>
      </c>
      <c r="E15" s="66">
        <f t="shared" si="0"/>
        <v>30289.731768650461</v>
      </c>
      <c r="F15" s="1"/>
      <c r="G15" s="1"/>
      <c r="H15" s="1"/>
      <c r="I15" s="1"/>
      <c r="J15" s="1"/>
      <c r="K15" s="1"/>
      <c r="L15" s="2"/>
      <c r="M15" s="2"/>
      <c r="N15" s="1"/>
      <c r="O15" s="1"/>
      <c r="P15" s="1"/>
      <c r="Q15" s="1"/>
      <c r="R15" s="1"/>
    </row>
    <row r="16" spans="1:18" s="11" customFormat="1" ht="12.95" hidden="1" customHeight="1">
      <c r="A16" s="108" t="s">
        <v>99</v>
      </c>
      <c r="B16" s="66">
        <v>3540</v>
      </c>
      <c r="C16" s="66">
        <v>3540</v>
      </c>
      <c r="D16" s="66">
        <v>79030</v>
      </c>
      <c r="E16" s="66">
        <f t="shared" si="0"/>
        <v>22324.858757062146</v>
      </c>
      <c r="F16" s="1"/>
      <c r="G16" s="1"/>
      <c r="H16" s="1"/>
      <c r="I16" s="1"/>
      <c r="J16" s="1"/>
      <c r="K16" s="1"/>
      <c r="L16" s="2"/>
      <c r="M16" s="2"/>
      <c r="N16" s="1"/>
      <c r="O16" s="1"/>
      <c r="P16" s="1"/>
      <c r="Q16" s="1"/>
      <c r="R16" s="1"/>
    </row>
    <row r="17" spans="1:18" s="11" customFormat="1" ht="12.95" hidden="1" customHeight="1">
      <c r="A17" s="108" t="s">
        <v>52</v>
      </c>
      <c r="B17" s="66" t="s">
        <v>0</v>
      </c>
      <c r="C17" s="66" t="s">
        <v>0</v>
      </c>
      <c r="D17" s="66" t="s">
        <v>0</v>
      </c>
      <c r="E17" s="66" t="s">
        <v>0</v>
      </c>
      <c r="F17" s="1"/>
      <c r="G17" s="1"/>
      <c r="H17" s="1"/>
      <c r="I17" s="1"/>
      <c r="J17" s="1"/>
      <c r="K17" s="1"/>
      <c r="L17" s="2"/>
      <c r="M17" s="2"/>
      <c r="N17" s="1"/>
      <c r="O17" s="1"/>
      <c r="P17" s="1"/>
      <c r="Q17" s="1"/>
      <c r="R17" s="1"/>
    </row>
    <row r="18" spans="1:18" s="2" customFormat="1" ht="12.95" hidden="1" customHeight="1">
      <c r="A18" s="109" t="s">
        <v>53</v>
      </c>
      <c r="B18" s="161" t="s">
        <v>0</v>
      </c>
      <c r="C18" s="120" t="s">
        <v>0</v>
      </c>
      <c r="D18" s="120" t="s">
        <v>0</v>
      </c>
      <c r="E18" s="120" t="s">
        <v>0</v>
      </c>
      <c r="F18" s="1"/>
      <c r="G18" s="1"/>
      <c r="H18" s="1"/>
      <c r="I18" s="1"/>
      <c r="J18" s="1"/>
      <c r="K18" s="1"/>
      <c r="N18" s="1"/>
      <c r="O18" s="1"/>
      <c r="P18" s="1"/>
      <c r="Q18" s="1"/>
      <c r="R18" s="1"/>
    </row>
    <row r="19" spans="1:18" s="2" customFormat="1" ht="12.75" hidden="1" customHeight="1">
      <c r="A19" s="130" t="s">
        <v>167</v>
      </c>
      <c r="B19" s="66"/>
      <c r="C19" s="66"/>
      <c r="D19" s="66"/>
      <c r="E19" s="66"/>
      <c r="F19" s="66"/>
      <c r="G19" s="1"/>
      <c r="H19" s="1"/>
      <c r="I19" s="1"/>
      <c r="J19" s="1"/>
      <c r="K19" s="1"/>
      <c r="N19" s="1"/>
      <c r="O19" s="1"/>
      <c r="P19" s="1"/>
      <c r="Q19" s="1"/>
      <c r="R19" s="1"/>
    </row>
    <row r="20" spans="1:18" ht="12.75" hidden="1" customHeight="1">
      <c r="A20" s="62" t="s">
        <v>127</v>
      </c>
      <c r="L20" s="2"/>
      <c r="M20" s="2"/>
    </row>
    <row r="21" spans="1:18" ht="12.75" hidden="1" customHeight="1">
      <c r="B21" s="2"/>
      <c r="C21" s="2"/>
      <c r="D21" s="2"/>
      <c r="E21" s="2"/>
      <c r="F21" s="2"/>
      <c r="L21" s="2"/>
      <c r="M21" s="2"/>
    </row>
    <row r="22" spans="1:18" ht="12.75" hidden="1" customHeight="1">
      <c r="E22" s="47"/>
      <c r="F22" s="47"/>
      <c r="L22" s="2"/>
      <c r="M22" s="2"/>
    </row>
    <row r="23" spans="1:18" ht="12.75" hidden="1" customHeight="1">
      <c r="A23" s="66"/>
      <c r="B23" s="66"/>
      <c r="C23" s="66"/>
      <c r="D23" s="66"/>
      <c r="E23" s="66"/>
      <c r="F23" s="66"/>
      <c r="K23" s="66"/>
      <c r="L23" s="2"/>
      <c r="M23" s="2"/>
      <c r="N23" s="66"/>
      <c r="O23" s="66"/>
      <c r="P23" s="66"/>
      <c r="Q23" s="66"/>
      <c r="R23" s="66"/>
    </row>
    <row r="24" spans="1:18" ht="24.75" hidden="1" customHeight="1">
      <c r="A24" s="577" t="s">
        <v>241</v>
      </c>
      <c r="B24" s="577"/>
      <c r="C24" s="577"/>
      <c r="D24" s="577"/>
      <c r="E24" s="577"/>
      <c r="F24" s="66"/>
      <c r="K24" s="66"/>
      <c r="L24" s="2"/>
      <c r="M24" s="2"/>
      <c r="N24" s="66"/>
      <c r="O24" s="66"/>
      <c r="P24" s="66"/>
      <c r="Q24" s="66"/>
      <c r="R24" s="66"/>
    </row>
    <row r="25" spans="1:18" ht="12.75" hidden="1" customHeight="1">
      <c r="A25" s="17"/>
      <c r="B25" s="17"/>
      <c r="C25" s="17"/>
      <c r="D25" s="17"/>
      <c r="E25" s="17"/>
      <c r="F25" s="66"/>
      <c r="K25" s="66"/>
      <c r="L25" s="2"/>
      <c r="M25" s="2"/>
      <c r="N25" s="66"/>
      <c r="O25" s="66"/>
      <c r="P25" s="66"/>
      <c r="Q25" s="66"/>
      <c r="R25" s="66"/>
    </row>
    <row r="26" spans="1:18" ht="39" hidden="1" customHeight="1">
      <c r="A26" s="149" t="s">
        <v>60</v>
      </c>
      <c r="B26" s="106" t="s">
        <v>137</v>
      </c>
      <c r="C26" s="76" t="s">
        <v>135</v>
      </c>
      <c r="D26" s="76" t="s">
        <v>134</v>
      </c>
      <c r="E26" s="76" t="s">
        <v>136</v>
      </c>
      <c r="F26" s="66"/>
      <c r="K26" s="66"/>
      <c r="N26" s="66"/>
      <c r="O26" s="66"/>
      <c r="P26" s="66"/>
      <c r="Q26" s="66"/>
      <c r="R26" s="66"/>
    </row>
    <row r="27" spans="1:18" ht="17.25" hidden="1" customHeight="1">
      <c r="A27" s="157" t="s">
        <v>226</v>
      </c>
      <c r="B27" s="51"/>
      <c r="C27" s="51"/>
      <c r="D27" s="51"/>
      <c r="E27" s="51"/>
      <c r="F27" s="66"/>
      <c r="K27" s="66"/>
      <c r="N27" s="66"/>
      <c r="O27" s="66"/>
      <c r="P27" s="66"/>
      <c r="Q27" s="66"/>
      <c r="R27" s="66"/>
    </row>
    <row r="28" spans="1:18" ht="17.100000000000001" hidden="1" customHeight="1">
      <c r="A28" s="157" t="s">
        <v>47</v>
      </c>
      <c r="B28" s="158">
        <f>+SUM(B29:B41)</f>
        <v>68040</v>
      </c>
      <c r="C28" s="158">
        <f>+SUM(C29:C41)</f>
        <v>68040</v>
      </c>
      <c r="D28" s="158">
        <f>+SUM(D29:D41)</f>
        <v>1616016.6</v>
      </c>
      <c r="E28" s="158"/>
      <c r="F28" s="66"/>
      <c r="K28" s="66"/>
      <c r="N28" s="66"/>
      <c r="O28" s="66"/>
      <c r="P28" s="66"/>
      <c r="Q28" s="66"/>
      <c r="R28" s="66"/>
    </row>
    <row r="29" spans="1:18" ht="17.100000000000001" hidden="1" customHeight="1">
      <c r="A29" s="108" t="s">
        <v>50</v>
      </c>
      <c r="B29" s="66">
        <v>5135</v>
      </c>
      <c r="C29" s="66">
        <v>5135</v>
      </c>
      <c r="D29" s="66">
        <v>118431</v>
      </c>
      <c r="E29" s="66">
        <v>23063.485000000001</v>
      </c>
      <c r="F29" s="66"/>
      <c r="K29" s="66"/>
      <c r="N29" s="66"/>
      <c r="O29" s="66"/>
      <c r="P29" s="66"/>
      <c r="Q29" s="66"/>
      <c r="R29" s="66"/>
    </row>
    <row r="30" spans="1:18" ht="17.100000000000001" hidden="1" customHeight="1">
      <c r="A30" s="108" t="s">
        <v>70</v>
      </c>
      <c r="B30" s="66">
        <v>10420</v>
      </c>
      <c r="C30" s="66">
        <v>10420</v>
      </c>
      <c r="D30" s="66">
        <v>251311.6</v>
      </c>
      <c r="E30" s="66">
        <v>24118.195</v>
      </c>
      <c r="F30" s="66"/>
      <c r="K30" s="66"/>
      <c r="N30" s="66"/>
      <c r="O30" s="66"/>
      <c r="P30" s="66"/>
      <c r="Q30" s="66"/>
      <c r="R30" s="66"/>
    </row>
    <row r="31" spans="1:18" ht="17.100000000000001" hidden="1" customHeight="1">
      <c r="A31" s="108" t="s">
        <v>54</v>
      </c>
      <c r="B31" s="66">
        <v>646</v>
      </c>
      <c r="C31" s="66">
        <v>646</v>
      </c>
      <c r="D31" s="66">
        <v>14950</v>
      </c>
      <c r="E31" s="66">
        <v>23142.414000000001</v>
      </c>
      <c r="F31" s="66"/>
      <c r="K31" s="66"/>
      <c r="N31" s="66"/>
      <c r="O31" s="66"/>
      <c r="P31" s="66"/>
      <c r="Q31" s="66"/>
      <c r="R31" s="66"/>
    </row>
    <row r="32" spans="1:18" ht="17.100000000000001" hidden="1" customHeight="1">
      <c r="A32" s="108" t="s">
        <v>55</v>
      </c>
      <c r="B32" s="66">
        <v>3625</v>
      </c>
      <c r="C32" s="66">
        <v>3625</v>
      </c>
      <c r="D32" s="66">
        <v>82743</v>
      </c>
      <c r="E32" s="66">
        <v>22825.654999999999</v>
      </c>
      <c r="F32" s="66"/>
      <c r="K32" s="66"/>
      <c r="N32" s="66"/>
      <c r="O32" s="66"/>
      <c r="P32" s="66"/>
      <c r="Q32" s="66"/>
      <c r="R32" s="66"/>
    </row>
    <row r="33" spans="1:18" ht="17.100000000000001" hidden="1" customHeight="1">
      <c r="A33" s="108" t="s">
        <v>71</v>
      </c>
      <c r="B33" s="66">
        <v>2742</v>
      </c>
      <c r="C33" s="66">
        <v>2742</v>
      </c>
      <c r="D33" s="66">
        <v>57921</v>
      </c>
      <c r="E33" s="66">
        <v>21123.632000000001</v>
      </c>
      <c r="F33" s="66"/>
      <c r="K33" s="66"/>
      <c r="N33" s="66"/>
      <c r="O33" s="66"/>
      <c r="P33" s="66"/>
      <c r="Q33" s="66"/>
      <c r="R33" s="66"/>
    </row>
    <row r="34" spans="1:18" ht="17.100000000000001" hidden="1" customHeight="1">
      <c r="A34" s="108" t="s">
        <v>72</v>
      </c>
      <c r="B34" s="66">
        <v>9840</v>
      </c>
      <c r="C34" s="66">
        <v>9840</v>
      </c>
      <c r="D34" s="66">
        <v>244107</v>
      </c>
      <c r="E34" s="66">
        <v>24807.620999999999</v>
      </c>
      <c r="F34" s="66"/>
      <c r="K34" s="66"/>
      <c r="N34" s="66"/>
      <c r="O34" s="66"/>
      <c r="P34" s="66"/>
      <c r="Q34" s="66"/>
      <c r="R34" s="66"/>
    </row>
    <row r="35" spans="1:18" ht="17.100000000000001" hidden="1" customHeight="1">
      <c r="A35" s="108" t="s">
        <v>51</v>
      </c>
      <c r="B35" s="66">
        <v>9509</v>
      </c>
      <c r="C35" s="66">
        <v>9509</v>
      </c>
      <c r="D35" s="66">
        <v>226916</v>
      </c>
      <c r="E35" s="66">
        <v>23863.287</v>
      </c>
      <c r="F35" s="66"/>
      <c r="K35" s="66"/>
      <c r="N35" s="66"/>
      <c r="O35" s="66"/>
      <c r="P35" s="66"/>
      <c r="Q35" s="66"/>
      <c r="R35" s="66"/>
    </row>
    <row r="36" spans="1:18" ht="17.100000000000001" hidden="1" customHeight="1">
      <c r="A36" s="108" t="s">
        <v>48</v>
      </c>
      <c r="B36" s="66">
        <v>18440</v>
      </c>
      <c r="C36" s="66">
        <v>18440</v>
      </c>
      <c r="D36" s="66">
        <v>427923</v>
      </c>
      <c r="E36" s="66">
        <v>23206.236000000001</v>
      </c>
      <c r="F36" s="66"/>
      <c r="K36" s="66"/>
      <c r="N36" s="66"/>
      <c r="O36" s="66"/>
      <c r="P36" s="66"/>
      <c r="Q36" s="66"/>
      <c r="R36" s="66"/>
    </row>
    <row r="37" spans="1:18" ht="17.100000000000001" hidden="1" customHeight="1">
      <c r="A37" s="108" t="s">
        <v>49</v>
      </c>
      <c r="B37" s="66">
        <v>423</v>
      </c>
      <c r="C37" s="66">
        <v>423</v>
      </c>
      <c r="D37" s="66">
        <v>8327</v>
      </c>
      <c r="E37" s="66">
        <v>19685.579000000002</v>
      </c>
      <c r="K37" s="145"/>
    </row>
    <row r="38" spans="1:18" ht="17.100000000000001" hidden="1" customHeight="1">
      <c r="A38" s="108" t="s">
        <v>193</v>
      </c>
      <c r="B38" s="66">
        <v>994</v>
      </c>
      <c r="C38" s="66">
        <v>994</v>
      </c>
      <c r="D38" s="66">
        <v>30788</v>
      </c>
      <c r="E38" s="66">
        <v>30973.843000000001</v>
      </c>
    </row>
    <row r="39" spans="1:18" ht="17.100000000000001" hidden="1" customHeight="1">
      <c r="A39" s="108" t="s">
        <v>99</v>
      </c>
      <c r="B39" s="66">
        <v>4070</v>
      </c>
      <c r="C39" s="66">
        <v>4070</v>
      </c>
      <c r="D39" s="66">
        <v>96697</v>
      </c>
      <c r="E39" s="66">
        <v>23758.475999999999</v>
      </c>
    </row>
    <row r="40" spans="1:18" ht="17.100000000000001" hidden="1" customHeight="1">
      <c r="A40" s="108" t="s">
        <v>52</v>
      </c>
      <c r="B40" s="66" t="s">
        <v>0</v>
      </c>
      <c r="C40" s="66" t="s">
        <v>0</v>
      </c>
      <c r="D40" s="66" t="s">
        <v>0</v>
      </c>
      <c r="E40" s="66" t="s">
        <v>0</v>
      </c>
    </row>
    <row r="41" spans="1:18" ht="17.100000000000001" hidden="1" customHeight="1">
      <c r="A41" s="109" t="s">
        <v>53</v>
      </c>
      <c r="B41" s="161">
        <v>2196</v>
      </c>
      <c r="C41" s="120">
        <v>2196</v>
      </c>
      <c r="D41" s="120">
        <v>55902</v>
      </c>
      <c r="E41" s="120">
        <v>25456.284</v>
      </c>
    </row>
    <row r="42" spans="1:18" ht="12.75" hidden="1" customHeight="1">
      <c r="A42" s="575" t="s">
        <v>167</v>
      </c>
      <c r="B42" s="575"/>
      <c r="C42" s="575"/>
      <c r="D42" s="575"/>
      <c r="E42" s="575"/>
    </row>
    <row r="43" spans="1:18" ht="12.75" hidden="1" customHeight="1">
      <c r="A43" s="558" t="s">
        <v>127</v>
      </c>
      <c r="B43" s="558"/>
      <c r="C43" s="558"/>
      <c r="D43" s="558"/>
      <c r="E43" s="558"/>
    </row>
    <row r="44" spans="1:18" ht="12.75" hidden="1" customHeight="1"/>
    <row r="45" spans="1:18" ht="24.75" hidden="1" customHeight="1">
      <c r="A45" s="577" t="s">
        <v>304</v>
      </c>
      <c r="B45" s="577"/>
      <c r="C45" s="577"/>
      <c r="D45" s="577"/>
      <c r="E45" s="577"/>
      <c r="F45" s="66"/>
      <c r="K45" s="66"/>
      <c r="L45" s="2"/>
      <c r="M45" s="2"/>
      <c r="N45" s="66"/>
      <c r="O45" s="66"/>
      <c r="P45" s="66"/>
      <c r="Q45" s="66"/>
      <c r="R45" s="66"/>
    </row>
    <row r="46" spans="1:18" ht="6" hidden="1" customHeight="1">
      <c r="A46" s="17"/>
      <c r="B46" s="17"/>
      <c r="C46" s="17"/>
      <c r="D46" s="17"/>
      <c r="E46" s="17"/>
      <c r="F46" s="42"/>
      <c r="K46" s="42"/>
      <c r="L46" s="2"/>
      <c r="M46" s="2"/>
      <c r="N46" s="66"/>
      <c r="O46" s="66"/>
      <c r="P46" s="66"/>
      <c r="Q46" s="66"/>
      <c r="R46" s="66"/>
    </row>
    <row r="47" spans="1:18" ht="30" hidden="1" customHeight="1">
      <c r="A47" s="137" t="s">
        <v>60</v>
      </c>
      <c r="B47" s="106" t="s">
        <v>137</v>
      </c>
      <c r="C47" s="76" t="s">
        <v>135</v>
      </c>
      <c r="D47" s="76" t="s">
        <v>134</v>
      </c>
      <c r="E47" s="76" t="s">
        <v>136</v>
      </c>
      <c r="F47" s="42"/>
      <c r="K47" s="42"/>
      <c r="N47" s="66"/>
      <c r="O47" s="66"/>
      <c r="P47" s="66"/>
      <c r="Q47" s="66"/>
      <c r="R47" s="66"/>
    </row>
    <row r="48" spans="1:18" ht="10.35" hidden="1" customHeight="1">
      <c r="A48" s="157"/>
      <c r="B48" s="51"/>
      <c r="C48" s="51"/>
      <c r="D48" s="51"/>
      <c r="E48" s="51"/>
      <c r="F48" s="42"/>
      <c r="K48" s="42"/>
      <c r="N48" s="66"/>
      <c r="O48" s="66"/>
      <c r="P48" s="66"/>
      <c r="Q48" s="66"/>
      <c r="R48" s="66"/>
    </row>
    <row r="49" spans="1:18" ht="10.35" hidden="1" customHeight="1">
      <c r="A49" s="157" t="s">
        <v>280</v>
      </c>
      <c r="B49" s="158">
        <f>+SUM(B50:B62)</f>
        <v>75165</v>
      </c>
      <c r="C49" s="158">
        <f>+SUM(C50:C62)</f>
        <v>75165</v>
      </c>
      <c r="D49" s="158">
        <f>+SUM(D50:D62)</f>
        <v>1793273</v>
      </c>
      <c r="E49" s="158">
        <f>D49/C49*1000</f>
        <v>23857.819463846205</v>
      </c>
      <c r="F49" s="42"/>
      <c r="K49" s="42"/>
      <c r="N49" s="66"/>
      <c r="O49" s="66"/>
      <c r="P49" s="66"/>
      <c r="Q49" s="66"/>
      <c r="R49" s="66"/>
    </row>
    <row r="50" spans="1:18" ht="10.35" hidden="1" customHeight="1">
      <c r="A50" s="39" t="s">
        <v>50</v>
      </c>
      <c r="B50" s="42">
        <v>5183</v>
      </c>
      <c r="C50" s="42">
        <v>5183</v>
      </c>
      <c r="D50" s="42">
        <v>116807</v>
      </c>
      <c r="E50" s="42">
        <v>22536.560000000001</v>
      </c>
      <c r="F50" s="42"/>
      <c r="K50" s="42"/>
      <c r="N50" s="66"/>
      <c r="O50" s="66"/>
      <c r="P50" s="66"/>
      <c r="Q50" s="66"/>
      <c r="R50" s="66"/>
    </row>
    <row r="51" spans="1:18" ht="10.35" hidden="1" customHeight="1">
      <c r="A51" s="39" t="s">
        <v>70</v>
      </c>
      <c r="B51" s="42">
        <v>11430</v>
      </c>
      <c r="C51" s="42">
        <v>11430</v>
      </c>
      <c r="D51" s="42">
        <v>264085</v>
      </c>
      <c r="E51" s="42">
        <v>23104.55</v>
      </c>
      <c r="F51" s="42"/>
      <c r="G51"/>
      <c r="K51" s="42"/>
      <c r="N51" s="66"/>
      <c r="O51" s="66"/>
      <c r="P51" s="66"/>
      <c r="Q51" s="66"/>
      <c r="R51" s="66"/>
    </row>
    <row r="52" spans="1:18" ht="10.35" hidden="1" customHeight="1">
      <c r="A52" s="39" t="s">
        <v>54</v>
      </c>
      <c r="B52" s="42">
        <v>731</v>
      </c>
      <c r="C52" s="42">
        <v>713</v>
      </c>
      <c r="D52" s="42">
        <v>16630</v>
      </c>
      <c r="E52" s="42">
        <v>23323.98</v>
      </c>
      <c r="F52" s="42"/>
      <c r="G52" s="300"/>
      <c r="K52" s="42"/>
      <c r="N52" s="66"/>
      <c r="O52" s="66"/>
      <c r="P52" s="66"/>
      <c r="Q52" s="66"/>
      <c r="R52" s="66"/>
    </row>
    <row r="53" spans="1:18" ht="10.35" hidden="1" customHeight="1">
      <c r="A53" s="39" t="s">
        <v>55</v>
      </c>
      <c r="B53" s="42">
        <v>3295</v>
      </c>
      <c r="C53" s="42">
        <v>3295</v>
      </c>
      <c r="D53" s="42">
        <v>74647</v>
      </c>
      <c r="E53" s="42">
        <v>22654.63</v>
      </c>
      <c r="F53" s="42"/>
      <c r="G53" s="13"/>
      <c r="K53" s="42"/>
      <c r="N53" s="66"/>
      <c r="O53" s="66"/>
      <c r="P53" s="66"/>
      <c r="Q53" s="66"/>
      <c r="R53" s="66"/>
    </row>
    <row r="54" spans="1:18" ht="10.35" hidden="1" customHeight="1">
      <c r="A54" s="39" t="s">
        <v>71</v>
      </c>
      <c r="B54" s="42">
        <v>2776</v>
      </c>
      <c r="C54" s="42">
        <v>2776</v>
      </c>
      <c r="D54" s="42">
        <v>59450</v>
      </c>
      <c r="E54" s="42">
        <v>21415.71</v>
      </c>
      <c r="F54" s="42"/>
      <c r="G54" s="300"/>
      <c r="K54" s="42"/>
      <c r="N54" s="66"/>
      <c r="O54" s="66"/>
      <c r="P54" s="66"/>
      <c r="Q54" s="66"/>
      <c r="R54" s="66"/>
    </row>
    <row r="55" spans="1:18" ht="10.35" hidden="1" customHeight="1">
      <c r="A55" s="39" t="s">
        <v>72</v>
      </c>
      <c r="B55" s="42">
        <v>9760</v>
      </c>
      <c r="C55" s="42">
        <v>9760</v>
      </c>
      <c r="D55" s="42">
        <v>246369</v>
      </c>
      <c r="E55" s="42">
        <v>25242.73</v>
      </c>
      <c r="F55" s="42"/>
      <c r="K55" s="42"/>
      <c r="N55" s="66"/>
      <c r="O55" s="66"/>
      <c r="P55" s="66"/>
      <c r="Q55" s="66"/>
      <c r="R55" s="66"/>
    </row>
    <row r="56" spans="1:18" ht="10.35" hidden="1" customHeight="1">
      <c r="A56" s="39" t="s">
        <v>51</v>
      </c>
      <c r="B56" s="42">
        <v>11160</v>
      </c>
      <c r="C56" s="42">
        <v>11160</v>
      </c>
      <c r="D56" s="42">
        <v>267656</v>
      </c>
      <c r="E56" s="42">
        <v>23983.51</v>
      </c>
      <c r="F56" s="42"/>
      <c r="K56" s="42"/>
      <c r="N56" s="66"/>
      <c r="O56" s="66"/>
      <c r="P56" s="66"/>
      <c r="Q56" s="66"/>
      <c r="R56" s="66"/>
    </row>
    <row r="57" spans="1:18" ht="10.35" hidden="1" customHeight="1">
      <c r="A57" s="39" t="s">
        <v>48</v>
      </c>
      <c r="B57" s="42">
        <v>23040</v>
      </c>
      <c r="C57" s="42">
        <v>23040</v>
      </c>
      <c r="D57" s="42">
        <v>553155</v>
      </c>
      <c r="E57" s="42">
        <v>24008.46</v>
      </c>
      <c r="F57" s="42"/>
      <c r="K57" s="42"/>
      <c r="N57" s="66"/>
      <c r="O57" s="66"/>
      <c r="P57" s="66"/>
      <c r="Q57" s="66"/>
      <c r="R57" s="66"/>
    </row>
    <row r="58" spans="1:18" ht="10.35" hidden="1" customHeight="1">
      <c r="A58" s="39" t="s">
        <v>49</v>
      </c>
      <c r="B58" s="42">
        <v>416</v>
      </c>
      <c r="C58" s="42">
        <v>416</v>
      </c>
      <c r="D58" s="42">
        <v>8348</v>
      </c>
      <c r="E58" s="42">
        <f>D58/C58*1000</f>
        <v>20067.307692307695</v>
      </c>
      <c r="K58" s="134"/>
    </row>
    <row r="59" spans="1:18" ht="10.35" hidden="1" customHeight="1">
      <c r="A59" s="39" t="s">
        <v>193</v>
      </c>
      <c r="B59" s="42">
        <v>1097</v>
      </c>
      <c r="C59" s="42">
        <v>1115</v>
      </c>
      <c r="D59" s="42">
        <v>33711</v>
      </c>
      <c r="E59" s="42">
        <f>D59/C59*1000</f>
        <v>30234.080717488792</v>
      </c>
    </row>
    <row r="60" spans="1:18" ht="10.35" hidden="1" customHeight="1">
      <c r="A60" s="39" t="s">
        <v>99</v>
      </c>
      <c r="B60" s="283">
        <v>4160</v>
      </c>
      <c r="C60" s="283">
        <v>4160</v>
      </c>
      <c r="D60" s="283">
        <v>100400</v>
      </c>
      <c r="E60" s="283">
        <v>24134.62</v>
      </c>
      <c r="G60" s="158"/>
    </row>
    <row r="61" spans="1:18" ht="10.35" hidden="1" customHeight="1">
      <c r="A61" s="39" t="s">
        <v>52</v>
      </c>
      <c r="B61" s="42" t="s">
        <v>0</v>
      </c>
      <c r="C61" s="42" t="s">
        <v>0</v>
      </c>
      <c r="D61" s="42" t="s">
        <v>0</v>
      </c>
      <c r="E61" s="42" t="s">
        <v>0</v>
      </c>
      <c r="H61" s="158"/>
    </row>
    <row r="62" spans="1:18" ht="10.35" hidden="1" customHeight="1">
      <c r="A62" s="40" t="s">
        <v>53</v>
      </c>
      <c r="B62" s="162">
        <v>2117</v>
      </c>
      <c r="C62" s="94">
        <v>2117</v>
      </c>
      <c r="D62" s="94">
        <v>52015</v>
      </c>
      <c r="E62" s="94">
        <f>D62/C62*1000</f>
        <v>24570.146433632497</v>
      </c>
      <c r="G62" s="158"/>
    </row>
    <row r="63" spans="1:18" ht="12.75" hidden="1" customHeight="1">
      <c r="A63" s="129"/>
      <c r="B63" s="129"/>
      <c r="C63" s="129"/>
      <c r="D63" s="129"/>
      <c r="E63" s="341" t="s">
        <v>237</v>
      </c>
    </row>
    <row r="64" spans="1:18" ht="12.75" hidden="1" customHeight="1"/>
    <row r="65" spans="1:18" ht="24.75" hidden="1" customHeight="1">
      <c r="A65" s="577" t="s">
        <v>374</v>
      </c>
      <c r="B65" s="577"/>
      <c r="C65" s="577"/>
      <c r="D65" s="577"/>
      <c r="E65" s="577"/>
      <c r="F65" s="42"/>
      <c r="K65" s="42"/>
      <c r="L65" s="2"/>
      <c r="M65" s="2"/>
      <c r="N65" s="66"/>
      <c r="O65" s="66"/>
      <c r="P65" s="66"/>
      <c r="Q65" s="66"/>
      <c r="R65" s="66"/>
    </row>
    <row r="66" spans="1:18" ht="6" hidden="1" customHeight="1">
      <c r="A66" s="17"/>
      <c r="B66" s="17"/>
      <c r="C66" s="17"/>
      <c r="D66" s="17"/>
      <c r="E66" s="17"/>
      <c r="F66" s="42"/>
      <c r="K66" s="42"/>
      <c r="L66" s="2"/>
      <c r="M66" s="2"/>
      <c r="N66" s="66"/>
      <c r="O66" s="66"/>
      <c r="P66" s="66"/>
      <c r="Q66" s="66"/>
      <c r="R66" s="66"/>
    </row>
    <row r="67" spans="1:18" ht="12" hidden="1" customHeight="1">
      <c r="A67" s="554" t="s">
        <v>60</v>
      </c>
      <c r="B67" s="548" t="s">
        <v>322</v>
      </c>
      <c r="C67" s="548"/>
      <c r="D67" s="548"/>
      <c r="E67" s="548"/>
      <c r="I67" s="46"/>
      <c r="J67" s="173"/>
    </row>
    <row r="68" spans="1:18" ht="27.95" hidden="1" customHeight="1">
      <c r="A68" s="555"/>
      <c r="B68" s="76" t="s">
        <v>137</v>
      </c>
      <c r="C68" s="76" t="s">
        <v>135</v>
      </c>
      <c r="D68" s="76" t="s">
        <v>134</v>
      </c>
      <c r="E68" s="76" t="s">
        <v>141</v>
      </c>
      <c r="I68" s="46"/>
      <c r="J68" s="173"/>
    </row>
    <row r="69" spans="1:18" ht="11.45" hidden="1" customHeight="1">
      <c r="A69" s="157"/>
      <c r="B69" s="51"/>
      <c r="C69" s="51"/>
      <c r="D69" s="51"/>
      <c r="E69" s="51"/>
      <c r="F69" s="42"/>
      <c r="K69" s="42"/>
      <c r="N69" s="66"/>
      <c r="O69" s="66"/>
      <c r="P69" s="66"/>
      <c r="Q69" s="66"/>
      <c r="R69" s="66"/>
    </row>
    <row r="70" spans="1:18" ht="11.45" hidden="1" customHeight="1">
      <c r="A70" s="157" t="s">
        <v>280</v>
      </c>
      <c r="B70" s="158">
        <f>+SUM(B71:B83)</f>
        <v>75235</v>
      </c>
      <c r="C70" s="158">
        <f>+SUM(C71:C83)</f>
        <v>75010</v>
      </c>
      <c r="D70" s="158">
        <f>+SUM(D71:D83)</f>
        <v>1937832.54</v>
      </c>
      <c r="E70" s="158">
        <f>D70/C70*1000</f>
        <v>25834.32262365018</v>
      </c>
      <c r="F70" s="42"/>
      <c r="K70" s="42"/>
      <c r="N70" s="66"/>
      <c r="O70" s="66"/>
      <c r="P70" s="66"/>
      <c r="Q70" s="66"/>
      <c r="R70" s="66"/>
    </row>
    <row r="71" spans="1:18" ht="11.45" hidden="1" customHeight="1">
      <c r="A71" s="39" t="s">
        <v>50</v>
      </c>
      <c r="B71" s="42">
        <v>5308</v>
      </c>
      <c r="C71" s="42">
        <v>5148</v>
      </c>
      <c r="D71" s="42">
        <v>121371.8</v>
      </c>
      <c r="E71" s="42">
        <v>23576.5</v>
      </c>
      <c r="F71" s="306"/>
      <c r="K71" s="42"/>
      <c r="N71" s="66"/>
      <c r="O71" s="66"/>
      <c r="P71" s="66"/>
      <c r="Q71" s="66"/>
      <c r="R71" s="66"/>
    </row>
    <row r="72" spans="1:18" ht="11.45" hidden="1" customHeight="1">
      <c r="A72" s="39" t="s">
        <v>70</v>
      </c>
      <c r="B72" s="42">
        <v>11420</v>
      </c>
      <c r="C72" s="42">
        <v>11400</v>
      </c>
      <c r="D72" s="42">
        <v>288040.24</v>
      </c>
      <c r="E72" s="42">
        <v>25266.69</v>
      </c>
      <c r="F72" s="306"/>
      <c r="K72" s="42"/>
      <c r="N72" s="66"/>
      <c r="O72" s="66"/>
      <c r="P72" s="66"/>
      <c r="Q72" s="66"/>
      <c r="R72" s="66"/>
    </row>
    <row r="73" spans="1:18" ht="11.45" hidden="1" customHeight="1">
      <c r="A73" s="39" t="s">
        <v>54</v>
      </c>
      <c r="B73" s="80">
        <v>714</v>
      </c>
      <c r="C73" s="42">
        <v>714</v>
      </c>
      <c r="D73" s="42">
        <v>16562.5</v>
      </c>
      <c r="E73" s="42">
        <v>23196.78</v>
      </c>
      <c r="F73" s="306"/>
      <c r="G73" s="303"/>
      <c r="K73" s="42"/>
      <c r="N73" s="66"/>
      <c r="O73" s="66"/>
      <c r="P73" s="66"/>
      <c r="Q73" s="66"/>
      <c r="R73" s="66"/>
    </row>
    <row r="74" spans="1:18" ht="11.45" hidden="1" customHeight="1">
      <c r="A74" s="39" t="s">
        <v>55</v>
      </c>
      <c r="B74" s="80">
        <v>3225</v>
      </c>
      <c r="C74" s="42">
        <v>3225</v>
      </c>
      <c r="D74" s="42">
        <v>90268.6</v>
      </c>
      <c r="E74" s="42">
        <v>27990.26</v>
      </c>
      <c r="F74" s="306"/>
      <c r="G74"/>
      <c r="K74" s="42"/>
      <c r="N74" s="66"/>
      <c r="O74" s="66"/>
      <c r="P74" s="66"/>
      <c r="Q74" s="66"/>
      <c r="R74" s="66"/>
    </row>
    <row r="75" spans="1:18" ht="11.45" hidden="1" customHeight="1">
      <c r="A75" s="39" t="s">
        <v>71</v>
      </c>
      <c r="B75" s="42">
        <v>2763</v>
      </c>
      <c r="C75" s="42">
        <v>2763</v>
      </c>
      <c r="D75" s="42">
        <v>61434</v>
      </c>
      <c r="E75" s="42">
        <v>22234.53</v>
      </c>
      <c r="F75" s="306"/>
      <c r="G75"/>
      <c r="K75" s="42"/>
      <c r="N75" s="66"/>
      <c r="O75" s="66"/>
      <c r="P75" s="66"/>
      <c r="Q75" s="66"/>
      <c r="R75" s="66"/>
    </row>
    <row r="76" spans="1:18" ht="11.45" hidden="1" customHeight="1">
      <c r="A76" s="39" t="s">
        <v>72</v>
      </c>
      <c r="B76" s="42">
        <v>9747</v>
      </c>
      <c r="C76" s="42">
        <v>9747</v>
      </c>
      <c r="D76" s="42">
        <v>252966</v>
      </c>
      <c r="E76" s="42">
        <v>26006.58</v>
      </c>
      <c r="F76" s="306"/>
      <c r="G76" s="300"/>
      <c r="K76" s="42"/>
      <c r="N76" s="66"/>
      <c r="O76" s="66"/>
      <c r="P76" s="66"/>
      <c r="Q76" s="66"/>
      <c r="R76" s="66"/>
    </row>
    <row r="77" spans="1:18" ht="11.45" hidden="1" customHeight="1">
      <c r="A77" s="39" t="s">
        <v>51</v>
      </c>
      <c r="B77" s="42">
        <v>11445</v>
      </c>
      <c r="C77" s="42">
        <v>11440</v>
      </c>
      <c r="D77" s="42">
        <v>320189.3</v>
      </c>
      <c r="E77" s="42">
        <v>27988.58</v>
      </c>
      <c r="F77" s="306"/>
      <c r="G77" s="13"/>
      <c r="K77" s="42"/>
      <c r="N77" s="66"/>
      <c r="O77" s="66"/>
      <c r="P77" s="66"/>
      <c r="Q77" s="66"/>
      <c r="R77" s="66"/>
    </row>
    <row r="78" spans="1:18" ht="11.45" hidden="1" customHeight="1">
      <c r="A78" s="39" t="s">
        <v>48</v>
      </c>
      <c r="B78" s="42">
        <v>22760</v>
      </c>
      <c r="C78" s="42">
        <v>22760</v>
      </c>
      <c r="D78" s="42">
        <v>575777</v>
      </c>
      <c r="E78" s="42">
        <v>25297.759999999998</v>
      </c>
      <c r="F78" s="306"/>
      <c r="G78" s="300"/>
      <c r="K78" s="42"/>
      <c r="N78" s="66"/>
      <c r="O78" s="66"/>
      <c r="P78" s="66"/>
      <c r="Q78" s="66"/>
      <c r="R78" s="66"/>
    </row>
    <row r="79" spans="1:18" ht="11.45" hidden="1" customHeight="1">
      <c r="A79" s="39" t="s">
        <v>49</v>
      </c>
      <c r="B79" s="42">
        <v>405</v>
      </c>
      <c r="C79" s="42">
        <v>405</v>
      </c>
      <c r="D79" s="42">
        <v>8653</v>
      </c>
      <c r="E79" s="42">
        <v>21365.43</v>
      </c>
      <c r="F79" s="306"/>
      <c r="K79" s="134"/>
    </row>
    <row r="80" spans="1:18" ht="11.45" hidden="1" customHeight="1">
      <c r="A80" s="39" t="s">
        <v>193</v>
      </c>
      <c r="B80" s="42">
        <v>1150</v>
      </c>
      <c r="C80" s="42">
        <v>1130</v>
      </c>
      <c r="D80" s="42">
        <v>38471</v>
      </c>
      <c r="E80" s="42">
        <v>30234.080000000002</v>
      </c>
      <c r="F80" s="306"/>
      <c r="G80" s="244"/>
    </row>
    <row r="81" spans="1:11" ht="11.45" hidden="1" customHeight="1">
      <c r="A81" s="39" t="s">
        <v>99</v>
      </c>
      <c r="B81" s="42">
        <v>4180</v>
      </c>
      <c r="C81" s="42">
        <v>4160</v>
      </c>
      <c r="D81" s="42">
        <v>107490.1</v>
      </c>
      <c r="E81" s="42">
        <v>25838.97</v>
      </c>
      <c r="F81" s="306"/>
      <c r="G81" s="244"/>
      <c r="H81" s="244"/>
      <c r="J81" s="244"/>
      <c r="K81" s="244"/>
    </row>
    <row r="82" spans="1:11" ht="11.45" hidden="1" customHeight="1">
      <c r="A82" s="39" t="s">
        <v>52</v>
      </c>
      <c r="B82" s="42" t="s">
        <v>207</v>
      </c>
      <c r="C82" s="42" t="s">
        <v>207</v>
      </c>
      <c r="D82" s="42" t="s">
        <v>207</v>
      </c>
      <c r="E82" s="42" t="s">
        <v>207</v>
      </c>
      <c r="F82" s="306"/>
      <c r="G82" s="244"/>
      <c r="J82" s="244"/>
    </row>
    <row r="83" spans="1:11" ht="11.45" hidden="1" customHeight="1">
      <c r="A83" s="40" t="s">
        <v>53</v>
      </c>
      <c r="B83" s="162">
        <v>2118</v>
      </c>
      <c r="C83" s="94">
        <v>2118</v>
      </c>
      <c r="D83" s="94">
        <v>56609</v>
      </c>
      <c r="E83" s="94">
        <v>26727.57</v>
      </c>
      <c r="F83" s="306"/>
    </row>
    <row r="84" spans="1:11" ht="12.75" hidden="1" customHeight="1">
      <c r="A84" s="129"/>
      <c r="B84" s="129"/>
      <c r="C84" s="129"/>
      <c r="D84" s="129"/>
      <c r="E84" s="341" t="s">
        <v>237</v>
      </c>
      <c r="G84" s="244"/>
      <c r="H84" s="244"/>
    </row>
    <row r="85" spans="1:11" ht="12.75" hidden="1" customHeight="1">
      <c r="G85" s="244"/>
    </row>
    <row r="86" spans="1:11" ht="24" customHeight="1">
      <c r="A86" s="571" t="s">
        <v>390</v>
      </c>
      <c r="B86" s="571"/>
      <c r="C86" s="571"/>
      <c r="D86" s="571"/>
      <c r="E86" s="571"/>
    </row>
    <row r="87" spans="1:11" ht="5.0999999999999996" customHeight="1">
      <c r="A87" s="195"/>
      <c r="B87" s="195"/>
      <c r="C87" s="195"/>
      <c r="D87" s="195"/>
      <c r="E87" s="195"/>
    </row>
    <row r="88" spans="1:11" ht="12" customHeight="1">
      <c r="A88" s="554" t="s">
        <v>60</v>
      </c>
      <c r="B88" s="548" t="s">
        <v>323</v>
      </c>
      <c r="C88" s="548"/>
      <c r="D88" s="548"/>
      <c r="E88" s="548"/>
      <c r="I88" s="46"/>
      <c r="J88" s="173"/>
    </row>
    <row r="89" spans="1:11" ht="27.95" customHeight="1">
      <c r="A89" s="555"/>
      <c r="B89" s="76" t="s">
        <v>433</v>
      </c>
      <c r="C89" s="76" t="s">
        <v>434</v>
      </c>
      <c r="D89" s="76" t="s">
        <v>134</v>
      </c>
      <c r="E89" s="76" t="s">
        <v>141</v>
      </c>
      <c r="I89" s="46"/>
      <c r="J89" s="173"/>
    </row>
    <row r="90" spans="1:11" ht="5.0999999999999996" customHeight="1">
      <c r="A90" s="157"/>
      <c r="B90" s="51"/>
      <c r="C90" s="51"/>
      <c r="D90" s="51"/>
      <c r="E90" s="51"/>
    </row>
    <row r="91" spans="1:11" ht="9.75" customHeight="1">
      <c r="A91" s="157" t="s">
        <v>280</v>
      </c>
      <c r="B91" s="158">
        <f>+SUM(B92:B104)</f>
        <v>76146</v>
      </c>
      <c r="C91" s="158">
        <f>+SUM(C92:C104)</f>
        <v>76086</v>
      </c>
      <c r="D91" s="158">
        <f>+SUM(D92:D104)</f>
        <v>2127098</v>
      </c>
      <c r="E91" s="158">
        <f>D91/C91*1000</f>
        <v>27956.496595957204</v>
      </c>
    </row>
    <row r="92" spans="1:11" ht="9.75" customHeight="1">
      <c r="A92" s="39" t="s">
        <v>50</v>
      </c>
      <c r="B92" s="42">
        <v>5564</v>
      </c>
      <c r="C92" s="42">
        <v>5504</v>
      </c>
      <c r="D92" s="42">
        <v>137643</v>
      </c>
      <c r="E92" s="42">
        <v>25007.81</v>
      </c>
      <c r="F92" s="5"/>
    </row>
    <row r="93" spans="1:11" ht="9.75" customHeight="1">
      <c r="A93" s="39" t="s">
        <v>70</v>
      </c>
      <c r="B93" s="42">
        <v>11400</v>
      </c>
      <c r="C93" s="42">
        <v>11400</v>
      </c>
      <c r="D93" s="42">
        <v>288589</v>
      </c>
      <c r="E93" s="42">
        <v>25314.82</v>
      </c>
      <c r="F93" s="5"/>
      <c r="G93" s="303"/>
    </row>
    <row r="94" spans="1:11" ht="9.75" customHeight="1">
      <c r="A94" s="39" t="s">
        <v>54</v>
      </c>
      <c r="B94" s="42">
        <v>1172</v>
      </c>
      <c r="C94" s="42">
        <v>1172</v>
      </c>
      <c r="D94" s="42">
        <v>28334</v>
      </c>
      <c r="E94" s="42">
        <v>24175.77</v>
      </c>
      <c r="F94" s="5"/>
      <c r="G94"/>
    </row>
    <row r="95" spans="1:11" ht="9.75" customHeight="1">
      <c r="A95" s="39" t="s">
        <v>55</v>
      </c>
      <c r="B95" s="42">
        <v>3065</v>
      </c>
      <c r="C95" s="42">
        <v>3065</v>
      </c>
      <c r="D95" s="42">
        <v>91065</v>
      </c>
      <c r="E95" s="42">
        <v>29711.26</v>
      </c>
      <c r="F95" s="5"/>
      <c r="G95"/>
    </row>
    <row r="96" spans="1:11" ht="9.75" customHeight="1">
      <c r="A96" s="39" t="s">
        <v>71</v>
      </c>
      <c r="B96" s="42">
        <v>2790</v>
      </c>
      <c r="C96" s="42">
        <v>2790</v>
      </c>
      <c r="D96" s="42">
        <v>61125</v>
      </c>
      <c r="E96" s="42">
        <v>21908.6</v>
      </c>
      <c r="F96" s="5"/>
      <c r="G96" s="300"/>
    </row>
    <row r="97" spans="1:10" ht="9.75" customHeight="1">
      <c r="A97" s="39" t="s">
        <v>72</v>
      </c>
      <c r="B97" s="42">
        <v>9870</v>
      </c>
      <c r="C97" s="42">
        <v>9870</v>
      </c>
      <c r="D97" s="42">
        <v>261008</v>
      </c>
      <c r="E97" s="42">
        <v>26444.58</v>
      </c>
      <c r="F97" s="5"/>
      <c r="G97" s="13"/>
    </row>
    <row r="98" spans="1:10" ht="9.75" customHeight="1">
      <c r="A98" s="39" t="s">
        <v>51</v>
      </c>
      <c r="B98" s="42">
        <v>11646</v>
      </c>
      <c r="C98" s="42">
        <v>11646</v>
      </c>
      <c r="D98" s="42">
        <v>366181</v>
      </c>
      <c r="E98" s="42">
        <v>31442.639999999999</v>
      </c>
      <c r="F98" s="5"/>
      <c r="G98" s="300"/>
    </row>
    <row r="99" spans="1:10" ht="9.75" customHeight="1">
      <c r="A99" s="39" t="s">
        <v>48</v>
      </c>
      <c r="B99" s="42">
        <v>22633</v>
      </c>
      <c r="C99" s="42">
        <v>22633</v>
      </c>
      <c r="D99" s="42">
        <v>675525</v>
      </c>
      <c r="E99" s="42">
        <v>29846.9</v>
      </c>
      <c r="F99" s="5"/>
    </row>
    <row r="100" spans="1:10" ht="9.75" customHeight="1">
      <c r="A100" s="39" t="s">
        <v>49</v>
      </c>
      <c r="B100" s="42">
        <v>400</v>
      </c>
      <c r="C100" s="42">
        <v>400</v>
      </c>
      <c r="D100" s="42">
        <v>9030</v>
      </c>
      <c r="E100" s="42">
        <v>22575</v>
      </c>
      <c r="F100" s="5"/>
    </row>
    <row r="101" spans="1:10" ht="9.75" customHeight="1">
      <c r="A101" s="39" t="s">
        <v>193</v>
      </c>
      <c r="B101" s="42">
        <v>1214</v>
      </c>
      <c r="C101" s="42">
        <v>1214</v>
      </c>
      <c r="D101" s="42">
        <v>40694</v>
      </c>
      <c r="E101" s="42">
        <f>D101/C101*1000</f>
        <v>33520.593080724881</v>
      </c>
      <c r="F101" s="5"/>
    </row>
    <row r="102" spans="1:10" ht="9.75" customHeight="1">
      <c r="A102" s="39" t="s">
        <v>99</v>
      </c>
      <c r="B102" s="42">
        <v>4270</v>
      </c>
      <c r="C102" s="42">
        <v>4270</v>
      </c>
      <c r="D102" s="42">
        <v>110000</v>
      </c>
      <c r="E102" s="42">
        <v>25761.119999999999</v>
      </c>
      <c r="F102" s="5"/>
    </row>
    <row r="103" spans="1:10" ht="9.75" customHeight="1">
      <c r="A103" s="39" t="s">
        <v>52</v>
      </c>
      <c r="B103" s="42" t="s">
        <v>207</v>
      </c>
      <c r="C103" s="42" t="s">
        <v>207</v>
      </c>
      <c r="D103" s="42" t="s">
        <v>207</v>
      </c>
      <c r="E103" s="42" t="s">
        <v>207</v>
      </c>
      <c r="F103" s="5"/>
    </row>
    <row r="104" spans="1:10" ht="9.75" customHeight="1">
      <c r="A104" s="39" t="s">
        <v>53</v>
      </c>
      <c r="B104" s="80">
        <v>2122</v>
      </c>
      <c r="C104" s="42">
        <v>2122</v>
      </c>
      <c r="D104" s="42">
        <v>57904</v>
      </c>
      <c r="E104" s="42">
        <v>27287.46</v>
      </c>
      <c r="F104" s="5"/>
    </row>
    <row r="105" spans="1:10" ht="5.0999999999999996" customHeight="1">
      <c r="A105" s="486"/>
      <c r="B105" s="363"/>
      <c r="C105" s="94"/>
      <c r="D105" s="94"/>
      <c r="E105" s="94"/>
      <c r="F105" s="5"/>
    </row>
    <row r="106" spans="1:10" ht="11.25">
      <c r="A106" s="129"/>
      <c r="B106" s="129"/>
      <c r="C106" s="129"/>
      <c r="D106" s="129"/>
      <c r="E106" s="341" t="s">
        <v>237</v>
      </c>
    </row>
    <row r="107" spans="1:10" ht="11.1" customHeight="1"/>
    <row r="108" spans="1:10" ht="28.5" customHeight="1">
      <c r="A108" s="571" t="str">
        <f>A86</f>
        <v>12.19   PUNO: SUPERFICIE SEMBRADA, COSECHADA, PRODUCCIÓN Y RENDIMIENTO DE AVENA FORRAJERA, SEGÚN
           PROVINCIA, POR CAMPAÑA 2019 - 2023</v>
      </c>
      <c r="B108" s="571"/>
      <c r="C108" s="571"/>
      <c r="D108" s="571"/>
      <c r="E108" s="571"/>
    </row>
    <row r="109" spans="1:10" ht="3.75" customHeight="1">
      <c r="A109" s="195"/>
      <c r="B109" s="195"/>
      <c r="C109" s="195"/>
      <c r="D109" s="195"/>
      <c r="E109" s="195"/>
    </row>
    <row r="110" spans="1:10" ht="12" customHeight="1">
      <c r="A110" s="554" t="s">
        <v>60</v>
      </c>
      <c r="B110" s="548" t="s">
        <v>324</v>
      </c>
      <c r="C110" s="548"/>
      <c r="D110" s="548"/>
      <c r="E110" s="548"/>
      <c r="I110" s="46"/>
      <c r="J110" s="173"/>
    </row>
    <row r="111" spans="1:10" ht="27.95" customHeight="1">
      <c r="A111" s="555"/>
      <c r="B111" s="76" t="s">
        <v>433</v>
      </c>
      <c r="C111" s="76" t="s">
        <v>434</v>
      </c>
      <c r="D111" s="76" t="s">
        <v>134</v>
      </c>
      <c r="E111" s="76" t="s">
        <v>141</v>
      </c>
      <c r="I111" s="46"/>
      <c r="J111" s="173"/>
    </row>
    <row r="112" spans="1:10" ht="5.0999999999999996" customHeight="1">
      <c r="A112" s="157"/>
      <c r="B112" s="51"/>
      <c r="C112" s="51"/>
      <c r="D112" s="51"/>
      <c r="E112" s="51"/>
    </row>
    <row r="113" spans="1:7" ht="11.45" customHeight="1">
      <c r="A113" s="157" t="s">
        <v>280</v>
      </c>
      <c r="B113" s="158">
        <f>+SUM(B114:B126)</f>
        <v>76983</v>
      </c>
      <c r="C113" s="158">
        <f>+SUM(C114:C126)</f>
        <v>76983</v>
      </c>
      <c r="D113" s="158">
        <f>+SUM(D114:D126)</f>
        <v>2378106.39</v>
      </c>
      <c r="E113" s="158">
        <f>D113/C113*1000</f>
        <v>30891.318732707223</v>
      </c>
    </row>
    <row r="114" spans="1:7" ht="9.75" customHeight="1">
      <c r="A114" s="39" t="s">
        <v>50</v>
      </c>
      <c r="B114" s="42">
        <v>5499</v>
      </c>
      <c r="C114" s="42">
        <v>5499</v>
      </c>
      <c r="D114" s="42">
        <v>160255.25</v>
      </c>
      <c r="E114" s="42">
        <v>29142.62</v>
      </c>
    </row>
    <row r="115" spans="1:7" ht="9.75" customHeight="1">
      <c r="A115" s="39" t="s">
        <v>70</v>
      </c>
      <c r="B115" s="42">
        <v>11330</v>
      </c>
      <c r="C115" s="42">
        <v>11330</v>
      </c>
      <c r="D115" s="42">
        <v>277757.84000000003</v>
      </c>
      <c r="E115" s="42">
        <v>24515.26</v>
      </c>
    </row>
    <row r="116" spans="1:7" ht="9.75" customHeight="1">
      <c r="A116" s="39" t="s">
        <v>54</v>
      </c>
      <c r="B116" s="42">
        <v>1140</v>
      </c>
      <c r="C116" s="42">
        <v>1140</v>
      </c>
      <c r="D116" s="42">
        <v>30514.3</v>
      </c>
      <c r="E116" s="42">
        <v>26766.93</v>
      </c>
      <c r="G116" s="303"/>
    </row>
    <row r="117" spans="1:7" ht="9.75" customHeight="1">
      <c r="A117" s="39" t="s">
        <v>55</v>
      </c>
      <c r="B117" s="42">
        <v>3150</v>
      </c>
      <c r="C117" s="42">
        <v>3150</v>
      </c>
      <c r="D117" s="42">
        <v>92927</v>
      </c>
      <c r="E117" s="42">
        <v>29500.63</v>
      </c>
      <c r="G117"/>
    </row>
    <row r="118" spans="1:7" ht="9.75" customHeight="1">
      <c r="A118" s="39" t="s">
        <v>71</v>
      </c>
      <c r="B118" s="42">
        <v>2815</v>
      </c>
      <c r="C118" s="42">
        <v>2815</v>
      </c>
      <c r="D118" s="42">
        <v>70575</v>
      </c>
      <c r="E118" s="42">
        <v>25071.05</v>
      </c>
      <c r="G118"/>
    </row>
    <row r="119" spans="1:7" ht="9.75" customHeight="1">
      <c r="A119" s="39" t="s">
        <v>72</v>
      </c>
      <c r="B119" s="42">
        <v>9680</v>
      </c>
      <c r="C119" s="42">
        <v>9680</v>
      </c>
      <c r="D119" s="42">
        <v>260283</v>
      </c>
      <c r="E119" s="42">
        <v>26888.74</v>
      </c>
      <c r="G119" s="300"/>
    </row>
    <row r="120" spans="1:7" ht="9.75" customHeight="1">
      <c r="A120" s="39" t="s">
        <v>51</v>
      </c>
      <c r="B120" s="42">
        <v>11914</v>
      </c>
      <c r="C120" s="42">
        <v>11914</v>
      </c>
      <c r="D120" s="42">
        <v>421528</v>
      </c>
      <c r="E120" s="42">
        <v>35380.9</v>
      </c>
      <c r="G120" s="13"/>
    </row>
    <row r="121" spans="1:7" ht="9.75" customHeight="1">
      <c r="A121" s="39" t="s">
        <v>48</v>
      </c>
      <c r="B121" s="42">
        <v>22681</v>
      </c>
      <c r="C121" s="42">
        <v>22681</v>
      </c>
      <c r="D121" s="42">
        <v>832791</v>
      </c>
      <c r="E121" s="42">
        <v>36717.56</v>
      </c>
      <c r="G121" s="300"/>
    </row>
    <row r="122" spans="1:7" ht="9.75" customHeight="1">
      <c r="A122" s="39" t="s">
        <v>49</v>
      </c>
      <c r="B122" s="42">
        <v>411</v>
      </c>
      <c r="C122" s="42">
        <v>411</v>
      </c>
      <c r="D122" s="42">
        <v>8983</v>
      </c>
      <c r="E122" s="42">
        <v>21856.45</v>
      </c>
    </row>
    <row r="123" spans="1:7" ht="9.75" customHeight="1">
      <c r="A123" s="39" t="s">
        <v>193</v>
      </c>
      <c r="B123" s="42">
        <v>1264</v>
      </c>
      <c r="C123" s="42">
        <v>1264</v>
      </c>
      <c r="D123" s="42">
        <v>36448</v>
      </c>
      <c r="E123" s="42">
        <f>D123/C123*1000</f>
        <v>28835.443037974685</v>
      </c>
    </row>
    <row r="124" spans="1:7" ht="9.75" customHeight="1">
      <c r="A124" s="39" t="s">
        <v>99</v>
      </c>
      <c r="B124" s="42">
        <v>4980</v>
      </c>
      <c r="C124" s="42">
        <v>4980</v>
      </c>
      <c r="D124" s="42">
        <v>129483</v>
      </c>
      <c r="E124" s="42">
        <v>26000.6</v>
      </c>
    </row>
    <row r="125" spans="1:7" ht="9.75" customHeight="1">
      <c r="A125" s="39" t="s">
        <v>52</v>
      </c>
      <c r="B125" s="42" t="s">
        <v>207</v>
      </c>
      <c r="C125" s="42" t="s">
        <v>207</v>
      </c>
      <c r="D125" s="42" t="s">
        <v>207</v>
      </c>
      <c r="E125" s="42" t="s">
        <v>207</v>
      </c>
    </row>
    <row r="126" spans="1:7" ht="9.75" customHeight="1">
      <c r="A126" s="39" t="s">
        <v>53</v>
      </c>
      <c r="B126" s="80">
        <v>2119</v>
      </c>
      <c r="C126" s="42">
        <v>2119</v>
      </c>
      <c r="D126" s="42">
        <v>56561</v>
      </c>
      <c r="E126" s="42">
        <v>26692.31</v>
      </c>
    </row>
    <row r="127" spans="1:7" ht="5.0999999999999996" customHeight="1">
      <c r="A127" s="486"/>
      <c r="B127" s="363"/>
      <c r="C127" s="94"/>
      <c r="D127" s="94"/>
      <c r="E127" s="94"/>
    </row>
    <row r="128" spans="1:7" ht="11.1" customHeight="1">
      <c r="A128" s="129"/>
      <c r="B128" s="129"/>
      <c r="C128" s="129"/>
      <c r="D128" s="129"/>
      <c r="E128" s="341" t="s">
        <v>237</v>
      </c>
    </row>
    <row r="129" spans="1:10" ht="30" customHeight="1">
      <c r="A129" s="571" t="str">
        <f>A86</f>
        <v>12.19   PUNO: SUPERFICIE SEMBRADA, COSECHADA, PRODUCCIÓN Y RENDIMIENTO DE AVENA FORRAJERA, SEGÚN
           PROVINCIA, POR CAMPAÑA 2019 - 2023</v>
      </c>
      <c r="B129" s="571"/>
      <c r="C129" s="571"/>
      <c r="D129" s="571"/>
      <c r="E129" s="571"/>
    </row>
    <row r="130" spans="1:10" ht="5.0999999999999996" customHeight="1">
      <c r="E130" s="183"/>
    </row>
    <row r="131" spans="1:10" ht="12" customHeight="1">
      <c r="A131" s="554" t="s">
        <v>60</v>
      </c>
      <c r="B131" s="548" t="s">
        <v>325</v>
      </c>
      <c r="C131" s="548"/>
      <c r="D131" s="548"/>
      <c r="E131" s="548"/>
      <c r="I131" s="46"/>
      <c r="J131" s="173"/>
    </row>
    <row r="132" spans="1:10" ht="27.95" customHeight="1">
      <c r="A132" s="555"/>
      <c r="B132" s="76" t="s">
        <v>433</v>
      </c>
      <c r="C132" s="76" t="s">
        <v>434</v>
      </c>
      <c r="D132" s="76" t="s">
        <v>134</v>
      </c>
      <c r="E132" s="76" t="s">
        <v>141</v>
      </c>
      <c r="I132" s="46"/>
      <c r="J132" s="173"/>
    </row>
    <row r="133" spans="1:10" ht="5.0999999999999996" customHeight="1">
      <c r="A133" s="157"/>
      <c r="B133" s="51"/>
      <c r="C133" s="51"/>
      <c r="D133" s="51"/>
      <c r="E133" s="51"/>
    </row>
    <row r="134" spans="1:10" ht="11.45" customHeight="1">
      <c r="A134" s="157" t="s">
        <v>280</v>
      </c>
      <c r="B134" s="158">
        <f>+SUM(B135:B147)</f>
        <v>79139</v>
      </c>
      <c r="C134" s="158">
        <f>+SUM(C135:C147)</f>
        <v>79139</v>
      </c>
      <c r="D134" s="158">
        <f>+SUM(D135:D147)</f>
        <v>2979982.9</v>
      </c>
      <c r="E134" s="158">
        <f>D134/C134*1000</f>
        <v>37655.048711760326</v>
      </c>
    </row>
    <row r="135" spans="1:10" ht="9.75" customHeight="1">
      <c r="A135" s="39" t="s">
        <v>50</v>
      </c>
      <c r="B135" s="42">
        <v>5857</v>
      </c>
      <c r="C135" s="42">
        <v>5857</v>
      </c>
      <c r="D135" s="42">
        <v>201552</v>
      </c>
      <c r="E135" s="42">
        <v>34412.156394058395</v>
      </c>
    </row>
    <row r="136" spans="1:10" ht="9.75" customHeight="1">
      <c r="A136" s="39" t="s">
        <v>70</v>
      </c>
      <c r="B136" s="42">
        <v>11741</v>
      </c>
      <c r="C136" s="42">
        <v>11741</v>
      </c>
      <c r="D136" s="42">
        <v>433517</v>
      </c>
      <c r="E136" s="42">
        <v>36923.345541265648</v>
      </c>
    </row>
    <row r="137" spans="1:10" ht="9.75" customHeight="1">
      <c r="A137" s="39" t="s">
        <v>54</v>
      </c>
      <c r="B137" s="42">
        <v>1295</v>
      </c>
      <c r="C137" s="42">
        <v>1295</v>
      </c>
      <c r="D137" s="42">
        <v>35559</v>
      </c>
      <c r="E137" s="42">
        <v>27458.68725868726</v>
      </c>
    </row>
    <row r="138" spans="1:10" ht="9.75" customHeight="1">
      <c r="A138" s="39" t="s">
        <v>55</v>
      </c>
      <c r="B138" s="42">
        <v>3470</v>
      </c>
      <c r="C138" s="42">
        <v>3470</v>
      </c>
      <c r="D138" s="42">
        <v>127800</v>
      </c>
      <c r="E138" s="42">
        <v>36829.971181556197</v>
      </c>
    </row>
    <row r="139" spans="1:10" ht="9.75" customHeight="1">
      <c r="A139" s="39" t="s">
        <v>71</v>
      </c>
      <c r="B139" s="42">
        <v>2805</v>
      </c>
      <c r="C139" s="42">
        <v>2805</v>
      </c>
      <c r="D139" s="42">
        <v>87609</v>
      </c>
      <c r="E139" s="42">
        <v>31233.155080213906</v>
      </c>
    </row>
    <row r="140" spans="1:10" ht="9.75" customHeight="1">
      <c r="A140" s="39" t="s">
        <v>72</v>
      </c>
      <c r="B140" s="42">
        <v>10135</v>
      </c>
      <c r="C140" s="42">
        <v>10135</v>
      </c>
      <c r="D140" s="42">
        <v>382142</v>
      </c>
      <c r="E140" s="42">
        <v>37705.180069067588</v>
      </c>
    </row>
    <row r="141" spans="1:10" ht="9.75" customHeight="1">
      <c r="A141" s="39" t="s">
        <v>51</v>
      </c>
      <c r="B141" s="42">
        <v>12260</v>
      </c>
      <c r="C141" s="42">
        <v>12260</v>
      </c>
      <c r="D141" s="42">
        <v>488600</v>
      </c>
      <c r="E141" s="42">
        <v>39853.181076672103</v>
      </c>
    </row>
    <row r="142" spans="1:10" ht="9.75" customHeight="1">
      <c r="A142" s="39" t="s">
        <v>48</v>
      </c>
      <c r="B142" s="42">
        <v>22771</v>
      </c>
      <c r="C142" s="42">
        <v>22771</v>
      </c>
      <c r="D142" s="42">
        <v>906617</v>
      </c>
      <c r="E142" s="42">
        <v>39814.544815774447</v>
      </c>
    </row>
    <row r="143" spans="1:10" ht="9.75" customHeight="1">
      <c r="A143" s="39" t="s">
        <v>49</v>
      </c>
      <c r="B143" s="42">
        <v>392</v>
      </c>
      <c r="C143" s="42">
        <v>392</v>
      </c>
      <c r="D143" s="42">
        <v>10398.9</v>
      </c>
      <c r="E143" s="42">
        <v>26527.806122448979</v>
      </c>
    </row>
    <row r="144" spans="1:10" ht="9.75" customHeight="1">
      <c r="A144" s="39" t="s">
        <v>193</v>
      </c>
      <c r="B144" s="42">
        <v>1294</v>
      </c>
      <c r="C144" s="42">
        <v>1294</v>
      </c>
      <c r="D144" s="42">
        <v>44683</v>
      </c>
      <c r="E144" s="42">
        <v>34530.911901081912</v>
      </c>
    </row>
    <row r="145" spans="1:5" ht="9.75" customHeight="1">
      <c r="A145" s="39" t="s">
        <v>99</v>
      </c>
      <c r="B145" s="42">
        <v>5009</v>
      </c>
      <c r="C145" s="42">
        <v>5009</v>
      </c>
      <c r="D145" s="42">
        <v>204989</v>
      </c>
      <c r="E145" s="42">
        <v>40924.136554202436</v>
      </c>
    </row>
    <row r="146" spans="1:5" ht="9.75" customHeight="1">
      <c r="A146" s="39" t="s">
        <v>52</v>
      </c>
      <c r="B146" s="42" t="s">
        <v>207</v>
      </c>
      <c r="C146" s="42" t="s">
        <v>207</v>
      </c>
      <c r="D146" s="42" t="s">
        <v>207</v>
      </c>
      <c r="E146" s="42" t="s">
        <v>0</v>
      </c>
    </row>
    <row r="147" spans="1:5" ht="9.75" customHeight="1">
      <c r="A147" s="39" t="s">
        <v>53</v>
      </c>
      <c r="B147" s="80">
        <v>2110</v>
      </c>
      <c r="C147" s="42">
        <v>2110</v>
      </c>
      <c r="D147" s="42">
        <v>56516</v>
      </c>
      <c r="E147" s="42">
        <v>26784.834123222747</v>
      </c>
    </row>
    <row r="148" spans="1:5" ht="5.0999999999999996" customHeight="1">
      <c r="A148" s="486"/>
      <c r="B148" s="363"/>
      <c r="C148" s="94"/>
      <c r="D148" s="94"/>
      <c r="E148" s="94"/>
    </row>
    <row r="149" spans="1:5" ht="11.1" customHeight="1">
      <c r="A149" s="574" t="s">
        <v>237</v>
      </c>
      <c r="B149" s="574"/>
      <c r="C149" s="574"/>
      <c r="D149" s="574"/>
      <c r="E149" s="574"/>
    </row>
    <row r="150" spans="1:5" ht="25.5" customHeight="1">
      <c r="A150" s="571" t="str">
        <f>A86</f>
        <v>12.19   PUNO: SUPERFICIE SEMBRADA, COSECHADA, PRODUCCIÓN Y RENDIMIENTO DE AVENA FORRAJERA, SEGÚN
           PROVINCIA, POR CAMPAÑA 2019 - 2023</v>
      </c>
      <c r="B150" s="571"/>
      <c r="C150" s="571"/>
      <c r="D150" s="571"/>
      <c r="E150" s="571"/>
    </row>
    <row r="151" spans="1:5" ht="9" customHeight="1">
      <c r="E151" s="382" t="s">
        <v>319</v>
      </c>
    </row>
    <row r="152" spans="1:5" ht="12.75" customHeight="1">
      <c r="A152" s="554" t="s">
        <v>60</v>
      </c>
      <c r="B152" s="548" t="s">
        <v>348</v>
      </c>
      <c r="C152" s="548"/>
      <c r="D152" s="548"/>
      <c r="E152" s="548"/>
    </row>
    <row r="153" spans="1:5" ht="27.95" customHeight="1">
      <c r="A153" s="555"/>
      <c r="B153" s="76" t="s">
        <v>433</v>
      </c>
      <c r="C153" s="76" t="s">
        <v>434</v>
      </c>
      <c r="D153" s="76" t="s">
        <v>134</v>
      </c>
      <c r="E153" s="76" t="s">
        <v>141</v>
      </c>
    </row>
    <row r="154" spans="1:5" ht="5.0999999999999996" customHeight="1">
      <c r="A154" s="157"/>
      <c r="B154" s="51"/>
      <c r="C154" s="51"/>
      <c r="D154" s="51"/>
      <c r="E154" s="51"/>
    </row>
    <row r="155" spans="1:5" ht="11.45" customHeight="1">
      <c r="A155" s="157" t="s">
        <v>280</v>
      </c>
      <c r="B155" s="158">
        <f>+SUM(B156:B168)</f>
        <v>57250.040999999997</v>
      </c>
      <c r="C155" s="158">
        <f>+SUM(C156:C168)</f>
        <v>84981</v>
      </c>
      <c r="D155" s="158">
        <f>+SUM(D156:D168)</f>
        <v>1255460.297</v>
      </c>
      <c r="E155" s="158">
        <f>D155/C155*1000</f>
        <v>14773.423435826831</v>
      </c>
    </row>
    <row r="156" spans="1:5" ht="9.75" customHeight="1">
      <c r="A156" s="39" t="s">
        <v>50</v>
      </c>
      <c r="B156" s="42">
        <v>6254</v>
      </c>
      <c r="C156" s="42">
        <v>6147</v>
      </c>
      <c r="D156" s="42">
        <v>100972</v>
      </c>
      <c r="E156" s="277">
        <f t="shared" ref="E156:E168" si="1">D156/C156*1000</f>
        <v>16426.22417439401</v>
      </c>
    </row>
    <row r="157" spans="1:5" ht="9.75" customHeight="1">
      <c r="A157" s="39" t="s">
        <v>70</v>
      </c>
      <c r="B157" s="42">
        <v>8665</v>
      </c>
      <c r="C157" s="42">
        <v>12920</v>
      </c>
      <c r="D157" s="42">
        <v>105735.64</v>
      </c>
      <c r="E157" s="277">
        <f t="shared" si="1"/>
        <v>8183.8730650154794</v>
      </c>
    </row>
    <row r="158" spans="1:5" ht="9.75" customHeight="1">
      <c r="A158" s="39" t="s">
        <v>54</v>
      </c>
      <c r="B158" s="42">
        <v>1000</v>
      </c>
      <c r="C158" s="42">
        <v>1195</v>
      </c>
      <c r="D158" s="42">
        <v>32859.767999999996</v>
      </c>
      <c r="E158" s="277">
        <f t="shared" si="1"/>
        <v>27497.713807531378</v>
      </c>
    </row>
    <row r="159" spans="1:5" ht="9.75" customHeight="1">
      <c r="A159" s="39" t="s">
        <v>55</v>
      </c>
      <c r="B159" s="42">
        <v>2661</v>
      </c>
      <c r="C159" s="42">
        <v>4980</v>
      </c>
      <c r="D159" s="42">
        <v>102817</v>
      </c>
      <c r="E159" s="277">
        <f t="shared" si="1"/>
        <v>20645.983935742974</v>
      </c>
    </row>
    <row r="160" spans="1:5" ht="9.75" customHeight="1">
      <c r="A160" s="39" t="s">
        <v>71</v>
      </c>
      <c r="B160" s="42">
        <v>1451</v>
      </c>
      <c r="C160" s="42">
        <v>2938</v>
      </c>
      <c r="D160" s="42">
        <v>59000.93</v>
      </c>
      <c r="E160" s="277">
        <f t="shared" si="1"/>
        <v>20082.004765146357</v>
      </c>
    </row>
    <row r="161" spans="1:5" ht="9.75" customHeight="1">
      <c r="A161" s="39" t="s">
        <v>72</v>
      </c>
      <c r="B161" s="42">
        <v>6614</v>
      </c>
      <c r="C161" s="42">
        <v>10452</v>
      </c>
      <c r="D161" s="42">
        <v>126553.2</v>
      </c>
      <c r="E161" s="277">
        <f t="shared" si="1"/>
        <v>12108.036739380022</v>
      </c>
    </row>
    <row r="162" spans="1:5" ht="9.75" customHeight="1">
      <c r="A162" s="39" t="s">
        <v>51</v>
      </c>
      <c r="B162" s="42">
        <v>8255</v>
      </c>
      <c r="C162" s="42">
        <v>13129</v>
      </c>
      <c r="D162" s="42">
        <v>187401.4</v>
      </c>
      <c r="E162" s="277">
        <f t="shared" si="1"/>
        <v>14273.851778505597</v>
      </c>
    </row>
    <row r="163" spans="1:5" ht="9.75" customHeight="1">
      <c r="A163" s="39" t="s">
        <v>48</v>
      </c>
      <c r="B163" s="42">
        <v>15139.040999999999</v>
      </c>
      <c r="C163" s="42">
        <v>22866</v>
      </c>
      <c r="D163" s="42">
        <v>413656.359</v>
      </c>
      <c r="E163" s="277">
        <f t="shared" si="1"/>
        <v>18090.45565468381</v>
      </c>
    </row>
    <row r="164" spans="1:5" ht="9.75" customHeight="1">
      <c r="A164" s="39" t="s">
        <v>49</v>
      </c>
      <c r="B164" s="42">
        <v>230</v>
      </c>
      <c r="C164" s="42">
        <v>486</v>
      </c>
      <c r="D164" s="42">
        <v>2908</v>
      </c>
      <c r="E164" s="277">
        <f t="shared" si="1"/>
        <v>5983.5390946502057</v>
      </c>
    </row>
    <row r="165" spans="1:5" ht="9.75" customHeight="1">
      <c r="A165" s="39" t="s">
        <v>193</v>
      </c>
      <c r="B165" s="42">
        <v>1135</v>
      </c>
      <c r="C165" s="42">
        <v>1299</v>
      </c>
      <c r="D165" s="42">
        <v>20361.2</v>
      </c>
      <c r="E165" s="277">
        <f t="shared" si="1"/>
        <v>15674.518860662049</v>
      </c>
    </row>
    <row r="166" spans="1:5" ht="9.75" customHeight="1">
      <c r="A166" s="39" t="s">
        <v>99</v>
      </c>
      <c r="B166" s="42">
        <v>4390</v>
      </c>
      <c r="C166" s="42">
        <v>6460</v>
      </c>
      <c r="D166" s="42">
        <v>56831.8</v>
      </c>
      <c r="E166" s="277">
        <f t="shared" si="1"/>
        <v>8797.4922600619211</v>
      </c>
    </row>
    <row r="167" spans="1:5" ht="9.75" customHeight="1">
      <c r="A167" s="39" t="s">
        <v>52</v>
      </c>
      <c r="B167" s="42" t="s">
        <v>0</v>
      </c>
      <c r="C167" s="42" t="s">
        <v>0</v>
      </c>
      <c r="D167" s="42" t="s">
        <v>0</v>
      </c>
      <c r="E167" s="277" t="s">
        <v>0</v>
      </c>
    </row>
    <row r="168" spans="1:5" ht="9.75" customHeight="1">
      <c r="A168" s="39" t="s">
        <v>53</v>
      </c>
      <c r="B168" s="80">
        <v>1456</v>
      </c>
      <c r="C168" s="42">
        <v>2109</v>
      </c>
      <c r="D168" s="42">
        <v>46363</v>
      </c>
      <c r="E168" s="277">
        <f t="shared" si="1"/>
        <v>21983.404457088669</v>
      </c>
    </row>
    <row r="169" spans="1:5" ht="5.0999999999999996" customHeight="1">
      <c r="A169" s="486"/>
      <c r="B169" s="94"/>
      <c r="C169" s="94"/>
      <c r="D169" s="94"/>
      <c r="E169" s="394"/>
    </row>
    <row r="170" spans="1:5" ht="12.75" customHeight="1">
      <c r="A170" s="558" t="s">
        <v>127</v>
      </c>
      <c r="B170" s="558"/>
      <c r="C170" s="558"/>
      <c r="D170" s="558"/>
      <c r="E170" s="558"/>
    </row>
    <row r="172" spans="1:5" ht="12.75" customHeight="1">
      <c r="A172"/>
      <c r="B172"/>
      <c r="C172"/>
      <c r="D172"/>
      <c r="E172"/>
    </row>
    <row r="173" spans="1:5" ht="12.75" customHeight="1">
      <c r="A173"/>
      <c r="B173"/>
      <c r="C173"/>
      <c r="D173"/>
      <c r="E173"/>
    </row>
    <row r="174" spans="1:5" ht="12.75" customHeight="1">
      <c r="A174"/>
      <c r="B174"/>
      <c r="C174"/>
      <c r="D174"/>
      <c r="E174"/>
    </row>
    <row r="175" spans="1:5" ht="12.75" customHeight="1">
      <c r="A175"/>
      <c r="B175"/>
      <c r="C175"/>
      <c r="D175"/>
      <c r="E175"/>
    </row>
    <row r="176" spans="1:5" ht="12.75" customHeight="1">
      <c r="A176"/>
      <c r="B176"/>
      <c r="C176"/>
      <c r="D176"/>
      <c r="E176"/>
    </row>
    <row r="177" spans="1:5" ht="12.75" customHeight="1">
      <c r="A177"/>
      <c r="B177"/>
      <c r="C177"/>
      <c r="D177"/>
      <c r="E177"/>
    </row>
    <row r="178" spans="1:5" ht="12.75" customHeight="1">
      <c r="A178"/>
      <c r="B178"/>
      <c r="C178"/>
      <c r="D178"/>
      <c r="E178"/>
    </row>
    <row r="179" spans="1:5" ht="12.75" customHeight="1">
      <c r="A179"/>
      <c r="B179"/>
      <c r="C179"/>
      <c r="D179"/>
      <c r="E179"/>
    </row>
    <row r="180" spans="1:5" ht="12.75" customHeight="1">
      <c r="A180"/>
      <c r="B180"/>
      <c r="C180"/>
      <c r="D180"/>
      <c r="E180"/>
    </row>
    <row r="181" spans="1:5" ht="12.75" customHeight="1">
      <c r="A181"/>
      <c r="B181"/>
      <c r="C181"/>
      <c r="D181"/>
      <c r="E181"/>
    </row>
    <row r="182" spans="1:5" ht="12.75" customHeight="1">
      <c r="A182"/>
      <c r="B182"/>
      <c r="C182"/>
      <c r="D182"/>
      <c r="E182"/>
    </row>
    <row r="183" spans="1:5" ht="12.75" customHeight="1">
      <c r="A183"/>
      <c r="B183"/>
      <c r="C183"/>
      <c r="D183"/>
      <c r="E183"/>
    </row>
    <row r="184" spans="1:5" ht="12.75" customHeight="1">
      <c r="A184"/>
      <c r="B184"/>
      <c r="C184"/>
      <c r="D184"/>
      <c r="E184"/>
    </row>
    <row r="185" spans="1:5" ht="12.75" customHeight="1">
      <c r="A185"/>
      <c r="B185"/>
      <c r="C185"/>
      <c r="D185"/>
      <c r="E185"/>
    </row>
    <row r="186" spans="1:5" ht="12.75" customHeight="1">
      <c r="A186"/>
      <c r="B186"/>
      <c r="C186"/>
      <c r="D186"/>
      <c r="E186"/>
    </row>
    <row r="187" spans="1:5" ht="12.75" customHeight="1">
      <c r="A187"/>
      <c r="B187"/>
      <c r="C187"/>
      <c r="D187"/>
      <c r="E187"/>
    </row>
    <row r="188" spans="1:5" ht="12.75" customHeight="1">
      <c r="A188"/>
      <c r="B188"/>
      <c r="C188"/>
      <c r="D188"/>
      <c r="E188"/>
    </row>
    <row r="189" spans="1:5" ht="12.75" customHeight="1">
      <c r="A189"/>
      <c r="B189"/>
      <c r="C189"/>
      <c r="D189"/>
      <c r="E189"/>
    </row>
    <row r="190" spans="1:5" ht="12.75" customHeight="1">
      <c r="A190"/>
      <c r="B190"/>
      <c r="C190"/>
      <c r="D190"/>
      <c r="E190"/>
    </row>
    <row r="191" spans="1:5" ht="12.75" customHeight="1">
      <c r="A191"/>
      <c r="B191"/>
      <c r="C191"/>
      <c r="D191"/>
      <c r="E191"/>
    </row>
  </sheetData>
  <sortState ref="P4:P15">
    <sortCondition ref="P4"/>
  </sortState>
  <mergeCells count="23">
    <mergeCell ref="A170:E170"/>
    <mergeCell ref="A108:E108"/>
    <mergeCell ref="A1:E1"/>
    <mergeCell ref="A24:E24"/>
    <mergeCell ref="A45:E45"/>
    <mergeCell ref="A43:E43"/>
    <mergeCell ref="A42:E42"/>
    <mergeCell ref="A2:E2"/>
    <mergeCell ref="A86:E86"/>
    <mergeCell ref="A65:E65"/>
    <mergeCell ref="A67:A68"/>
    <mergeCell ref="B67:E67"/>
    <mergeCell ref="A88:A89"/>
    <mergeCell ref="B88:E88"/>
    <mergeCell ref="A150:E150"/>
    <mergeCell ref="A152:A153"/>
    <mergeCell ref="B152:E152"/>
    <mergeCell ref="B110:E110"/>
    <mergeCell ref="A131:A132"/>
    <mergeCell ref="B131:E131"/>
    <mergeCell ref="A129:E129"/>
    <mergeCell ref="A149:E149"/>
    <mergeCell ref="A110:A111"/>
  </mergeCells>
  <phoneticPr fontId="0" type="noConversion"/>
  <pageMargins left="0.78740157480314965" right="0.78740157480314965" top="0.98425196850393704" bottom="0.98425196850393704" header="0" footer="0"/>
  <pageSetup paperSize="9" fitToWidth="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theme="0"/>
  </sheetPr>
  <dimension ref="A1:V194"/>
  <sheetViews>
    <sheetView showGridLines="0" topLeftCell="A110" zoomScaleNormal="100" zoomScaleSheetLayoutView="100" workbookViewId="0">
      <selection activeCell="A110" sqref="A110:E110"/>
    </sheetView>
  </sheetViews>
  <sheetFormatPr baseColWidth="10" defaultColWidth="11.42578125" defaultRowHeight="12.75" customHeight="1"/>
  <cols>
    <col min="1" max="5" width="16.7109375" style="1" customWidth="1"/>
    <col min="6" max="6" width="12.85546875" style="1" customWidth="1"/>
    <col min="7" max="7" width="10.140625" style="1" customWidth="1"/>
    <col min="8" max="8" width="10.5703125" style="1" customWidth="1"/>
    <col min="9" max="9" width="9.140625" style="1" customWidth="1"/>
    <col min="10" max="10" width="10.85546875" style="1" customWidth="1"/>
    <col min="11" max="13" width="4.42578125" style="1" customWidth="1"/>
    <col min="14" max="14" width="7.85546875" style="1" customWidth="1"/>
    <col min="15" max="15" width="8.42578125" style="1" customWidth="1"/>
    <col min="16" max="16" width="7.7109375" style="1" customWidth="1"/>
    <col min="17" max="17" width="7.42578125" style="1" customWidth="1"/>
    <col min="18" max="18" width="11.42578125" style="1"/>
    <col min="19" max="19" width="9.7109375" style="1" customWidth="1"/>
    <col min="20" max="20" width="10.28515625" style="1" customWidth="1"/>
    <col min="21" max="21" width="10.42578125" style="1" customWidth="1"/>
    <col min="22" max="16384" width="11.42578125" style="1"/>
  </cols>
  <sheetData>
    <row r="1" spans="1:22" s="13" customFormat="1" ht="15.75" hidden="1" customHeight="1">
      <c r="A1" s="195" t="s">
        <v>257</v>
      </c>
      <c r="B1" s="200"/>
      <c r="C1" s="200"/>
      <c r="D1" s="200"/>
      <c r="E1" s="200"/>
      <c r="F1" s="21"/>
      <c r="G1" s="21"/>
      <c r="H1" s="21"/>
    </row>
    <row r="2" spans="1:22" s="13" customFormat="1" ht="13.5" hidden="1" customHeight="1">
      <c r="A2" s="200" t="s">
        <v>179</v>
      </c>
      <c r="B2" s="200"/>
      <c r="C2" s="200"/>
      <c r="D2" s="200"/>
      <c r="E2" s="200"/>
      <c r="F2" s="21"/>
    </row>
    <row r="3" spans="1:22" s="13" customFormat="1" ht="13.5" hidden="1" customHeight="1">
      <c r="A3" s="201"/>
      <c r="B3" s="201"/>
      <c r="C3" s="201"/>
      <c r="D3" s="201"/>
      <c r="E3" s="20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2" s="2" customFormat="1" ht="57" hidden="1" customHeight="1">
      <c r="A4" s="149" t="s">
        <v>60</v>
      </c>
      <c r="B4" s="106" t="s">
        <v>137</v>
      </c>
      <c r="C4" s="76" t="s">
        <v>135</v>
      </c>
      <c r="D4" s="76" t="s">
        <v>134</v>
      </c>
      <c r="E4" s="76" t="s">
        <v>136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s="2" customFormat="1" ht="18" hidden="1" customHeight="1">
      <c r="A5" s="157" t="s">
        <v>47</v>
      </c>
      <c r="B5" s="158">
        <f>SUM(B6:B18)</f>
        <v>36430</v>
      </c>
      <c r="C5" s="158">
        <f>SUM(C6:C18)</f>
        <v>30724</v>
      </c>
      <c r="D5" s="158">
        <f>SUM(D6:D18)</f>
        <v>31537.396000000001</v>
      </c>
      <c r="E5" s="158">
        <f>SUM(E6:E18)</f>
        <v>16175.226869588412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s="11" customFormat="1" ht="16.5" hidden="1" customHeight="1">
      <c r="A6" s="202" t="s">
        <v>50</v>
      </c>
      <c r="B6" s="203">
        <v>4920</v>
      </c>
      <c r="C6" s="203">
        <v>4920</v>
      </c>
      <c r="D6" s="203">
        <v>4805.1000000000004</v>
      </c>
      <c r="E6" s="203">
        <f>(D6*1000)/C6</f>
        <v>976.64634146341461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s="11" customFormat="1" ht="16.5" hidden="1" customHeight="1">
      <c r="A7" s="202" t="s">
        <v>70</v>
      </c>
      <c r="B7" s="203">
        <v>8220</v>
      </c>
      <c r="C7" s="203">
        <v>8080</v>
      </c>
      <c r="D7" s="203">
        <v>8157.6</v>
      </c>
      <c r="E7" s="203">
        <f t="shared" ref="E7:E18" si="0">(D7*1000)/C7</f>
        <v>1009.6039603960396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s="11" customFormat="1" ht="16.5" hidden="1" customHeight="1">
      <c r="A8" s="202" t="s">
        <v>54</v>
      </c>
      <c r="B8" s="203">
        <v>63</v>
      </c>
      <c r="C8" s="203">
        <v>63</v>
      </c>
      <c r="D8" s="203">
        <v>54.9</v>
      </c>
      <c r="E8" s="203">
        <f t="shared" si="0"/>
        <v>871.42857142857144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s="11" customFormat="1" ht="16.5" hidden="1" customHeight="1">
      <c r="A9" s="202" t="s">
        <v>55</v>
      </c>
      <c r="B9" s="203">
        <v>3500</v>
      </c>
      <c r="C9" s="203">
        <v>3500</v>
      </c>
      <c r="D9" s="203">
        <v>3440.4</v>
      </c>
      <c r="E9" s="203">
        <f t="shared" si="0"/>
        <v>982.97142857142853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s="11" customFormat="1" ht="16.5" hidden="1" customHeight="1">
      <c r="A10" s="202" t="s">
        <v>71</v>
      </c>
      <c r="B10" s="203">
        <v>4728</v>
      </c>
      <c r="C10" s="203">
        <v>4728</v>
      </c>
      <c r="D10" s="203">
        <v>5076.5</v>
      </c>
      <c r="E10" s="203">
        <f t="shared" si="0"/>
        <v>1073.7098138747886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s="11" customFormat="1" ht="16.5" hidden="1" customHeight="1">
      <c r="A11" s="202" t="s">
        <v>72</v>
      </c>
      <c r="B11" s="203">
        <v>3850</v>
      </c>
      <c r="C11" s="203">
        <v>3690</v>
      </c>
      <c r="D11" s="203">
        <v>3785.8</v>
      </c>
      <c r="E11" s="203">
        <f t="shared" si="0"/>
        <v>1025.9620596205962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s="11" customFormat="1" ht="16.5" hidden="1" customHeight="1">
      <c r="A12" s="202" t="s">
        <v>51</v>
      </c>
      <c r="B12" s="203">
        <v>3205</v>
      </c>
      <c r="C12" s="203">
        <v>3127</v>
      </c>
      <c r="D12" s="203">
        <v>3027.8</v>
      </c>
      <c r="E12" s="203">
        <f t="shared" si="0"/>
        <v>968.27630316597379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s="11" customFormat="1" ht="16.5" hidden="1" customHeight="1">
      <c r="A13" s="202" t="s">
        <v>48</v>
      </c>
      <c r="B13" s="203">
        <v>1745</v>
      </c>
      <c r="C13" s="203">
        <v>1547</v>
      </c>
      <c r="D13" s="203">
        <v>1281</v>
      </c>
      <c r="E13" s="203">
        <f t="shared" si="0"/>
        <v>828.05429864253392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s="11" customFormat="1" ht="16.5" hidden="1" customHeight="1">
      <c r="A14" s="202" t="s">
        <v>49</v>
      </c>
      <c r="B14" s="203">
        <v>123</v>
      </c>
      <c r="C14" s="203">
        <v>123</v>
      </c>
      <c r="D14" s="203">
        <v>126.7</v>
      </c>
      <c r="E14" s="203">
        <f t="shared" si="0"/>
        <v>1030.0813008130081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s="11" customFormat="1" ht="16.5" hidden="1" customHeight="1">
      <c r="A15" s="202" t="s">
        <v>193</v>
      </c>
      <c r="B15" s="203">
        <v>350</v>
      </c>
      <c r="C15" s="203">
        <v>350</v>
      </c>
      <c r="D15" s="203">
        <v>368</v>
      </c>
      <c r="E15" s="203">
        <f t="shared" si="0"/>
        <v>1051.4285714285713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s="11" customFormat="1" ht="16.5" hidden="1" customHeight="1">
      <c r="A16" s="202" t="s">
        <v>99</v>
      </c>
      <c r="B16" s="203">
        <v>5290</v>
      </c>
      <c r="C16" s="203">
        <v>160</v>
      </c>
      <c r="D16" s="203">
        <v>878.596</v>
      </c>
      <c r="E16" s="203">
        <v>5130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s="11" customFormat="1" ht="16.5" hidden="1" customHeight="1">
      <c r="A17" s="202" t="s">
        <v>52</v>
      </c>
      <c r="B17" s="203" t="s">
        <v>0</v>
      </c>
      <c r="C17" s="203" t="s">
        <v>0</v>
      </c>
      <c r="D17" s="203" t="s">
        <v>0</v>
      </c>
      <c r="E17" s="203" t="s"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s="2" customFormat="1" ht="16.5" hidden="1" customHeight="1">
      <c r="A18" s="204" t="s">
        <v>53</v>
      </c>
      <c r="B18" s="205">
        <v>436</v>
      </c>
      <c r="C18" s="205">
        <v>436</v>
      </c>
      <c r="D18" s="205">
        <v>535</v>
      </c>
      <c r="E18" s="205">
        <f t="shared" si="0"/>
        <v>1227.0642201834862</v>
      </c>
      <c r="F18" s="1"/>
      <c r="G18" s="1"/>
      <c r="H18" s="1"/>
      <c r="I18" s="1"/>
      <c r="J18" s="1"/>
      <c r="K18" s="1"/>
      <c r="L18" s="1"/>
      <c r="M18" s="1"/>
      <c r="N18" s="172"/>
      <c r="O18" s="1"/>
      <c r="P18" s="1"/>
      <c r="Q18" s="1"/>
      <c r="R18" s="1"/>
      <c r="S18" s="1"/>
      <c r="T18" s="1"/>
      <c r="U18" s="1"/>
      <c r="V18" s="1"/>
    </row>
    <row r="19" spans="1:22" s="2" customFormat="1" ht="12" hidden="1" customHeight="1">
      <c r="A19" s="206" t="s">
        <v>167</v>
      </c>
      <c r="B19" s="203"/>
      <c r="C19" s="203"/>
      <c r="D19" s="203"/>
      <c r="E19" s="203"/>
      <c r="F19" s="1"/>
      <c r="G19" s="1"/>
      <c r="H19" s="1"/>
      <c r="I19" s="1"/>
      <c r="J19" s="1"/>
      <c r="K19" s="1"/>
      <c r="L19" s="1"/>
      <c r="M19" s="1"/>
      <c r="N19" s="172"/>
      <c r="O19" s="1"/>
      <c r="P19" s="1"/>
      <c r="Q19" s="1"/>
      <c r="R19" s="1"/>
      <c r="S19" s="1"/>
      <c r="T19" s="1"/>
      <c r="U19" s="1"/>
      <c r="V19" s="1"/>
    </row>
    <row r="20" spans="1:22" ht="12" hidden="1" customHeight="1">
      <c r="A20" s="194" t="s">
        <v>127</v>
      </c>
      <c r="B20" s="207"/>
      <c r="C20" s="207"/>
      <c r="D20" s="207"/>
      <c r="E20" s="207"/>
      <c r="F20" s="18"/>
      <c r="N20" s="172"/>
    </row>
    <row r="21" spans="1:22" ht="12.75" hidden="1" customHeight="1">
      <c r="A21" s="208"/>
      <c r="B21" s="209"/>
      <c r="C21" s="209"/>
      <c r="D21" s="209"/>
      <c r="E21" s="209"/>
      <c r="F21" s="2"/>
      <c r="N21" s="172"/>
    </row>
    <row r="22" spans="1:22" ht="12.75" hidden="1" customHeight="1">
      <c r="A22" s="208"/>
      <c r="B22" s="208"/>
      <c r="C22" s="208"/>
      <c r="D22" s="208"/>
      <c r="E22" s="208"/>
    </row>
    <row r="23" spans="1:22" ht="12.75" hidden="1" customHeight="1">
      <c r="A23" s="208"/>
      <c r="B23" s="208"/>
      <c r="C23" s="208"/>
      <c r="D23" s="208"/>
      <c r="E23" s="208"/>
      <c r="G23" s="134">
        <v>1</v>
      </c>
      <c r="H23" s="147" t="s">
        <v>54</v>
      </c>
      <c r="I23" s="146">
        <v>60.2</v>
      </c>
      <c r="N23" s="172"/>
    </row>
    <row r="24" spans="1:22" ht="12.75" hidden="1" customHeight="1">
      <c r="A24" s="208"/>
      <c r="B24" s="208"/>
      <c r="C24" s="208"/>
      <c r="D24" s="208"/>
      <c r="E24" s="208"/>
      <c r="N24" s="172"/>
    </row>
    <row r="25" spans="1:22" ht="12.75" hidden="1" customHeight="1">
      <c r="A25" s="208"/>
      <c r="B25" s="208"/>
      <c r="C25" s="208"/>
      <c r="D25" s="208"/>
      <c r="E25" s="208"/>
      <c r="N25" s="172"/>
    </row>
    <row r="26" spans="1:22" ht="12.75" hidden="1" customHeight="1">
      <c r="A26" s="208"/>
      <c r="B26" s="208"/>
      <c r="C26" s="208"/>
      <c r="D26" s="208"/>
      <c r="E26" s="208"/>
    </row>
    <row r="27" spans="1:22" ht="12.75" hidden="1" customHeight="1">
      <c r="A27" s="208"/>
      <c r="B27" s="208"/>
      <c r="C27" s="208"/>
      <c r="D27" s="208"/>
      <c r="E27" s="208"/>
      <c r="N27" s="172"/>
    </row>
    <row r="28" spans="1:22" ht="36" hidden="1" customHeight="1">
      <c r="A28" s="577" t="s">
        <v>242</v>
      </c>
      <c r="B28" s="577"/>
      <c r="C28" s="577"/>
      <c r="D28" s="577"/>
      <c r="E28" s="577"/>
      <c r="N28" s="172"/>
    </row>
    <row r="29" spans="1:22" ht="12.75" hidden="1" customHeight="1">
      <c r="A29" s="17"/>
      <c r="B29" s="17"/>
      <c r="C29" s="17"/>
      <c r="D29" s="17"/>
      <c r="E29" s="17"/>
      <c r="N29" s="172"/>
    </row>
    <row r="30" spans="1:22" ht="39" hidden="1" customHeight="1">
      <c r="A30" s="149" t="s">
        <v>60</v>
      </c>
      <c r="B30" s="106" t="s">
        <v>137</v>
      </c>
      <c r="C30" s="76" t="s">
        <v>135</v>
      </c>
      <c r="D30" s="76" t="s">
        <v>134</v>
      </c>
      <c r="E30" s="76" t="s">
        <v>136</v>
      </c>
      <c r="N30" s="172"/>
    </row>
    <row r="31" spans="1:22" ht="21.75" hidden="1" customHeight="1">
      <c r="A31" s="157" t="s">
        <v>226</v>
      </c>
      <c r="B31" s="51"/>
      <c r="C31" s="51"/>
      <c r="D31" s="51"/>
      <c r="E31" s="51"/>
      <c r="N31" s="172"/>
    </row>
    <row r="32" spans="1:22" ht="17.100000000000001" hidden="1" customHeight="1">
      <c r="A32" s="157" t="s">
        <v>47</v>
      </c>
      <c r="B32" s="196">
        <f>+SUM(B33:B45)</f>
        <v>35309</v>
      </c>
      <c r="C32" s="196">
        <f>+SUM(C33:C45)</f>
        <v>35269</v>
      </c>
      <c r="D32" s="196">
        <f>+SUM(D33:D45)</f>
        <v>39609.75</v>
      </c>
      <c r="E32" s="196"/>
      <c r="N32" s="172"/>
    </row>
    <row r="33" spans="1:14" ht="17.100000000000001" hidden="1" customHeight="1">
      <c r="A33" s="39" t="s">
        <v>50</v>
      </c>
      <c r="B33" s="197">
        <v>4713</v>
      </c>
      <c r="C33" s="197">
        <v>4713</v>
      </c>
      <c r="D33" s="197">
        <v>5206</v>
      </c>
      <c r="E33" s="199">
        <v>1104.604</v>
      </c>
      <c r="N33" s="172"/>
    </row>
    <row r="34" spans="1:14" ht="17.100000000000001" hidden="1" customHeight="1">
      <c r="A34" s="39" t="s">
        <v>70</v>
      </c>
      <c r="B34" s="197">
        <v>8130</v>
      </c>
      <c r="C34" s="197">
        <v>8130</v>
      </c>
      <c r="D34" s="197">
        <v>9501.0499999999993</v>
      </c>
      <c r="E34" s="199">
        <v>1168.6400000000001</v>
      </c>
      <c r="G34" s="134">
        <v>12</v>
      </c>
      <c r="H34" s="147" t="s">
        <v>70</v>
      </c>
      <c r="I34" s="146">
        <v>7630.6</v>
      </c>
      <c r="N34" s="172"/>
    </row>
    <row r="35" spans="1:14" ht="17.100000000000001" hidden="1" customHeight="1">
      <c r="A35" s="39" t="s">
        <v>54</v>
      </c>
      <c r="B35" s="197">
        <v>74</v>
      </c>
      <c r="C35" s="197">
        <v>74</v>
      </c>
      <c r="D35" s="197">
        <v>70.900000000000006</v>
      </c>
      <c r="E35" s="199">
        <v>958.10799999999995</v>
      </c>
    </row>
    <row r="36" spans="1:14" ht="17.100000000000001" hidden="1" customHeight="1">
      <c r="A36" s="39" t="s">
        <v>55</v>
      </c>
      <c r="B36" s="197">
        <v>3623</v>
      </c>
      <c r="C36" s="197">
        <v>3623</v>
      </c>
      <c r="D36" s="197">
        <v>3977</v>
      </c>
      <c r="E36" s="199">
        <v>1097.7090000000001</v>
      </c>
      <c r="N36" s="172"/>
    </row>
    <row r="37" spans="1:14" ht="17.100000000000001" hidden="1" customHeight="1">
      <c r="A37" s="39" t="s">
        <v>71</v>
      </c>
      <c r="B37" s="197">
        <v>4732</v>
      </c>
      <c r="C37" s="197">
        <v>4732</v>
      </c>
      <c r="D37" s="197">
        <v>5388</v>
      </c>
      <c r="E37" s="199">
        <v>1138.6300000000001</v>
      </c>
      <c r="N37" s="172"/>
    </row>
    <row r="38" spans="1:14" ht="17.100000000000001" hidden="1" customHeight="1">
      <c r="A38" s="39" t="s">
        <v>72</v>
      </c>
      <c r="B38" s="197">
        <v>3940</v>
      </c>
      <c r="C38" s="197">
        <v>3940</v>
      </c>
      <c r="D38" s="197">
        <v>4325.6000000000004</v>
      </c>
      <c r="E38" s="199">
        <v>1097.8679999999999</v>
      </c>
    </row>
    <row r="39" spans="1:14" ht="17.100000000000001" hidden="1" customHeight="1">
      <c r="A39" s="39" t="s">
        <v>51</v>
      </c>
      <c r="B39" s="197">
        <v>3253</v>
      </c>
      <c r="C39" s="197">
        <v>3253</v>
      </c>
      <c r="D39" s="197">
        <v>3696</v>
      </c>
      <c r="E39" s="199">
        <v>1136.181</v>
      </c>
    </row>
    <row r="40" spans="1:14" ht="17.100000000000001" hidden="1" customHeight="1">
      <c r="A40" s="39" t="s">
        <v>48</v>
      </c>
      <c r="B40" s="197">
        <v>1110</v>
      </c>
      <c r="C40" s="197">
        <v>1070</v>
      </c>
      <c r="D40" s="197">
        <v>1172.9000000000001</v>
      </c>
      <c r="E40" s="199">
        <v>1096.1679999999999</v>
      </c>
    </row>
    <row r="41" spans="1:14" ht="17.100000000000001" hidden="1" customHeight="1">
      <c r="A41" s="39" t="s">
        <v>49</v>
      </c>
      <c r="B41" s="197">
        <v>124</v>
      </c>
      <c r="C41" s="197">
        <v>124</v>
      </c>
      <c r="D41" s="197">
        <v>130.30000000000001</v>
      </c>
      <c r="E41" s="199">
        <v>1050.806</v>
      </c>
      <c r="N41" s="172"/>
    </row>
    <row r="42" spans="1:14" ht="17.100000000000001" hidden="1" customHeight="1">
      <c r="A42" s="39" t="s">
        <v>193</v>
      </c>
      <c r="B42" s="197">
        <v>270</v>
      </c>
      <c r="C42" s="197">
        <v>270</v>
      </c>
      <c r="D42" s="197">
        <v>348</v>
      </c>
      <c r="E42" s="199">
        <v>1288.8879999999999</v>
      </c>
    </row>
    <row r="43" spans="1:14" ht="17.100000000000001" hidden="1" customHeight="1">
      <c r="A43" s="39" t="s">
        <v>99</v>
      </c>
      <c r="B43" s="197">
        <v>4960</v>
      </c>
      <c r="C43" s="197">
        <v>4960</v>
      </c>
      <c r="D43" s="197">
        <v>5299</v>
      </c>
      <c r="E43" s="199">
        <v>1068.346</v>
      </c>
    </row>
    <row r="44" spans="1:14" ht="17.100000000000001" hidden="1" customHeight="1">
      <c r="A44" s="39" t="s">
        <v>52</v>
      </c>
      <c r="B44" s="197">
        <v>0</v>
      </c>
      <c r="C44" s="197">
        <v>0</v>
      </c>
      <c r="D44" s="197">
        <v>0</v>
      </c>
      <c r="E44" s="199">
        <v>0</v>
      </c>
    </row>
    <row r="45" spans="1:14" ht="17.100000000000001" hidden="1" customHeight="1">
      <c r="A45" s="40" t="s">
        <v>53</v>
      </c>
      <c r="B45" s="198">
        <v>380</v>
      </c>
      <c r="C45" s="198">
        <v>380</v>
      </c>
      <c r="D45" s="198">
        <v>495</v>
      </c>
      <c r="E45" s="199">
        <v>1302.6310000000001</v>
      </c>
    </row>
    <row r="46" spans="1:14" ht="12.75" hidden="1" customHeight="1">
      <c r="A46" s="582" t="s">
        <v>167</v>
      </c>
      <c r="B46" s="582"/>
      <c r="C46" s="582"/>
      <c r="D46" s="582"/>
      <c r="E46" s="582"/>
    </row>
    <row r="47" spans="1:14" ht="12.75" hidden="1" customHeight="1">
      <c r="A47" s="558" t="s">
        <v>127</v>
      </c>
      <c r="B47" s="558"/>
      <c r="C47" s="558"/>
      <c r="D47" s="558"/>
      <c r="E47" s="558"/>
    </row>
    <row r="48" spans="1:14" ht="12.75" hidden="1" customHeight="1"/>
    <row r="49" spans="1:14" ht="24" hidden="1" customHeight="1">
      <c r="A49" s="577" t="s">
        <v>368</v>
      </c>
      <c r="B49" s="577"/>
      <c r="C49" s="577"/>
      <c r="D49" s="577"/>
      <c r="E49" s="577"/>
      <c r="N49" s="172"/>
    </row>
    <row r="50" spans="1:14" ht="30" hidden="1" customHeight="1">
      <c r="A50" s="137" t="s">
        <v>60</v>
      </c>
      <c r="B50" s="106" t="s">
        <v>137</v>
      </c>
      <c r="C50" s="76" t="s">
        <v>135</v>
      </c>
      <c r="D50" s="76" t="s">
        <v>134</v>
      </c>
      <c r="E50" s="76" t="s">
        <v>136</v>
      </c>
      <c r="N50" s="172"/>
    </row>
    <row r="51" spans="1:14" ht="10.35" hidden="1" customHeight="1">
      <c r="A51" s="157"/>
      <c r="B51" s="51"/>
      <c r="C51" s="51"/>
      <c r="D51" s="51"/>
      <c r="E51" s="51"/>
      <c r="N51" s="172"/>
    </row>
    <row r="52" spans="1:14" ht="10.35" hidden="1" customHeight="1">
      <c r="A52" s="157" t="s">
        <v>280</v>
      </c>
      <c r="B52" s="196">
        <f>+SUM(B53:B65)</f>
        <v>35916</v>
      </c>
      <c r="C52" s="196">
        <f>+SUM(C53:C65)</f>
        <v>35916</v>
      </c>
      <c r="D52" s="196">
        <f>+SUM(D53:D65)</f>
        <v>38858.199999999997</v>
      </c>
      <c r="E52" s="196">
        <f>D52/C52*1000</f>
        <v>1081.9189219289453</v>
      </c>
      <c r="H52" s="301"/>
      <c r="N52" s="172"/>
    </row>
    <row r="53" spans="1:14" ht="10.35" hidden="1" customHeight="1">
      <c r="A53" s="39" t="s">
        <v>50</v>
      </c>
      <c r="B53" s="283">
        <v>4904</v>
      </c>
      <c r="C53" s="283">
        <v>4904</v>
      </c>
      <c r="D53" s="283">
        <v>5109</v>
      </c>
      <c r="E53" s="283">
        <v>1041.8</v>
      </c>
      <c r="N53" s="172"/>
    </row>
    <row r="54" spans="1:14" ht="10.35" hidden="1" customHeight="1">
      <c r="A54" s="39" t="s">
        <v>70</v>
      </c>
      <c r="B54" s="283">
        <v>8520</v>
      </c>
      <c r="C54" s="283">
        <v>8520</v>
      </c>
      <c r="D54" s="283">
        <v>9370</v>
      </c>
      <c r="E54" s="283">
        <v>1099.77</v>
      </c>
      <c r="G54" s="134"/>
      <c r="H54" s="147"/>
      <c r="I54" s="304"/>
      <c r="N54" s="172"/>
    </row>
    <row r="55" spans="1:14" ht="10.35" hidden="1" customHeight="1">
      <c r="A55" s="39" t="s">
        <v>54</v>
      </c>
      <c r="B55" s="283">
        <v>98</v>
      </c>
      <c r="C55" s="283">
        <v>98</v>
      </c>
      <c r="D55" s="283">
        <v>96.1</v>
      </c>
      <c r="E55" s="283">
        <v>980.61</v>
      </c>
    </row>
    <row r="56" spans="1:14" ht="10.35" hidden="1" customHeight="1">
      <c r="A56" s="39" t="s">
        <v>55</v>
      </c>
      <c r="B56" s="283">
        <v>3515</v>
      </c>
      <c r="C56" s="283">
        <v>3515</v>
      </c>
      <c r="D56" s="283">
        <v>3621</v>
      </c>
      <c r="E56" s="283">
        <f>D56/C56*1000</f>
        <v>1030.1564722617354</v>
      </c>
      <c r="G56" s="300"/>
      <c r="N56" s="172"/>
    </row>
    <row r="57" spans="1:14" ht="10.35" hidden="1" customHeight="1">
      <c r="A57" s="39" t="s">
        <v>71</v>
      </c>
      <c r="B57" s="283">
        <v>4738</v>
      </c>
      <c r="C57" s="283">
        <v>4738</v>
      </c>
      <c r="D57" s="283">
        <v>5416</v>
      </c>
      <c r="E57" s="283">
        <f t="shared" ref="E57:E63" si="1">D57/C57*1000</f>
        <v>1143.0983537357536</v>
      </c>
      <c r="G57" s="13"/>
      <c r="N57" s="172"/>
    </row>
    <row r="58" spans="1:14" ht="10.35" hidden="1" customHeight="1">
      <c r="A58" s="39" t="s">
        <v>72</v>
      </c>
      <c r="B58" s="283">
        <v>4065</v>
      </c>
      <c r="C58" s="283">
        <v>4065</v>
      </c>
      <c r="D58" s="283">
        <v>4321</v>
      </c>
      <c r="E58" s="283">
        <f t="shared" si="1"/>
        <v>1062.9766297662977</v>
      </c>
      <c r="G58" s="300"/>
    </row>
    <row r="59" spans="1:14" ht="10.35" hidden="1" customHeight="1">
      <c r="A59" s="39" t="s">
        <v>51</v>
      </c>
      <c r="B59" s="283">
        <v>3165</v>
      </c>
      <c r="C59" s="283">
        <v>3165</v>
      </c>
      <c r="D59" s="283">
        <v>3573</v>
      </c>
      <c r="E59" s="283">
        <f t="shared" si="1"/>
        <v>1128.909952606635</v>
      </c>
    </row>
    <row r="60" spans="1:14" ht="10.35" hidden="1" customHeight="1">
      <c r="A60" s="39" t="s">
        <v>48</v>
      </c>
      <c r="B60" s="283">
        <v>1295</v>
      </c>
      <c r="C60" s="283">
        <v>1295</v>
      </c>
      <c r="D60" s="283">
        <v>1333</v>
      </c>
      <c r="E60" s="283">
        <f t="shared" si="1"/>
        <v>1029.3436293436293</v>
      </c>
    </row>
    <row r="61" spans="1:14" ht="10.35" hidden="1" customHeight="1">
      <c r="A61" s="39" t="s">
        <v>49</v>
      </c>
      <c r="B61" s="283">
        <v>125</v>
      </c>
      <c r="C61" s="283">
        <v>125</v>
      </c>
      <c r="D61" s="283">
        <v>125</v>
      </c>
      <c r="E61" s="283">
        <f t="shared" si="1"/>
        <v>1000</v>
      </c>
      <c r="N61" s="172"/>
    </row>
    <row r="62" spans="1:14" ht="10.35" hidden="1" customHeight="1">
      <c r="A62" s="39" t="s">
        <v>193</v>
      </c>
      <c r="B62" s="283">
        <v>370</v>
      </c>
      <c r="C62" s="283">
        <v>370</v>
      </c>
      <c r="D62" s="283">
        <v>499</v>
      </c>
      <c r="E62" s="283">
        <f t="shared" si="1"/>
        <v>1348.6486486486485</v>
      </c>
    </row>
    <row r="63" spans="1:14" ht="10.35" hidden="1" customHeight="1">
      <c r="A63" s="39" t="s">
        <v>99</v>
      </c>
      <c r="B63" s="283">
        <v>4780</v>
      </c>
      <c r="C63" s="283">
        <v>4780</v>
      </c>
      <c r="D63" s="283">
        <v>5030</v>
      </c>
      <c r="E63" s="283">
        <f t="shared" si="1"/>
        <v>1052.3012552301257</v>
      </c>
    </row>
    <row r="64" spans="1:14" ht="10.35" hidden="1" customHeight="1">
      <c r="A64" s="39" t="s">
        <v>52</v>
      </c>
      <c r="B64" s="283" t="s">
        <v>0</v>
      </c>
      <c r="C64" s="283" t="s">
        <v>0</v>
      </c>
      <c r="D64" s="283" t="s">
        <v>0</v>
      </c>
      <c r="E64" s="283" t="s">
        <v>0</v>
      </c>
    </row>
    <row r="65" spans="1:14" ht="10.35" hidden="1" customHeight="1">
      <c r="A65" s="40" t="s">
        <v>53</v>
      </c>
      <c r="B65" s="284">
        <v>341</v>
      </c>
      <c r="C65" s="284">
        <v>341</v>
      </c>
      <c r="D65" s="284">
        <v>365.1</v>
      </c>
      <c r="E65" s="294">
        <f>D65/C65*1000</f>
        <v>1070.6744868035191</v>
      </c>
    </row>
    <row r="66" spans="1:14" ht="11.1" hidden="1" customHeight="1">
      <c r="A66" s="129"/>
      <c r="B66" s="129"/>
      <c r="C66" s="129"/>
      <c r="D66" s="129"/>
      <c r="E66" s="341" t="s">
        <v>237</v>
      </c>
    </row>
    <row r="67" spans="1:14" ht="12.75" hidden="1" customHeight="1"/>
    <row r="68" spans="1:14" ht="24.75" hidden="1" customHeight="1">
      <c r="A68" s="577" t="s">
        <v>258</v>
      </c>
      <c r="B68" s="577"/>
      <c r="C68" s="577"/>
      <c r="D68" s="577"/>
      <c r="E68" s="577"/>
      <c r="N68" s="172"/>
    </row>
    <row r="69" spans="1:14" ht="5.0999999999999996" hidden="1" customHeight="1">
      <c r="A69" s="17"/>
      <c r="B69" s="17"/>
      <c r="C69" s="17"/>
      <c r="D69" s="17"/>
      <c r="E69" s="17"/>
      <c r="N69" s="172"/>
    </row>
    <row r="70" spans="1:14" ht="12" hidden="1" customHeight="1">
      <c r="A70" s="554" t="s">
        <v>60</v>
      </c>
      <c r="B70" s="548" t="s">
        <v>322</v>
      </c>
      <c r="C70" s="548"/>
      <c r="D70" s="548"/>
      <c r="E70" s="548"/>
      <c r="I70" s="46"/>
      <c r="J70" s="173"/>
    </row>
    <row r="71" spans="1:14" ht="27.95" hidden="1" customHeight="1">
      <c r="A71" s="555"/>
      <c r="B71" s="76" t="s">
        <v>137</v>
      </c>
      <c r="C71" s="76" t="s">
        <v>135</v>
      </c>
      <c r="D71" s="76" t="s">
        <v>134</v>
      </c>
      <c r="E71" s="76" t="s">
        <v>141</v>
      </c>
      <c r="I71" s="46"/>
      <c r="J71" s="173"/>
    </row>
    <row r="72" spans="1:14" ht="10.35" hidden="1" customHeight="1">
      <c r="A72" s="157"/>
      <c r="B72" s="51"/>
      <c r="C72" s="51"/>
      <c r="D72" s="51"/>
      <c r="E72" s="51"/>
      <c r="N72" s="172"/>
    </row>
    <row r="73" spans="1:14" ht="11.45" hidden="1" customHeight="1">
      <c r="A73" s="157" t="s">
        <v>280</v>
      </c>
      <c r="B73" s="196">
        <f>+SUM(B74:B86)</f>
        <v>36157</v>
      </c>
      <c r="C73" s="196">
        <f>+SUM(C74:C86)</f>
        <v>36092</v>
      </c>
      <c r="D73" s="196">
        <f>+SUM(D74:D86)</f>
        <v>39538.530000000006</v>
      </c>
      <c r="E73" s="196">
        <f>D73/C73*1000</f>
        <v>1095.4929070154051</v>
      </c>
      <c r="H73" s="301"/>
      <c r="N73" s="172"/>
    </row>
    <row r="74" spans="1:14" ht="11.45" hidden="1" customHeight="1">
      <c r="A74" s="39" t="s">
        <v>50</v>
      </c>
      <c r="B74" s="283">
        <v>4953</v>
      </c>
      <c r="C74" s="283">
        <v>4953</v>
      </c>
      <c r="D74" s="283">
        <v>5200.3</v>
      </c>
      <c r="E74" s="283">
        <v>1053.76</v>
      </c>
      <c r="N74" s="172"/>
    </row>
    <row r="75" spans="1:14" ht="11.45" hidden="1" customHeight="1">
      <c r="A75" s="39" t="s">
        <v>70</v>
      </c>
      <c r="B75" s="283">
        <v>8385</v>
      </c>
      <c r="C75" s="283">
        <v>8370</v>
      </c>
      <c r="D75" s="283">
        <v>8778.6</v>
      </c>
      <c r="E75" s="283">
        <v>1048.1400000000001</v>
      </c>
      <c r="G75" s="303"/>
      <c r="H75" s="63"/>
      <c r="I75" s="304"/>
      <c r="N75" s="172"/>
    </row>
    <row r="76" spans="1:14" ht="11.45" hidden="1" customHeight="1">
      <c r="A76" s="39" t="s">
        <v>54</v>
      </c>
      <c r="B76" s="283">
        <v>101</v>
      </c>
      <c r="C76" s="283">
        <v>101</v>
      </c>
      <c r="D76" s="283">
        <v>98.92</v>
      </c>
      <c r="E76" s="283">
        <f>D76/C76*1000</f>
        <v>979.40594059405942</v>
      </c>
      <c r="G76"/>
    </row>
    <row r="77" spans="1:14" ht="11.45" hidden="1" customHeight="1">
      <c r="A77" s="39" t="s">
        <v>55</v>
      </c>
      <c r="B77" s="283">
        <v>3635</v>
      </c>
      <c r="C77" s="283">
        <v>3635</v>
      </c>
      <c r="D77" s="283">
        <v>3852.71</v>
      </c>
      <c r="E77" s="283">
        <f t="shared" ref="E77:E84" si="2">D77/C77*1000</f>
        <v>1059.8927097661624</v>
      </c>
      <c r="G77"/>
      <c r="N77" s="172"/>
    </row>
    <row r="78" spans="1:14" ht="11.45" hidden="1" customHeight="1">
      <c r="A78" s="39" t="s">
        <v>71</v>
      </c>
      <c r="B78" s="283">
        <v>4747</v>
      </c>
      <c r="C78" s="283">
        <v>4747</v>
      </c>
      <c r="D78" s="283">
        <v>5849</v>
      </c>
      <c r="E78" s="283">
        <f t="shared" si="2"/>
        <v>1232.1466189172108</v>
      </c>
      <c r="G78" s="300"/>
      <c r="N78" s="172"/>
    </row>
    <row r="79" spans="1:14" ht="11.45" hidden="1" customHeight="1">
      <c r="A79" s="39" t="s">
        <v>72</v>
      </c>
      <c r="B79" s="283">
        <v>4135</v>
      </c>
      <c r="C79" s="283">
        <v>4130</v>
      </c>
      <c r="D79" s="283">
        <v>4407.7</v>
      </c>
      <c r="E79" s="283">
        <f t="shared" si="2"/>
        <v>1067.2397094430992</v>
      </c>
      <c r="G79" s="13"/>
    </row>
    <row r="80" spans="1:14" ht="11.45" hidden="1" customHeight="1">
      <c r="A80" s="39" t="s">
        <v>51</v>
      </c>
      <c r="B80" s="283">
        <v>3310</v>
      </c>
      <c r="C80" s="283">
        <v>3305</v>
      </c>
      <c r="D80" s="283">
        <v>3764.6</v>
      </c>
      <c r="E80" s="283">
        <f t="shared" si="2"/>
        <v>1139.0620272314675</v>
      </c>
      <c r="G80" s="300"/>
    </row>
    <row r="81" spans="1:14" ht="11.45" hidden="1" customHeight="1">
      <c r="A81" s="39" t="s">
        <v>48</v>
      </c>
      <c r="B81" s="283">
        <v>1295</v>
      </c>
      <c r="C81" s="283">
        <v>1295</v>
      </c>
      <c r="D81" s="283">
        <v>1387.2</v>
      </c>
      <c r="E81" s="283">
        <f t="shared" si="2"/>
        <v>1071.1969111969113</v>
      </c>
    </row>
    <row r="82" spans="1:14" ht="11.45" hidden="1" customHeight="1">
      <c r="A82" s="39" t="s">
        <v>49</v>
      </c>
      <c r="B82" s="283">
        <v>129</v>
      </c>
      <c r="C82" s="283">
        <v>129</v>
      </c>
      <c r="D82" s="283">
        <v>129.80000000000001</v>
      </c>
      <c r="E82" s="283">
        <f t="shared" si="2"/>
        <v>1006.201550387597</v>
      </c>
      <c r="N82" s="172"/>
    </row>
    <row r="83" spans="1:14" ht="11.45" hidden="1" customHeight="1">
      <c r="A83" s="39" t="s">
        <v>193</v>
      </c>
      <c r="B83" s="283">
        <v>351</v>
      </c>
      <c r="C83" s="283">
        <v>333</v>
      </c>
      <c r="D83" s="283">
        <v>477</v>
      </c>
      <c r="E83" s="283">
        <f t="shared" si="2"/>
        <v>1432.4324324324325</v>
      </c>
      <c r="H83" s="307"/>
    </row>
    <row r="84" spans="1:14" ht="11.45" hidden="1" customHeight="1">
      <c r="A84" s="39" t="s">
        <v>99</v>
      </c>
      <c r="B84" s="283">
        <v>4770</v>
      </c>
      <c r="C84" s="283">
        <v>4748</v>
      </c>
      <c r="D84" s="283">
        <v>5212.8999999999996</v>
      </c>
      <c r="E84" s="283">
        <f t="shared" si="2"/>
        <v>1097.9149115417017</v>
      </c>
      <c r="G84" s="307"/>
    </row>
    <row r="85" spans="1:14" ht="11.45" hidden="1" customHeight="1">
      <c r="A85" s="39" t="s">
        <v>52</v>
      </c>
      <c r="B85" s="283">
        <v>3</v>
      </c>
      <c r="C85" s="283">
        <v>3</v>
      </c>
      <c r="D85" s="283">
        <v>2.8</v>
      </c>
      <c r="E85" s="283">
        <v>933.3</v>
      </c>
    </row>
    <row r="86" spans="1:14" ht="11.45" hidden="1" customHeight="1">
      <c r="A86" s="40" t="s">
        <v>53</v>
      </c>
      <c r="B86" s="284">
        <v>343</v>
      </c>
      <c r="C86" s="284">
        <v>343</v>
      </c>
      <c r="D86" s="284">
        <v>377</v>
      </c>
      <c r="E86" s="294">
        <f>D86/C86*1000</f>
        <v>1099.1253644314868</v>
      </c>
      <c r="G86" s="307"/>
      <c r="H86" s="307"/>
    </row>
    <row r="87" spans="1:14" ht="11.1" hidden="1" customHeight="1">
      <c r="A87" s="129"/>
      <c r="B87" s="129"/>
      <c r="C87" s="129"/>
      <c r="D87" s="129"/>
      <c r="E87" s="341" t="s">
        <v>237</v>
      </c>
    </row>
    <row r="88" spans="1:14" ht="11.1" hidden="1" customHeight="1"/>
    <row r="89" spans="1:14" ht="24.75" hidden="1" customHeight="1">
      <c r="A89" s="577" t="str">
        <f>A49</f>
        <v>12.20  PUNO: SUPERFICIE SEMBRADA, COSECHADA, PRODUCCIÓN Y RENDIMIENTO DE QUINUA, SEGÚN
         PROVINCIA, POR CAMPAÑA 2018 - 2024</v>
      </c>
      <c r="B89" s="577"/>
      <c r="C89" s="577"/>
      <c r="D89" s="577"/>
      <c r="E89" s="577"/>
    </row>
    <row r="90" spans="1:14" ht="6.75" hidden="1" customHeight="1">
      <c r="A90" s="17"/>
      <c r="B90" s="17"/>
      <c r="C90" s="17"/>
      <c r="D90" s="17"/>
      <c r="E90" s="17"/>
    </row>
    <row r="91" spans="1:14" ht="12" hidden="1" customHeight="1">
      <c r="A91" s="554" t="s">
        <v>60</v>
      </c>
      <c r="B91" s="548" t="s">
        <v>323</v>
      </c>
      <c r="C91" s="548"/>
      <c r="D91" s="548"/>
      <c r="E91" s="548"/>
      <c r="I91" s="46"/>
      <c r="J91" s="173"/>
    </row>
    <row r="92" spans="1:14" ht="27.95" hidden="1" customHeight="1">
      <c r="A92" s="555"/>
      <c r="B92" s="76" t="s">
        <v>137</v>
      </c>
      <c r="C92" s="76" t="s">
        <v>135</v>
      </c>
      <c r="D92" s="76" t="s">
        <v>134</v>
      </c>
      <c r="E92" s="76" t="s">
        <v>141</v>
      </c>
      <c r="I92" s="46"/>
      <c r="J92" s="173"/>
    </row>
    <row r="93" spans="1:14" ht="10.35" hidden="1" customHeight="1">
      <c r="A93" s="157"/>
      <c r="B93" s="51"/>
      <c r="C93" s="51"/>
      <c r="D93" s="51"/>
      <c r="E93" s="51"/>
    </row>
    <row r="94" spans="1:14" ht="11.45" hidden="1" customHeight="1">
      <c r="A94" s="157" t="s">
        <v>280</v>
      </c>
      <c r="B94" s="196">
        <f>+SUM(B95:B107)</f>
        <v>36134</v>
      </c>
      <c r="C94" s="196">
        <f>+SUM(C95:C107)</f>
        <v>31951</v>
      </c>
      <c r="D94" s="196">
        <f>+SUM(D95:D107)</f>
        <v>39617.729999999996</v>
      </c>
      <c r="E94" s="196">
        <f>D94/C94*1000</f>
        <v>1239.9527401333289</v>
      </c>
    </row>
    <row r="95" spans="1:14" ht="11.45" hidden="1" customHeight="1">
      <c r="A95" s="39" t="s">
        <v>50</v>
      </c>
      <c r="B95" s="283">
        <v>4863</v>
      </c>
      <c r="C95" s="283">
        <v>680</v>
      </c>
      <c r="D95" s="283">
        <v>5310.7</v>
      </c>
      <c r="E95" s="283">
        <v>1134.76</v>
      </c>
      <c r="F95" s="5"/>
    </row>
    <row r="96" spans="1:14" ht="11.45" hidden="1" customHeight="1">
      <c r="A96" s="39" t="s">
        <v>70</v>
      </c>
      <c r="B96" s="283">
        <v>8292</v>
      </c>
      <c r="C96" s="283">
        <v>8292</v>
      </c>
      <c r="D96" s="283">
        <v>8778.6</v>
      </c>
      <c r="E96" s="283">
        <v>1058.68</v>
      </c>
      <c r="F96" s="5"/>
      <c r="G96" s="303"/>
    </row>
    <row r="97" spans="1:10" ht="11.45" hidden="1" customHeight="1">
      <c r="A97" s="39" t="s">
        <v>54</v>
      </c>
      <c r="B97" s="283">
        <v>92</v>
      </c>
      <c r="C97" s="283">
        <v>92</v>
      </c>
      <c r="D97" s="283">
        <v>94</v>
      </c>
      <c r="E97" s="283">
        <v>1021.74</v>
      </c>
      <c r="F97" s="5"/>
      <c r="G97"/>
    </row>
    <row r="98" spans="1:10" ht="11.45" hidden="1" customHeight="1">
      <c r="A98" s="39" t="s">
        <v>55</v>
      </c>
      <c r="B98" s="283">
        <v>3615</v>
      </c>
      <c r="C98" s="283">
        <v>3615</v>
      </c>
      <c r="D98" s="283">
        <v>4116.8999999999996</v>
      </c>
      <c r="E98" s="283">
        <v>1138.8399999999999</v>
      </c>
      <c r="F98" s="5"/>
      <c r="G98"/>
    </row>
    <row r="99" spans="1:10" ht="11.45" hidden="1" customHeight="1">
      <c r="A99" s="39" t="s">
        <v>71</v>
      </c>
      <c r="B99" s="283">
        <v>4748</v>
      </c>
      <c r="C99" s="283">
        <v>4748</v>
      </c>
      <c r="D99" s="283">
        <v>5607</v>
      </c>
      <c r="E99" s="283">
        <v>1180.92</v>
      </c>
      <c r="F99" s="5"/>
      <c r="G99" s="300"/>
    </row>
    <row r="100" spans="1:10" ht="11.45" hidden="1" customHeight="1">
      <c r="A100" s="39" t="s">
        <v>72</v>
      </c>
      <c r="B100" s="283">
        <v>4230</v>
      </c>
      <c r="C100" s="283">
        <v>4230</v>
      </c>
      <c r="D100" s="283">
        <v>4409</v>
      </c>
      <c r="E100" s="283">
        <v>1042.32</v>
      </c>
      <c r="F100" s="5"/>
      <c r="G100" s="13"/>
    </row>
    <row r="101" spans="1:10" ht="11.45" hidden="1" customHeight="1">
      <c r="A101" s="39" t="s">
        <v>51</v>
      </c>
      <c r="B101" s="283">
        <v>3270</v>
      </c>
      <c r="C101" s="283">
        <v>3270</v>
      </c>
      <c r="D101" s="283">
        <v>3665.4</v>
      </c>
      <c r="E101" s="283">
        <v>1120.92</v>
      </c>
      <c r="F101" s="5"/>
      <c r="G101" s="300"/>
    </row>
    <row r="102" spans="1:10" ht="11.45" hidden="1" customHeight="1">
      <c r="A102" s="39" t="s">
        <v>48</v>
      </c>
      <c r="B102" s="283">
        <v>1320</v>
      </c>
      <c r="C102" s="283">
        <v>1320</v>
      </c>
      <c r="D102" s="283">
        <v>1486.13</v>
      </c>
      <c r="E102" s="283">
        <v>1125.8599999999999</v>
      </c>
      <c r="F102" s="5"/>
    </row>
    <row r="103" spans="1:10" ht="11.45" hidden="1" customHeight="1">
      <c r="A103" s="39" t="s">
        <v>49</v>
      </c>
      <c r="B103" s="283">
        <v>128</v>
      </c>
      <c r="C103" s="283">
        <v>128</v>
      </c>
      <c r="D103" s="283">
        <v>132</v>
      </c>
      <c r="E103" s="283">
        <v>1031.25</v>
      </c>
      <c r="F103" s="5"/>
      <c r="G103" s="307"/>
      <c r="H103" s="307"/>
    </row>
    <row r="104" spans="1:10" ht="11.45" hidden="1" customHeight="1">
      <c r="A104" s="39" t="s">
        <v>193</v>
      </c>
      <c r="B104" s="283">
        <v>357</v>
      </c>
      <c r="C104" s="283">
        <v>357</v>
      </c>
      <c r="D104" s="283">
        <v>407</v>
      </c>
      <c r="E104" s="283">
        <v>669.95515695067263</v>
      </c>
      <c r="F104" s="5"/>
      <c r="G104" s="307"/>
    </row>
    <row r="105" spans="1:10" ht="11.45" hidden="1" customHeight="1">
      <c r="A105" s="39" t="s">
        <v>99</v>
      </c>
      <c r="B105" s="283">
        <v>4870</v>
      </c>
      <c r="C105" s="283">
        <v>4870</v>
      </c>
      <c r="D105" s="283">
        <v>5239</v>
      </c>
      <c r="E105" s="283">
        <v>1075.77</v>
      </c>
      <c r="F105" s="5"/>
    </row>
    <row r="106" spans="1:10" ht="11.45" hidden="1" customHeight="1">
      <c r="A106" s="39" t="s">
        <v>52</v>
      </c>
      <c r="B106" s="283" t="s">
        <v>207</v>
      </c>
      <c r="C106" s="283" t="s">
        <v>207</v>
      </c>
      <c r="D106" s="283" t="s">
        <v>207</v>
      </c>
      <c r="E106" s="283" t="s">
        <v>207</v>
      </c>
      <c r="F106" s="5"/>
      <c r="G106" s="307"/>
      <c r="H106" s="307"/>
    </row>
    <row r="107" spans="1:10" ht="11.45" hidden="1" customHeight="1">
      <c r="A107" s="40" t="s">
        <v>53</v>
      </c>
      <c r="B107" s="284">
        <v>349</v>
      </c>
      <c r="C107" s="284">
        <v>349</v>
      </c>
      <c r="D107" s="284">
        <v>372</v>
      </c>
      <c r="E107" s="284">
        <v>1065.9000000000001</v>
      </c>
      <c r="F107" s="5"/>
      <c r="G107" s="307"/>
    </row>
    <row r="108" spans="1:10" ht="11.1" hidden="1" customHeight="1">
      <c r="A108" s="129"/>
      <c r="B108" s="129"/>
      <c r="C108" s="129"/>
      <c r="D108" s="129"/>
      <c r="E108" s="341" t="s">
        <v>237</v>
      </c>
    </row>
    <row r="109" spans="1:10" ht="11.1" hidden="1" customHeight="1"/>
    <row r="110" spans="1:10" ht="24" customHeight="1">
      <c r="A110" s="571" t="s">
        <v>391</v>
      </c>
      <c r="B110" s="571"/>
      <c r="C110" s="571"/>
      <c r="D110" s="571"/>
      <c r="E110" s="571"/>
    </row>
    <row r="111" spans="1:10" ht="5.0999999999999996" customHeight="1">
      <c r="A111" s="17"/>
      <c r="B111" s="17"/>
      <c r="C111" s="17"/>
      <c r="D111" s="17"/>
      <c r="E111" s="17"/>
    </row>
    <row r="112" spans="1:10" ht="12" customHeight="1">
      <c r="A112" s="554" t="s">
        <v>60</v>
      </c>
      <c r="B112" s="548" t="s">
        <v>324</v>
      </c>
      <c r="C112" s="548"/>
      <c r="D112" s="548"/>
      <c r="E112" s="548"/>
      <c r="I112" s="46"/>
      <c r="J112" s="173"/>
    </row>
    <row r="113" spans="1:12" ht="27.95" customHeight="1">
      <c r="A113" s="555"/>
      <c r="B113" s="76" t="s">
        <v>433</v>
      </c>
      <c r="C113" s="76" t="s">
        <v>434</v>
      </c>
      <c r="D113" s="76" t="s">
        <v>134</v>
      </c>
      <c r="E113" s="76" t="s">
        <v>141</v>
      </c>
      <c r="I113" s="46"/>
      <c r="J113" s="173"/>
    </row>
    <row r="114" spans="1:12" ht="5.0999999999999996" customHeight="1">
      <c r="A114" s="157"/>
      <c r="B114" s="51"/>
      <c r="C114" s="51"/>
      <c r="D114" s="51"/>
      <c r="E114" s="51"/>
    </row>
    <row r="115" spans="1:12" ht="11.1" customHeight="1">
      <c r="A115" s="157" t="s">
        <v>280</v>
      </c>
      <c r="B115" s="196">
        <f>+SUM(B116:B128)</f>
        <v>36868</v>
      </c>
      <c r="C115" s="196">
        <f>+SUM(C116:C128)</f>
        <v>36863</v>
      </c>
      <c r="D115" s="196">
        <f>+SUM(D116:D128)</f>
        <v>41336.659999999996</v>
      </c>
      <c r="E115" s="196">
        <f>D115/C115*1000</f>
        <v>1121.3590863467432</v>
      </c>
    </row>
    <row r="116" spans="1:12" ht="11.1" customHeight="1">
      <c r="A116" s="39" t="s">
        <v>50</v>
      </c>
      <c r="B116" s="283">
        <v>4908</v>
      </c>
      <c r="C116" s="283">
        <v>4903</v>
      </c>
      <c r="D116" s="283">
        <v>5609.7</v>
      </c>
      <c r="E116" s="283">
        <v>1144.1400000000001</v>
      </c>
    </row>
    <row r="117" spans="1:12" ht="11.1" customHeight="1">
      <c r="A117" s="39" t="s">
        <v>70</v>
      </c>
      <c r="B117" s="283">
        <v>8755</v>
      </c>
      <c r="C117" s="283">
        <v>8755</v>
      </c>
      <c r="D117" s="283">
        <v>9211.1</v>
      </c>
      <c r="E117" s="283">
        <v>1052.0999999999999</v>
      </c>
    </row>
    <row r="118" spans="1:12" ht="11.1" customHeight="1">
      <c r="A118" s="39" t="s">
        <v>54</v>
      </c>
      <c r="B118" s="283">
        <v>79</v>
      </c>
      <c r="C118" s="283">
        <v>79</v>
      </c>
      <c r="D118" s="283">
        <v>88.66</v>
      </c>
      <c r="E118" s="283">
        <v>1122.27</v>
      </c>
      <c r="G118" s="303"/>
    </row>
    <row r="119" spans="1:12" ht="11.1" customHeight="1">
      <c r="A119" s="39" t="s">
        <v>55</v>
      </c>
      <c r="B119" s="283">
        <v>3595</v>
      </c>
      <c r="C119" s="283">
        <v>3595</v>
      </c>
      <c r="D119" s="283">
        <v>4116.3</v>
      </c>
      <c r="E119" s="283">
        <v>1145.01</v>
      </c>
      <c r="G119"/>
    </row>
    <row r="120" spans="1:12" ht="11.1" customHeight="1">
      <c r="A120" s="39" t="s">
        <v>71</v>
      </c>
      <c r="B120" s="283">
        <v>4755</v>
      </c>
      <c r="C120" s="283">
        <v>4755</v>
      </c>
      <c r="D120" s="283">
        <v>5658</v>
      </c>
      <c r="E120" s="283">
        <v>1189.9100000000001</v>
      </c>
      <c r="G120"/>
    </row>
    <row r="121" spans="1:12" ht="11.1" customHeight="1">
      <c r="A121" s="39" t="s">
        <v>72</v>
      </c>
      <c r="B121" s="283">
        <v>4430</v>
      </c>
      <c r="C121" s="283">
        <v>4430</v>
      </c>
      <c r="D121" s="283">
        <v>4786.2</v>
      </c>
      <c r="E121" s="283">
        <v>1080.4100000000001</v>
      </c>
      <c r="G121" s="300"/>
    </row>
    <row r="122" spans="1:12" ht="11.1" customHeight="1">
      <c r="A122" s="39" t="s">
        <v>51</v>
      </c>
      <c r="B122" s="283">
        <v>3261</v>
      </c>
      <c r="C122" s="283">
        <v>3261</v>
      </c>
      <c r="D122" s="283">
        <v>3973.9</v>
      </c>
      <c r="E122" s="283">
        <v>1218.6099999999999</v>
      </c>
      <c r="G122" s="13"/>
    </row>
    <row r="123" spans="1:12" ht="11.1" customHeight="1">
      <c r="A123" s="39" t="s">
        <v>48</v>
      </c>
      <c r="B123" s="283">
        <v>1317</v>
      </c>
      <c r="C123" s="283">
        <v>1317</v>
      </c>
      <c r="D123" s="283">
        <v>1576.5</v>
      </c>
      <c r="E123" s="283">
        <v>1197.04</v>
      </c>
      <c r="G123" s="300"/>
    </row>
    <row r="124" spans="1:12" ht="11.1" customHeight="1">
      <c r="A124" s="39" t="s">
        <v>49</v>
      </c>
      <c r="B124" s="283">
        <v>127</v>
      </c>
      <c r="C124" s="283">
        <v>127</v>
      </c>
      <c r="D124" s="283">
        <v>140.1</v>
      </c>
      <c r="E124" s="283">
        <v>1103.1500000000001</v>
      </c>
    </row>
    <row r="125" spans="1:12" ht="11.1" customHeight="1">
      <c r="A125" s="39" t="s">
        <v>193</v>
      </c>
      <c r="B125" s="283">
        <v>350</v>
      </c>
      <c r="C125" s="283">
        <v>350</v>
      </c>
      <c r="D125" s="283">
        <v>452</v>
      </c>
      <c r="E125" s="283">
        <f>D125/C125*1000</f>
        <v>1291.4285714285713</v>
      </c>
    </row>
    <row r="126" spans="1:12" ht="11.1" customHeight="1">
      <c r="A126" s="39" t="s">
        <v>99</v>
      </c>
      <c r="B126" s="283">
        <v>4940</v>
      </c>
      <c r="C126" s="283">
        <v>4940</v>
      </c>
      <c r="D126" s="283">
        <v>5341</v>
      </c>
      <c r="E126" s="283">
        <v>1081.17</v>
      </c>
      <c r="H126" s="307"/>
      <c r="J126" s="307"/>
      <c r="L126" s="307"/>
    </row>
    <row r="127" spans="1:12" ht="11.1" customHeight="1">
      <c r="A127" s="39" t="s">
        <v>52</v>
      </c>
      <c r="B127" s="283" t="s">
        <v>207</v>
      </c>
      <c r="C127" s="283" t="s">
        <v>207</v>
      </c>
      <c r="D127" s="283" t="s">
        <v>207</v>
      </c>
      <c r="E127" s="283" t="s">
        <v>207</v>
      </c>
      <c r="G127" s="307"/>
      <c r="J127" s="307"/>
    </row>
    <row r="128" spans="1:12" ht="11.1" customHeight="1">
      <c r="A128" s="39" t="s">
        <v>53</v>
      </c>
      <c r="B128" s="283">
        <v>351</v>
      </c>
      <c r="C128" s="283">
        <v>351</v>
      </c>
      <c r="D128" s="283">
        <v>383.2</v>
      </c>
      <c r="E128" s="283">
        <v>1091.74</v>
      </c>
    </row>
    <row r="129" spans="1:10" ht="5.0999999999999996" customHeight="1">
      <c r="A129" s="487"/>
      <c r="B129" s="491"/>
      <c r="C129" s="284"/>
      <c r="D129" s="284"/>
      <c r="E129" s="284"/>
    </row>
    <row r="130" spans="1:10" ht="11.1" customHeight="1">
      <c r="A130" s="129"/>
      <c r="B130" s="129"/>
      <c r="C130" s="129"/>
      <c r="D130" s="129"/>
      <c r="E130" s="341" t="s">
        <v>237</v>
      </c>
    </row>
    <row r="131" spans="1:10" ht="24" customHeight="1">
      <c r="A131" s="577" t="str">
        <f>A110</f>
        <v>12.20  PUNO: SUPERFICIE SEMBRADA, COSECHADA, PRODUCCIÓN Y RENDIMIENTO DE QUINUA, SEGÚN
         PROVINCIA, POR CAMPAÑA 2020 - 2024</v>
      </c>
      <c r="B131" s="577"/>
      <c r="C131" s="577"/>
      <c r="D131" s="577"/>
      <c r="E131" s="577"/>
    </row>
    <row r="132" spans="1:10" ht="5.0999999999999996" customHeight="1">
      <c r="A132" s="17"/>
      <c r="B132" s="17"/>
      <c r="C132" s="17"/>
      <c r="D132" s="17"/>
      <c r="E132" s="382"/>
    </row>
    <row r="133" spans="1:10" ht="12" customHeight="1">
      <c r="A133" s="554" t="s">
        <v>60</v>
      </c>
      <c r="B133" s="548" t="s">
        <v>325</v>
      </c>
      <c r="C133" s="548"/>
      <c r="D133" s="548"/>
      <c r="E133" s="548"/>
      <c r="I133" s="46"/>
      <c r="J133" s="173"/>
    </row>
    <row r="134" spans="1:10" ht="27.95" customHeight="1">
      <c r="A134" s="555"/>
      <c r="B134" s="76" t="s">
        <v>433</v>
      </c>
      <c r="C134" s="76" t="s">
        <v>434</v>
      </c>
      <c r="D134" s="76" t="s">
        <v>134</v>
      </c>
      <c r="E134" s="76" t="s">
        <v>141</v>
      </c>
      <c r="I134" s="46"/>
      <c r="J134" s="173"/>
    </row>
    <row r="135" spans="1:10" ht="5.0999999999999996" customHeight="1">
      <c r="A135" s="157"/>
      <c r="B135" s="51"/>
      <c r="C135" s="51"/>
      <c r="D135" s="51"/>
      <c r="E135" s="51"/>
    </row>
    <row r="136" spans="1:10" ht="11.1" customHeight="1">
      <c r="A136" s="157" t="s">
        <v>280</v>
      </c>
      <c r="B136" s="196">
        <f>+SUM(B137:B149)</f>
        <v>37020</v>
      </c>
      <c r="C136" s="196">
        <f>+SUM(C137:C149)</f>
        <v>36864</v>
      </c>
      <c r="D136" s="196">
        <f>+SUM(D137:D149)</f>
        <v>45187.999999999985</v>
      </c>
      <c r="E136" s="196">
        <f>D136/C136*1000</f>
        <v>1225.8029513888885</v>
      </c>
    </row>
    <row r="137" spans="1:10" ht="11.1" customHeight="1">
      <c r="A137" s="39" t="s">
        <v>50</v>
      </c>
      <c r="B137" s="283">
        <v>4817</v>
      </c>
      <c r="C137" s="283">
        <v>4827</v>
      </c>
      <c r="D137" s="283">
        <v>5791.7</v>
      </c>
      <c r="E137" s="283">
        <v>1199.8549823907188</v>
      </c>
    </row>
    <row r="138" spans="1:10" ht="11.1" customHeight="1">
      <c r="A138" s="39" t="s">
        <v>70</v>
      </c>
      <c r="B138" s="283">
        <v>8745</v>
      </c>
      <c r="C138" s="283">
        <v>8686</v>
      </c>
      <c r="D138" s="283">
        <v>9191</v>
      </c>
      <c r="E138" s="283">
        <v>1058.1395348837211</v>
      </c>
    </row>
    <row r="139" spans="1:10" ht="11.1" customHeight="1">
      <c r="A139" s="39" t="s">
        <v>54</v>
      </c>
      <c r="B139" s="283">
        <v>84</v>
      </c>
      <c r="C139" s="283">
        <v>84</v>
      </c>
      <c r="D139" s="283">
        <v>92.9</v>
      </c>
      <c r="E139" s="283">
        <v>1105.952380952381</v>
      </c>
    </row>
    <row r="140" spans="1:10" ht="11.1" customHeight="1">
      <c r="A140" s="39" t="s">
        <v>55</v>
      </c>
      <c r="B140" s="283">
        <v>3605</v>
      </c>
      <c r="C140" s="283">
        <v>3605</v>
      </c>
      <c r="D140" s="283">
        <v>4024.9</v>
      </c>
      <c r="E140" s="283">
        <v>1116.4771151178918</v>
      </c>
    </row>
    <row r="141" spans="1:10" ht="11.1" customHeight="1">
      <c r="A141" s="39" t="s">
        <v>71</v>
      </c>
      <c r="B141" s="283">
        <v>4760</v>
      </c>
      <c r="C141" s="283">
        <v>4760</v>
      </c>
      <c r="D141" s="283">
        <v>5884.7</v>
      </c>
      <c r="E141" s="283">
        <v>1236.2815126050418</v>
      </c>
    </row>
    <row r="142" spans="1:10" ht="11.1" customHeight="1">
      <c r="A142" s="39" t="s">
        <v>72</v>
      </c>
      <c r="B142" s="283">
        <v>4550</v>
      </c>
      <c r="C142" s="283">
        <v>4550</v>
      </c>
      <c r="D142" s="283">
        <v>5149.3999999999996</v>
      </c>
      <c r="E142" s="283">
        <v>1131.7362637362635</v>
      </c>
    </row>
    <row r="143" spans="1:10" ht="11.1" customHeight="1">
      <c r="A143" s="39" t="s">
        <v>51</v>
      </c>
      <c r="B143" s="283">
        <v>3358</v>
      </c>
      <c r="C143" s="283">
        <v>3322</v>
      </c>
      <c r="D143" s="283">
        <v>7219.7</v>
      </c>
      <c r="E143" s="283">
        <v>2173.2992173389521</v>
      </c>
    </row>
    <row r="144" spans="1:10" ht="11.1" customHeight="1">
      <c r="A144" s="39" t="s">
        <v>48</v>
      </c>
      <c r="B144" s="283">
        <v>1332</v>
      </c>
      <c r="C144" s="283">
        <v>1332</v>
      </c>
      <c r="D144" s="283">
        <v>1664.2</v>
      </c>
      <c r="E144" s="283">
        <v>1249.3993993993995</v>
      </c>
    </row>
    <row r="145" spans="1:5" ht="11.1" customHeight="1">
      <c r="A145" s="39" t="s">
        <v>49</v>
      </c>
      <c r="B145" s="283">
        <v>126</v>
      </c>
      <c r="C145" s="283">
        <v>126</v>
      </c>
      <c r="D145" s="283">
        <v>138</v>
      </c>
      <c r="E145" s="283">
        <v>1095.2380952380954</v>
      </c>
    </row>
    <row r="146" spans="1:5" ht="11.1" customHeight="1">
      <c r="A146" s="39" t="s">
        <v>193</v>
      </c>
      <c r="B146" s="283">
        <v>280</v>
      </c>
      <c r="C146" s="283">
        <v>280</v>
      </c>
      <c r="D146" s="283">
        <v>356.2</v>
      </c>
      <c r="E146" s="283">
        <v>1272.1428571428571</v>
      </c>
    </row>
    <row r="147" spans="1:5" ht="11.1" customHeight="1">
      <c r="A147" s="39" t="s">
        <v>99</v>
      </c>
      <c r="B147" s="283">
        <v>5010</v>
      </c>
      <c r="C147" s="283">
        <v>4939</v>
      </c>
      <c r="D147" s="283">
        <v>5289.2</v>
      </c>
      <c r="E147" s="283">
        <v>1070.9050415063778</v>
      </c>
    </row>
    <row r="148" spans="1:5" ht="11.1" customHeight="1">
      <c r="A148" s="39" t="s">
        <v>52</v>
      </c>
      <c r="B148" s="283" t="s">
        <v>207</v>
      </c>
      <c r="C148" s="283" t="s">
        <v>207</v>
      </c>
      <c r="D148" s="283" t="s">
        <v>207</v>
      </c>
      <c r="E148" s="283" t="s">
        <v>0</v>
      </c>
    </row>
    <row r="149" spans="1:5" ht="11.1" customHeight="1">
      <c r="A149" s="39" t="s">
        <v>53</v>
      </c>
      <c r="B149" s="283">
        <v>353</v>
      </c>
      <c r="C149" s="283">
        <v>353</v>
      </c>
      <c r="D149" s="283">
        <v>386.1</v>
      </c>
      <c r="E149" s="283">
        <v>1093.7677053824364</v>
      </c>
    </row>
    <row r="150" spans="1:5" ht="5.0999999999999996" customHeight="1">
      <c r="A150" s="487"/>
      <c r="B150" s="491"/>
      <c r="C150" s="284"/>
      <c r="D150" s="284"/>
      <c r="E150" s="284"/>
    </row>
    <row r="151" spans="1:5" ht="11.1" customHeight="1">
      <c r="A151" s="574" t="s">
        <v>237</v>
      </c>
      <c r="B151" s="574"/>
      <c r="C151" s="574"/>
      <c r="D151" s="574"/>
      <c r="E151" s="574"/>
    </row>
    <row r="152" spans="1:5" ht="25.5" customHeight="1">
      <c r="A152" s="577" t="str">
        <f>A110</f>
        <v>12.20  PUNO: SUPERFICIE SEMBRADA, COSECHADA, PRODUCCIÓN Y RENDIMIENTO DE QUINUA, SEGÚN
         PROVINCIA, POR CAMPAÑA 2020 - 2024</v>
      </c>
      <c r="B152" s="577"/>
      <c r="C152" s="577"/>
      <c r="D152" s="577"/>
      <c r="E152" s="577"/>
    </row>
    <row r="153" spans="1:5" ht="5.0999999999999996" customHeight="1">
      <c r="A153" s="17"/>
      <c r="B153" s="17"/>
      <c r="C153" s="17"/>
      <c r="D153" s="17"/>
      <c r="E153" s="382"/>
    </row>
    <row r="154" spans="1:5" ht="12.75" customHeight="1">
      <c r="A154" s="554" t="s">
        <v>60</v>
      </c>
      <c r="B154" s="548" t="s">
        <v>348</v>
      </c>
      <c r="C154" s="548"/>
      <c r="D154" s="548"/>
      <c r="E154" s="548"/>
    </row>
    <row r="155" spans="1:5" ht="27.95" customHeight="1">
      <c r="A155" s="555"/>
      <c r="B155" s="76" t="s">
        <v>433</v>
      </c>
      <c r="C155" s="76" t="s">
        <v>434</v>
      </c>
      <c r="D155" s="76" t="s">
        <v>134</v>
      </c>
      <c r="E155" s="76" t="s">
        <v>141</v>
      </c>
    </row>
    <row r="156" spans="1:5" ht="5.0999999999999996" customHeight="1">
      <c r="A156" s="157"/>
      <c r="B156" s="51"/>
      <c r="C156" s="51"/>
      <c r="D156" s="51"/>
      <c r="E156" s="51"/>
    </row>
    <row r="157" spans="1:5" ht="11.1" customHeight="1">
      <c r="A157" s="157" t="s">
        <v>280</v>
      </c>
      <c r="B157" s="196">
        <f>+SUM(B158:B170)</f>
        <v>31046</v>
      </c>
      <c r="C157" s="196">
        <f>+SUM(C158:C170)</f>
        <v>9786</v>
      </c>
      <c r="D157" s="196">
        <f>+SUM(D158:D170)</f>
        <v>7267.3750000000009</v>
      </c>
      <c r="E157" s="196">
        <f>D157/C157*1000</f>
        <v>742.62977723278152</v>
      </c>
    </row>
    <row r="158" spans="1:5" ht="11.1" customHeight="1">
      <c r="A158" s="39" t="s">
        <v>50</v>
      </c>
      <c r="B158" s="283">
        <v>4364</v>
      </c>
      <c r="C158" s="283">
        <v>2642</v>
      </c>
      <c r="D158" s="283">
        <v>2033.5</v>
      </c>
      <c r="E158" s="287">
        <f t="shared" ref="E158:E170" si="3">D158/C158*1000</f>
        <v>769.68205904617719</v>
      </c>
    </row>
    <row r="159" spans="1:5" ht="11.1" customHeight="1">
      <c r="A159" s="39" t="s">
        <v>70</v>
      </c>
      <c r="B159" s="283">
        <v>8225</v>
      </c>
      <c r="C159" s="283">
        <v>2442</v>
      </c>
      <c r="D159" s="283">
        <v>990.89</v>
      </c>
      <c r="E159" s="287">
        <f t="shared" si="3"/>
        <v>405.76986076986077</v>
      </c>
    </row>
    <row r="160" spans="1:5" ht="11.1" customHeight="1">
      <c r="A160" s="39" t="s">
        <v>54</v>
      </c>
      <c r="B160" s="283">
        <v>77</v>
      </c>
      <c r="C160" s="283">
        <v>82</v>
      </c>
      <c r="D160" s="283">
        <v>92.225999999999999</v>
      </c>
      <c r="E160" s="287">
        <f t="shared" si="3"/>
        <v>1124.7073170731708</v>
      </c>
    </row>
    <row r="161" spans="1:5" ht="11.1" customHeight="1">
      <c r="A161" s="39" t="s">
        <v>55</v>
      </c>
      <c r="B161" s="283">
        <v>3160</v>
      </c>
      <c r="C161" s="283">
        <v>2289</v>
      </c>
      <c r="D161" s="283">
        <v>2103.1999999999998</v>
      </c>
      <c r="E161" s="287">
        <f t="shared" si="3"/>
        <v>918.82918304936641</v>
      </c>
    </row>
    <row r="162" spans="1:5" ht="11.1" customHeight="1">
      <c r="A162" s="39" t="s">
        <v>71</v>
      </c>
      <c r="B162" s="283">
        <v>4135</v>
      </c>
      <c r="C162" s="283">
        <v>850</v>
      </c>
      <c r="D162" s="283">
        <v>901.8</v>
      </c>
      <c r="E162" s="287">
        <f t="shared" si="3"/>
        <v>1060.9411764705883</v>
      </c>
    </row>
    <row r="163" spans="1:5" ht="11.1" customHeight="1">
      <c r="A163" s="39" t="s">
        <v>72</v>
      </c>
      <c r="B163" s="283">
        <v>2973</v>
      </c>
      <c r="C163" s="283">
        <v>444</v>
      </c>
      <c r="D163" s="283">
        <v>260.10000000000002</v>
      </c>
      <c r="E163" s="287">
        <f t="shared" si="3"/>
        <v>585.81081081081084</v>
      </c>
    </row>
    <row r="164" spans="1:5" ht="11.1" customHeight="1">
      <c r="A164" s="39" t="s">
        <v>51</v>
      </c>
      <c r="B164" s="283">
        <v>2480</v>
      </c>
      <c r="C164" s="283">
        <v>369</v>
      </c>
      <c r="D164" s="283">
        <v>357.45</v>
      </c>
      <c r="E164" s="287">
        <f t="shared" si="3"/>
        <v>968.69918699186985</v>
      </c>
    </row>
    <row r="165" spans="1:5" ht="11.1" customHeight="1">
      <c r="A165" s="39" t="s">
        <v>48</v>
      </c>
      <c r="B165" s="283">
        <v>696</v>
      </c>
      <c r="C165" s="283">
        <v>93</v>
      </c>
      <c r="D165" s="283">
        <v>72.808999999999997</v>
      </c>
      <c r="E165" s="287">
        <f t="shared" si="3"/>
        <v>782.89247311827955</v>
      </c>
    </row>
    <row r="166" spans="1:5" ht="11.1" customHeight="1">
      <c r="A166" s="39" t="s">
        <v>49</v>
      </c>
      <c r="B166" s="283">
        <v>13</v>
      </c>
      <c r="C166" s="283">
        <v>20</v>
      </c>
      <c r="D166" s="283">
        <v>9.3000000000000007</v>
      </c>
      <c r="E166" s="287">
        <f t="shared" si="3"/>
        <v>465</v>
      </c>
    </row>
    <row r="167" spans="1:5" ht="11.1" customHeight="1">
      <c r="A167" s="39" t="s">
        <v>193</v>
      </c>
      <c r="B167" s="283">
        <v>285</v>
      </c>
      <c r="C167" s="283">
        <v>72</v>
      </c>
      <c r="D167" s="283">
        <v>53.8</v>
      </c>
      <c r="E167" s="287">
        <f t="shared" si="3"/>
        <v>747.22222222222229</v>
      </c>
    </row>
    <row r="168" spans="1:5" ht="11.1" customHeight="1">
      <c r="A168" s="39" t="s">
        <v>99</v>
      </c>
      <c r="B168" s="283">
        <v>4340</v>
      </c>
      <c r="C168" s="283">
        <v>190</v>
      </c>
      <c r="D168" s="283">
        <v>97.3</v>
      </c>
      <c r="E168" s="287">
        <f t="shared" si="3"/>
        <v>512.10526315789468</v>
      </c>
    </row>
    <row r="169" spans="1:5" ht="11.1" customHeight="1">
      <c r="A169" s="39" t="s">
        <v>52</v>
      </c>
      <c r="B169" s="283" t="s">
        <v>0</v>
      </c>
      <c r="C169" s="283" t="s">
        <v>0</v>
      </c>
      <c r="D169" s="283" t="s">
        <v>0</v>
      </c>
      <c r="E169" s="287" t="s">
        <v>0</v>
      </c>
    </row>
    <row r="170" spans="1:5" ht="11.1" customHeight="1">
      <c r="A170" s="39" t="s">
        <v>53</v>
      </c>
      <c r="B170" s="283">
        <v>298</v>
      </c>
      <c r="C170" s="283">
        <v>293</v>
      </c>
      <c r="D170" s="283">
        <v>295</v>
      </c>
      <c r="E170" s="287">
        <f t="shared" si="3"/>
        <v>1006.825938566553</v>
      </c>
    </row>
    <row r="171" spans="1:5" ht="5.0999999999999996" customHeight="1">
      <c r="A171" s="486"/>
      <c r="B171" s="492"/>
      <c r="C171" s="294"/>
      <c r="D171" s="294"/>
      <c r="E171" s="296"/>
    </row>
    <row r="172" spans="1:5" ht="12.75" customHeight="1">
      <c r="A172" s="574" t="s">
        <v>237</v>
      </c>
      <c r="B172" s="574"/>
      <c r="C172" s="574"/>
      <c r="D172" s="574"/>
      <c r="E172" s="574"/>
    </row>
    <row r="173" spans="1:5" ht="23.25" customHeight="1">
      <c r="A173" s="577" t="str">
        <f>A110</f>
        <v>12.20  PUNO: SUPERFICIE SEMBRADA, COSECHADA, PRODUCCIÓN Y RENDIMIENTO DE QUINUA, SEGÚN
         PROVINCIA, POR CAMPAÑA 2020 - 2024</v>
      </c>
      <c r="B173" s="577"/>
      <c r="C173" s="577"/>
      <c r="D173" s="577"/>
      <c r="E173" s="577"/>
    </row>
    <row r="174" spans="1:5" ht="9" customHeight="1">
      <c r="A174" s="17"/>
      <c r="B174" s="17"/>
      <c r="C174" s="17"/>
      <c r="D174" s="17"/>
      <c r="E174" s="382" t="s">
        <v>319</v>
      </c>
    </row>
    <row r="175" spans="1:5" ht="12.75" customHeight="1">
      <c r="A175" s="554" t="s">
        <v>60</v>
      </c>
      <c r="B175" s="548" t="s">
        <v>364</v>
      </c>
      <c r="C175" s="548"/>
      <c r="D175" s="548"/>
      <c r="E175" s="548"/>
    </row>
    <row r="176" spans="1:5" ht="27.95" customHeight="1">
      <c r="A176" s="555"/>
      <c r="B176" s="76" t="s">
        <v>433</v>
      </c>
      <c r="C176" s="76" t="s">
        <v>434</v>
      </c>
      <c r="D176" s="76" t="s">
        <v>134</v>
      </c>
      <c r="E176" s="76" t="s">
        <v>141</v>
      </c>
    </row>
    <row r="177" spans="1:5" ht="5.0999999999999996" customHeight="1">
      <c r="A177" s="157"/>
      <c r="B177" s="51"/>
      <c r="C177" s="51"/>
      <c r="D177" s="51"/>
      <c r="E177" s="51"/>
    </row>
    <row r="178" spans="1:5" ht="9.9499999999999993" customHeight="1">
      <c r="A178" s="157" t="s">
        <v>280</v>
      </c>
      <c r="B178" s="196">
        <f>+SUM(B179:B191)</f>
        <v>35380</v>
      </c>
      <c r="C178" s="196">
        <f>+SUM(C179:C191)</f>
        <v>33296</v>
      </c>
      <c r="D178" s="196">
        <f>+SUM(D179:D191)</f>
        <v>51269.810000000005</v>
      </c>
      <c r="E178" s="196">
        <f>D178/C178*1000</f>
        <v>1539.8188971648249</v>
      </c>
    </row>
    <row r="179" spans="1:5" ht="9.9499999999999993" customHeight="1">
      <c r="A179" s="39" t="s">
        <v>50</v>
      </c>
      <c r="B179" s="283">
        <v>4817</v>
      </c>
      <c r="C179" s="283">
        <v>4804</v>
      </c>
      <c r="D179" s="283">
        <v>7628</v>
      </c>
      <c r="E179" s="287">
        <f t="shared" ref="E179:E189" si="4">D179/C179*1000</f>
        <v>1587.8434637801834</v>
      </c>
    </row>
    <row r="180" spans="1:5" ht="9.9499999999999993" customHeight="1">
      <c r="A180" s="39" t="s">
        <v>70</v>
      </c>
      <c r="B180" s="283">
        <v>9030</v>
      </c>
      <c r="C180" s="283">
        <v>8225</v>
      </c>
      <c r="D180" s="283">
        <v>12694</v>
      </c>
      <c r="E180" s="287">
        <f t="shared" si="4"/>
        <v>1543.3434650455927</v>
      </c>
    </row>
    <row r="181" spans="1:5" ht="9.9499999999999993" customHeight="1">
      <c r="A181" s="39" t="s">
        <v>54</v>
      </c>
      <c r="B181" s="283">
        <v>118</v>
      </c>
      <c r="C181" s="283">
        <v>77</v>
      </c>
      <c r="D181" s="283">
        <v>100.7</v>
      </c>
      <c r="E181" s="287">
        <f t="shared" si="4"/>
        <v>1307.7922077922078</v>
      </c>
    </row>
    <row r="182" spans="1:5" ht="9.9499999999999993" customHeight="1">
      <c r="A182" s="39" t="s">
        <v>55</v>
      </c>
      <c r="B182" s="283">
        <v>3450</v>
      </c>
      <c r="C182" s="283">
        <v>3405</v>
      </c>
      <c r="D182" s="283">
        <v>4653.7</v>
      </c>
      <c r="E182" s="287">
        <f t="shared" si="4"/>
        <v>1366.7254038179149</v>
      </c>
    </row>
    <row r="183" spans="1:5" ht="9.9499999999999993" customHeight="1">
      <c r="A183" s="39" t="s">
        <v>71</v>
      </c>
      <c r="B183" s="283">
        <v>4175</v>
      </c>
      <c r="C183" s="283">
        <v>4135</v>
      </c>
      <c r="D183" s="283">
        <v>7328</v>
      </c>
      <c r="E183" s="287">
        <f t="shared" si="4"/>
        <v>1772.1886336154778</v>
      </c>
    </row>
    <row r="184" spans="1:5" ht="9.9499999999999993" customHeight="1">
      <c r="A184" s="39" t="s">
        <v>72</v>
      </c>
      <c r="B184" s="283">
        <v>4512</v>
      </c>
      <c r="C184" s="283">
        <v>4509</v>
      </c>
      <c r="D184" s="283">
        <v>6587.5</v>
      </c>
      <c r="E184" s="287">
        <f t="shared" si="4"/>
        <v>1460.966954978931</v>
      </c>
    </row>
    <row r="185" spans="1:5" ht="9.9499999999999993" customHeight="1">
      <c r="A185" s="39" t="s">
        <v>51</v>
      </c>
      <c r="B185" s="283">
        <v>2515</v>
      </c>
      <c r="C185" s="283">
        <v>2480</v>
      </c>
      <c r="D185" s="283">
        <v>3437.57</v>
      </c>
      <c r="E185" s="287">
        <f t="shared" si="4"/>
        <v>1386.116935483871</v>
      </c>
    </row>
    <row r="186" spans="1:5" ht="9.9499999999999993" customHeight="1">
      <c r="A186" s="39" t="s">
        <v>48</v>
      </c>
      <c r="B186" s="283">
        <v>703</v>
      </c>
      <c r="C186" s="283">
        <v>696</v>
      </c>
      <c r="D186" s="283">
        <v>1006.94</v>
      </c>
      <c r="E186" s="287">
        <f t="shared" si="4"/>
        <v>1446.7528735632184</v>
      </c>
    </row>
    <row r="187" spans="1:5" ht="9.9499999999999993" customHeight="1">
      <c r="A187" s="39" t="s">
        <v>49</v>
      </c>
      <c r="B187" s="283">
        <v>39</v>
      </c>
      <c r="C187" s="283">
        <v>37</v>
      </c>
      <c r="D187" s="283">
        <v>44.1</v>
      </c>
      <c r="E187" s="287">
        <f t="shared" si="4"/>
        <v>1191.8918918918919</v>
      </c>
    </row>
    <row r="188" spans="1:5" ht="9.9499999999999993" customHeight="1">
      <c r="A188" s="39" t="s">
        <v>193</v>
      </c>
      <c r="B188" s="283">
        <v>306</v>
      </c>
      <c r="C188" s="283">
        <v>290</v>
      </c>
      <c r="D188" s="283">
        <v>458</v>
      </c>
      <c r="E188" s="287">
        <f t="shared" si="4"/>
        <v>1579.3103448275863</v>
      </c>
    </row>
    <row r="189" spans="1:5" ht="9.9499999999999993" customHeight="1">
      <c r="A189" s="39" t="s">
        <v>99</v>
      </c>
      <c r="B189" s="283">
        <v>5350</v>
      </c>
      <c r="C189" s="283">
        <v>4340</v>
      </c>
      <c r="D189" s="283">
        <v>6844.8</v>
      </c>
      <c r="E189" s="287">
        <f t="shared" si="4"/>
        <v>1577.1428571428571</v>
      </c>
    </row>
    <row r="190" spans="1:5" ht="9.9499999999999993" customHeight="1">
      <c r="A190" s="39" t="s">
        <v>52</v>
      </c>
      <c r="B190" s="283" t="s">
        <v>0</v>
      </c>
      <c r="C190" s="283" t="s">
        <v>0</v>
      </c>
      <c r="D190" s="283" t="s">
        <v>0</v>
      </c>
      <c r="E190" s="287" t="s">
        <v>0</v>
      </c>
    </row>
    <row r="191" spans="1:5" ht="9.9499999999999993" customHeight="1">
      <c r="A191" s="39" t="s">
        <v>53</v>
      </c>
      <c r="B191" s="283">
        <v>365</v>
      </c>
      <c r="C191" s="283">
        <v>298</v>
      </c>
      <c r="D191" s="283">
        <v>486.5</v>
      </c>
      <c r="E191" s="287">
        <f t="shared" ref="E191" si="5">D191/C191*1000</f>
        <v>1632.5503355704698</v>
      </c>
    </row>
    <row r="192" spans="1:5" ht="5.0999999999999996" customHeight="1">
      <c r="A192" s="486"/>
      <c r="B192" s="492"/>
      <c r="C192" s="294"/>
      <c r="D192" s="294"/>
      <c r="E192" s="296"/>
    </row>
    <row r="193" spans="1:5" ht="11.45" customHeight="1">
      <c r="A193" s="558" t="s">
        <v>435</v>
      </c>
      <c r="B193" s="558"/>
      <c r="C193" s="558"/>
      <c r="D193" s="558"/>
      <c r="E193" s="558"/>
    </row>
    <row r="194" spans="1:5" ht="11.45" customHeight="1">
      <c r="A194" s="558" t="s">
        <v>127</v>
      </c>
      <c r="B194" s="558"/>
      <c r="C194" s="558"/>
      <c r="D194" s="558"/>
      <c r="E194" s="558"/>
    </row>
  </sheetData>
  <sortState ref="R4:R16">
    <sortCondition ref="R4"/>
  </sortState>
  <mergeCells count="26">
    <mergeCell ref="A173:E173"/>
    <mergeCell ref="A175:A176"/>
    <mergeCell ref="B175:E175"/>
    <mergeCell ref="A193:E193"/>
    <mergeCell ref="A194:E194"/>
    <mergeCell ref="A110:E110"/>
    <mergeCell ref="A46:E46"/>
    <mergeCell ref="A47:E47"/>
    <mergeCell ref="A133:A134"/>
    <mergeCell ref="A28:E28"/>
    <mergeCell ref="A49:E49"/>
    <mergeCell ref="A89:E89"/>
    <mergeCell ref="A68:E68"/>
    <mergeCell ref="A131:E131"/>
    <mergeCell ref="A70:A71"/>
    <mergeCell ref="B70:E70"/>
    <mergeCell ref="A91:A92"/>
    <mergeCell ref="B91:E91"/>
    <mergeCell ref="A112:A113"/>
    <mergeCell ref="B112:E112"/>
    <mergeCell ref="A152:E152"/>
    <mergeCell ref="A154:A155"/>
    <mergeCell ref="B154:E154"/>
    <mergeCell ref="A172:E172"/>
    <mergeCell ref="B133:E133"/>
    <mergeCell ref="A151:E151"/>
  </mergeCells>
  <phoneticPr fontId="0" type="noConversion"/>
  <pageMargins left="0.78740157480314965" right="0.78740157480314965" top="0.98425196850393704" bottom="0.98425196850393704" header="0" footer="0"/>
  <pageSetup paperSize="9" fitToWidth="2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tabColor theme="0"/>
  </sheetPr>
  <dimension ref="A1:S189"/>
  <sheetViews>
    <sheetView showGridLines="0" topLeftCell="A105" zoomScaleNormal="100" zoomScaleSheetLayoutView="100" workbookViewId="0">
      <selection activeCell="A105" sqref="A105:E105"/>
    </sheetView>
  </sheetViews>
  <sheetFormatPr baseColWidth="10" defaultColWidth="11.42578125" defaultRowHeight="12.75" customHeight="1"/>
  <cols>
    <col min="1" max="5" width="16.7109375" style="1" customWidth="1"/>
    <col min="6" max="6" width="16" style="1" customWidth="1"/>
    <col min="7" max="7" width="10.85546875" style="1" customWidth="1"/>
    <col min="8" max="8" width="9.5703125" style="1" customWidth="1"/>
    <col min="9" max="9" width="8.85546875" style="1" customWidth="1"/>
    <col min="10" max="10" width="8.5703125" style="1" customWidth="1"/>
    <col min="11" max="11" width="6.42578125" style="1" customWidth="1"/>
    <col min="12" max="13" width="3.140625" style="1" customWidth="1"/>
    <col min="14" max="14" width="8" style="1" customWidth="1"/>
    <col min="15" max="15" width="7" style="1" customWidth="1"/>
    <col min="16" max="16" width="9.5703125" style="1" customWidth="1"/>
    <col min="17" max="17" width="7.42578125" style="1" customWidth="1"/>
    <col min="18" max="18" width="9.140625" style="1" customWidth="1"/>
    <col min="19" max="16384" width="11.42578125" style="1"/>
  </cols>
  <sheetData>
    <row r="1" spans="1:18" s="13" customFormat="1" ht="13.5" hidden="1" customHeight="1">
      <c r="A1" s="17" t="s">
        <v>171</v>
      </c>
      <c r="B1" s="125"/>
      <c r="C1" s="125"/>
      <c r="D1" s="125"/>
      <c r="E1" s="125"/>
      <c r="F1" s="21"/>
      <c r="G1" s="21"/>
      <c r="H1" s="21"/>
    </row>
    <row r="2" spans="1:18" s="13" customFormat="1" ht="12.75" hidden="1" customHeight="1">
      <c r="A2" s="125" t="s">
        <v>179</v>
      </c>
      <c r="B2" s="125"/>
      <c r="C2" s="125"/>
      <c r="D2" s="125"/>
      <c r="E2" s="125"/>
      <c r="F2" s="21"/>
    </row>
    <row r="3" spans="1:18" s="13" customFormat="1" ht="6.75" hidden="1" customHeight="1">
      <c r="A3" s="21"/>
      <c r="B3" s="128"/>
      <c r="C3" s="128"/>
      <c r="D3" s="128"/>
      <c r="E3" s="128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s="2" customFormat="1" ht="54" hidden="1" customHeight="1">
      <c r="A4" s="151" t="s">
        <v>60</v>
      </c>
      <c r="B4" s="106" t="s">
        <v>137</v>
      </c>
      <c r="C4" s="76" t="s">
        <v>135</v>
      </c>
      <c r="D4" s="76" t="s">
        <v>134</v>
      </c>
      <c r="E4" s="76" t="s">
        <v>136</v>
      </c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18" s="2" customFormat="1" ht="15" hidden="1" customHeight="1">
      <c r="A5" s="157" t="s">
        <v>47</v>
      </c>
      <c r="B5" s="158">
        <f>SUM(B6:B18)</f>
        <v>27750</v>
      </c>
      <c r="C5" s="158">
        <f>SUM(C6:C18)</f>
        <v>27580</v>
      </c>
      <c r="D5" s="158">
        <f>SUM(D6:D18)</f>
        <v>28561.75</v>
      </c>
      <c r="E5" s="158">
        <f>SUM(E6:E18)</f>
        <v>12897.144339718827</v>
      </c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18" s="11" customFormat="1" ht="15" hidden="1" customHeight="1">
      <c r="A6" s="39" t="s">
        <v>50</v>
      </c>
      <c r="B6" s="113">
        <v>4493</v>
      </c>
      <c r="C6" s="113">
        <v>4493</v>
      </c>
      <c r="D6" s="113">
        <v>5137</v>
      </c>
      <c r="E6" s="113">
        <f>(D6*1000)/C6</f>
        <v>1143.3340752281326</v>
      </c>
    </row>
    <row r="7" spans="1:18" s="11" customFormat="1" ht="15" hidden="1" customHeight="1">
      <c r="A7" s="39" t="s">
        <v>70</v>
      </c>
      <c r="B7" s="113">
        <v>5495</v>
      </c>
      <c r="C7" s="113">
        <v>5495</v>
      </c>
      <c r="D7" s="113">
        <v>5360</v>
      </c>
      <c r="E7" s="113">
        <f t="shared" ref="E7:E18" si="0">(D7*1000)/C7</f>
        <v>975.43221110100092</v>
      </c>
    </row>
    <row r="8" spans="1:18" s="11" customFormat="1" ht="15" hidden="1" customHeight="1">
      <c r="A8" s="39" t="s">
        <v>54</v>
      </c>
      <c r="B8" s="113">
        <v>237</v>
      </c>
      <c r="C8" s="113">
        <v>237</v>
      </c>
      <c r="D8" s="113">
        <v>263.89999999999998</v>
      </c>
      <c r="E8" s="113">
        <f t="shared" si="0"/>
        <v>1113.5021097046413</v>
      </c>
    </row>
    <row r="9" spans="1:18" s="11" customFormat="1" ht="15" hidden="1" customHeight="1">
      <c r="A9" s="39" t="s">
        <v>55</v>
      </c>
      <c r="B9" s="113">
        <v>3134</v>
      </c>
      <c r="C9" s="113">
        <v>3134</v>
      </c>
      <c r="D9" s="113">
        <v>3700.7</v>
      </c>
      <c r="E9" s="113">
        <f t="shared" si="0"/>
        <v>1180.8232291001914</v>
      </c>
    </row>
    <row r="10" spans="1:18" s="11" customFormat="1" ht="15" hidden="1" customHeight="1">
      <c r="A10" s="39" t="s">
        <v>71</v>
      </c>
      <c r="B10" s="113">
        <v>4567</v>
      </c>
      <c r="C10" s="113">
        <v>4567</v>
      </c>
      <c r="D10" s="113">
        <v>4175.3</v>
      </c>
      <c r="E10" s="113">
        <f t="shared" si="0"/>
        <v>914.23253777096568</v>
      </c>
    </row>
    <row r="11" spans="1:18" s="11" customFormat="1" ht="15" hidden="1" customHeight="1">
      <c r="A11" s="39" t="s">
        <v>72</v>
      </c>
      <c r="B11" s="113">
        <v>4625</v>
      </c>
      <c r="C11" s="113">
        <v>4455</v>
      </c>
      <c r="D11" s="113">
        <v>4624</v>
      </c>
      <c r="E11" s="113">
        <f t="shared" si="0"/>
        <v>1037.9349046015714</v>
      </c>
    </row>
    <row r="12" spans="1:18" s="11" customFormat="1" ht="15" hidden="1" customHeight="1">
      <c r="A12" s="39" t="s">
        <v>51</v>
      </c>
      <c r="B12" s="113">
        <v>1325</v>
      </c>
      <c r="C12" s="113">
        <v>1325</v>
      </c>
      <c r="D12" s="113">
        <v>1271.9000000000001</v>
      </c>
      <c r="E12" s="113">
        <f t="shared" si="0"/>
        <v>959.92452830188677</v>
      </c>
    </row>
    <row r="13" spans="1:18" s="11" customFormat="1" ht="15" hidden="1" customHeight="1">
      <c r="A13" s="39" t="s">
        <v>48</v>
      </c>
      <c r="B13" s="113">
        <v>300</v>
      </c>
      <c r="C13" s="113">
        <v>300</v>
      </c>
      <c r="D13" s="113">
        <v>387.2</v>
      </c>
      <c r="E13" s="113">
        <f t="shared" si="0"/>
        <v>1290.6666666666667</v>
      </c>
    </row>
    <row r="14" spans="1:18" s="11" customFormat="1" ht="15" hidden="1" customHeight="1">
      <c r="A14" s="39" t="s">
        <v>49</v>
      </c>
      <c r="B14" s="113">
        <v>297</v>
      </c>
      <c r="C14" s="113">
        <v>297</v>
      </c>
      <c r="D14" s="113">
        <v>313</v>
      </c>
      <c r="E14" s="113">
        <f t="shared" si="0"/>
        <v>1053.8720538720538</v>
      </c>
    </row>
    <row r="15" spans="1:18" s="11" customFormat="1" ht="15" hidden="1" customHeight="1">
      <c r="A15" s="39" t="s">
        <v>193</v>
      </c>
      <c r="B15" s="113">
        <v>214</v>
      </c>
      <c r="C15" s="113">
        <v>214</v>
      </c>
      <c r="D15" s="113">
        <v>227.25</v>
      </c>
      <c r="E15" s="113">
        <f t="shared" si="0"/>
        <v>1061.9158878504672</v>
      </c>
    </row>
    <row r="16" spans="1:18" s="11" customFormat="1" ht="15" hidden="1" customHeight="1">
      <c r="A16" s="39" t="s">
        <v>99</v>
      </c>
      <c r="B16" s="113">
        <v>2355</v>
      </c>
      <c r="C16" s="113">
        <v>2355</v>
      </c>
      <c r="D16" s="113">
        <v>2242.5</v>
      </c>
      <c r="E16" s="113">
        <f t="shared" si="0"/>
        <v>952.22929936305729</v>
      </c>
    </row>
    <row r="17" spans="1:19" s="11" customFormat="1" ht="15" hidden="1" customHeight="1">
      <c r="A17" s="39" t="s">
        <v>52</v>
      </c>
      <c r="B17" s="66" t="s">
        <v>0</v>
      </c>
      <c r="C17" s="66" t="s">
        <v>0</v>
      </c>
      <c r="D17" s="66" t="s">
        <v>0</v>
      </c>
      <c r="E17" s="66" t="s">
        <v>0</v>
      </c>
    </row>
    <row r="18" spans="1:19" s="2" customFormat="1" ht="15" hidden="1" customHeight="1">
      <c r="A18" s="40" t="s">
        <v>53</v>
      </c>
      <c r="B18" s="72">
        <v>708</v>
      </c>
      <c r="C18" s="72">
        <v>708</v>
      </c>
      <c r="D18" s="72">
        <v>859</v>
      </c>
      <c r="E18" s="72">
        <f t="shared" si="0"/>
        <v>1213.2768361581921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1:19" s="2" customFormat="1" ht="13.5" hidden="1" customHeight="1">
      <c r="A19" s="130" t="s">
        <v>167</v>
      </c>
      <c r="B19" s="66"/>
      <c r="C19" s="66"/>
      <c r="D19" s="66"/>
      <c r="E19" s="66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</row>
    <row r="20" spans="1:19" ht="13.5" hidden="1" customHeight="1">
      <c r="A20" s="62" t="s">
        <v>127</v>
      </c>
      <c r="B20" s="18"/>
      <c r="C20" s="18"/>
      <c r="D20" s="18"/>
      <c r="E20" s="18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 spans="1:19" ht="12.75" hidden="1" customHeight="1">
      <c r="B21" s="2"/>
      <c r="C21" s="2"/>
      <c r="D21" s="2"/>
      <c r="E21" s="2"/>
      <c r="F21" s="2"/>
    </row>
    <row r="22" spans="1:19" ht="12.75" hidden="1" customHeight="1"/>
    <row r="23" spans="1:19" ht="12.75" hidden="1" customHeight="1"/>
    <row r="24" spans="1:19" ht="24.75" hidden="1" customHeight="1">
      <c r="A24" s="577" t="s">
        <v>243</v>
      </c>
      <c r="B24" s="577"/>
      <c r="C24" s="577"/>
      <c r="D24" s="577"/>
      <c r="E24" s="577"/>
    </row>
    <row r="25" spans="1:19" ht="12.75" hidden="1" customHeight="1">
      <c r="A25" s="17"/>
      <c r="B25" s="17"/>
      <c r="C25" s="17"/>
      <c r="D25" s="17"/>
      <c r="E25" s="17"/>
    </row>
    <row r="26" spans="1:19" ht="39" hidden="1" customHeight="1">
      <c r="A26" s="151" t="s">
        <v>60</v>
      </c>
      <c r="B26" s="106" t="s">
        <v>137</v>
      </c>
      <c r="C26" s="76" t="s">
        <v>135</v>
      </c>
      <c r="D26" s="76" t="s">
        <v>134</v>
      </c>
      <c r="E26" s="76" t="s">
        <v>136</v>
      </c>
      <c r="J26" s="2"/>
      <c r="K26" s="2"/>
    </row>
    <row r="27" spans="1:19" ht="19.5" hidden="1" customHeight="1">
      <c r="A27" s="157" t="s">
        <v>226</v>
      </c>
      <c r="B27" s="51"/>
      <c r="C27" s="51"/>
      <c r="D27" s="51"/>
      <c r="E27" s="51"/>
      <c r="J27" s="2"/>
      <c r="K27" s="2"/>
    </row>
    <row r="28" spans="1:19" ht="17.100000000000001" hidden="1" customHeight="1">
      <c r="A28" s="157" t="s">
        <v>47</v>
      </c>
      <c r="B28" s="196">
        <f>+SUM(B29:B41)</f>
        <v>25625</v>
      </c>
      <c r="C28" s="196">
        <f>+SUM(C29:C41)</f>
        <v>25625</v>
      </c>
      <c r="D28" s="196">
        <f>+SUM(D29:D41)</f>
        <v>27155.969999999998</v>
      </c>
      <c r="E28" s="196"/>
      <c r="J28" s="2"/>
      <c r="K28" s="2"/>
    </row>
    <row r="29" spans="1:19" ht="17.100000000000001" hidden="1" customHeight="1">
      <c r="A29" s="39" t="s">
        <v>50</v>
      </c>
      <c r="B29" s="197">
        <v>4071</v>
      </c>
      <c r="C29" s="197">
        <v>4071</v>
      </c>
      <c r="D29" s="197">
        <v>4920</v>
      </c>
      <c r="E29" s="197">
        <v>1208.548</v>
      </c>
      <c r="J29" s="2"/>
      <c r="K29" s="2"/>
    </row>
    <row r="30" spans="1:19" ht="17.100000000000001" hidden="1" customHeight="1">
      <c r="A30" s="39" t="s">
        <v>70</v>
      </c>
      <c r="B30" s="197">
        <v>5710</v>
      </c>
      <c r="C30" s="197">
        <v>5710</v>
      </c>
      <c r="D30" s="197">
        <v>5800.35</v>
      </c>
      <c r="E30" s="199">
        <v>1015.823</v>
      </c>
      <c r="J30" s="2"/>
      <c r="K30" s="2"/>
    </row>
    <row r="31" spans="1:19" ht="17.100000000000001" hidden="1" customHeight="1">
      <c r="A31" s="39" t="s">
        <v>54</v>
      </c>
      <c r="B31" s="197">
        <v>265</v>
      </c>
      <c r="C31" s="197">
        <v>265</v>
      </c>
      <c r="D31" s="197">
        <v>278.5</v>
      </c>
      <c r="E31" s="199">
        <v>1050.943</v>
      </c>
      <c r="J31" s="2"/>
      <c r="K31" s="2"/>
    </row>
    <row r="32" spans="1:19" ht="17.100000000000001" hidden="1" customHeight="1">
      <c r="A32" s="39" t="s">
        <v>55</v>
      </c>
      <c r="B32" s="197">
        <v>2189</v>
      </c>
      <c r="C32" s="197">
        <v>2189</v>
      </c>
      <c r="D32" s="197">
        <v>2631</v>
      </c>
      <c r="E32" s="199">
        <v>1201.9179999999999</v>
      </c>
      <c r="J32" s="2"/>
      <c r="K32" s="2"/>
    </row>
    <row r="33" spans="1:11" ht="17.100000000000001" hidden="1" customHeight="1">
      <c r="A33" s="39" t="s">
        <v>71</v>
      </c>
      <c r="B33" s="197">
        <v>3870</v>
      </c>
      <c r="C33" s="197">
        <v>3870</v>
      </c>
      <c r="D33" s="197">
        <v>3521.02</v>
      </c>
      <c r="E33" s="199">
        <v>909.82399999999996</v>
      </c>
      <c r="H33" s="147" t="s">
        <v>55</v>
      </c>
      <c r="I33" s="144"/>
      <c r="J33" s="2"/>
      <c r="K33" s="2"/>
    </row>
    <row r="34" spans="1:11" ht="17.100000000000001" hidden="1" customHeight="1">
      <c r="A34" s="39" t="s">
        <v>72</v>
      </c>
      <c r="B34" s="197">
        <v>4710</v>
      </c>
      <c r="C34" s="197">
        <v>4710</v>
      </c>
      <c r="D34" s="197">
        <v>4870</v>
      </c>
      <c r="E34" s="199">
        <v>1033.97</v>
      </c>
      <c r="H34" s="147" t="s">
        <v>71</v>
      </c>
      <c r="I34" s="144"/>
      <c r="J34" s="2"/>
      <c r="K34" s="2"/>
    </row>
    <row r="35" spans="1:11" ht="17.100000000000001" hidden="1" customHeight="1">
      <c r="A35" s="39" t="s">
        <v>51</v>
      </c>
      <c r="B35" s="197">
        <v>1360</v>
      </c>
      <c r="C35" s="197">
        <v>1360</v>
      </c>
      <c r="D35" s="197">
        <v>1458</v>
      </c>
      <c r="E35" s="199">
        <v>1072.058</v>
      </c>
      <c r="H35" s="147" t="s">
        <v>70</v>
      </c>
      <c r="I35" s="144"/>
      <c r="J35" s="2"/>
      <c r="K35" s="2"/>
    </row>
    <row r="36" spans="1:11" ht="17.100000000000001" hidden="1" customHeight="1">
      <c r="A36" s="39" t="s">
        <v>48</v>
      </c>
      <c r="B36" s="197">
        <v>218</v>
      </c>
      <c r="C36" s="197">
        <v>218</v>
      </c>
      <c r="D36" s="197">
        <v>298</v>
      </c>
      <c r="E36" s="199">
        <v>1366.972</v>
      </c>
      <c r="H36" s="147" t="s">
        <v>50</v>
      </c>
      <c r="I36" s="144"/>
      <c r="J36" s="2"/>
      <c r="K36" s="2"/>
    </row>
    <row r="37" spans="1:11" ht="17.100000000000001" hidden="1" customHeight="1">
      <c r="A37" s="39" t="s">
        <v>49</v>
      </c>
      <c r="B37" s="197">
        <v>302</v>
      </c>
      <c r="C37" s="197">
        <v>302</v>
      </c>
      <c r="D37" s="197">
        <v>311</v>
      </c>
      <c r="E37" s="199">
        <v>1029.8009999999999</v>
      </c>
      <c r="H37" s="147" t="s">
        <v>72</v>
      </c>
      <c r="I37" s="144"/>
      <c r="J37" s="2"/>
      <c r="K37" s="2"/>
    </row>
    <row r="38" spans="1:11" ht="17.100000000000001" hidden="1" customHeight="1">
      <c r="A38" s="39" t="s">
        <v>193</v>
      </c>
      <c r="B38" s="197">
        <v>164</v>
      </c>
      <c r="C38" s="197">
        <v>164</v>
      </c>
      <c r="D38" s="197">
        <v>183.1</v>
      </c>
      <c r="E38" s="199">
        <v>1116.463</v>
      </c>
      <c r="J38" s="2"/>
      <c r="K38" s="2"/>
    </row>
    <row r="39" spans="1:11" ht="17.100000000000001" hidden="1" customHeight="1">
      <c r="A39" s="39" t="s">
        <v>99</v>
      </c>
      <c r="B39" s="197">
        <v>2330</v>
      </c>
      <c r="C39" s="197">
        <v>2330</v>
      </c>
      <c r="D39" s="197">
        <v>2343</v>
      </c>
      <c r="E39" s="199">
        <v>1005.579</v>
      </c>
    </row>
    <row r="40" spans="1:11" ht="17.100000000000001" hidden="1" customHeight="1">
      <c r="A40" s="39" t="s">
        <v>52</v>
      </c>
      <c r="B40" s="197" t="s">
        <v>0</v>
      </c>
      <c r="C40" s="197" t="s">
        <v>0</v>
      </c>
      <c r="D40" s="197" t="s">
        <v>0</v>
      </c>
      <c r="E40" s="199" t="s">
        <v>0</v>
      </c>
    </row>
    <row r="41" spans="1:11" ht="17.100000000000001" hidden="1" customHeight="1">
      <c r="A41" s="40" t="s">
        <v>53</v>
      </c>
      <c r="B41" s="198">
        <v>436</v>
      </c>
      <c r="C41" s="198">
        <v>436</v>
      </c>
      <c r="D41" s="198">
        <v>542</v>
      </c>
      <c r="E41" s="199">
        <v>1243.1189999999999</v>
      </c>
    </row>
    <row r="42" spans="1:11" ht="12.75" hidden="1" customHeight="1">
      <c r="A42" s="580" t="s">
        <v>167</v>
      </c>
      <c r="B42" s="580"/>
      <c r="C42" s="580"/>
      <c r="D42" s="580"/>
      <c r="E42" s="580"/>
    </row>
    <row r="43" spans="1:11" ht="12.75" hidden="1" customHeight="1">
      <c r="A43" s="558" t="s">
        <v>127</v>
      </c>
      <c r="B43" s="558"/>
      <c r="C43" s="558"/>
      <c r="D43" s="558"/>
      <c r="E43" s="558"/>
    </row>
    <row r="44" spans="1:11" ht="12.75" hidden="1" customHeight="1"/>
    <row r="45" spans="1:11" ht="27.95" hidden="1" customHeight="1">
      <c r="A45" s="577" t="s">
        <v>300</v>
      </c>
      <c r="B45" s="577"/>
      <c r="C45" s="577"/>
      <c r="D45" s="577"/>
      <c r="E45" s="577"/>
    </row>
    <row r="46" spans="1:11" ht="3.95" hidden="1" customHeight="1">
      <c r="A46" s="17"/>
      <c r="B46" s="17"/>
      <c r="C46" s="17"/>
      <c r="D46" s="17"/>
      <c r="E46" s="17"/>
    </row>
    <row r="47" spans="1:11" ht="30" hidden="1" customHeight="1">
      <c r="A47" s="137" t="s">
        <v>60</v>
      </c>
      <c r="B47" s="106" t="s">
        <v>137</v>
      </c>
      <c r="C47" s="76" t="s">
        <v>135</v>
      </c>
      <c r="D47" s="76" t="s">
        <v>134</v>
      </c>
      <c r="E47" s="76" t="s">
        <v>136</v>
      </c>
      <c r="J47" s="2"/>
      <c r="K47" s="2"/>
    </row>
    <row r="48" spans="1:11" ht="10.35" hidden="1" customHeight="1">
      <c r="A48" s="157"/>
      <c r="B48" s="51"/>
      <c r="C48" s="51"/>
      <c r="D48" s="51"/>
      <c r="E48" s="51"/>
      <c r="J48" s="2"/>
      <c r="K48" s="2"/>
    </row>
    <row r="49" spans="1:11" ht="10.35" hidden="1" customHeight="1">
      <c r="A49" s="157" t="s">
        <v>280</v>
      </c>
      <c r="B49" s="196">
        <f>+SUM(B50:B62)</f>
        <v>24779</v>
      </c>
      <c r="C49" s="196">
        <f>+SUM(C50:C62)</f>
        <v>24779</v>
      </c>
      <c r="D49" s="196">
        <f>+SUM(D50:D62)</f>
        <v>26294.899999999998</v>
      </c>
      <c r="E49" s="196">
        <f>D49/C49*1000</f>
        <v>1061.1768029379716</v>
      </c>
      <c r="G49" s="303"/>
      <c r="J49" s="2"/>
      <c r="K49" s="2"/>
    </row>
    <row r="50" spans="1:11" ht="10.35" hidden="1" customHeight="1">
      <c r="A50" s="39" t="s">
        <v>50</v>
      </c>
      <c r="B50" s="283">
        <v>4015</v>
      </c>
      <c r="C50" s="283">
        <v>4015</v>
      </c>
      <c r="D50" s="283">
        <v>4574</v>
      </c>
      <c r="E50" s="283">
        <v>1139.23</v>
      </c>
      <c r="G50"/>
      <c r="J50" s="2"/>
      <c r="K50" s="2"/>
    </row>
    <row r="51" spans="1:11" ht="10.35" hidden="1" customHeight="1">
      <c r="A51" s="39" t="s">
        <v>70</v>
      </c>
      <c r="B51" s="283">
        <v>5475</v>
      </c>
      <c r="C51" s="283">
        <v>5475</v>
      </c>
      <c r="D51" s="283">
        <v>5796.5</v>
      </c>
      <c r="E51" s="283">
        <v>1058.72</v>
      </c>
      <c r="G51"/>
      <c r="J51" s="2"/>
      <c r="K51" s="2"/>
    </row>
    <row r="52" spans="1:11" ht="10.35" hidden="1" customHeight="1">
      <c r="A52" s="39" t="s">
        <v>54</v>
      </c>
      <c r="B52" s="283">
        <v>286</v>
      </c>
      <c r="C52" s="283">
        <v>286</v>
      </c>
      <c r="D52" s="283">
        <v>300.5</v>
      </c>
      <c r="E52" s="283">
        <v>1050.7</v>
      </c>
      <c r="G52" s="300"/>
      <c r="J52" s="2"/>
      <c r="K52" s="2"/>
    </row>
    <row r="53" spans="1:11" ht="10.35" hidden="1" customHeight="1">
      <c r="A53" s="39" t="s">
        <v>55</v>
      </c>
      <c r="B53" s="283">
        <v>1810</v>
      </c>
      <c r="C53" s="283">
        <v>1810</v>
      </c>
      <c r="D53" s="283">
        <v>2203.5</v>
      </c>
      <c r="E53" s="283">
        <v>1217.4000000000001</v>
      </c>
      <c r="G53" s="13"/>
    </row>
    <row r="54" spans="1:11" ht="10.35" hidden="1" customHeight="1">
      <c r="A54" s="39" t="s">
        <v>71</v>
      </c>
      <c r="B54" s="283">
        <v>3860</v>
      </c>
      <c r="C54" s="283">
        <v>3860</v>
      </c>
      <c r="D54" s="283">
        <v>3346.3</v>
      </c>
      <c r="E54" s="283">
        <v>866.92</v>
      </c>
      <c r="G54" s="300"/>
    </row>
    <row r="55" spans="1:11" ht="10.35" hidden="1" customHeight="1">
      <c r="A55" s="39" t="s">
        <v>72</v>
      </c>
      <c r="B55" s="283">
        <v>4720</v>
      </c>
      <c r="C55" s="283">
        <v>4720</v>
      </c>
      <c r="D55" s="283">
        <v>5005</v>
      </c>
      <c r="E55" s="283">
        <v>1060.3800000000001</v>
      </c>
    </row>
    <row r="56" spans="1:11" ht="10.35" hidden="1" customHeight="1">
      <c r="A56" s="39" t="s">
        <v>51</v>
      </c>
      <c r="B56" s="283">
        <v>1297</v>
      </c>
      <c r="C56" s="283">
        <v>1297</v>
      </c>
      <c r="D56" s="283">
        <v>1437</v>
      </c>
      <c r="E56" s="283">
        <v>1107.94</v>
      </c>
      <c r="H56" s="147"/>
      <c r="I56" s="308"/>
      <c r="J56" s="2"/>
      <c r="K56" s="2"/>
    </row>
    <row r="57" spans="1:11" ht="10.35" hidden="1" customHeight="1">
      <c r="A57" s="39" t="s">
        <v>48</v>
      </c>
      <c r="B57" s="283">
        <v>253</v>
      </c>
      <c r="C57" s="283">
        <v>253</v>
      </c>
      <c r="D57" s="283">
        <v>343.3</v>
      </c>
      <c r="E57" s="283">
        <v>1356.92</v>
      </c>
      <c r="H57" s="147"/>
      <c r="I57" s="308"/>
      <c r="J57" s="2"/>
      <c r="K57" s="2"/>
    </row>
    <row r="58" spans="1:11" ht="10.35" hidden="1" customHeight="1">
      <c r="A58" s="39" t="s">
        <v>49</v>
      </c>
      <c r="B58" s="283">
        <v>295</v>
      </c>
      <c r="C58" s="283">
        <v>295</v>
      </c>
      <c r="D58" s="283">
        <v>317.2</v>
      </c>
      <c r="E58" s="283">
        <v>1075.25</v>
      </c>
      <c r="H58" s="147"/>
      <c r="I58" s="308"/>
      <c r="J58" s="2"/>
      <c r="K58" s="2"/>
    </row>
    <row r="59" spans="1:11" ht="10.35" hidden="1" customHeight="1">
      <c r="A59" s="39" t="s">
        <v>193</v>
      </c>
      <c r="B59" s="283">
        <v>140</v>
      </c>
      <c r="C59" s="283">
        <v>140</v>
      </c>
      <c r="D59" s="283">
        <v>163.6</v>
      </c>
      <c r="E59" s="283">
        <f>D59/C59*1000</f>
        <v>1168.5714285714287</v>
      </c>
      <c r="J59" s="2"/>
      <c r="K59" s="2"/>
    </row>
    <row r="60" spans="1:11" ht="10.35" hidden="1" customHeight="1">
      <c r="A60" s="39" t="s">
        <v>99</v>
      </c>
      <c r="B60" s="283">
        <v>2290</v>
      </c>
      <c r="C60" s="283">
        <v>2290</v>
      </c>
      <c r="D60" s="283">
        <v>2386</v>
      </c>
      <c r="E60" s="283">
        <v>1041.92</v>
      </c>
    </row>
    <row r="61" spans="1:11" ht="10.35" hidden="1" customHeight="1">
      <c r="A61" s="39" t="s">
        <v>52</v>
      </c>
      <c r="B61" s="283" t="s">
        <v>0</v>
      </c>
      <c r="C61" s="283" t="s">
        <v>0</v>
      </c>
      <c r="D61" s="283" t="s">
        <v>0</v>
      </c>
      <c r="E61" s="283" t="s">
        <v>0</v>
      </c>
    </row>
    <row r="62" spans="1:11" ht="10.35" hidden="1" customHeight="1">
      <c r="A62" s="40" t="s">
        <v>53</v>
      </c>
      <c r="B62" s="284">
        <v>338</v>
      </c>
      <c r="C62" s="284">
        <v>338</v>
      </c>
      <c r="D62" s="284">
        <v>422</v>
      </c>
      <c r="E62" s="294">
        <v>1248.52</v>
      </c>
    </row>
    <row r="63" spans="1:11" ht="12.75" hidden="1" customHeight="1">
      <c r="A63" s="129"/>
      <c r="B63" s="129"/>
      <c r="C63" s="129"/>
      <c r="D63" s="129"/>
      <c r="E63" s="341" t="s">
        <v>237</v>
      </c>
    </row>
    <row r="64" spans="1:11" ht="12.75" hidden="1" customHeight="1"/>
    <row r="65" spans="1:11" ht="24" hidden="1" customHeight="1">
      <c r="A65" s="571" t="s">
        <v>372</v>
      </c>
      <c r="B65" s="571"/>
      <c r="C65" s="571"/>
      <c r="D65" s="571"/>
      <c r="E65" s="571"/>
      <c r="H65" s="1" t="s">
        <v>372</v>
      </c>
    </row>
    <row r="66" spans="1:11" ht="3.95" hidden="1" customHeight="1">
      <c r="A66" s="17"/>
      <c r="B66" s="17"/>
      <c r="C66" s="17"/>
      <c r="D66" s="17"/>
      <c r="E66" s="17"/>
    </row>
    <row r="67" spans="1:11" ht="12" hidden="1" customHeight="1">
      <c r="A67" s="554" t="s">
        <v>60</v>
      </c>
      <c r="B67" s="548" t="s">
        <v>322</v>
      </c>
      <c r="C67" s="548"/>
      <c r="D67" s="548"/>
      <c r="E67" s="548"/>
      <c r="I67" s="46"/>
      <c r="J67" s="173"/>
    </row>
    <row r="68" spans="1:11" ht="27.95" hidden="1" customHeight="1">
      <c r="A68" s="555"/>
      <c r="B68" s="76" t="s">
        <v>137</v>
      </c>
      <c r="C68" s="76" t="s">
        <v>135</v>
      </c>
      <c r="D68" s="76" t="s">
        <v>134</v>
      </c>
      <c r="E68" s="76" t="s">
        <v>141</v>
      </c>
      <c r="I68" s="46"/>
      <c r="J68" s="173"/>
    </row>
    <row r="69" spans="1:11" ht="9" hidden="1" customHeight="1">
      <c r="A69" s="157"/>
      <c r="B69" s="51"/>
      <c r="C69" s="51"/>
      <c r="D69" s="51"/>
      <c r="E69" s="51"/>
      <c r="J69" s="2"/>
      <c r="K69" s="2"/>
    </row>
    <row r="70" spans="1:11" ht="11.45" hidden="1" customHeight="1">
      <c r="A70" s="157" t="s">
        <v>280</v>
      </c>
      <c r="B70" s="196">
        <f>+SUM(B71:B83)</f>
        <v>24426</v>
      </c>
      <c r="C70" s="196">
        <f>+SUM(C71:C83)</f>
        <v>24404</v>
      </c>
      <c r="D70" s="196">
        <f>+SUM(D71:D83)</f>
        <v>27741.260000000002</v>
      </c>
      <c r="E70" s="196">
        <f>D70/C70*1000</f>
        <v>1136.7505326995574</v>
      </c>
      <c r="G70" s="301"/>
      <c r="J70" s="2"/>
      <c r="K70" s="2"/>
    </row>
    <row r="71" spans="1:11" ht="11.45" hidden="1" customHeight="1">
      <c r="A71" s="39" t="s">
        <v>50</v>
      </c>
      <c r="B71" s="283">
        <v>3973</v>
      </c>
      <c r="C71" s="283">
        <v>3959</v>
      </c>
      <c r="D71" s="283">
        <v>4808.55</v>
      </c>
      <c r="E71" s="283">
        <v>1214.5899999999999</v>
      </c>
      <c r="J71" s="2"/>
      <c r="K71" s="2"/>
    </row>
    <row r="72" spans="1:11" ht="11.45" hidden="1" customHeight="1">
      <c r="A72" s="39" t="s">
        <v>70</v>
      </c>
      <c r="B72" s="283">
        <v>5367</v>
      </c>
      <c r="C72" s="283">
        <v>5364</v>
      </c>
      <c r="D72" s="283">
        <v>5974.9</v>
      </c>
      <c r="E72" s="283">
        <v>1113.8900000000001</v>
      </c>
      <c r="J72" s="2"/>
      <c r="K72" s="2"/>
    </row>
    <row r="73" spans="1:11" ht="11.45" hidden="1" customHeight="1">
      <c r="A73" s="39" t="s">
        <v>54</v>
      </c>
      <c r="B73" s="283">
        <v>291</v>
      </c>
      <c r="C73" s="283">
        <v>291</v>
      </c>
      <c r="D73" s="283">
        <v>308.89999999999998</v>
      </c>
      <c r="E73" s="283">
        <v>1061.51</v>
      </c>
      <c r="G73" s="303"/>
      <c r="J73" s="2"/>
      <c r="K73" s="2"/>
    </row>
    <row r="74" spans="1:11" ht="11.45" hidden="1" customHeight="1">
      <c r="A74" s="39" t="s">
        <v>55</v>
      </c>
      <c r="B74" s="283">
        <v>1730</v>
      </c>
      <c r="C74" s="283">
        <v>1730</v>
      </c>
      <c r="D74" s="283">
        <v>1995.8</v>
      </c>
      <c r="E74" s="283">
        <v>1153.6400000000001</v>
      </c>
      <c r="G74"/>
      <c r="J74" s="2"/>
      <c r="K74" s="2"/>
    </row>
    <row r="75" spans="1:11" ht="11.45" hidden="1" customHeight="1">
      <c r="A75" s="39" t="s">
        <v>71</v>
      </c>
      <c r="B75" s="283">
        <v>3869</v>
      </c>
      <c r="C75" s="283">
        <v>3869</v>
      </c>
      <c r="D75" s="283">
        <v>4100.71</v>
      </c>
      <c r="E75" s="283">
        <v>1059.8900000000001</v>
      </c>
      <c r="G75"/>
    </row>
    <row r="76" spans="1:11" ht="11.45" hidden="1" customHeight="1">
      <c r="A76" s="39" t="s">
        <v>72</v>
      </c>
      <c r="B76" s="283">
        <v>4690</v>
      </c>
      <c r="C76" s="283">
        <v>4685</v>
      </c>
      <c r="D76" s="283">
        <v>5315.5</v>
      </c>
      <c r="E76" s="283">
        <v>1134.58</v>
      </c>
      <c r="G76" s="300"/>
    </row>
    <row r="77" spans="1:11" ht="11.45" hidden="1" customHeight="1">
      <c r="A77" s="39" t="s">
        <v>51</v>
      </c>
      <c r="B77" s="283">
        <v>1306</v>
      </c>
      <c r="C77" s="283">
        <v>1306</v>
      </c>
      <c r="D77" s="283">
        <v>1526.25</v>
      </c>
      <c r="E77" s="283">
        <v>1168.6400000000001</v>
      </c>
      <c r="G77" s="13"/>
    </row>
    <row r="78" spans="1:11" ht="11.45" hidden="1" customHeight="1">
      <c r="A78" s="39" t="s">
        <v>48</v>
      </c>
      <c r="B78" s="283">
        <v>187</v>
      </c>
      <c r="C78" s="283">
        <v>187</v>
      </c>
      <c r="D78" s="283">
        <v>251.95</v>
      </c>
      <c r="E78" s="283">
        <v>1347.33</v>
      </c>
      <c r="G78" s="300"/>
    </row>
    <row r="79" spans="1:11" ht="11.45" hidden="1" customHeight="1">
      <c r="A79" s="39" t="s">
        <v>49</v>
      </c>
      <c r="B79" s="283">
        <v>295</v>
      </c>
      <c r="C79" s="283">
        <v>295</v>
      </c>
      <c r="D79" s="283">
        <v>319</v>
      </c>
      <c r="E79" s="283">
        <v>1081.3599999999999</v>
      </c>
    </row>
    <row r="80" spans="1:11" ht="11.45" hidden="1" customHeight="1">
      <c r="A80" s="39" t="s">
        <v>193</v>
      </c>
      <c r="B80" s="283">
        <v>122</v>
      </c>
      <c r="C80" s="283">
        <v>122</v>
      </c>
      <c r="D80" s="283">
        <v>153</v>
      </c>
      <c r="E80" s="283">
        <f>D80/C80*1000</f>
        <v>1254.0983606557377</v>
      </c>
    </row>
    <row r="81" spans="1:11" ht="11.45" hidden="1" customHeight="1">
      <c r="A81" s="39" t="s">
        <v>99</v>
      </c>
      <c r="B81" s="283">
        <v>2290</v>
      </c>
      <c r="C81" s="283">
        <v>2290</v>
      </c>
      <c r="D81" s="283">
        <v>2598.6999999999998</v>
      </c>
      <c r="E81" s="283">
        <v>1134.8</v>
      </c>
      <c r="G81" s="283"/>
      <c r="H81" s="307"/>
      <c r="J81" s="283"/>
      <c r="K81" s="307"/>
    </row>
    <row r="82" spans="1:11" ht="11.45" hidden="1" customHeight="1">
      <c r="A82" s="39" t="s">
        <v>52</v>
      </c>
      <c r="B82" s="283" t="s">
        <v>207</v>
      </c>
      <c r="C82" s="283" t="s">
        <v>207</v>
      </c>
      <c r="D82" s="283" t="s">
        <v>207</v>
      </c>
      <c r="E82" s="283" t="s">
        <v>207</v>
      </c>
      <c r="G82" s="283"/>
      <c r="J82" s="307"/>
    </row>
    <row r="83" spans="1:11" ht="11.45" hidden="1" customHeight="1">
      <c r="A83" s="40" t="s">
        <v>53</v>
      </c>
      <c r="B83" s="284">
        <v>306</v>
      </c>
      <c r="C83" s="284">
        <v>306</v>
      </c>
      <c r="D83" s="284">
        <v>388</v>
      </c>
      <c r="E83" s="294">
        <v>1267.97</v>
      </c>
    </row>
    <row r="84" spans="1:11" ht="12.75" hidden="1" customHeight="1">
      <c r="A84" s="129"/>
      <c r="B84" s="129"/>
      <c r="C84" s="129"/>
      <c r="D84" s="129"/>
      <c r="E84" s="341" t="s">
        <v>237</v>
      </c>
      <c r="G84" s="307"/>
    </row>
    <row r="85" spans="1:11" ht="24" hidden="1" customHeight="1">
      <c r="A85" s="577" t="str">
        <f>A65</f>
        <v>12.21  PUNO: SUPERFICIE SEMBRADA, COSECHADA, PRODUCCIÓN Y RENDIMIENTO DE CEBADA GRANO, SEGÚN
          PROVINCIA, POR CAMPAÑA 2018 - 2024</v>
      </c>
      <c r="B85" s="577"/>
      <c r="C85" s="577"/>
      <c r="D85" s="577"/>
      <c r="E85" s="577"/>
    </row>
    <row r="86" spans="1:11" ht="3.95" hidden="1" customHeight="1">
      <c r="A86" s="17"/>
      <c r="B86" s="17"/>
      <c r="C86" s="17"/>
      <c r="D86" s="17"/>
      <c r="E86" s="17"/>
    </row>
    <row r="87" spans="1:11" ht="12" hidden="1" customHeight="1">
      <c r="A87" s="554" t="s">
        <v>60</v>
      </c>
      <c r="B87" s="548" t="s">
        <v>323</v>
      </c>
      <c r="C87" s="548"/>
      <c r="D87" s="548"/>
      <c r="E87" s="548"/>
      <c r="I87" s="46"/>
      <c r="J87" s="173"/>
    </row>
    <row r="88" spans="1:11" ht="27.95" hidden="1" customHeight="1">
      <c r="A88" s="555"/>
      <c r="B88" s="76" t="s">
        <v>137</v>
      </c>
      <c r="C88" s="76" t="s">
        <v>135</v>
      </c>
      <c r="D88" s="76" t="s">
        <v>134</v>
      </c>
      <c r="E88" s="76" t="s">
        <v>141</v>
      </c>
      <c r="I88" s="46"/>
      <c r="J88" s="173"/>
    </row>
    <row r="89" spans="1:11" ht="10.35" hidden="1" customHeight="1">
      <c r="A89" s="157"/>
      <c r="B89" s="51"/>
      <c r="C89" s="51"/>
      <c r="D89" s="51"/>
      <c r="E89" s="51"/>
    </row>
    <row r="90" spans="1:11" ht="11.45" hidden="1" customHeight="1">
      <c r="A90" s="157" t="s">
        <v>280</v>
      </c>
      <c r="B90" s="196">
        <f>+SUM(B91:B103)</f>
        <v>24790</v>
      </c>
      <c r="C90" s="196">
        <f>+SUM(C91:C103)</f>
        <v>24720</v>
      </c>
      <c r="D90" s="196">
        <f>+SUM(D91:D103)</f>
        <v>29319.000000000004</v>
      </c>
      <c r="E90" s="196">
        <f>D90/C90*1000</f>
        <v>1186.0436893203885</v>
      </c>
      <c r="G90" s="301"/>
    </row>
    <row r="91" spans="1:11" ht="11.45" hidden="1" customHeight="1">
      <c r="A91" s="39" t="s">
        <v>50</v>
      </c>
      <c r="B91" s="283">
        <v>3938</v>
      </c>
      <c r="C91" s="283">
        <v>3868</v>
      </c>
      <c r="D91" s="283">
        <v>4771.7</v>
      </c>
      <c r="E91" s="283">
        <v>1233.6300000000001</v>
      </c>
      <c r="F91" s="5"/>
    </row>
    <row r="92" spans="1:11" ht="11.45" hidden="1" customHeight="1">
      <c r="A92" s="39" t="s">
        <v>70</v>
      </c>
      <c r="B92" s="283">
        <v>5143</v>
      </c>
      <c r="C92" s="283">
        <v>5143</v>
      </c>
      <c r="D92" s="283">
        <v>5943.8</v>
      </c>
      <c r="E92" s="283">
        <v>1155.71</v>
      </c>
      <c r="F92" s="5"/>
    </row>
    <row r="93" spans="1:11" ht="11.45" hidden="1" customHeight="1">
      <c r="A93" s="39" t="s">
        <v>54</v>
      </c>
      <c r="B93" s="283">
        <v>304</v>
      </c>
      <c r="C93" s="283">
        <v>304</v>
      </c>
      <c r="D93" s="283">
        <v>338.1</v>
      </c>
      <c r="E93" s="283">
        <v>1112.17</v>
      </c>
      <c r="F93" s="5"/>
    </row>
    <row r="94" spans="1:11" ht="11.45" hidden="1" customHeight="1">
      <c r="A94" s="39" t="s">
        <v>55</v>
      </c>
      <c r="B94" s="283">
        <v>1702</v>
      </c>
      <c r="C94" s="283">
        <v>1702</v>
      </c>
      <c r="D94" s="283">
        <v>2126.4</v>
      </c>
      <c r="E94" s="283">
        <v>1249.3499999999999</v>
      </c>
      <c r="F94" s="5"/>
      <c r="G94" s="300"/>
    </row>
    <row r="95" spans="1:11" ht="11.45" hidden="1" customHeight="1">
      <c r="A95" s="39" t="s">
        <v>71</v>
      </c>
      <c r="B95" s="283">
        <v>4073</v>
      </c>
      <c r="C95" s="283">
        <v>4073</v>
      </c>
      <c r="D95" s="283">
        <v>4776.2</v>
      </c>
      <c r="E95" s="283">
        <v>1172.6500000000001</v>
      </c>
      <c r="F95" s="5"/>
    </row>
    <row r="96" spans="1:11" ht="11.45" hidden="1" customHeight="1">
      <c r="A96" s="39" t="s">
        <v>72</v>
      </c>
      <c r="B96" s="283">
        <v>4855</v>
      </c>
      <c r="C96" s="283">
        <v>4855</v>
      </c>
      <c r="D96" s="283">
        <v>5689.6</v>
      </c>
      <c r="E96" s="283">
        <v>1171.9100000000001</v>
      </c>
      <c r="F96" s="5"/>
    </row>
    <row r="97" spans="1:10" ht="11.45" hidden="1" customHeight="1">
      <c r="A97" s="39" t="s">
        <v>51</v>
      </c>
      <c r="B97" s="283">
        <v>1349</v>
      </c>
      <c r="C97" s="283">
        <v>1349</v>
      </c>
      <c r="D97" s="283">
        <v>1599.9</v>
      </c>
      <c r="E97" s="283">
        <v>1185.99</v>
      </c>
      <c r="F97" s="5"/>
    </row>
    <row r="98" spans="1:10" ht="11.45" hidden="1" customHeight="1">
      <c r="A98" s="39" t="s">
        <v>48</v>
      </c>
      <c r="B98" s="283">
        <v>246</v>
      </c>
      <c r="C98" s="283">
        <v>246</v>
      </c>
      <c r="D98" s="283">
        <v>333.1</v>
      </c>
      <c r="E98" s="283">
        <v>1354.07</v>
      </c>
      <c r="F98" s="5"/>
    </row>
    <row r="99" spans="1:10" ht="11.45" hidden="1" customHeight="1">
      <c r="A99" s="39" t="s">
        <v>49</v>
      </c>
      <c r="B99" s="283">
        <v>294</v>
      </c>
      <c r="C99" s="283">
        <v>294</v>
      </c>
      <c r="D99" s="283">
        <v>343.8</v>
      </c>
      <c r="E99" s="283">
        <v>1169.3900000000001</v>
      </c>
      <c r="F99" s="5"/>
    </row>
    <row r="100" spans="1:10" ht="11.45" hidden="1" customHeight="1">
      <c r="A100" s="39" t="s">
        <v>193</v>
      </c>
      <c r="B100" s="283">
        <v>109</v>
      </c>
      <c r="C100" s="283">
        <v>109</v>
      </c>
      <c r="D100" s="283">
        <v>136</v>
      </c>
      <c r="E100" s="283">
        <v>1247.7064220183488</v>
      </c>
      <c r="F100" s="5"/>
    </row>
    <row r="101" spans="1:10" ht="11.45" hidden="1" customHeight="1">
      <c r="A101" s="39" t="s">
        <v>99</v>
      </c>
      <c r="B101" s="283">
        <v>2490</v>
      </c>
      <c r="C101" s="283">
        <v>2490</v>
      </c>
      <c r="D101" s="283">
        <v>2893.4</v>
      </c>
      <c r="E101" s="283">
        <v>1162.01</v>
      </c>
      <c r="F101" s="5"/>
    </row>
    <row r="102" spans="1:10" ht="11.45" hidden="1" customHeight="1">
      <c r="A102" s="39" t="s">
        <v>52</v>
      </c>
      <c r="B102" s="283" t="s">
        <v>207</v>
      </c>
      <c r="C102" s="283" t="s">
        <v>207</v>
      </c>
      <c r="D102" s="283" t="s">
        <v>207</v>
      </c>
      <c r="E102" s="283" t="s">
        <v>207</v>
      </c>
      <c r="F102" s="5"/>
    </row>
    <row r="103" spans="1:10" ht="11.45" hidden="1" customHeight="1">
      <c r="A103" s="40" t="s">
        <v>53</v>
      </c>
      <c r="B103" s="284">
        <v>287</v>
      </c>
      <c r="C103" s="284">
        <v>287</v>
      </c>
      <c r="D103" s="284">
        <v>367</v>
      </c>
      <c r="E103" s="284">
        <v>1278.75</v>
      </c>
      <c r="F103" s="5"/>
    </row>
    <row r="104" spans="1:10" ht="11.1" hidden="1" customHeight="1">
      <c r="A104" s="129"/>
      <c r="B104" s="129"/>
      <c r="C104" s="129"/>
      <c r="D104" s="129"/>
      <c r="E104" s="341" t="s">
        <v>237</v>
      </c>
    </row>
    <row r="105" spans="1:10" ht="24" customHeight="1">
      <c r="A105" s="571" t="s">
        <v>392</v>
      </c>
      <c r="B105" s="571"/>
      <c r="C105" s="571"/>
      <c r="D105" s="571"/>
      <c r="E105" s="571"/>
    </row>
    <row r="106" spans="1:10" ht="5.0999999999999996" customHeight="1">
      <c r="A106" s="17"/>
      <c r="B106" s="17"/>
      <c r="C106" s="17"/>
      <c r="D106" s="17"/>
      <c r="E106" s="17"/>
    </row>
    <row r="107" spans="1:10" ht="12" customHeight="1">
      <c r="A107" s="554" t="s">
        <v>60</v>
      </c>
      <c r="B107" s="547" t="s">
        <v>324</v>
      </c>
      <c r="C107" s="548"/>
      <c r="D107" s="548"/>
      <c r="E107" s="548"/>
      <c r="I107" s="46"/>
      <c r="J107" s="173"/>
    </row>
    <row r="108" spans="1:10" ht="27.95" customHeight="1">
      <c r="A108" s="555"/>
      <c r="B108" s="76" t="s">
        <v>433</v>
      </c>
      <c r="C108" s="76" t="s">
        <v>434</v>
      </c>
      <c r="D108" s="76" t="s">
        <v>134</v>
      </c>
      <c r="E108" s="76" t="s">
        <v>141</v>
      </c>
      <c r="I108" s="46"/>
      <c r="J108" s="173"/>
    </row>
    <row r="109" spans="1:10" ht="5.0999999999999996" customHeight="1">
      <c r="A109" s="157"/>
      <c r="B109" s="51"/>
      <c r="C109" s="51"/>
      <c r="D109" s="51"/>
      <c r="E109" s="51"/>
    </row>
    <row r="110" spans="1:10" ht="9.9499999999999993" customHeight="1">
      <c r="A110" s="157" t="s">
        <v>280</v>
      </c>
      <c r="B110" s="196">
        <f>+SUM(B111:B123)</f>
        <v>23949</v>
      </c>
      <c r="C110" s="196">
        <f>+SUM(C111:C123)</f>
        <v>23949</v>
      </c>
      <c r="D110" s="196">
        <f>+SUM(D111:D123)</f>
        <v>29227.789999999997</v>
      </c>
      <c r="E110" s="196">
        <f>D110/C110*1000</f>
        <v>1220.4179715228192</v>
      </c>
    </row>
    <row r="111" spans="1:10" ht="9.9499999999999993" customHeight="1">
      <c r="A111" s="39" t="s">
        <v>50</v>
      </c>
      <c r="B111" s="283">
        <v>3870</v>
      </c>
      <c r="C111" s="283">
        <v>3870</v>
      </c>
      <c r="D111" s="283">
        <v>4758.63</v>
      </c>
      <c r="E111" s="283">
        <v>1229.6199999999999</v>
      </c>
    </row>
    <row r="112" spans="1:10" ht="9.9499999999999993" customHeight="1">
      <c r="A112" s="39" t="s">
        <v>70</v>
      </c>
      <c r="B112" s="283">
        <v>4941</v>
      </c>
      <c r="C112" s="283">
        <v>4941</v>
      </c>
      <c r="D112" s="283">
        <v>6063.15</v>
      </c>
      <c r="E112" s="283">
        <v>1227.1099999999999</v>
      </c>
    </row>
    <row r="113" spans="1:10" ht="9.9499999999999993" customHeight="1">
      <c r="A113" s="39" t="s">
        <v>54</v>
      </c>
      <c r="B113" s="283">
        <v>263</v>
      </c>
      <c r="C113" s="283">
        <v>263</v>
      </c>
      <c r="D113" s="283">
        <v>305.92</v>
      </c>
      <c r="E113" s="283">
        <v>1163.19</v>
      </c>
    </row>
    <row r="114" spans="1:10" ht="9.9499999999999993" customHeight="1">
      <c r="A114" s="39" t="s">
        <v>55</v>
      </c>
      <c r="B114" s="283">
        <v>1635</v>
      </c>
      <c r="C114" s="283">
        <v>1635</v>
      </c>
      <c r="D114" s="283">
        <v>2011.8</v>
      </c>
      <c r="E114" s="283">
        <v>1230.46</v>
      </c>
    </row>
    <row r="115" spans="1:10" ht="9.9499999999999993" customHeight="1">
      <c r="A115" s="39" t="s">
        <v>71</v>
      </c>
      <c r="B115" s="283">
        <v>4158</v>
      </c>
      <c r="C115" s="283">
        <v>4158</v>
      </c>
      <c r="D115" s="283">
        <v>4901.3999999999996</v>
      </c>
      <c r="E115" s="283">
        <v>1178.79</v>
      </c>
    </row>
    <row r="116" spans="1:10" ht="9.9499999999999993" customHeight="1">
      <c r="A116" s="39" t="s">
        <v>72</v>
      </c>
      <c r="B116" s="283">
        <v>4360</v>
      </c>
      <c r="C116" s="283">
        <v>4360</v>
      </c>
      <c r="D116" s="283">
        <v>5402</v>
      </c>
      <c r="E116" s="283">
        <v>1238.99</v>
      </c>
    </row>
    <row r="117" spans="1:10" ht="9.9499999999999993" customHeight="1">
      <c r="A117" s="39" t="s">
        <v>51</v>
      </c>
      <c r="B117" s="283">
        <v>1315</v>
      </c>
      <c r="C117" s="283">
        <v>1315</v>
      </c>
      <c r="D117" s="283">
        <v>1648.6</v>
      </c>
      <c r="E117" s="283">
        <v>1253.69</v>
      </c>
      <c r="G117" s="303"/>
    </row>
    <row r="118" spans="1:10" ht="9.9499999999999993" customHeight="1">
      <c r="A118" s="39" t="s">
        <v>48</v>
      </c>
      <c r="B118" s="283">
        <v>247</v>
      </c>
      <c r="C118" s="283">
        <v>247</v>
      </c>
      <c r="D118" s="283">
        <v>333.24</v>
      </c>
      <c r="E118" s="283">
        <v>1349.15</v>
      </c>
      <c r="G118"/>
    </row>
    <row r="119" spans="1:10" ht="9.9499999999999993" customHeight="1">
      <c r="A119" s="39" t="s">
        <v>49</v>
      </c>
      <c r="B119" s="283">
        <v>325</v>
      </c>
      <c r="C119" s="283">
        <v>325</v>
      </c>
      <c r="D119" s="283">
        <v>380.3</v>
      </c>
      <c r="E119" s="283">
        <v>1170.1500000000001</v>
      </c>
      <c r="G119"/>
    </row>
    <row r="120" spans="1:10" ht="9.9499999999999993" customHeight="1">
      <c r="A120" s="39" t="s">
        <v>193</v>
      </c>
      <c r="B120" s="283">
        <v>104</v>
      </c>
      <c r="C120" s="283">
        <v>104</v>
      </c>
      <c r="D120" s="283">
        <v>128</v>
      </c>
      <c r="E120" s="283">
        <v>1230.7692307692309</v>
      </c>
      <c r="G120" s="300"/>
    </row>
    <row r="121" spans="1:10" ht="9.9499999999999993" customHeight="1">
      <c r="A121" s="39" t="s">
        <v>99</v>
      </c>
      <c r="B121" s="283">
        <v>2470</v>
      </c>
      <c r="C121" s="283">
        <v>2470</v>
      </c>
      <c r="D121" s="283">
        <v>2965.5</v>
      </c>
      <c r="E121" s="283">
        <v>1200.6099999999999</v>
      </c>
      <c r="G121" s="13"/>
    </row>
    <row r="122" spans="1:10" ht="9.9499999999999993" customHeight="1">
      <c r="A122" s="39" t="s">
        <v>52</v>
      </c>
      <c r="B122" s="283" t="s">
        <v>207</v>
      </c>
      <c r="C122" s="283" t="s">
        <v>207</v>
      </c>
      <c r="D122" s="283" t="s">
        <v>207</v>
      </c>
      <c r="E122" s="283" t="s">
        <v>207</v>
      </c>
      <c r="G122" s="300"/>
    </row>
    <row r="123" spans="1:10" ht="9.9499999999999993" customHeight="1">
      <c r="A123" s="39" t="s">
        <v>53</v>
      </c>
      <c r="B123" s="283">
        <v>261</v>
      </c>
      <c r="C123" s="283">
        <v>261</v>
      </c>
      <c r="D123" s="283">
        <v>329.25</v>
      </c>
      <c r="E123" s="283">
        <v>1261.49</v>
      </c>
    </row>
    <row r="124" spans="1:10" ht="5.0999999999999996" customHeight="1">
      <c r="A124" s="486"/>
      <c r="B124" s="492"/>
      <c r="C124" s="294"/>
      <c r="D124" s="294"/>
      <c r="E124" s="294"/>
    </row>
    <row r="125" spans="1:10" ht="11.1" customHeight="1">
      <c r="A125" s="129"/>
      <c r="B125" s="129"/>
      <c r="C125" s="129"/>
      <c r="D125" s="129"/>
      <c r="E125" s="341" t="s">
        <v>237</v>
      </c>
    </row>
    <row r="126" spans="1:10" ht="24" customHeight="1">
      <c r="A126" s="577" t="str">
        <f>A105</f>
        <v>12.21  PUNO: SUPERFICIE SEMBRADA, COSECHADA, PRODUCCIÓN Y RENDIMIENTO DE CEBADA GRANO, SEGÚN
          PROVINCIA, POR CAMPAÑA 2020 - 2024</v>
      </c>
      <c r="B126" s="577"/>
      <c r="C126" s="577"/>
      <c r="D126" s="577"/>
      <c r="E126" s="577"/>
    </row>
    <row r="127" spans="1:10" ht="5.0999999999999996" customHeight="1">
      <c r="A127" s="17"/>
      <c r="B127" s="17"/>
      <c r="C127" s="17"/>
      <c r="D127" s="17"/>
      <c r="E127" s="183"/>
    </row>
    <row r="128" spans="1:10" ht="12" customHeight="1">
      <c r="A128" s="554" t="s">
        <v>60</v>
      </c>
      <c r="B128" s="547" t="s">
        <v>325</v>
      </c>
      <c r="C128" s="548"/>
      <c r="D128" s="548"/>
      <c r="E128" s="548"/>
      <c r="I128" s="46"/>
      <c r="J128" s="173"/>
    </row>
    <row r="129" spans="1:10" ht="27.95" customHeight="1">
      <c r="A129" s="555"/>
      <c r="B129" s="76" t="s">
        <v>433</v>
      </c>
      <c r="C129" s="76" t="s">
        <v>434</v>
      </c>
      <c r="D129" s="76" t="s">
        <v>134</v>
      </c>
      <c r="E129" s="76" t="s">
        <v>141</v>
      </c>
      <c r="I129" s="46"/>
      <c r="J129" s="173"/>
    </row>
    <row r="130" spans="1:10" ht="5.0999999999999996" customHeight="1">
      <c r="A130" s="157"/>
      <c r="B130" s="51"/>
      <c r="C130" s="51"/>
      <c r="D130" s="51"/>
      <c r="E130" s="51"/>
    </row>
    <row r="131" spans="1:10" ht="9.9499999999999993" customHeight="1">
      <c r="A131" s="157" t="s">
        <v>280</v>
      </c>
      <c r="B131" s="196">
        <f>+SUM(B132:B144)</f>
        <v>23573</v>
      </c>
      <c r="C131" s="196">
        <f>+SUM(C132:C144)</f>
        <v>23573</v>
      </c>
      <c r="D131" s="196">
        <f>+SUM(D132:D144)</f>
        <v>28844.94</v>
      </c>
      <c r="E131" s="196">
        <f>D131/C131*1000</f>
        <v>1223.6431510626564</v>
      </c>
    </row>
    <row r="132" spans="1:10" ht="9.9499999999999993" customHeight="1">
      <c r="A132" s="39" t="s">
        <v>50</v>
      </c>
      <c r="B132" s="283">
        <v>3846</v>
      </c>
      <c r="C132" s="283">
        <v>3846</v>
      </c>
      <c r="D132" s="283">
        <v>4292.2</v>
      </c>
      <c r="E132" s="283">
        <v>1116.0166406656267</v>
      </c>
    </row>
    <row r="133" spans="1:10" ht="9.9499999999999993" customHeight="1">
      <c r="A133" s="39" t="s">
        <v>70</v>
      </c>
      <c r="B133" s="283">
        <v>4861</v>
      </c>
      <c r="C133" s="283">
        <v>4861</v>
      </c>
      <c r="D133" s="283">
        <v>6220.6</v>
      </c>
      <c r="E133" s="283">
        <v>1279.6955358979633</v>
      </c>
    </row>
    <row r="134" spans="1:10" ht="9.9499999999999993" customHeight="1">
      <c r="A134" s="39" t="s">
        <v>54</v>
      </c>
      <c r="B134" s="283">
        <v>247</v>
      </c>
      <c r="C134" s="283">
        <v>247</v>
      </c>
      <c r="D134" s="283">
        <v>287</v>
      </c>
      <c r="E134" s="283">
        <v>1161.9433198380566</v>
      </c>
    </row>
    <row r="135" spans="1:10" ht="9.9499999999999993" customHeight="1">
      <c r="A135" s="39" t="s">
        <v>55</v>
      </c>
      <c r="B135" s="283">
        <v>1530</v>
      </c>
      <c r="C135" s="283">
        <v>1530</v>
      </c>
      <c r="D135" s="283">
        <v>1876.1</v>
      </c>
      <c r="E135" s="283">
        <v>1226.2091503267973</v>
      </c>
    </row>
    <row r="136" spans="1:10" ht="9.9499999999999993" customHeight="1">
      <c r="A136" s="39" t="s">
        <v>71</v>
      </c>
      <c r="B136" s="283">
        <v>4032</v>
      </c>
      <c r="C136" s="283">
        <v>4032</v>
      </c>
      <c r="D136" s="283">
        <v>4920.5</v>
      </c>
      <c r="E136" s="283">
        <v>1220.3621031746034</v>
      </c>
    </row>
    <row r="137" spans="1:10" ht="9.9499999999999993" customHeight="1">
      <c r="A137" s="39" t="s">
        <v>72</v>
      </c>
      <c r="B137" s="283">
        <v>4402</v>
      </c>
      <c r="C137" s="283">
        <v>4402</v>
      </c>
      <c r="D137" s="283">
        <v>5456</v>
      </c>
      <c r="E137" s="283">
        <v>1239.4366197183097</v>
      </c>
    </row>
    <row r="138" spans="1:10" ht="9.9499999999999993" customHeight="1">
      <c r="A138" s="39" t="s">
        <v>51</v>
      </c>
      <c r="B138" s="283">
        <v>1327</v>
      </c>
      <c r="C138" s="283">
        <v>1327</v>
      </c>
      <c r="D138" s="283">
        <v>1647.1</v>
      </c>
      <c r="E138" s="283">
        <v>1241.2207987942727</v>
      </c>
    </row>
    <row r="139" spans="1:10" ht="9.9499999999999993" customHeight="1">
      <c r="A139" s="39" t="s">
        <v>48</v>
      </c>
      <c r="B139" s="283">
        <v>246</v>
      </c>
      <c r="C139" s="283">
        <v>246</v>
      </c>
      <c r="D139" s="283">
        <v>329.96</v>
      </c>
      <c r="E139" s="283">
        <v>1341.30081300813</v>
      </c>
    </row>
    <row r="140" spans="1:10" ht="9.9499999999999993" customHeight="1">
      <c r="A140" s="39" t="s">
        <v>49</v>
      </c>
      <c r="B140" s="283">
        <v>310</v>
      </c>
      <c r="C140" s="283">
        <v>310</v>
      </c>
      <c r="D140" s="283">
        <v>363</v>
      </c>
      <c r="E140" s="283">
        <v>1170.9677419354839</v>
      </c>
    </row>
    <row r="141" spans="1:10" ht="9.9499999999999993" customHeight="1">
      <c r="A141" s="39" t="s">
        <v>193</v>
      </c>
      <c r="B141" s="283">
        <v>94</v>
      </c>
      <c r="C141" s="283">
        <v>94</v>
      </c>
      <c r="D141" s="283">
        <v>117.18</v>
      </c>
      <c r="E141" s="283">
        <v>1246.5957446808511</v>
      </c>
    </row>
    <row r="142" spans="1:10" ht="9.9499999999999993" customHeight="1">
      <c r="A142" s="39" t="s">
        <v>99</v>
      </c>
      <c r="B142" s="283">
        <v>2427</v>
      </c>
      <c r="C142" s="283">
        <v>2427</v>
      </c>
      <c r="D142" s="283">
        <v>3017</v>
      </c>
      <c r="E142" s="283">
        <v>1243.0984754841368</v>
      </c>
    </row>
    <row r="143" spans="1:10" ht="9.9499999999999993" customHeight="1">
      <c r="A143" s="39" t="s">
        <v>52</v>
      </c>
      <c r="B143" s="283" t="s">
        <v>207</v>
      </c>
      <c r="C143" s="283" t="s">
        <v>207</v>
      </c>
      <c r="D143" s="283" t="s">
        <v>207</v>
      </c>
      <c r="E143" s="283" t="s">
        <v>0</v>
      </c>
    </row>
    <row r="144" spans="1:10" ht="9.9499999999999993" customHeight="1">
      <c r="A144" s="39" t="s">
        <v>53</v>
      </c>
      <c r="B144" s="283">
        <v>251</v>
      </c>
      <c r="C144" s="283">
        <v>251</v>
      </c>
      <c r="D144" s="283">
        <v>318.3</v>
      </c>
      <c r="E144" s="283">
        <v>1268.1274900398407</v>
      </c>
    </row>
    <row r="145" spans="1:5" ht="5.0999999999999996" customHeight="1">
      <c r="A145" s="486"/>
      <c r="B145" s="492"/>
      <c r="C145" s="294"/>
      <c r="D145" s="294"/>
      <c r="E145" s="294"/>
    </row>
    <row r="146" spans="1:5" ht="11.1" customHeight="1">
      <c r="A146" s="562" t="s">
        <v>237</v>
      </c>
      <c r="B146" s="562"/>
      <c r="C146" s="562"/>
      <c r="D146" s="562"/>
      <c r="E146" s="562"/>
    </row>
    <row r="147" spans="1:5" ht="30.75" customHeight="1">
      <c r="A147" s="577" t="str">
        <f>A105</f>
        <v>12.21  PUNO: SUPERFICIE SEMBRADA, COSECHADA, PRODUCCIÓN Y RENDIMIENTO DE CEBADA GRANO, SEGÚN
          PROVINCIA, POR CAMPAÑA 2020 - 2024</v>
      </c>
      <c r="B147" s="577"/>
      <c r="C147" s="577"/>
      <c r="D147" s="577"/>
      <c r="E147" s="577"/>
    </row>
    <row r="148" spans="1:5" ht="5.0999999999999996" customHeight="1">
      <c r="A148" s="17"/>
      <c r="B148" s="17"/>
      <c r="C148" s="17"/>
      <c r="D148" s="17"/>
      <c r="E148" s="183"/>
    </row>
    <row r="149" spans="1:5" ht="12.75" customHeight="1">
      <c r="A149" s="554" t="s">
        <v>60</v>
      </c>
      <c r="B149" s="548" t="s">
        <v>348</v>
      </c>
      <c r="C149" s="548"/>
      <c r="D149" s="548"/>
      <c r="E149" s="548"/>
    </row>
    <row r="150" spans="1:5" ht="27.95" customHeight="1">
      <c r="A150" s="555"/>
      <c r="B150" s="76" t="s">
        <v>433</v>
      </c>
      <c r="C150" s="76" t="s">
        <v>434</v>
      </c>
      <c r="D150" s="76" t="s">
        <v>134</v>
      </c>
      <c r="E150" s="76" t="s">
        <v>141</v>
      </c>
    </row>
    <row r="151" spans="1:5" ht="5.0999999999999996" customHeight="1">
      <c r="A151" s="157"/>
      <c r="B151" s="51"/>
      <c r="C151" s="51"/>
      <c r="D151" s="51"/>
      <c r="E151" s="51"/>
    </row>
    <row r="152" spans="1:5" ht="9.9499999999999993" customHeight="1">
      <c r="A152" s="157" t="s">
        <v>280</v>
      </c>
      <c r="B152" s="196">
        <f>+SUM(B153:B165)</f>
        <v>17998</v>
      </c>
      <c r="C152" s="196">
        <f>+SUM(C153:C165)</f>
        <v>13956</v>
      </c>
      <c r="D152" s="196">
        <f>+SUM(D153:D165)</f>
        <v>10450.118999999999</v>
      </c>
      <c r="E152" s="196">
        <f>D152/C152*1000</f>
        <v>748.79041272570919</v>
      </c>
    </row>
    <row r="153" spans="1:5" ht="9.9499999999999993" customHeight="1">
      <c r="A153" s="39" t="s">
        <v>50</v>
      </c>
      <c r="B153" s="283">
        <v>3025</v>
      </c>
      <c r="C153" s="283">
        <v>3007</v>
      </c>
      <c r="D153" s="283">
        <v>2520.9090000000001</v>
      </c>
      <c r="E153" s="287">
        <f t="shared" ref="E153:E165" si="1">D153/C153*1000</f>
        <v>838.34685733288995</v>
      </c>
    </row>
    <row r="154" spans="1:5" ht="9.9499999999999993" customHeight="1">
      <c r="A154" s="39" t="s">
        <v>70</v>
      </c>
      <c r="B154" s="283">
        <v>4314</v>
      </c>
      <c r="C154" s="283">
        <v>1982</v>
      </c>
      <c r="D154" s="283">
        <v>861.34900000000005</v>
      </c>
      <c r="E154" s="287">
        <f t="shared" si="1"/>
        <v>434.5857719475278</v>
      </c>
    </row>
    <row r="155" spans="1:5" ht="9.9499999999999993" customHeight="1">
      <c r="A155" s="39" t="s">
        <v>54</v>
      </c>
      <c r="B155" s="283">
        <v>239</v>
      </c>
      <c r="C155" s="283">
        <v>232</v>
      </c>
      <c r="D155" s="283">
        <v>271.38200000000001</v>
      </c>
      <c r="E155" s="287">
        <f t="shared" si="1"/>
        <v>1169.75</v>
      </c>
    </row>
    <row r="156" spans="1:5" ht="9.9499999999999993" customHeight="1">
      <c r="A156" s="39" t="s">
        <v>55</v>
      </c>
      <c r="B156" s="283">
        <v>1605</v>
      </c>
      <c r="C156" s="283">
        <v>1340</v>
      </c>
      <c r="D156" s="283">
        <v>1352.95</v>
      </c>
      <c r="E156" s="287">
        <f t="shared" si="1"/>
        <v>1009.6641791044776</v>
      </c>
    </row>
    <row r="157" spans="1:5" ht="9.9499999999999993" customHeight="1">
      <c r="A157" s="39" t="s">
        <v>71</v>
      </c>
      <c r="B157" s="283">
        <v>3049</v>
      </c>
      <c r="C157" s="283">
        <v>3440</v>
      </c>
      <c r="D157" s="283">
        <v>2983.6</v>
      </c>
      <c r="E157" s="287">
        <f t="shared" si="1"/>
        <v>867.32558139534876</v>
      </c>
    </row>
    <row r="158" spans="1:5" ht="9.9499999999999993" customHeight="1">
      <c r="A158" s="39" t="s">
        <v>72</v>
      </c>
      <c r="B158" s="283">
        <v>2270</v>
      </c>
      <c r="C158" s="283">
        <v>2162</v>
      </c>
      <c r="D158" s="283">
        <v>1196.972</v>
      </c>
      <c r="E158" s="287">
        <f t="shared" si="1"/>
        <v>553.64107308048108</v>
      </c>
    </row>
    <row r="159" spans="1:5" ht="9.9499999999999993" customHeight="1">
      <c r="A159" s="39" t="s">
        <v>51</v>
      </c>
      <c r="B159" s="283">
        <v>996</v>
      </c>
      <c r="C159" s="283">
        <v>308</v>
      </c>
      <c r="D159" s="283">
        <v>192.3</v>
      </c>
      <c r="E159" s="287">
        <f t="shared" si="1"/>
        <v>624.35064935064941</v>
      </c>
    </row>
    <row r="160" spans="1:5" ht="9.9499999999999993" customHeight="1">
      <c r="A160" s="39" t="s">
        <v>48</v>
      </c>
      <c r="B160" s="283">
        <v>192</v>
      </c>
      <c r="C160" s="283">
        <v>224</v>
      </c>
      <c r="D160" s="283">
        <v>213.44900000000001</v>
      </c>
      <c r="E160" s="287">
        <f t="shared" si="1"/>
        <v>952.89732142857156</v>
      </c>
    </row>
    <row r="161" spans="1:5" ht="9.9499999999999993" customHeight="1">
      <c r="A161" s="39" t="s">
        <v>49</v>
      </c>
      <c r="B161" s="283">
        <v>120</v>
      </c>
      <c r="C161" s="283">
        <v>175</v>
      </c>
      <c r="D161" s="283">
        <v>110.4</v>
      </c>
      <c r="E161" s="287">
        <f t="shared" si="1"/>
        <v>630.85714285714289</v>
      </c>
    </row>
    <row r="162" spans="1:5" ht="9.9499999999999993" customHeight="1">
      <c r="A162" s="39" t="s">
        <v>193</v>
      </c>
      <c r="B162" s="283">
        <v>78</v>
      </c>
      <c r="C162" s="283">
        <v>87</v>
      </c>
      <c r="D162" s="283">
        <v>50.418999999999997</v>
      </c>
      <c r="E162" s="287">
        <f t="shared" si="1"/>
        <v>579.52873563218384</v>
      </c>
    </row>
    <row r="163" spans="1:5" ht="9.9499999999999993" customHeight="1">
      <c r="A163" s="39" t="s">
        <v>99</v>
      </c>
      <c r="B163" s="283">
        <v>1910</v>
      </c>
      <c r="C163" s="283">
        <v>780</v>
      </c>
      <c r="D163" s="283">
        <v>426.88900000000001</v>
      </c>
      <c r="E163" s="287">
        <f t="shared" si="1"/>
        <v>547.29358974358979</v>
      </c>
    </row>
    <row r="164" spans="1:5" ht="9.9499999999999993" customHeight="1">
      <c r="A164" s="39" t="s">
        <v>52</v>
      </c>
      <c r="B164" s="283" t="s">
        <v>0</v>
      </c>
      <c r="C164" s="283" t="s">
        <v>0</v>
      </c>
      <c r="D164" s="283" t="s">
        <v>0</v>
      </c>
      <c r="E164" s="287" t="s">
        <v>0</v>
      </c>
    </row>
    <row r="165" spans="1:5" ht="9.9499999999999993" customHeight="1">
      <c r="A165" s="39" t="s">
        <v>53</v>
      </c>
      <c r="B165" s="283">
        <v>200</v>
      </c>
      <c r="C165" s="283">
        <v>219</v>
      </c>
      <c r="D165" s="283">
        <v>269.5</v>
      </c>
      <c r="E165" s="287">
        <f t="shared" si="1"/>
        <v>1230.5936073059361</v>
      </c>
    </row>
    <row r="166" spans="1:5" ht="5.0999999999999996" customHeight="1">
      <c r="A166" s="486"/>
      <c r="B166" s="492"/>
      <c r="C166" s="294"/>
      <c r="D166" s="294"/>
      <c r="E166" s="296"/>
    </row>
    <row r="167" spans="1:5" ht="12.75" customHeight="1">
      <c r="A167" s="574" t="s">
        <v>237</v>
      </c>
      <c r="B167" s="574"/>
      <c r="C167" s="574"/>
      <c r="D167" s="574"/>
      <c r="E167" s="574"/>
    </row>
    <row r="168" spans="1:5" ht="24.75" customHeight="1">
      <c r="A168" s="577" t="str">
        <f>A105</f>
        <v>12.21  PUNO: SUPERFICIE SEMBRADA, COSECHADA, PRODUCCIÓN Y RENDIMIENTO DE CEBADA GRANO, SEGÚN
          PROVINCIA, POR CAMPAÑA 2020 - 2024</v>
      </c>
      <c r="B168" s="577"/>
      <c r="C168" s="577"/>
      <c r="D168" s="577"/>
      <c r="E168" s="577"/>
    </row>
    <row r="169" spans="1:5" ht="9" customHeight="1">
      <c r="A169" s="17"/>
      <c r="B169" s="17"/>
      <c r="C169" s="17"/>
      <c r="D169" s="17"/>
      <c r="E169" s="183" t="s">
        <v>319</v>
      </c>
    </row>
    <row r="170" spans="1:5" ht="12.75" customHeight="1">
      <c r="A170" s="554" t="s">
        <v>60</v>
      </c>
      <c r="B170" s="548" t="s">
        <v>364</v>
      </c>
      <c r="C170" s="548"/>
      <c r="D170" s="548"/>
      <c r="E170" s="548"/>
    </row>
    <row r="171" spans="1:5" ht="27.95" customHeight="1">
      <c r="A171" s="555"/>
      <c r="B171" s="76" t="s">
        <v>433</v>
      </c>
      <c r="C171" s="76" t="s">
        <v>434</v>
      </c>
      <c r="D171" s="76" t="s">
        <v>134</v>
      </c>
      <c r="E171" s="76" t="s">
        <v>141</v>
      </c>
    </row>
    <row r="172" spans="1:5" ht="5.0999999999999996" customHeight="1">
      <c r="A172" s="157"/>
      <c r="B172" s="51"/>
      <c r="C172" s="51"/>
      <c r="D172" s="51"/>
      <c r="E172" s="51"/>
    </row>
    <row r="173" spans="1:5" ht="9.9499999999999993" customHeight="1">
      <c r="A173" s="157" t="s">
        <v>280</v>
      </c>
      <c r="B173" s="196">
        <f>+SUM(B174:B186)</f>
        <v>19718</v>
      </c>
      <c r="C173" s="196">
        <f>+SUM(C174:C186)</f>
        <v>19036</v>
      </c>
      <c r="D173" s="196">
        <f>+SUM(D174:D186)</f>
        <v>40608.879999999997</v>
      </c>
      <c r="E173" s="196">
        <f>D173/C173*1000</f>
        <v>2133.2674931708339</v>
      </c>
    </row>
    <row r="174" spans="1:5" ht="9.9499999999999993" customHeight="1">
      <c r="A174" s="39" t="s">
        <v>50</v>
      </c>
      <c r="B174" s="283">
        <v>3888</v>
      </c>
      <c r="C174" s="283">
        <v>3888</v>
      </c>
      <c r="D174" s="283">
        <v>9182</v>
      </c>
      <c r="E174" s="287">
        <f t="shared" ref="E174:E184" si="2">D174/C174*1000</f>
        <v>2361.6255144032921</v>
      </c>
    </row>
    <row r="175" spans="1:5" ht="9.9499999999999993" customHeight="1">
      <c r="A175" s="39" t="s">
        <v>70</v>
      </c>
      <c r="B175" s="283">
        <v>4856</v>
      </c>
      <c r="C175" s="283">
        <v>4314</v>
      </c>
      <c r="D175" s="283">
        <v>9632</v>
      </c>
      <c r="E175" s="287">
        <f t="shared" si="2"/>
        <v>2232.7306444135374</v>
      </c>
    </row>
    <row r="176" spans="1:5" ht="9.9499999999999993" customHeight="1">
      <c r="A176" s="39" t="s">
        <v>54</v>
      </c>
      <c r="B176" s="283">
        <v>355</v>
      </c>
      <c r="C176" s="283">
        <v>239</v>
      </c>
      <c r="D176" s="283">
        <v>328.7</v>
      </c>
      <c r="E176" s="287">
        <f t="shared" si="2"/>
        <v>1375.3138075313807</v>
      </c>
    </row>
    <row r="177" spans="1:5" ht="9.9499999999999993" customHeight="1">
      <c r="A177" s="39" t="s">
        <v>55</v>
      </c>
      <c r="B177" s="283">
        <v>1575</v>
      </c>
      <c r="C177" s="283">
        <v>1575</v>
      </c>
      <c r="D177" s="283">
        <v>2145</v>
      </c>
      <c r="E177" s="287">
        <f t="shared" si="2"/>
        <v>1361.9047619047619</v>
      </c>
    </row>
    <row r="178" spans="1:5" ht="9.9499999999999993" customHeight="1">
      <c r="A178" s="39" t="s">
        <v>71</v>
      </c>
      <c r="B178" s="283">
        <v>3049</v>
      </c>
      <c r="C178" s="283">
        <v>3049</v>
      </c>
      <c r="D178" s="283">
        <v>6710.3</v>
      </c>
      <c r="E178" s="287">
        <f t="shared" si="2"/>
        <v>2200.8199409642507</v>
      </c>
    </row>
    <row r="179" spans="1:5" ht="9.9499999999999993" customHeight="1">
      <c r="A179" s="39" t="s">
        <v>72</v>
      </c>
      <c r="B179" s="283">
        <v>2460</v>
      </c>
      <c r="C179" s="283">
        <v>2460</v>
      </c>
      <c r="D179" s="283">
        <v>5652.89</v>
      </c>
      <c r="E179" s="287">
        <f t="shared" si="2"/>
        <v>2297.9227642276423</v>
      </c>
    </row>
    <row r="180" spans="1:5" ht="9.9499999999999993" customHeight="1">
      <c r="A180" s="39" t="s">
        <v>51</v>
      </c>
      <c r="B180" s="283">
        <v>996</v>
      </c>
      <c r="C180" s="283">
        <v>996</v>
      </c>
      <c r="D180" s="283">
        <v>1833.79</v>
      </c>
      <c r="E180" s="287">
        <f t="shared" si="2"/>
        <v>1841.1546184738957</v>
      </c>
    </row>
    <row r="181" spans="1:5" ht="9.9499999999999993" customHeight="1">
      <c r="A181" s="39" t="s">
        <v>48</v>
      </c>
      <c r="B181" s="283">
        <v>192</v>
      </c>
      <c r="C181" s="283">
        <v>192</v>
      </c>
      <c r="D181" s="283">
        <v>358</v>
      </c>
      <c r="E181" s="287">
        <f t="shared" si="2"/>
        <v>1864.5833333333333</v>
      </c>
    </row>
    <row r="182" spans="1:5" ht="9.9499999999999993" customHeight="1">
      <c r="A182" s="39" t="s">
        <v>49</v>
      </c>
      <c r="B182" s="283">
        <v>135</v>
      </c>
      <c r="C182" s="283">
        <v>135</v>
      </c>
      <c r="D182" s="283">
        <v>202.6</v>
      </c>
      <c r="E182" s="287">
        <f t="shared" si="2"/>
        <v>1500.7407407407406</v>
      </c>
    </row>
    <row r="183" spans="1:5" ht="9.9499999999999993" customHeight="1">
      <c r="A183" s="39" t="s">
        <v>193</v>
      </c>
      <c r="B183" s="283">
        <v>83</v>
      </c>
      <c r="C183" s="283">
        <v>78</v>
      </c>
      <c r="D183" s="283">
        <v>156.6</v>
      </c>
      <c r="E183" s="287">
        <f t="shared" si="2"/>
        <v>2007.6923076923076</v>
      </c>
    </row>
    <row r="184" spans="1:5" ht="9.9499999999999993" customHeight="1">
      <c r="A184" s="39" t="s">
        <v>99</v>
      </c>
      <c r="B184" s="283">
        <v>1910</v>
      </c>
      <c r="C184" s="283">
        <v>1910</v>
      </c>
      <c r="D184" s="283">
        <v>3965.5</v>
      </c>
      <c r="E184" s="287">
        <f t="shared" si="2"/>
        <v>2076.1780104712038</v>
      </c>
    </row>
    <row r="185" spans="1:5" ht="9.9499999999999993" customHeight="1">
      <c r="A185" s="39" t="s">
        <v>52</v>
      </c>
      <c r="B185" s="283" t="s">
        <v>0</v>
      </c>
      <c r="C185" s="283" t="s">
        <v>0</v>
      </c>
      <c r="D185" s="283" t="s">
        <v>0</v>
      </c>
      <c r="E185" s="287" t="s">
        <v>0</v>
      </c>
    </row>
    <row r="186" spans="1:5" ht="9.9499999999999993" customHeight="1">
      <c r="A186" s="39" t="s">
        <v>53</v>
      </c>
      <c r="B186" s="283">
        <v>219</v>
      </c>
      <c r="C186" s="283">
        <v>200</v>
      </c>
      <c r="D186" s="283">
        <v>441.5</v>
      </c>
      <c r="E186" s="287">
        <f t="shared" ref="E186" si="3">D186/C186*1000</f>
        <v>2207.5</v>
      </c>
    </row>
    <row r="187" spans="1:5" ht="5.0999999999999996" customHeight="1">
      <c r="A187" s="486"/>
      <c r="B187" s="492"/>
      <c r="C187" s="294"/>
      <c r="D187" s="294"/>
      <c r="E187" s="296"/>
    </row>
    <row r="188" spans="1:5" ht="11.45" customHeight="1">
      <c r="A188" s="558" t="s">
        <v>435</v>
      </c>
      <c r="B188" s="558"/>
      <c r="C188" s="558"/>
      <c r="D188" s="558"/>
      <c r="E188" s="558"/>
    </row>
    <row r="189" spans="1:5" ht="11.45" customHeight="1">
      <c r="A189" s="558" t="s">
        <v>127</v>
      </c>
      <c r="B189" s="558"/>
      <c r="C189" s="558"/>
      <c r="D189" s="558"/>
      <c r="E189" s="558"/>
    </row>
  </sheetData>
  <sortState ref="Q5:Q17">
    <sortCondition ref="Q5"/>
  </sortState>
  <mergeCells count="26">
    <mergeCell ref="A168:E168"/>
    <mergeCell ref="A170:A171"/>
    <mergeCell ref="B170:E170"/>
    <mergeCell ref="A188:E188"/>
    <mergeCell ref="A189:E189"/>
    <mergeCell ref="A105:E105"/>
    <mergeCell ref="A43:E43"/>
    <mergeCell ref="A42:E42"/>
    <mergeCell ref="A128:A129"/>
    <mergeCell ref="A24:E24"/>
    <mergeCell ref="A45:E45"/>
    <mergeCell ref="A85:E85"/>
    <mergeCell ref="A65:E65"/>
    <mergeCell ref="A126:E126"/>
    <mergeCell ref="A67:A68"/>
    <mergeCell ref="B67:E67"/>
    <mergeCell ref="A87:A88"/>
    <mergeCell ref="B87:E87"/>
    <mergeCell ref="A107:A108"/>
    <mergeCell ref="B107:E107"/>
    <mergeCell ref="A147:E147"/>
    <mergeCell ref="A149:A150"/>
    <mergeCell ref="B149:E149"/>
    <mergeCell ref="A167:E167"/>
    <mergeCell ref="B128:E128"/>
    <mergeCell ref="A146:E146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tabColor theme="0"/>
  </sheetPr>
  <dimension ref="A1:S201"/>
  <sheetViews>
    <sheetView showGridLines="0" topLeftCell="A112" zoomScaleNormal="100" zoomScaleSheetLayoutView="100" workbookViewId="0">
      <selection activeCell="A112" sqref="A112:E112"/>
    </sheetView>
  </sheetViews>
  <sheetFormatPr baseColWidth="10" defaultColWidth="11.42578125" defaultRowHeight="12.75" customHeight="1"/>
  <cols>
    <col min="1" max="5" width="16.7109375" style="1" customWidth="1"/>
    <col min="6" max="6" width="14" style="1" customWidth="1"/>
    <col min="7" max="7" width="8.42578125" style="1" customWidth="1"/>
    <col min="8" max="8" width="11.42578125" style="1" customWidth="1"/>
    <col min="9" max="10" width="9.140625" style="1" customWidth="1"/>
    <col min="11" max="11" width="21.140625" style="1" customWidth="1"/>
    <col min="12" max="13" width="3.7109375" style="1" customWidth="1"/>
    <col min="14" max="14" width="8.140625" style="1" customWidth="1"/>
    <col min="15" max="15" width="8.5703125" style="1" customWidth="1"/>
    <col min="16" max="16" width="5.140625" style="1" customWidth="1"/>
    <col min="17" max="17" width="3.7109375" style="1" customWidth="1"/>
    <col min="18" max="16384" width="11.42578125" style="1"/>
  </cols>
  <sheetData>
    <row r="1" spans="1:18" s="13" customFormat="1" ht="12.75" hidden="1" customHeight="1">
      <c r="A1" s="521" t="s">
        <v>172</v>
      </c>
      <c r="B1" s="506"/>
      <c r="C1" s="506"/>
      <c r="D1" s="506"/>
      <c r="E1" s="506"/>
      <c r="F1" s="21"/>
      <c r="G1" s="21"/>
      <c r="H1" s="21"/>
    </row>
    <row r="2" spans="1:18" s="13" customFormat="1" ht="15.75" hidden="1" customHeight="1">
      <c r="A2" s="21" t="s">
        <v>177</v>
      </c>
      <c r="B2" s="126"/>
      <c r="C2" s="126"/>
      <c r="D2" s="126"/>
      <c r="E2" s="126"/>
      <c r="F2" s="126"/>
    </row>
    <row r="3" spans="1:18" s="13" customFormat="1" ht="10.5" hidden="1" customHeight="1">
      <c r="A3" s="21"/>
      <c r="B3" s="126"/>
      <c r="C3" s="126"/>
      <c r="D3" s="126"/>
      <c r="E3" s="126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s="2" customFormat="1" ht="38.25" hidden="1" customHeight="1">
      <c r="A4" s="149" t="s">
        <v>60</v>
      </c>
      <c r="B4" s="111" t="s">
        <v>137</v>
      </c>
      <c r="C4" s="112" t="s">
        <v>135</v>
      </c>
      <c r="D4" s="112" t="s">
        <v>134</v>
      </c>
      <c r="E4" s="112" t="s">
        <v>136</v>
      </c>
      <c r="F4" s="1"/>
      <c r="G4" s="1"/>
      <c r="H4" s="1"/>
      <c r="I4" s="1"/>
      <c r="J4" s="1"/>
      <c r="K4" s="1"/>
      <c r="L4" s="1"/>
      <c r="M4" s="1"/>
      <c r="N4" s="1"/>
      <c r="O4" s="1"/>
    </row>
    <row r="5" spans="1:18" s="2" customFormat="1" ht="16.5" hidden="1" customHeight="1">
      <c r="A5" s="157" t="s">
        <v>47</v>
      </c>
      <c r="B5" s="165">
        <f>SUM(B6:B18)</f>
        <v>2762</v>
      </c>
      <c r="C5" s="165">
        <f>SUM(C6:C18)</f>
        <v>2762</v>
      </c>
      <c r="D5" s="165">
        <f>SUM(D6:D18)</f>
        <v>17380.108</v>
      </c>
      <c r="E5" s="165">
        <f>SUM(E6:E18)</f>
        <v>83747.840423517249</v>
      </c>
      <c r="F5" s="1"/>
      <c r="G5" s="1"/>
      <c r="H5" s="1"/>
      <c r="I5" s="1"/>
      <c r="J5" s="1"/>
      <c r="K5" s="1"/>
      <c r="L5" s="1"/>
      <c r="M5" s="1"/>
      <c r="N5" s="1"/>
      <c r="O5" s="1"/>
    </row>
    <row r="6" spans="1:18" s="11" customFormat="1" ht="18" hidden="1" customHeight="1">
      <c r="A6" s="39" t="s">
        <v>50</v>
      </c>
      <c r="B6" s="115">
        <v>189</v>
      </c>
      <c r="C6" s="115">
        <v>189</v>
      </c>
      <c r="D6" s="115">
        <v>1074.2</v>
      </c>
      <c r="E6" s="116">
        <f>(D6*1000)/C6</f>
        <v>5683.597883597884</v>
      </c>
      <c r="F6" s="1"/>
      <c r="G6" s="1"/>
      <c r="H6" s="1"/>
      <c r="I6" s="1"/>
      <c r="J6" s="1"/>
      <c r="K6" s="1"/>
      <c r="L6" s="1"/>
      <c r="M6" s="1"/>
      <c r="N6" s="1"/>
      <c r="O6" s="1"/>
      <c r="P6" s="113"/>
      <c r="R6" s="113"/>
    </row>
    <row r="7" spans="1:18" s="11" customFormat="1" ht="18" hidden="1" customHeight="1">
      <c r="A7" s="39" t="s">
        <v>70</v>
      </c>
      <c r="B7" s="115">
        <v>402</v>
      </c>
      <c r="C7" s="115">
        <v>402</v>
      </c>
      <c r="D7" s="115">
        <v>2392.1999999999998</v>
      </c>
      <c r="E7" s="116">
        <f t="shared" ref="E7:E18" si="0">(D7*1000)/C7</f>
        <v>5950.746268656716</v>
      </c>
      <c r="F7" s="1"/>
      <c r="G7" s="1"/>
      <c r="H7" s="1"/>
      <c r="I7" s="1"/>
      <c r="J7" s="1"/>
      <c r="K7" s="1"/>
      <c r="L7" s="1"/>
      <c r="M7" s="1"/>
      <c r="N7" s="1"/>
      <c r="O7" s="1"/>
      <c r="P7" s="113"/>
      <c r="R7" s="113"/>
    </row>
    <row r="8" spans="1:18" s="11" customFormat="1" ht="18" hidden="1" customHeight="1">
      <c r="A8" s="39" t="s">
        <v>54</v>
      </c>
      <c r="B8" s="115">
        <v>423</v>
      </c>
      <c r="C8" s="115">
        <v>423</v>
      </c>
      <c r="D8" s="115">
        <v>3227.6</v>
      </c>
      <c r="E8" s="116">
        <f t="shared" si="0"/>
        <v>7630.2600472813238</v>
      </c>
      <c r="F8" s="1"/>
      <c r="G8" s="1"/>
      <c r="H8" s="1"/>
      <c r="I8" s="1"/>
      <c r="J8" s="1"/>
      <c r="K8" s="1"/>
      <c r="L8" s="1"/>
      <c r="M8" s="1"/>
      <c r="N8" s="1"/>
      <c r="O8" s="1"/>
      <c r="P8" s="113"/>
      <c r="R8" s="113"/>
    </row>
    <row r="9" spans="1:18" s="11" customFormat="1" ht="18" hidden="1" customHeight="1">
      <c r="A9" s="39" t="s">
        <v>55</v>
      </c>
      <c r="B9" s="115">
        <v>19</v>
      </c>
      <c r="C9" s="115">
        <v>19</v>
      </c>
      <c r="D9" s="115">
        <v>119</v>
      </c>
      <c r="E9" s="116">
        <f t="shared" si="0"/>
        <v>6263.1578947368425</v>
      </c>
      <c r="F9" s="1"/>
      <c r="G9" s="1"/>
      <c r="H9" s="1"/>
      <c r="I9" s="1"/>
      <c r="J9" s="1"/>
      <c r="K9" s="1"/>
      <c r="L9" s="1"/>
      <c r="M9" s="1"/>
      <c r="N9" s="1"/>
      <c r="O9" s="1"/>
      <c r="P9" s="113"/>
      <c r="R9" s="113"/>
    </row>
    <row r="10" spans="1:18" s="11" customFormat="1" ht="18" hidden="1" customHeight="1">
      <c r="A10" s="39" t="s">
        <v>71</v>
      </c>
      <c r="B10" s="115">
        <v>12</v>
      </c>
      <c r="C10" s="115">
        <v>12</v>
      </c>
      <c r="D10" s="115">
        <v>79.400000000000006</v>
      </c>
      <c r="E10" s="116">
        <f t="shared" si="0"/>
        <v>6616.666666666667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13"/>
      <c r="R10" s="113"/>
    </row>
    <row r="11" spans="1:18" s="11" customFormat="1" ht="18" hidden="1" customHeight="1">
      <c r="A11" s="39" t="s">
        <v>72</v>
      </c>
      <c r="B11" s="115">
        <v>431</v>
      </c>
      <c r="C11" s="115">
        <v>431</v>
      </c>
      <c r="D11" s="115">
        <v>2558.4</v>
      </c>
      <c r="E11" s="116">
        <f t="shared" si="0"/>
        <v>5935.9628770301624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13"/>
      <c r="R11" s="113"/>
    </row>
    <row r="12" spans="1:18" s="11" customFormat="1" ht="18" hidden="1" customHeight="1">
      <c r="A12" s="39" t="s">
        <v>51</v>
      </c>
      <c r="B12" s="115">
        <v>251</v>
      </c>
      <c r="C12" s="115">
        <v>251</v>
      </c>
      <c r="D12" s="115">
        <v>1430.7</v>
      </c>
      <c r="E12" s="116">
        <f t="shared" si="0"/>
        <v>5700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13"/>
      <c r="R12" s="113"/>
    </row>
    <row r="13" spans="1:18" s="11" customFormat="1" ht="18" hidden="1" customHeight="1">
      <c r="A13" s="39" t="s">
        <v>48</v>
      </c>
      <c r="B13" s="115">
        <v>62</v>
      </c>
      <c r="C13" s="115">
        <v>62</v>
      </c>
      <c r="D13" s="115">
        <v>378</v>
      </c>
      <c r="E13" s="116">
        <f t="shared" si="0"/>
        <v>6096.7741935483873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13"/>
      <c r="R13" s="113"/>
    </row>
    <row r="14" spans="1:18" s="11" customFormat="1" ht="18" hidden="1" customHeight="1">
      <c r="A14" s="39" t="s">
        <v>49</v>
      </c>
      <c r="B14" s="115">
        <v>65</v>
      </c>
      <c r="C14" s="115">
        <v>65</v>
      </c>
      <c r="D14" s="115">
        <v>523</v>
      </c>
      <c r="E14" s="116">
        <f t="shared" si="0"/>
        <v>8046.1538461538457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13"/>
      <c r="R14" s="113"/>
    </row>
    <row r="15" spans="1:18" s="11" customFormat="1" ht="18" hidden="1" customHeight="1">
      <c r="A15" s="39" t="s">
        <v>193</v>
      </c>
      <c r="B15" s="115">
        <v>27</v>
      </c>
      <c r="C15" s="115">
        <v>27</v>
      </c>
      <c r="D15" s="115">
        <v>205.00800000000001</v>
      </c>
      <c r="E15" s="116">
        <f t="shared" si="0"/>
        <v>7592.8888888888887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13"/>
      <c r="R15" s="113"/>
    </row>
    <row r="16" spans="1:18" s="11" customFormat="1" ht="18" hidden="1" customHeight="1">
      <c r="A16" s="39" t="s">
        <v>99</v>
      </c>
      <c r="B16" s="115">
        <v>425</v>
      </c>
      <c r="C16" s="115">
        <v>425</v>
      </c>
      <c r="D16" s="115">
        <v>2278.4</v>
      </c>
      <c r="E16" s="116">
        <f t="shared" si="0"/>
        <v>5360.9411764705883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13"/>
      <c r="R16" s="113"/>
    </row>
    <row r="17" spans="1:19" s="11" customFormat="1" ht="18" hidden="1" customHeight="1">
      <c r="A17" s="39" t="s">
        <v>52</v>
      </c>
      <c r="B17" s="115">
        <v>298</v>
      </c>
      <c r="C17" s="115">
        <v>298</v>
      </c>
      <c r="D17" s="115">
        <v>2300.1999999999998</v>
      </c>
      <c r="E17" s="116">
        <f t="shared" si="0"/>
        <v>7718.7919463087246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13"/>
      <c r="R17" s="113"/>
    </row>
    <row r="18" spans="1:19" ht="18" hidden="1" customHeight="1">
      <c r="A18" s="40" t="s">
        <v>53</v>
      </c>
      <c r="B18" s="117">
        <v>158</v>
      </c>
      <c r="C18" s="117">
        <v>158</v>
      </c>
      <c r="D18" s="117">
        <v>814</v>
      </c>
      <c r="E18" s="117">
        <f t="shared" si="0"/>
        <v>5151.8987341772154</v>
      </c>
      <c r="P18" s="113"/>
      <c r="Q18" s="11"/>
      <c r="R18" s="113"/>
      <c r="S18" s="11"/>
    </row>
    <row r="19" spans="1:19" ht="13.5" hidden="1" customHeight="1">
      <c r="A19" s="130" t="s">
        <v>167</v>
      </c>
      <c r="B19" s="115"/>
      <c r="C19" s="115"/>
      <c r="D19" s="116"/>
      <c r="E19" s="116"/>
    </row>
    <row r="20" spans="1:19" ht="13.5" hidden="1" customHeight="1">
      <c r="A20" s="62" t="s">
        <v>127</v>
      </c>
      <c r="B20" s="18"/>
      <c r="C20" s="18"/>
      <c r="D20" s="18"/>
      <c r="E20" s="18"/>
      <c r="F20" s="18"/>
    </row>
    <row r="21" spans="1:19" ht="12.75" hidden="1" customHeight="1"/>
    <row r="22" spans="1:19" ht="12.75" hidden="1" customHeight="1"/>
    <row r="23" spans="1:19" ht="12.75" hidden="1" customHeight="1">
      <c r="E23" s="8"/>
      <c r="F23" s="8"/>
      <c r="H23" s="147" t="s">
        <v>55</v>
      </c>
      <c r="I23" s="148">
        <v>110</v>
      </c>
    </row>
    <row r="24" spans="1:19" ht="12.75" hidden="1" customHeight="1">
      <c r="H24" s="147" t="s">
        <v>71</v>
      </c>
      <c r="I24" s="148">
        <v>117</v>
      </c>
      <c r="J24" s="2"/>
      <c r="K24" s="2"/>
    </row>
    <row r="25" spans="1:19" ht="12.75" hidden="1" customHeight="1">
      <c r="J25" s="2"/>
      <c r="K25" s="2"/>
    </row>
    <row r="26" spans="1:19" ht="12.75" hidden="1" customHeight="1">
      <c r="A26" s="571" t="s">
        <v>244</v>
      </c>
      <c r="B26" s="571"/>
      <c r="C26" s="571"/>
      <c r="D26" s="571"/>
      <c r="E26" s="571"/>
      <c r="J26" s="2"/>
      <c r="K26" s="2"/>
    </row>
    <row r="27" spans="1:19" ht="12.75" hidden="1" customHeight="1">
      <c r="A27" s="571"/>
      <c r="B27" s="571"/>
      <c r="C27" s="571"/>
      <c r="D27" s="571"/>
      <c r="E27" s="571"/>
      <c r="J27" s="2"/>
      <c r="K27" s="2"/>
    </row>
    <row r="28" spans="1:19" ht="42.75" hidden="1" customHeight="1">
      <c r="A28" s="149" t="s">
        <v>60</v>
      </c>
      <c r="B28" s="111" t="s">
        <v>137</v>
      </c>
      <c r="C28" s="112" t="s">
        <v>135</v>
      </c>
      <c r="D28" s="112" t="s">
        <v>134</v>
      </c>
      <c r="E28" s="112" t="s">
        <v>136</v>
      </c>
      <c r="J28" s="2"/>
      <c r="K28" s="2"/>
    </row>
    <row r="29" spans="1:19" ht="18.75" hidden="1" customHeight="1">
      <c r="A29" s="157" t="s">
        <v>226</v>
      </c>
      <c r="B29" s="189"/>
      <c r="C29" s="189"/>
      <c r="D29" s="189"/>
      <c r="E29" s="189"/>
      <c r="J29" s="2"/>
      <c r="K29" s="2"/>
    </row>
    <row r="30" spans="1:19" ht="17.25" hidden="1" customHeight="1">
      <c r="A30" s="157" t="s">
        <v>47</v>
      </c>
      <c r="B30" s="165">
        <f>+SUM(B31:B43)</f>
        <v>3047</v>
      </c>
      <c r="C30" s="165">
        <f>+SUM(C31:C43)</f>
        <v>3047</v>
      </c>
      <c r="D30" s="165">
        <f>+SUM(D31:D43)</f>
        <v>19811.898999999998</v>
      </c>
      <c r="E30" s="165"/>
      <c r="J30" s="2"/>
      <c r="K30" s="2"/>
    </row>
    <row r="31" spans="1:19" ht="17.25" hidden="1" customHeight="1">
      <c r="A31" s="39" t="s">
        <v>50</v>
      </c>
      <c r="B31" s="115">
        <v>147</v>
      </c>
      <c r="C31" s="115">
        <v>147</v>
      </c>
      <c r="D31" s="115">
        <v>866</v>
      </c>
      <c r="E31" s="116">
        <v>5891.1859999999997</v>
      </c>
      <c r="J31" s="2"/>
      <c r="K31" s="2"/>
    </row>
    <row r="32" spans="1:19" ht="17.25" hidden="1" customHeight="1">
      <c r="A32" s="39" t="s">
        <v>70</v>
      </c>
      <c r="B32" s="115">
        <v>381</v>
      </c>
      <c r="C32" s="115">
        <v>381</v>
      </c>
      <c r="D32" s="115">
        <v>2287.9989999999998</v>
      </c>
      <c r="E32" s="116">
        <v>6005.2460000000001</v>
      </c>
      <c r="J32" s="2"/>
      <c r="K32" s="2"/>
    </row>
    <row r="33" spans="1:11" ht="17.25" hidden="1" customHeight="1">
      <c r="A33" s="39" t="s">
        <v>54</v>
      </c>
      <c r="B33" s="115">
        <v>451</v>
      </c>
      <c r="C33" s="115">
        <v>451</v>
      </c>
      <c r="D33" s="115">
        <v>3439</v>
      </c>
      <c r="E33" s="116">
        <v>7625.277</v>
      </c>
      <c r="J33" s="2"/>
      <c r="K33" s="2"/>
    </row>
    <row r="34" spans="1:11" ht="17.25" hidden="1" customHeight="1">
      <c r="A34" s="39" t="s">
        <v>55</v>
      </c>
      <c r="B34" s="115">
        <v>15</v>
      </c>
      <c r="C34" s="115">
        <v>15</v>
      </c>
      <c r="D34" s="115">
        <v>97</v>
      </c>
      <c r="E34" s="116">
        <v>6466.6660000000002</v>
      </c>
      <c r="J34" s="2"/>
      <c r="K34" s="2"/>
    </row>
    <row r="35" spans="1:11" ht="17.25" hidden="1" customHeight="1">
      <c r="A35" s="39" t="s">
        <v>71</v>
      </c>
      <c r="B35" s="115">
        <v>11</v>
      </c>
      <c r="C35" s="115">
        <v>11</v>
      </c>
      <c r="D35" s="115">
        <v>72.900000000000006</v>
      </c>
      <c r="E35" s="116">
        <v>6627.2719999999999</v>
      </c>
      <c r="J35" s="2"/>
      <c r="K35" s="2"/>
    </row>
    <row r="36" spans="1:11" ht="17.25" hidden="1" customHeight="1">
      <c r="A36" s="39" t="s">
        <v>72</v>
      </c>
      <c r="B36" s="115">
        <v>752</v>
      </c>
      <c r="C36" s="115">
        <v>752</v>
      </c>
      <c r="D36" s="115">
        <v>4542</v>
      </c>
      <c r="E36" s="116">
        <v>6039.893</v>
      </c>
      <c r="J36" s="2"/>
      <c r="K36" s="2"/>
    </row>
    <row r="37" spans="1:11" ht="17.25" hidden="1" customHeight="1">
      <c r="A37" s="39" t="s">
        <v>51</v>
      </c>
      <c r="B37" s="115">
        <v>239</v>
      </c>
      <c r="C37" s="115">
        <v>239</v>
      </c>
      <c r="D37" s="115">
        <v>1386</v>
      </c>
      <c r="E37" s="116">
        <v>5799.1629999999996</v>
      </c>
    </row>
    <row r="38" spans="1:11" ht="17.25" hidden="1" customHeight="1">
      <c r="A38" s="39" t="s">
        <v>48</v>
      </c>
      <c r="B38" s="115">
        <v>68</v>
      </c>
      <c r="C38" s="115">
        <v>68</v>
      </c>
      <c r="D38" s="115">
        <v>430</v>
      </c>
      <c r="E38" s="116">
        <v>6323.5290000000005</v>
      </c>
    </row>
    <row r="39" spans="1:11" ht="17.25" hidden="1" customHeight="1">
      <c r="A39" s="39" t="s">
        <v>49</v>
      </c>
      <c r="B39" s="115">
        <v>66</v>
      </c>
      <c r="C39" s="115">
        <v>66</v>
      </c>
      <c r="D39" s="115">
        <v>520</v>
      </c>
      <c r="E39" s="116">
        <v>7878.7870000000003</v>
      </c>
    </row>
    <row r="40" spans="1:11" ht="17.25" hidden="1" customHeight="1">
      <c r="A40" s="39" t="s">
        <v>193</v>
      </c>
      <c r="B40" s="115">
        <v>22</v>
      </c>
      <c r="C40" s="115">
        <v>22</v>
      </c>
      <c r="D40" s="115">
        <v>170</v>
      </c>
      <c r="E40" s="116">
        <v>7727.2719999999999</v>
      </c>
    </row>
    <row r="41" spans="1:11" ht="17.25" hidden="1" customHeight="1">
      <c r="A41" s="39" t="s">
        <v>99</v>
      </c>
      <c r="B41" s="115">
        <v>435</v>
      </c>
      <c r="C41" s="115">
        <v>435</v>
      </c>
      <c r="D41" s="115">
        <v>2476</v>
      </c>
      <c r="E41" s="116">
        <v>5691.9539999999997</v>
      </c>
    </row>
    <row r="42" spans="1:11" ht="17.25" hidden="1" customHeight="1">
      <c r="A42" s="39" t="s">
        <v>52</v>
      </c>
      <c r="B42" s="115">
        <v>341</v>
      </c>
      <c r="C42" s="115">
        <v>341</v>
      </c>
      <c r="D42" s="115">
        <v>2824</v>
      </c>
      <c r="E42" s="116">
        <v>8281.5239999999994</v>
      </c>
    </row>
    <row r="43" spans="1:11" ht="17.25" hidden="1" customHeight="1">
      <c r="A43" s="40" t="s">
        <v>53</v>
      </c>
      <c r="B43" s="117">
        <v>119</v>
      </c>
      <c r="C43" s="117">
        <v>119</v>
      </c>
      <c r="D43" s="117">
        <v>701</v>
      </c>
      <c r="E43" s="117">
        <v>5890.7560000000003</v>
      </c>
    </row>
    <row r="44" spans="1:11" ht="12.75" hidden="1" customHeight="1">
      <c r="A44" s="580" t="s">
        <v>167</v>
      </c>
      <c r="B44" s="580"/>
      <c r="C44" s="580"/>
      <c r="D44" s="580"/>
      <c r="E44" s="580"/>
    </row>
    <row r="45" spans="1:11" ht="12.75" hidden="1" customHeight="1">
      <c r="A45" s="584" t="s">
        <v>127</v>
      </c>
      <c r="B45" s="584"/>
      <c r="C45" s="584"/>
      <c r="D45" s="584"/>
      <c r="E45" s="584"/>
    </row>
    <row r="46" spans="1:11" ht="12.75" hidden="1" customHeight="1"/>
    <row r="47" spans="1:11" ht="12.75" hidden="1" customHeight="1">
      <c r="A47" s="521" t="s">
        <v>268</v>
      </c>
      <c r="B47" s="521"/>
      <c r="C47" s="521"/>
      <c r="D47" s="521"/>
      <c r="E47" s="521"/>
    </row>
    <row r="48" spans="1:11" ht="13.5" hidden="1">
      <c r="A48" s="17" t="s">
        <v>299</v>
      </c>
      <c r="B48" s="195"/>
      <c r="C48" s="195"/>
      <c r="D48" s="195"/>
      <c r="E48" s="195"/>
      <c r="J48" s="2"/>
      <c r="K48" s="2"/>
    </row>
    <row r="49" spans="1:11" ht="5.25" hidden="1" customHeight="1">
      <c r="A49" s="195"/>
      <c r="B49" s="195"/>
      <c r="C49" s="195"/>
      <c r="D49" s="195"/>
      <c r="E49" s="195"/>
      <c r="J49" s="2"/>
      <c r="K49" s="2"/>
    </row>
    <row r="50" spans="1:11" ht="27" hidden="1" customHeight="1">
      <c r="A50" s="137" t="s">
        <v>60</v>
      </c>
      <c r="B50" s="106" t="s">
        <v>137</v>
      </c>
      <c r="C50" s="76" t="s">
        <v>135</v>
      </c>
      <c r="D50" s="76" t="s">
        <v>134</v>
      </c>
      <c r="E50" s="76" t="s">
        <v>136</v>
      </c>
      <c r="J50" s="2"/>
      <c r="K50" s="2"/>
    </row>
    <row r="51" spans="1:11" ht="10.35" hidden="1" customHeight="1">
      <c r="A51" s="157"/>
      <c r="B51" s="51"/>
      <c r="C51" s="51"/>
      <c r="D51" s="51"/>
      <c r="E51" s="51"/>
      <c r="J51" s="2"/>
      <c r="K51" s="2"/>
    </row>
    <row r="52" spans="1:11" ht="10.35" hidden="1" customHeight="1">
      <c r="A52" s="157" t="s">
        <v>280</v>
      </c>
      <c r="B52" s="158">
        <f>+SUM(B53:B65)</f>
        <v>2772</v>
      </c>
      <c r="C52" s="158">
        <f>+SUM(C53:C65)</f>
        <v>2772</v>
      </c>
      <c r="D52" s="158">
        <f>+SUM(D53:D65)</f>
        <v>18264.899999999998</v>
      </c>
      <c r="E52" s="158">
        <f>D52/C52*1000</f>
        <v>6589.0692640692632</v>
      </c>
      <c r="H52" s="301"/>
      <c r="J52" s="2"/>
      <c r="K52" s="2"/>
    </row>
    <row r="53" spans="1:11" ht="10.35" hidden="1" customHeight="1">
      <c r="A53" s="39" t="s">
        <v>50</v>
      </c>
      <c r="B53" s="285">
        <v>166</v>
      </c>
      <c r="C53" s="285">
        <v>166</v>
      </c>
      <c r="D53" s="285">
        <v>963</v>
      </c>
      <c r="E53" s="245">
        <v>5801.2</v>
      </c>
      <c r="J53" s="2"/>
      <c r="K53" s="2"/>
    </row>
    <row r="54" spans="1:11" ht="10.35" hidden="1" customHeight="1">
      <c r="A54" s="39" t="s">
        <v>70</v>
      </c>
      <c r="B54" s="285">
        <v>363</v>
      </c>
      <c r="C54" s="285">
        <v>363</v>
      </c>
      <c r="D54" s="285">
        <v>2252.9</v>
      </c>
      <c r="E54" s="245">
        <v>6206.34</v>
      </c>
      <c r="J54" s="2"/>
      <c r="K54" s="2"/>
    </row>
    <row r="55" spans="1:11" ht="10.35" hidden="1" customHeight="1">
      <c r="A55" s="39" t="s">
        <v>54</v>
      </c>
      <c r="B55" s="285">
        <v>465</v>
      </c>
      <c r="C55" s="285">
        <v>465</v>
      </c>
      <c r="D55" s="285">
        <v>3547</v>
      </c>
      <c r="E55" s="245">
        <v>7627.96</v>
      </c>
      <c r="G55" s="300"/>
      <c r="J55" s="2"/>
      <c r="K55" s="2"/>
    </row>
    <row r="56" spans="1:11" ht="10.35" hidden="1" customHeight="1">
      <c r="A56" s="39" t="s">
        <v>55</v>
      </c>
      <c r="B56" s="285">
        <v>16</v>
      </c>
      <c r="C56" s="285">
        <v>16</v>
      </c>
      <c r="D56" s="285">
        <v>104</v>
      </c>
      <c r="E56" s="245">
        <f>D56/C56*1000</f>
        <v>6500</v>
      </c>
      <c r="J56" s="2"/>
      <c r="K56" s="2"/>
    </row>
    <row r="57" spans="1:11" ht="10.35" hidden="1" customHeight="1">
      <c r="A57" s="39" t="s">
        <v>71</v>
      </c>
      <c r="B57" s="285">
        <v>12</v>
      </c>
      <c r="C57" s="285">
        <v>12</v>
      </c>
      <c r="D57" s="285">
        <v>78.7</v>
      </c>
      <c r="E57" s="245">
        <f t="shared" ref="E57:E65" si="1">D57/C57*1000</f>
        <v>6558.3333333333339</v>
      </c>
      <c r="J57" s="2"/>
      <c r="K57" s="2"/>
    </row>
    <row r="58" spans="1:11" ht="10.35" hidden="1" customHeight="1">
      <c r="A58" s="39" t="s">
        <v>72</v>
      </c>
      <c r="B58" s="285">
        <v>462</v>
      </c>
      <c r="C58" s="285">
        <v>462</v>
      </c>
      <c r="D58" s="285">
        <v>2865</v>
      </c>
      <c r="E58" s="245">
        <f t="shared" si="1"/>
        <v>6201.2987012987014</v>
      </c>
      <c r="J58" s="2"/>
      <c r="K58" s="2"/>
    </row>
    <row r="59" spans="1:11" ht="10.35" hidden="1" customHeight="1">
      <c r="A59" s="39" t="s">
        <v>51</v>
      </c>
      <c r="B59" s="285">
        <v>250</v>
      </c>
      <c r="C59" s="285">
        <v>250</v>
      </c>
      <c r="D59" s="285">
        <v>1467</v>
      </c>
      <c r="E59" s="245">
        <f t="shared" si="1"/>
        <v>5868</v>
      </c>
    </row>
    <row r="60" spans="1:11" ht="10.35" hidden="1" customHeight="1">
      <c r="A60" s="39" t="s">
        <v>48</v>
      </c>
      <c r="B60" s="285">
        <v>71</v>
      </c>
      <c r="C60" s="285">
        <v>71</v>
      </c>
      <c r="D60" s="285">
        <v>439</v>
      </c>
      <c r="E60" s="245">
        <f t="shared" si="1"/>
        <v>6183.0985915492956</v>
      </c>
    </row>
    <row r="61" spans="1:11" ht="10.35" hidden="1" customHeight="1">
      <c r="A61" s="39" t="s">
        <v>49</v>
      </c>
      <c r="B61" s="285">
        <v>81</v>
      </c>
      <c r="C61" s="285">
        <v>81</v>
      </c>
      <c r="D61" s="285">
        <v>640</v>
      </c>
      <c r="E61" s="245">
        <f t="shared" si="1"/>
        <v>7901.2345679012342</v>
      </c>
    </row>
    <row r="62" spans="1:11" ht="10.35" hidden="1" customHeight="1">
      <c r="A62" s="39" t="s">
        <v>193</v>
      </c>
      <c r="B62" s="285">
        <v>19</v>
      </c>
      <c r="C62" s="285">
        <v>19</v>
      </c>
      <c r="D62" s="285">
        <v>149.30000000000001</v>
      </c>
      <c r="E62" s="245">
        <f t="shared" si="1"/>
        <v>7857.8947368421059</v>
      </c>
    </row>
    <row r="63" spans="1:11" ht="10.35" hidden="1" customHeight="1">
      <c r="A63" s="39" t="s">
        <v>99</v>
      </c>
      <c r="B63" s="285">
        <v>341</v>
      </c>
      <c r="C63" s="285">
        <v>341</v>
      </c>
      <c r="D63" s="285">
        <v>2740</v>
      </c>
      <c r="E63" s="245">
        <f t="shared" si="1"/>
        <v>8035.190615835777</v>
      </c>
    </row>
    <row r="64" spans="1:11" ht="10.35" hidden="1" customHeight="1">
      <c r="A64" s="39" t="s">
        <v>52</v>
      </c>
      <c r="B64" s="285">
        <v>420</v>
      </c>
      <c r="C64" s="285">
        <v>420</v>
      </c>
      <c r="D64" s="285">
        <v>2396</v>
      </c>
      <c r="E64" s="245">
        <f t="shared" si="1"/>
        <v>5704.7619047619046</v>
      </c>
    </row>
    <row r="65" spans="1:11" ht="10.35" hidden="1" customHeight="1">
      <c r="A65" s="40" t="s">
        <v>53</v>
      </c>
      <c r="B65" s="286">
        <v>106</v>
      </c>
      <c r="C65" s="286">
        <v>106</v>
      </c>
      <c r="D65" s="286">
        <v>623</v>
      </c>
      <c r="E65" s="295">
        <f t="shared" si="1"/>
        <v>5877.3584905660373</v>
      </c>
    </row>
    <row r="66" spans="1:11" ht="11.1" hidden="1" customHeight="1">
      <c r="A66" s="129"/>
      <c r="B66" s="129"/>
      <c r="C66" s="129"/>
      <c r="D66" s="129"/>
      <c r="E66" s="341" t="s">
        <v>237</v>
      </c>
    </row>
    <row r="67" spans="1:11" ht="9" hidden="1" customHeight="1">
      <c r="A67" s="297"/>
      <c r="B67" s="297"/>
      <c r="C67" s="297"/>
      <c r="D67" s="297"/>
      <c r="E67" s="297"/>
    </row>
    <row r="68" spans="1:11" ht="12.75" hidden="1" customHeight="1">
      <c r="A68" s="17" t="s">
        <v>268</v>
      </c>
    </row>
    <row r="69" spans="1:11" ht="13.5" hidden="1">
      <c r="A69" s="17" t="s">
        <v>366</v>
      </c>
      <c r="B69" s="17"/>
      <c r="C69" s="17"/>
      <c r="D69" s="15"/>
      <c r="E69" s="17"/>
      <c r="J69" s="2"/>
      <c r="K69" s="2"/>
    </row>
    <row r="70" spans="1:11" ht="5.25" hidden="1" customHeight="1">
      <c r="A70" s="195"/>
      <c r="B70" s="195"/>
      <c r="C70" s="195"/>
      <c r="D70" s="195"/>
      <c r="E70" s="195"/>
      <c r="J70" s="2"/>
      <c r="K70" s="2"/>
    </row>
    <row r="71" spans="1:11" ht="12" hidden="1" customHeight="1">
      <c r="A71" s="554" t="s">
        <v>60</v>
      </c>
      <c r="B71" s="548" t="s">
        <v>322</v>
      </c>
      <c r="C71" s="548"/>
      <c r="D71" s="548"/>
      <c r="E71" s="548"/>
      <c r="I71" s="46"/>
      <c r="J71" s="173"/>
    </row>
    <row r="72" spans="1:11" ht="27.95" hidden="1" customHeight="1">
      <c r="A72" s="555"/>
      <c r="B72" s="76" t="s">
        <v>137</v>
      </c>
      <c r="C72" s="76" t="s">
        <v>135</v>
      </c>
      <c r="D72" s="76" t="s">
        <v>134</v>
      </c>
      <c r="E72" s="76" t="s">
        <v>141</v>
      </c>
      <c r="I72" s="46"/>
      <c r="J72" s="173"/>
    </row>
    <row r="73" spans="1:11" ht="10.35" hidden="1" customHeight="1">
      <c r="A73" s="157"/>
      <c r="B73" s="51"/>
      <c r="C73" s="51"/>
      <c r="D73" s="51"/>
      <c r="E73" s="51"/>
      <c r="J73" s="2"/>
      <c r="K73" s="2"/>
    </row>
    <row r="74" spans="1:11" ht="11.45" hidden="1" customHeight="1">
      <c r="A74" s="157" t="s">
        <v>280</v>
      </c>
      <c r="B74" s="158">
        <f>+SUM(B75:B87)</f>
        <v>2762</v>
      </c>
      <c r="C74" s="158">
        <f>+SUM(C75:C87)</f>
        <v>2762</v>
      </c>
      <c r="D74" s="158">
        <f>+SUM(D75:D87)</f>
        <v>18681.439999999999</v>
      </c>
      <c r="E74" s="158">
        <f>D74/C74*1000</f>
        <v>6763.7364228819688</v>
      </c>
      <c r="H74" s="301"/>
      <c r="J74" s="2"/>
      <c r="K74" s="2"/>
    </row>
    <row r="75" spans="1:11" ht="11.45" hidden="1" customHeight="1">
      <c r="A75" s="39" t="s">
        <v>50</v>
      </c>
      <c r="B75" s="285">
        <v>167</v>
      </c>
      <c r="C75" s="285">
        <v>167</v>
      </c>
      <c r="D75" s="285">
        <v>988.76</v>
      </c>
      <c r="E75" s="245">
        <v>5920.72</v>
      </c>
      <c r="J75" s="2"/>
      <c r="K75" s="2"/>
    </row>
    <row r="76" spans="1:11" ht="11.45" hidden="1" customHeight="1">
      <c r="A76" s="39" t="s">
        <v>70</v>
      </c>
      <c r="B76" s="285">
        <v>357</v>
      </c>
      <c r="C76" s="285">
        <v>357</v>
      </c>
      <c r="D76" s="285">
        <v>2255.73</v>
      </c>
      <c r="E76" s="245">
        <v>6318.57</v>
      </c>
      <c r="J76" s="2"/>
      <c r="K76" s="2"/>
    </row>
    <row r="77" spans="1:11" ht="11.45" hidden="1" customHeight="1">
      <c r="A77" s="39" t="s">
        <v>54</v>
      </c>
      <c r="B77" s="285">
        <v>468</v>
      </c>
      <c r="C77" s="285">
        <v>468</v>
      </c>
      <c r="D77" s="285">
        <v>3584.6</v>
      </c>
      <c r="E77" s="245">
        <v>7659.4</v>
      </c>
      <c r="G77" s="300"/>
      <c r="J77" s="2"/>
      <c r="K77" s="2"/>
    </row>
    <row r="78" spans="1:11" ht="11.45" hidden="1" customHeight="1">
      <c r="A78" s="39" t="s">
        <v>55</v>
      </c>
      <c r="B78" s="285">
        <v>18</v>
      </c>
      <c r="C78" s="285">
        <v>18</v>
      </c>
      <c r="D78" s="285">
        <v>130.55000000000001</v>
      </c>
      <c r="E78" s="245">
        <v>7252.78</v>
      </c>
      <c r="J78" s="2"/>
      <c r="K78" s="2"/>
    </row>
    <row r="79" spans="1:11" ht="11.45" hidden="1" customHeight="1">
      <c r="A79" s="39" t="s">
        <v>71</v>
      </c>
      <c r="B79" s="285">
        <v>12</v>
      </c>
      <c r="C79" s="285">
        <v>12</v>
      </c>
      <c r="D79" s="285">
        <v>82.2</v>
      </c>
      <c r="E79" s="245">
        <f>D79/C79*1000</f>
        <v>6850.0000000000009</v>
      </c>
      <c r="J79" s="2"/>
      <c r="K79" s="2"/>
    </row>
    <row r="80" spans="1:11" ht="11.45" hidden="1" customHeight="1">
      <c r="A80" s="39" t="s">
        <v>72</v>
      </c>
      <c r="B80" s="285">
        <v>405</v>
      </c>
      <c r="C80" s="285">
        <v>405</v>
      </c>
      <c r="D80" s="285">
        <v>2622.3</v>
      </c>
      <c r="E80" s="245">
        <f t="shared" ref="E80:E87" si="2">D80/C80*1000</f>
        <v>6474.8148148148148</v>
      </c>
      <c r="J80" s="2"/>
      <c r="K80" s="2"/>
    </row>
    <row r="81" spans="1:10" ht="11.45" hidden="1" customHeight="1">
      <c r="A81" s="39" t="s">
        <v>51</v>
      </c>
      <c r="B81" s="285">
        <v>256</v>
      </c>
      <c r="C81" s="285">
        <v>256</v>
      </c>
      <c r="D81" s="285">
        <v>1536.4</v>
      </c>
      <c r="E81" s="245">
        <f t="shared" si="2"/>
        <v>6001.5625</v>
      </c>
    </row>
    <row r="82" spans="1:10" ht="11.45" hidden="1" customHeight="1">
      <c r="A82" s="39" t="s">
        <v>48</v>
      </c>
      <c r="B82" s="285">
        <v>68</v>
      </c>
      <c r="C82" s="285">
        <v>68</v>
      </c>
      <c r="D82" s="285">
        <v>438.1</v>
      </c>
      <c r="E82" s="245">
        <f t="shared" si="2"/>
        <v>6442.6470588235297</v>
      </c>
    </row>
    <row r="83" spans="1:10" ht="11.45" hidden="1" customHeight="1">
      <c r="A83" s="39" t="s">
        <v>49</v>
      </c>
      <c r="B83" s="285">
        <v>80</v>
      </c>
      <c r="C83" s="285">
        <v>80</v>
      </c>
      <c r="D83" s="285">
        <v>677</v>
      </c>
      <c r="E83" s="245">
        <f t="shared" si="2"/>
        <v>8462.5</v>
      </c>
    </row>
    <row r="84" spans="1:10" ht="11.45" hidden="1" customHeight="1">
      <c r="A84" s="39" t="s">
        <v>193</v>
      </c>
      <c r="B84" s="285">
        <v>20</v>
      </c>
      <c r="C84" s="285">
        <v>20</v>
      </c>
      <c r="D84" s="285">
        <v>159</v>
      </c>
      <c r="E84" s="245">
        <f t="shared" si="2"/>
        <v>7950</v>
      </c>
    </row>
    <row r="85" spans="1:10" ht="11.45" hidden="1" customHeight="1">
      <c r="A85" s="39" t="s">
        <v>99</v>
      </c>
      <c r="B85" s="285">
        <v>420</v>
      </c>
      <c r="C85" s="285">
        <v>420</v>
      </c>
      <c r="D85" s="285">
        <v>2487.8000000000002</v>
      </c>
      <c r="E85" s="245">
        <f t="shared" si="2"/>
        <v>5923.3333333333339</v>
      </c>
    </row>
    <row r="86" spans="1:10" ht="11.45" hidden="1" customHeight="1">
      <c r="A86" s="39" t="s">
        <v>52</v>
      </c>
      <c r="B86" s="285">
        <v>383</v>
      </c>
      <c r="C86" s="285">
        <v>383</v>
      </c>
      <c r="D86" s="285">
        <v>3078</v>
      </c>
      <c r="E86" s="245">
        <f t="shared" si="2"/>
        <v>8036.5535248041788</v>
      </c>
    </row>
    <row r="87" spans="1:10" ht="11.45" hidden="1" customHeight="1">
      <c r="A87" s="40" t="s">
        <v>53</v>
      </c>
      <c r="B87" s="286">
        <v>108</v>
      </c>
      <c r="C87" s="286">
        <v>108</v>
      </c>
      <c r="D87" s="286">
        <v>641</v>
      </c>
      <c r="E87" s="295">
        <f t="shared" si="2"/>
        <v>5935.1851851851852</v>
      </c>
    </row>
    <row r="88" spans="1:10" ht="11.1" hidden="1" customHeight="1">
      <c r="A88" s="365"/>
      <c r="B88" s="365"/>
      <c r="C88" s="365"/>
      <c r="D88" s="365"/>
      <c r="E88" s="341" t="s">
        <v>237</v>
      </c>
    </row>
    <row r="89" spans="1:10" ht="12.75" hidden="1" customHeight="1">
      <c r="G89" s="244"/>
      <c r="H89" s="244"/>
    </row>
    <row r="90" spans="1:10" ht="16.5" hidden="1" customHeight="1">
      <c r="A90" s="553" t="s">
        <v>268</v>
      </c>
      <c r="B90" s="553"/>
      <c r="C90" s="553"/>
      <c r="D90" s="553"/>
      <c r="E90" s="553"/>
      <c r="G90" s="245"/>
    </row>
    <row r="91" spans="1:10" ht="16.5" hidden="1" customHeight="1">
      <c r="A91" s="579" t="str">
        <f>A69</f>
        <v xml:space="preserve">           POR CAMPAÑA 2018 - 2024</v>
      </c>
      <c r="B91" s="579"/>
      <c r="C91" s="579"/>
      <c r="D91" s="579"/>
      <c r="E91" s="579"/>
    </row>
    <row r="92" spans="1:10" ht="6" hidden="1" customHeight="1">
      <c r="A92" s="159"/>
      <c r="B92" s="159"/>
      <c r="C92" s="159"/>
      <c r="D92" s="159"/>
      <c r="E92" s="159"/>
    </row>
    <row r="93" spans="1:10" ht="12" hidden="1" customHeight="1">
      <c r="A93" s="554" t="s">
        <v>60</v>
      </c>
      <c r="B93" s="548" t="s">
        <v>323</v>
      </c>
      <c r="C93" s="548"/>
      <c r="D93" s="548"/>
      <c r="E93" s="548"/>
      <c r="I93" s="46"/>
      <c r="J93" s="173"/>
    </row>
    <row r="94" spans="1:10" ht="27.95" hidden="1" customHeight="1">
      <c r="A94" s="555"/>
      <c r="B94" s="76" t="s">
        <v>137</v>
      </c>
      <c r="C94" s="76" t="s">
        <v>135</v>
      </c>
      <c r="D94" s="76" t="s">
        <v>134</v>
      </c>
      <c r="E94" s="76" t="s">
        <v>141</v>
      </c>
      <c r="I94" s="46"/>
      <c r="J94" s="173"/>
    </row>
    <row r="95" spans="1:10" ht="10.35" hidden="1" customHeight="1">
      <c r="A95" s="157"/>
      <c r="B95" s="51"/>
      <c r="C95" s="51"/>
      <c r="D95" s="51"/>
      <c r="E95" s="51"/>
    </row>
    <row r="96" spans="1:10" ht="11.45" hidden="1" customHeight="1">
      <c r="A96" s="157" t="s">
        <v>280</v>
      </c>
      <c r="B96" s="158">
        <f>+SUM(B97:B109)</f>
        <v>2807</v>
      </c>
      <c r="C96" s="158">
        <f>+SUM(C97:C109)</f>
        <v>2807</v>
      </c>
      <c r="D96" s="158">
        <f>+SUM(D97:D109)</f>
        <v>19002</v>
      </c>
      <c r="E96" s="158">
        <f>D96/C96*1000</f>
        <v>6769.5048094050589</v>
      </c>
      <c r="H96" s="301"/>
    </row>
    <row r="97" spans="1:8" ht="11.45" hidden="1" customHeight="1">
      <c r="A97" s="39" t="s">
        <v>50</v>
      </c>
      <c r="B97" s="285">
        <v>189</v>
      </c>
      <c r="C97" s="285">
        <v>189</v>
      </c>
      <c r="D97" s="285">
        <v>1222.9000000000001</v>
      </c>
      <c r="E97" s="245">
        <v>6470.37</v>
      </c>
      <c r="F97" s="5"/>
    </row>
    <row r="98" spans="1:8" ht="11.45" hidden="1" customHeight="1">
      <c r="A98" s="39" t="s">
        <v>70</v>
      </c>
      <c r="B98" s="285">
        <v>365</v>
      </c>
      <c r="C98" s="285">
        <v>365</v>
      </c>
      <c r="D98" s="285">
        <v>2336.5</v>
      </c>
      <c r="E98" s="245">
        <v>6401.37</v>
      </c>
      <c r="F98" s="5"/>
    </row>
    <row r="99" spans="1:8" ht="11.45" hidden="1" customHeight="1">
      <c r="A99" s="39" t="s">
        <v>54</v>
      </c>
      <c r="B99" s="285">
        <v>502</v>
      </c>
      <c r="C99" s="285">
        <v>502</v>
      </c>
      <c r="D99" s="285">
        <v>3841</v>
      </c>
      <c r="E99" s="245">
        <v>7651.39</v>
      </c>
      <c r="F99" s="5"/>
    </row>
    <row r="100" spans="1:8" ht="11.45" hidden="1" customHeight="1">
      <c r="A100" s="39" t="s">
        <v>55</v>
      </c>
      <c r="B100" s="285">
        <v>17</v>
      </c>
      <c r="C100" s="285">
        <v>17</v>
      </c>
      <c r="D100" s="285">
        <v>101.8</v>
      </c>
      <c r="E100" s="245">
        <v>5988.24</v>
      </c>
      <c r="F100" s="5"/>
    </row>
    <row r="101" spans="1:8" ht="11.45" hidden="1" customHeight="1">
      <c r="A101" s="39" t="s">
        <v>71</v>
      </c>
      <c r="B101" s="285">
        <v>11</v>
      </c>
      <c r="C101" s="285">
        <v>11</v>
      </c>
      <c r="D101" s="285">
        <v>73</v>
      </c>
      <c r="E101" s="245">
        <v>6636.36</v>
      </c>
      <c r="F101" s="5"/>
      <c r="H101" s="300"/>
    </row>
    <row r="102" spans="1:8" ht="11.45" hidden="1" customHeight="1">
      <c r="A102" s="39" t="s">
        <v>72</v>
      </c>
      <c r="B102" s="285">
        <v>405</v>
      </c>
      <c r="C102" s="285">
        <v>405</v>
      </c>
      <c r="D102" s="285">
        <v>2649</v>
      </c>
      <c r="E102" s="245">
        <v>6540.74</v>
      </c>
      <c r="F102" s="5"/>
    </row>
    <row r="103" spans="1:8" ht="11.45" hidden="1" customHeight="1">
      <c r="A103" s="39" t="s">
        <v>51</v>
      </c>
      <c r="B103" s="285">
        <v>220</v>
      </c>
      <c r="C103" s="285">
        <v>220</v>
      </c>
      <c r="D103" s="285">
        <v>1321.5</v>
      </c>
      <c r="E103" s="245">
        <v>6006.82</v>
      </c>
      <c r="F103" s="5"/>
    </row>
    <row r="104" spans="1:8" ht="11.45" hidden="1" customHeight="1">
      <c r="A104" s="39" t="s">
        <v>48</v>
      </c>
      <c r="B104" s="285">
        <v>61</v>
      </c>
      <c r="C104" s="285">
        <v>61</v>
      </c>
      <c r="D104" s="285">
        <v>394.8</v>
      </c>
      <c r="E104" s="245">
        <v>6472.13</v>
      </c>
      <c r="F104" s="5"/>
    </row>
    <row r="105" spans="1:8" ht="11.45" hidden="1" customHeight="1">
      <c r="A105" s="39" t="s">
        <v>49</v>
      </c>
      <c r="B105" s="285">
        <v>80</v>
      </c>
      <c r="C105" s="285">
        <v>80</v>
      </c>
      <c r="D105" s="285">
        <v>566.5</v>
      </c>
      <c r="E105" s="245">
        <v>7081.25</v>
      </c>
      <c r="F105" s="5"/>
    </row>
    <row r="106" spans="1:8" ht="11.45" hidden="1" customHeight="1">
      <c r="A106" s="39" t="s">
        <v>193</v>
      </c>
      <c r="B106" s="285">
        <v>17</v>
      </c>
      <c r="C106" s="285">
        <v>17</v>
      </c>
      <c r="D106" s="285">
        <v>133</v>
      </c>
      <c r="E106" s="245">
        <f>D106/C106*1000</f>
        <v>7823.5294117647054</v>
      </c>
      <c r="F106" s="5"/>
    </row>
    <row r="107" spans="1:8" ht="11.45" hidden="1" customHeight="1">
      <c r="A107" s="39" t="s">
        <v>99</v>
      </c>
      <c r="B107" s="285">
        <v>430</v>
      </c>
      <c r="C107" s="285">
        <v>430</v>
      </c>
      <c r="D107" s="285">
        <v>2509</v>
      </c>
      <c r="E107" s="245">
        <v>5834.88</v>
      </c>
      <c r="F107" s="5"/>
    </row>
    <row r="108" spans="1:8" ht="11.45" hidden="1" customHeight="1">
      <c r="A108" s="39" t="s">
        <v>52</v>
      </c>
      <c r="B108" s="285">
        <v>400</v>
      </c>
      <c r="C108" s="285">
        <v>400</v>
      </c>
      <c r="D108" s="285">
        <v>3198</v>
      </c>
      <c r="E108" s="245">
        <v>7995</v>
      </c>
      <c r="F108" s="5"/>
    </row>
    <row r="109" spans="1:8" ht="11.45" hidden="1" customHeight="1">
      <c r="A109" s="40" t="s">
        <v>53</v>
      </c>
      <c r="B109" s="286">
        <v>110</v>
      </c>
      <c r="C109" s="286">
        <v>110</v>
      </c>
      <c r="D109" s="286">
        <v>655</v>
      </c>
      <c r="E109" s="286">
        <v>5954.55</v>
      </c>
      <c r="F109" s="5"/>
    </row>
    <row r="110" spans="1:8" ht="11.1" hidden="1" customHeight="1">
      <c r="A110" s="365"/>
      <c r="B110" s="365"/>
      <c r="C110" s="365"/>
      <c r="D110" s="365"/>
      <c r="E110" s="341" t="s">
        <v>237</v>
      </c>
    </row>
    <row r="111" spans="1:8" ht="11.1" hidden="1" customHeight="1"/>
    <row r="112" spans="1:8" ht="12.75" customHeight="1">
      <c r="A112" s="553" t="s">
        <v>268</v>
      </c>
      <c r="B112" s="553"/>
      <c r="C112" s="553"/>
      <c r="D112" s="553"/>
      <c r="E112" s="553"/>
    </row>
    <row r="113" spans="1:10" ht="12.75" customHeight="1">
      <c r="A113" s="579" t="s">
        <v>387</v>
      </c>
      <c r="B113" s="579"/>
      <c r="C113" s="579"/>
      <c r="D113" s="579"/>
      <c r="E113" s="579"/>
    </row>
    <row r="114" spans="1:10" ht="5.0999999999999996" customHeight="1">
      <c r="A114" s="159"/>
      <c r="B114" s="159"/>
      <c r="C114" s="159"/>
      <c r="D114" s="159"/>
      <c r="E114" s="159"/>
    </row>
    <row r="115" spans="1:10" ht="12" customHeight="1">
      <c r="A115" s="554" t="s">
        <v>60</v>
      </c>
      <c r="B115" s="548" t="s">
        <v>324</v>
      </c>
      <c r="C115" s="548"/>
      <c r="D115" s="548"/>
      <c r="E115" s="548"/>
      <c r="I115" s="46"/>
      <c r="J115" s="173"/>
    </row>
    <row r="116" spans="1:10" ht="27.95" customHeight="1">
      <c r="A116" s="555"/>
      <c r="B116" s="76" t="s">
        <v>433</v>
      </c>
      <c r="C116" s="76" t="s">
        <v>436</v>
      </c>
      <c r="D116" s="76" t="s">
        <v>134</v>
      </c>
      <c r="E116" s="76" t="s">
        <v>141</v>
      </c>
      <c r="I116" s="46"/>
      <c r="J116" s="173"/>
    </row>
    <row r="117" spans="1:10" ht="5.0999999999999996" customHeight="1">
      <c r="A117" s="157"/>
      <c r="B117" s="51"/>
      <c r="C117" s="51"/>
      <c r="D117" s="51"/>
      <c r="E117" s="51"/>
    </row>
    <row r="118" spans="1:10" ht="9.9499999999999993" customHeight="1">
      <c r="A118" s="157" t="s">
        <v>280</v>
      </c>
      <c r="B118" s="158">
        <f>+SUM(B119:B131)</f>
        <v>2832</v>
      </c>
      <c r="C118" s="158">
        <f>+SUM(C119:C131)</f>
        <v>2832</v>
      </c>
      <c r="D118" s="158">
        <f>+SUM(D119:D131)</f>
        <v>19628.64</v>
      </c>
      <c r="E118" s="158">
        <f>D118/C118*1000</f>
        <v>6931.0169491525421</v>
      </c>
    </row>
    <row r="119" spans="1:10" ht="9.9499999999999993" customHeight="1">
      <c r="A119" s="39" t="s">
        <v>50</v>
      </c>
      <c r="B119" s="285">
        <v>190</v>
      </c>
      <c r="C119" s="285">
        <v>190</v>
      </c>
      <c r="D119" s="285">
        <v>1215.8</v>
      </c>
      <c r="E119" s="245">
        <v>6398.95</v>
      </c>
    </row>
    <row r="120" spans="1:10" ht="9.9499999999999993" customHeight="1">
      <c r="A120" s="39" t="s">
        <v>70</v>
      </c>
      <c r="B120" s="285">
        <v>363</v>
      </c>
      <c r="C120" s="285">
        <v>363</v>
      </c>
      <c r="D120" s="285">
        <v>2299.7399999999998</v>
      </c>
      <c r="E120" s="245">
        <v>6335.37</v>
      </c>
    </row>
    <row r="121" spans="1:10" ht="9.9499999999999993" customHeight="1">
      <c r="A121" s="39" t="s">
        <v>54</v>
      </c>
      <c r="B121" s="285">
        <v>504</v>
      </c>
      <c r="C121" s="285">
        <v>504</v>
      </c>
      <c r="D121" s="285">
        <v>3929.3</v>
      </c>
      <c r="E121" s="245">
        <v>7796.23</v>
      </c>
    </row>
    <row r="122" spans="1:10" ht="9.9499999999999993" customHeight="1">
      <c r="A122" s="39" t="s">
        <v>55</v>
      </c>
      <c r="B122" s="285">
        <v>19</v>
      </c>
      <c r="C122" s="285">
        <v>19</v>
      </c>
      <c r="D122" s="285">
        <v>113.4</v>
      </c>
      <c r="E122" s="245">
        <v>5968.42</v>
      </c>
    </row>
    <row r="123" spans="1:10" ht="9.9499999999999993" customHeight="1">
      <c r="A123" s="39" t="s">
        <v>71</v>
      </c>
      <c r="B123" s="285">
        <v>12</v>
      </c>
      <c r="C123" s="285">
        <v>12</v>
      </c>
      <c r="D123" s="285">
        <v>82.2</v>
      </c>
      <c r="E123" s="245">
        <v>6850</v>
      </c>
      <c r="G123" s="300"/>
    </row>
    <row r="124" spans="1:10" ht="9.9499999999999993" customHeight="1">
      <c r="A124" s="39" t="s">
        <v>72</v>
      </c>
      <c r="B124" s="285">
        <v>425</v>
      </c>
      <c r="C124" s="285">
        <v>425</v>
      </c>
      <c r="D124" s="285">
        <v>2771.5</v>
      </c>
      <c r="E124" s="245">
        <v>6521.18</v>
      </c>
    </row>
    <row r="125" spans="1:10" ht="9.9499999999999993" customHeight="1">
      <c r="A125" s="39" t="s">
        <v>51</v>
      </c>
      <c r="B125" s="285">
        <v>221</v>
      </c>
      <c r="C125" s="285">
        <v>221</v>
      </c>
      <c r="D125" s="285">
        <v>1490.1</v>
      </c>
      <c r="E125" s="245">
        <v>6742.53</v>
      </c>
    </row>
    <row r="126" spans="1:10" ht="9.9499999999999993" customHeight="1">
      <c r="A126" s="39" t="s">
        <v>48</v>
      </c>
      <c r="B126" s="285">
        <v>71</v>
      </c>
      <c r="C126" s="285">
        <v>71</v>
      </c>
      <c r="D126" s="285">
        <v>551.4</v>
      </c>
      <c r="E126" s="245">
        <v>7766.2</v>
      </c>
    </row>
    <row r="127" spans="1:10" ht="9.9499999999999993" customHeight="1">
      <c r="A127" s="39" t="s">
        <v>49</v>
      </c>
      <c r="B127" s="285">
        <v>80</v>
      </c>
      <c r="C127" s="285">
        <v>80</v>
      </c>
      <c r="D127" s="285">
        <v>556.70000000000005</v>
      </c>
      <c r="E127" s="245">
        <v>6958.75</v>
      </c>
    </row>
    <row r="128" spans="1:10" ht="9.9499999999999993" customHeight="1">
      <c r="A128" s="39" t="s">
        <v>193</v>
      </c>
      <c r="B128" s="285">
        <f>2832-2816</f>
        <v>16</v>
      </c>
      <c r="C128" s="285">
        <v>16</v>
      </c>
      <c r="D128" s="285">
        <v>121</v>
      </c>
      <c r="E128" s="245">
        <f>D128/C128*1000</f>
        <v>7562.5</v>
      </c>
    </row>
    <row r="129" spans="1:10" ht="9.9499999999999993" customHeight="1">
      <c r="A129" s="39" t="s">
        <v>99</v>
      </c>
      <c r="B129" s="285">
        <v>430</v>
      </c>
      <c r="C129" s="285">
        <v>430</v>
      </c>
      <c r="D129" s="285">
        <v>2717</v>
      </c>
      <c r="E129" s="245">
        <v>6318.6</v>
      </c>
    </row>
    <row r="130" spans="1:10" ht="9.9499999999999993" customHeight="1">
      <c r="A130" s="39" t="s">
        <v>52</v>
      </c>
      <c r="B130" s="285">
        <v>390</v>
      </c>
      <c r="C130" s="285">
        <v>390</v>
      </c>
      <c r="D130" s="285">
        <v>3122.5</v>
      </c>
      <c r="E130" s="245">
        <v>8006.41</v>
      </c>
    </row>
    <row r="131" spans="1:10" ht="9.9499999999999993" customHeight="1">
      <c r="A131" s="39" t="s">
        <v>53</v>
      </c>
      <c r="B131" s="285">
        <v>111</v>
      </c>
      <c r="C131" s="285">
        <v>111</v>
      </c>
      <c r="D131" s="285">
        <v>658</v>
      </c>
      <c r="E131" s="285">
        <v>5927.93</v>
      </c>
    </row>
    <row r="132" spans="1:10" ht="5.0999999999999996" customHeight="1">
      <c r="A132" s="486"/>
      <c r="B132" s="494"/>
      <c r="C132" s="493"/>
      <c r="D132" s="493"/>
      <c r="E132" s="493"/>
    </row>
    <row r="133" spans="1:10" ht="11.1" customHeight="1">
      <c r="A133" s="365"/>
      <c r="B133" s="365"/>
      <c r="C133" s="365"/>
      <c r="D133" s="365"/>
      <c r="E133" s="341" t="s">
        <v>237</v>
      </c>
    </row>
    <row r="134" spans="1:10" ht="11.1" customHeight="1"/>
    <row r="135" spans="1:10" ht="12.75" customHeight="1">
      <c r="A135" s="579" t="str">
        <f>A112</f>
        <v xml:space="preserve">12.22  PUNO: SUPERFICIE SEMBRADA, COSECHADA,  PRODUCCIÓN Y RENDIMIENTO DE  OLLUCO, SEGÚN PROVINCIA, </v>
      </c>
      <c r="B135" s="579"/>
      <c r="C135" s="579"/>
      <c r="D135" s="579"/>
      <c r="E135" s="579"/>
    </row>
    <row r="136" spans="1:10" ht="12.75" customHeight="1">
      <c r="A136" s="579" t="str">
        <f>A113</f>
        <v xml:space="preserve">           POR CAMPAÑA 2020 - 2024</v>
      </c>
      <c r="B136" s="579"/>
      <c r="C136" s="579"/>
      <c r="D136" s="579"/>
      <c r="E136" s="579"/>
    </row>
    <row r="137" spans="1:10" ht="5.0999999999999996" customHeight="1">
      <c r="A137" s="159"/>
      <c r="B137" s="159"/>
      <c r="C137" s="159"/>
      <c r="D137" s="159"/>
      <c r="E137" s="183"/>
    </row>
    <row r="138" spans="1:10" ht="12" customHeight="1">
      <c r="A138" s="554" t="s">
        <v>60</v>
      </c>
      <c r="B138" s="548" t="s">
        <v>325</v>
      </c>
      <c r="C138" s="548"/>
      <c r="D138" s="548"/>
      <c r="E138" s="548"/>
      <c r="I138" s="46"/>
      <c r="J138" s="173"/>
    </row>
    <row r="139" spans="1:10" ht="27.95" customHeight="1">
      <c r="A139" s="555"/>
      <c r="B139" s="76" t="s">
        <v>433</v>
      </c>
      <c r="C139" s="76" t="s">
        <v>436</v>
      </c>
      <c r="D139" s="76" t="s">
        <v>134</v>
      </c>
      <c r="E139" s="76" t="s">
        <v>141</v>
      </c>
      <c r="I139" s="46"/>
      <c r="J139" s="173"/>
    </row>
    <row r="140" spans="1:10" ht="5.0999999999999996" customHeight="1">
      <c r="A140" s="157"/>
      <c r="B140" s="51"/>
      <c r="C140" s="51"/>
      <c r="D140" s="51"/>
      <c r="E140" s="51"/>
    </row>
    <row r="141" spans="1:10" ht="9.9499999999999993" customHeight="1">
      <c r="A141" s="157" t="s">
        <v>280</v>
      </c>
      <c r="B141" s="158">
        <f>+SUM(B142:B154)</f>
        <v>2890</v>
      </c>
      <c r="C141" s="158">
        <f>+SUM(C142:C154)</f>
        <v>2900</v>
      </c>
      <c r="D141" s="158">
        <f>+SUM(D142:D154)</f>
        <v>20353.849999999999</v>
      </c>
      <c r="E141" s="158">
        <f>D141/C141*1000</f>
        <v>7018.5689655172409</v>
      </c>
    </row>
    <row r="142" spans="1:10" ht="9.9499999999999993" customHeight="1">
      <c r="A142" s="39" t="s">
        <v>50</v>
      </c>
      <c r="B142" s="285">
        <v>220</v>
      </c>
      <c r="C142" s="285">
        <v>220</v>
      </c>
      <c r="D142" s="285">
        <v>1414.8</v>
      </c>
      <c r="E142" s="245">
        <v>6430.909090909091</v>
      </c>
    </row>
    <row r="143" spans="1:10" ht="9.9499999999999993" customHeight="1">
      <c r="A143" s="39" t="s">
        <v>70</v>
      </c>
      <c r="B143" s="285">
        <v>403</v>
      </c>
      <c r="C143" s="285">
        <v>403</v>
      </c>
      <c r="D143" s="285">
        <v>2555.4</v>
      </c>
      <c r="E143" s="245">
        <v>6340.9429280397017</v>
      </c>
    </row>
    <row r="144" spans="1:10" ht="9.9499999999999993" customHeight="1">
      <c r="A144" s="39" t="s">
        <v>54</v>
      </c>
      <c r="B144" s="285">
        <v>484</v>
      </c>
      <c r="C144" s="285">
        <v>484</v>
      </c>
      <c r="D144" s="285">
        <v>3814.95</v>
      </c>
      <c r="E144" s="245">
        <v>7882.1280991735539</v>
      </c>
    </row>
    <row r="145" spans="1:5" ht="9.9499999999999993" customHeight="1">
      <c r="A145" s="39" t="s">
        <v>55</v>
      </c>
      <c r="B145" s="285">
        <v>13</v>
      </c>
      <c r="C145" s="285">
        <v>13</v>
      </c>
      <c r="D145" s="285">
        <v>93.1</v>
      </c>
      <c r="E145" s="245">
        <v>7161.538461538461</v>
      </c>
    </row>
    <row r="146" spans="1:5" ht="9.9499999999999993" customHeight="1">
      <c r="A146" s="39" t="s">
        <v>71</v>
      </c>
      <c r="B146" s="285">
        <v>11</v>
      </c>
      <c r="C146" s="285">
        <v>11</v>
      </c>
      <c r="D146" s="285">
        <v>75</v>
      </c>
      <c r="E146" s="245">
        <v>6818.181818181818</v>
      </c>
    </row>
    <row r="147" spans="1:5" ht="9.9499999999999993" customHeight="1">
      <c r="A147" s="39" t="s">
        <v>72</v>
      </c>
      <c r="B147" s="285">
        <v>443</v>
      </c>
      <c r="C147" s="285">
        <v>443</v>
      </c>
      <c r="D147" s="285">
        <v>2904.2</v>
      </c>
      <c r="E147" s="245">
        <v>6555.7562076749427</v>
      </c>
    </row>
    <row r="148" spans="1:5" ht="9.9499999999999993" customHeight="1">
      <c r="A148" s="39" t="s">
        <v>51</v>
      </c>
      <c r="B148" s="285">
        <v>221</v>
      </c>
      <c r="C148" s="285">
        <v>221</v>
      </c>
      <c r="D148" s="285">
        <v>1469.3</v>
      </c>
      <c r="E148" s="245">
        <v>6648.4162895927593</v>
      </c>
    </row>
    <row r="149" spans="1:5" ht="9.9499999999999993" customHeight="1">
      <c r="A149" s="39" t="s">
        <v>48</v>
      </c>
      <c r="B149" s="285">
        <v>75</v>
      </c>
      <c r="C149" s="285">
        <v>75</v>
      </c>
      <c r="D149" s="285">
        <v>589.5</v>
      </c>
      <c r="E149" s="245">
        <v>7860</v>
      </c>
    </row>
    <row r="150" spans="1:5" ht="9.9499999999999993" customHeight="1">
      <c r="A150" s="39" t="s">
        <v>49</v>
      </c>
      <c r="B150" s="285">
        <v>78</v>
      </c>
      <c r="C150" s="285">
        <v>78</v>
      </c>
      <c r="D150" s="285">
        <v>577</v>
      </c>
      <c r="E150" s="245">
        <v>7397.4358974358975</v>
      </c>
    </row>
    <row r="151" spans="1:5" ht="9.9499999999999993" customHeight="1">
      <c r="A151" s="39" t="s">
        <v>193</v>
      </c>
      <c r="B151" s="285">
        <v>18</v>
      </c>
      <c r="C151" s="285">
        <v>18</v>
      </c>
      <c r="D151" s="285">
        <v>130.69999999999999</v>
      </c>
      <c r="E151" s="245">
        <v>7261.1111111111104</v>
      </c>
    </row>
    <row r="152" spans="1:5" ht="9.9499999999999993" customHeight="1">
      <c r="A152" s="39" t="s">
        <v>99</v>
      </c>
      <c r="B152" s="285">
        <v>430</v>
      </c>
      <c r="C152" s="285">
        <v>430</v>
      </c>
      <c r="D152" s="285">
        <v>2820.8</v>
      </c>
      <c r="E152" s="245">
        <v>6560.0000000000009</v>
      </c>
    </row>
    <row r="153" spans="1:5" ht="9.9499999999999993" customHeight="1">
      <c r="A153" s="39" t="s">
        <v>52</v>
      </c>
      <c r="B153" s="285">
        <v>385</v>
      </c>
      <c r="C153" s="285">
        <v>395</v>
      </c>
      <c r="D153" s="285">
        <v>3257.1</v>
      </c>
      <c r="E153" s="245">
        <v>8245.8227848101269</v>
      </c>
    </row>
    <row r="154" spans="1:5" ht="9.9499999999999993" customHeight="1">
      <c r="A154" s="39" t="s">
        <v>53</v>
      </c>
      <c r="B154" s="285">
        <v>109</v>
      </c>
      <c r="C154" s="285">
        <v>109</v>
      </c>
      <c r="D154" s="285">
        <v>652</v>
      </c>
      <c r="E154" s="285">
        <v>5981.6513761467886</v>
      </c>
    </row>
    <row r="155" spans="1:5" ht="5.0999999999999996" customHeight="1">
      <c r="A155" s="486"/>
      <c r="B155" s="494"/>
      <c r="C155" s="493"/>
      <c r="D155" s="493"/>
      <c r="E155" s="493"/>
    </row>
    <row r="156" spans="1:5" ht="11.1" customHeight="1">
      <c r="A156" s="583" t="s">
        <v>237</v>
      </c>
      <c r="B156" s="583"/>
      <c r="C156" s="583"/>
      <c r="D156" s="583"/>
      <c r="E156" s="583"/>
    </row>
    <row r="157" spans="1:5" ht="12.75" customHeight="1">
      <c r="A157" s="579" t="str">
        <f>A112</f>
        <v xml:space="preserve">12.22  PUNO: SUPERFICIE SEMBRADA, COSECHADA,  PRODUCCIÓN Y RENDIMIENTO DE  OLLUCO, SEGÚN PROVINCIA, </v>
      </c>
      <c r="B157" s="579"/>
      <c r="C157" s="579"/>
      <c r="D157" s="579"/>
      <c r="E157" s="579"/>
    </row>
    <row r="158" spans="1:5" ht="12.75" customHeight="1">
      <c r="A158" s="579" t="str">
        <f>A113</f>
        <v xml:space="preserve">           POR CAMPAÑA 2020 - 2024</v>
      </c>
      <c r="B158" s="579"/>
      <c r="C158" s="579"/>
      <c r="D158" s="579"/>
      <c r="E158" s="579"/>
    </row>
    <row r="159" spans="1:5" ht="9" customHeight="1">
      <c r="A159" s="159"/>
      <c r="B159" s="159"/>
      <c r="C159" s="159"/>
      <c r="D159" s="159"/>
      <c r="E159" s="183"/>
    </row>
    <row r="160" spans="1:5" ht="12.75" customHeight="1">
      <c r="A160" s="554" t="s">
        <v>60</v>
      </c>
      <c r="B160" s="548" t="s">
        <v>348</v>
      </c>
      <c r="C160" s="548"/>
      <c r="D160" s="548"/>
      <c r="E160" s="548"/>
    </row>
    <row r="161" spans="1:5" ht="27.95" customHeight="1">
      <c r="A161" s="555"/>
      <c r="B161" s="76" t="s">
        <v>433</v>
      </c>
      <c r="C161" s="76" t="s">
        <v>436</v>
      </c>
      <c r="D161" s="76" t="s">
        <v>134</v>
      </c>
      <c r="E161" s="76" t="s">
        <v>141</v>
      </c>
    </row>
    <row r="162" spans="1:5" ht="5.0999999999999996" customHeight="1">
      <c r="A162" s="157"/>
      <c r="B162" s="51"/>
      <c r="C162" s="51"/>
      <c r="D162" s="51"/>
      <c r="E162" s="51"/>
    </row>
    <row r="163" spans="1:5" ht="9.9499999999999993" customHeight="1">
      <c r="A163" s="157" t="s">
        <v>280</v>
      </c>
      <c r="B163" s="158">
        <f>+SUM(B164:B176)</f>
        <v>2531</v>
      </c>
      <c r="C163" s="158">
        <f>+SUM(C164:C176)</f>
        <v>1779</v>
      </c>
      <c r="D163" s="158">
        <f>+SUM(D164:D176)</f>
        <v>10502.129000000001</v>
      </c>
      <c r="E163" s="158">
        <f>D163/C163*1000</f>
        <v>5903.38898257448</v>
      </c>
    </row>
    <row r="164" spans="1:5" ht="9.9499999999999993" customHeight="1">
      <c r="A164" s="39" t="s">
        <v>50</v>
      </c>
      <c r="B164" s="285">
        <v>276</v>
      </c>
      <c r="C164" s="285">
        <v>213</v>
      </c>
      <c r="D164" s="285">
        <v>768.72900000000004</v>
      </c>
      <c r="E164" s="277">
        <f t="shared" ref="E164:E176" si="3">D164/C164*1000</f>
        <v>3609.0563380281692</v>
      </c>
    </row>
    <row r="165" spans="1:5" ht="9.9499999999999993" customHeight="1">
      <c r="A165" s="39" t="s">
        <v>70</v>
      </c>
      <c r="B165" s="285">
        <v>392</v>
      </c>
      <c r="C165" s="285">
        <v>172</v>
      </c>
      <c r="D165" s="285">
        <v>449.46</v>
      </c>
      <c r="E165" s="277">
        <f t="shared" si="3"/>
        <v>2613.1395348837209</v>
      </c>
    </row>
    <row r="166" spans="1:5" ht="9.9499999999999993" customHeight="1">
      <c r="A166" s="39" t="s">
        <v>54</v>
      </c>
      <c r="B166" s="285">
        <v>473</v>
      </c>
      <c r="C166" s="285">
        <v>474</v>
      </c>
      <c r="D166" s="285">
        <v>3802.991</v>
      </c>
      <c r="E166" s="277">
        <f t="shared" si="3"/>
        <v>8023.1877637130801</v>
      </c>
    </row>
    <row r="167" spans="1:5" ht="9.9499999999999993" customHeight="1">
      <c r="A167" s="39" t="s">
        <v>55</v>
      </c>
      <c r="B167" s="285">
        <v>14</v>
      </c>
      <c r="C167" s="285">
        <v>5</v>
      </c>
      <c r="D167" s="285">
        <v>33.200000000000003</v>
      </c>
      <c r="E167" s="277">
        <f t="shared" si="3"/>
        <v>6640.0000000000009</v>
      </c>
    </row>
    <row r="168" spans="1:5" ht="9.9499999999999993" customHeight="1">
      <c r="A168" s="39" t="s">
        <v>71</v>
      </c>
      <c r="B168" s="285">
        <v>4</v>
      </c>
      <c r="C168" s="285">
        <v>5</v>
      </c>
      <c r="D168" s="285">
        <v>31</v>
      </c>
      <c r="E168" s="277">
        <f t="shared" si="3"/>
        <v>6200</v>
      </c>
    </row>
    <row r="169" spans="1:5" ht="9.9499999999999993" customHeight="1">
      <c r="A169" s="39" t="s">
        <v>72</v>
      </c>
      <c r="B169" s="285">
        <v>354</v>
      </c>
      <c r="C169" s="285">
        <v>169</v>
      </c>
      <c r="D169" s="285">
        <v>561.05999999999995</v>
      </c>
      <c r="E169" s="277">
        <f t="shared" si="3"/>
        <v>3319.8816568047332</v>
      </c>
    </row>
    <row r="170" spans="1:5" ht="9.9499999999999993" customHeight="1">
      <c r="A170" s="39" t="s">
        <v>51</v>
      </c>
      <c r="B170" s="285">
        <v>181</v>
      </c>
      <c r="C170" s="285">
        <v>66</v>
      </c>
      <c r="D170" s="285">
        <v>427</v>
      </c>
      <c r="E170" s="277">
        <f t="shared" si="3"/>
        <v>6469.69696969697</v>
      </c>
    </row>
    <row r="171" spans="1:5" ht="9.9499999999999993" customHeight="1">
      <c r="A171" s="39" t="s">
        <v>48</v>
      </c>
      <c r="B171" s="285">
        <v>46</v>
      </c>
      <c r="C171" s="285">
        <v>63</v>
      </c>
      <c r="D171" s="285">
        <v>438.19900000000001</v>
      </c>
      <c r="E171" s="277">
        <f t="shared" si="3"/>
        <v>6955.5396825396829</v>
      </c>
    </row>
    <row r="172" spans="1:5" ht="9.9499999999999993" customHeight="1">
      <c r="A172" s="39" t="s">
        <v>49</v>
      </c>
      <c r="B172" s="285">
        <v>46</v>
      </c>
      <c r="C172" s="285">
        <v>52</v>
      </c>
      <c r="D172" s="285">
        <v>139.6</v>
      </c>
      <c r="E172" s="277">
        <f t="shared" si="3"/>
        <v>2684.6153846153843</v>
      </c>
    </row>
    <row r="173" spans="1:5" ht="9.9499999999999993" customHeight="1">
      <c r="A173" s="39" t="s">
        <v>193</v>
      </c>
      <c r="B173" s="285">
        <v>20</v>
      </c>
      <c r="C173" s="285">
        <v>15</v>
      </c>
      <c r="D173" s="285">
        <v>37.29</v>
      </c>
      <c r="E173" s="277">
        <f t="shared" si="3"/>
        <v>2485.9999999999995</v>
      </c>
    </row>
    <row r="174" spans="1:5" ht="9.9499999999999993" customHeight="1">
      <c r="A174" s="39" t="s">
        <v>99</v>
      </c>
      <c r="B174" s="285">
        <v>340</v>
      </c>
      <c r="C174" s="285">
        <v>62</v>
      </c>
      <c r="D174" s="285">
        <v>120.1</v>
      </c>
      <c r="E174" s="277">
        <f t="shared" si="3"/>
        <v>1937.0967741935483</v>
      </c>
    </row>
    <row r="175" spans="1:5" ht="9.9499999999999993" customHeight="1">
      <c r="A175" s="39" t="s">
        <v>52</v>
      </c>
      <c r="B175" s="285">
        <v>285</v>
      </c>
      <c r="C175" s="285">
        <v>377</v>
      </c>
      <c r="D175" s="285">
        <v>3175.5</v>
      </c>
      <c r="E175" s="277">
        <f t="shared" si="3"/>
        <v>8423.0769230769238</v>
      </c>
    </row>
    <row r="176" spans="1:5" ht="9.9499999999999993" customHeight="1">
      <c r="A176" s="39" t="s">
        <v>53</v>
      </c>
      <c r="B176" s="285">
        <v>100</v>
      </c>
      <c r="C176" s="285">
        <v>106</v>
      </c>
      <c r="D176" s="285">
        <v>518</v>
      </c>
      <c r="E176" s="277">
        <f t="shared" si="3"/>
        <v>4886.7924528301883</v>
      </c>
    </row>
    <row r="177" spans="1:5" ht="5.0999999999999996" customHeight="1">
      <c r="A177" s="486"/>
      <c r="B177" s="494"/>
      <c r="C177" s="493"/>
      <c r="D177" s="493"/>
      <c r="E177" s="394"/>
    </row>
    <row r="178" spans="1:5" ht="12.75" customHeight="1">
      <c r="A178" s="583" t="s">
        <v>237</v>
      </c>
      <c r="B178" s="583"/>
      <c r="C178" s="583"/>
      <c r="D178" s="583"/>
      <c r="E178" s="583"/>
    </row>
    <row r="179" spans="1:5" ht="12.75" customHeight="1">
      <c r="A179" s="579" t="str">
        <f>A112</f>
        <v xml:space="preserve">12.22  PUNO: SUPERFICIE SEMBRADA, COSECHADA,  PRODUCCIÓN Y RENDIMIENTO DE  OLLUCO, SEGÚN PROVINCIA, </v>
      </c>
      <c r="B179" s="579"/>
      <c r="C179" s="579"/>
      <c r="D179" s="579"/>
      <c r="E179" s="579"/>
    </row>
    <row r="180" spans="1:5" ht="12" customHeight="1">
      <c r="A180" s="579" t="str">
        <f>A113</f>
        <v xml:space="preserve">           POR CAMPAÑA 2020 - 2024</v>
      </c>
      <c r="B180" s="579"/>
      <c r="C180" s="579"/>
      <c r="D180" s="579"/>
      <c r="E180" s="579"/>
    </row>
    <row r="181" spans="1:5" ht="9" customHeight="1">
      <c r="A181" s="159"/>
      <c r="B181" s="159"/>
      <c r="C181" s="159"/>
      <c r="D181" s="159"/>
      <c r="E181" s="183" t="s">
        <v>319</v>
      </c>
    </row>
    <row r="182" spans="1:5" ht="12.75" customHeight="1">
      <c r="A182" s="554" t="s">
        <v>60</v>
      </c>
      <c r="B182" s="548" t="s">
        <v>364</v>
      </c>
      <c r="C182" s="548"/>
      <c r="D182" s="548"/>
      <c r="E182" s="548"/>
    </row>
    <row r="183" spans="1:5" ht="27.95" customHeight="1">
      <c r="A183" s="555"/>
      <c r="B183" s="76" t="s">
        <v>433</v>
      </c>
      <c r="C183" s="76" t="s">
        <v>436</v>
      </c>
      <c r="D183" s="76" t="s">
        <v>134</v>
      </c>
      <c r="E183" s="76" t="s">
        <v>141</v>
      </c>
    </row>
    <row r="184" spans="1:5" ht="5.0999999999999996" customHeight="1">
      <c r="A184" s="157"/>
      <c r="B184" s="51"/>
      <c r="C184" s="51"/>
      <c r="D184" s="51"/>
      <c r="E184" s="51"/>
    </row>
    <row r="185" spans="1:5" ht="9.9499999999999993" customHeight="1">
      <c r="A185" s="157" t="s">
        <v>280</v>
      </c>
      <c r="B185" s="158">
        <f>+SUM(B186:B198)</f>
        <v>3393</v>
      </c>
      <c r="C185" s="158">
        <f>+SUM(C186:C198)</f>
        <v>2662</v>
      </c>
      <c r="D185" s="158">
        <f>+SUM(D186:D198)</f>
        <v>22457.600000000002</v>
      </c>
      <c r="E185" s="158">
        <f>D185/C185*1000</f>
        <v>8436.3636363636379</v>
      </c>
    </row>
    <row r="186" spans="1:5" ht="9.9499999999999993" customHeight="1">
      <c r="A186" s="39" t="s">
        <v>50</v>
      </c>
      <c r="B186" s="1">
        <v>279</v>
      </c>
      <c r="C186" s="285">
        <v>279</v>
      </c>
      <c r="D186" s="285">
        <v>2225</v>
      </c>
      <c r="E186" s="277">
        <f t="shared" ref="E186:E198" si="4">D186/C186*1000</f>
        <v>7974.9103942652337</v>
      </c>
    </row>
    <row r="187" spans="1:5" ht="9.9499999999999993" customHeight="1">
      <c r="A187" s="39" t="s">
        <v>70</v>
      </c>
      <c r="B187" s="285">
        <v>476</v>
      </c>
      <c r="C187" s="285">
        <v>392</v>
      </c>
      <c r="D187" s="285">
        <v>3117</v>
      </c>
      <c r="E187" s="277">
        <f t="shared" si="4"/>
        <v>7951.5306122448983</v>
      </c>
    </row>
    <row r="188" spans="1:5" ht="9.9499999999999993" customHeight="1">
      <c r="A188" s="39" t="s">
        <v>54</v>
      </c>
      <c r="B188" s="285">
        <v>874</v>
      </c>
      <c r="C188" s="285">
        <v>473</v>
      </c>
      <c r="D188" s="285">
        <v>4306.8</v>
      </c>
      <c r="E188" s="277">
        <f t="shared" si="4"/>
        <v>9105.2854122621575</v>
      </c>
    </row>
    <row r="189" spans="1:5" ht="9.9499999999999993" customHeight="1">
      <c r="A189" s="39" t="s">
        <v>55</v>
      </c>
      <c r="B189" s="285">
        <v>16</v>
      </c>
      <c r="C189" s="285">
        <v>14</v>
      </c>
      <c r="D189" s="285">
        <v>112.7</v>
      </c>
      <c r="E189" s="277">
        <f t="shared" si="4"/>
        <v>8050.0000000000009</v>
      </c>
    </row>
    <row r="190" spans="1:5" ht="9.9499999999999993" customHeight="1">
      <c r="A190" s="39" t="s">
        <v>71</v>
      </c>
      <c r="B190" s="285">
        <v>4</v>
      </c>
      <c r="C190" s="285">
        <v>4</v>
      </c>
      <c r="D190" s="285">
        <v>32.200000000000003</v>
      </c>
      <c r="E190" s="277">
        <f t="shared" si="4"/>
        <v>8050.0000000000009</v>
      </c>
    </row>
    <row r="191" spans="1:5" ht="9.9499999999999993" customHeight="1">
      <c r="A191" s="39" t="s">
        <v>72</v>
      </c>
      <c r="B191" s="285">
        <v>374</v>
      </c>
      <c r="C191" s="285">
        <v>374</v>
      </c>
      <c r="D191" s="285">
        <v>3019.5</v>
      </c>
      <c r="E191" s="277">
        <f t="shared" si="4"/>
        <v>8073.5294117647063</v>
      </c>
    </row>
    <row r="192" spans="1:5" ht="9.9499999999999993" customHeight="1">
      <c r="A192" s="39" t="s">
        <v>51</v>
      </c>
      <c r="B192" s="285">
        <v>181</v>
      </c>
      <c r="C192" s="285">
        <v>181</v>
      </c>
      <c r="D192" s="285">
        <v>1372.2</v>
      </c>
      <c r="E192" s="277">
        <f t="shared" si="4"/>
        <v>7581.2154696132593</v>
      </c>
    </row>
    <row r="193" spans="1:5" ht="9.9499999999999993" customHeight="1">
      <c r="A193" s="39" t="s">
        <v>48</v>
      </c>
      <c r="B193" s="285">
        <v>46</v>
      </c>
      <c r="C193" s="285">
        <v>46</v>
      </c>
      <c r="D193" s="285">
        <v>402.2</v>
      </c>
      <c r="E193" s="277">
        <f t="shared" si="4"/>
        <v>8743.4782608695659</v>
      </c>
    </row>
    <row r="194" spans="1:5" ht="9.9499999999999993" customHeight="1">
      <c r="A194" s="39" t="s">
        <v>49</v>
      </c>
      <c r="B194" s="285">
        <v>46</v>
      </c>
      <c r="C194" s="285">
        <v>46</v>
      </c>
      <c r="D194" s="285">
        <v>432</v>
      </c>
      <c r="E194" s="277">
        <f t="shared" si="4"/>
        <v>9391.3043478260879</v>
      </c>
    </row>
    <row r="195" spans="1:5" ht="9.9499999999999993" customHeight="1">
      <c r="A195" s="39" t="s">
        <v>193</v>
      </c>
      <c r="B195" s="285">
        <v>27</v>
      </c>
      <c r="C195" s="285">
        <v>20</v>
      </c>
      <c r="D195" s="285">
        <v>169</v>
      </c>
      <c r="E195" s="277">
        <f t="shared" si="4"/>
        <v>8450</v>
      </c>
    </row>
    <row r="196" spans="1:5" ht="9.9499999999999993" customHeight="1">
      <c r="A196" s="39" t="s">
        <v>99</v>
      </c>
      <c r="B196" s="285">
        <v>340</v>
      </c>
      <c r="C196" s="285">
        <v>340</v>
      </c>
      <c r="D196" s="285">
        <v>2513</v>
      </c>
      <c r="E196" s="277">
        <f t="shared" si="4"/>
        <v>7391.176470588236</v>
      </c>
    </row>
    <row r="197" spans="1:5" ht="9.9499999999999993" customHeight="1">
      <c r="A197" s="39" t="s">
        <v>52</v>
      </c>
      <c r="B197" s="285">
        <v>614</v>
      </c>
      <c r="C197" s="285">
        <v>393</v>
      </c>
      <c r="D197" s="285">
        <v>3979</v>
      </c>
      <c r="E197" s="277">
        <f t="shared" si="4"/>
        <v>10124.681933842239</v>
      </c>
    </row>
    <row r="198" spans="1:5" ht="9.9499999999999993" customHeight="1">
      <c r="A198" s="39" t="s">
        <v>53</v>
      </c>
      <c r="B198" s="285">
        <v>116</v>
      </c>
      <c r="C198" s="285">
        <v>100</v>
      </c>
      <c r="D198" s="285">
        <v>777</v>
      </c>
      <c r="E198" s="277">
        <f t="shared" si="4"/>
        <v>7770</v>
      </c>
    </row>
    <row r="199" spans="1:5" ht="5.0999999999999996" customHeight="1">
      <c r="A199" s="486"/>
      <c r="B199" s="494"/>
      <c r="C199" s="493"/>
      <c r="D199" s="493"/>
      <c r="E199" s="394"/>
    </row>
    <row r="200" spans="1:5" ht="11.45" customHeight="1">
      <c r="A200" s="558" t="s">
        <v>437</v>
      </c>
      <c r="B200" s="558"/>
      <c r="C200" s="558"/>
      <c r="D200" s="558"/>
      <c r="E200" s="558"/>
    </row>
    <row r="201" spans="1:5" ht="11.45" customHeight="1">
      <c r="A201" s="558" t="s">
        <v>127</v>
      </c>
      <c r="B201" s="558"/>
      <c r="C201" s="558"/>
      <c r="D201" s="558"/>
      <c r="E201" s="558"/>
    </row>
  </sheetData>
  <sortState ref="R4:R16">
    <sortCondition ref="R4"/>
  </sortState>
  <mergeCells count="31">
    <mergeCell ref="A201:E201"/>
    <mergeCell ref="A179:E179"/>
    <mergeCell ref="A180:E180"/>
    <mergeCell ref="A182:A183"/>
    <mergeCell ref="B182:E182"/>
    <mergeCell ref="A200:E200"/>
    <mergeCell ref="A115:A116"/>
    <mergeCell ref="B115:E115"/>
    <mergeCell ref="A112:E112"/>
    <mergeCell ref="A91:E91"/>
    <mergeCell ref="A93:A94"/>
    <mergeCell ref="B93:E93"/>
    <mergeCell ref="A113:E113"/>
    <mergeCell ref="A1:E1"/>
    <mergeCell ref="A45:E45"/>
    <mergeCell ref="A44:E44"/>
    <mergeCell ref="A26:E27"/>
    <mergeCell ref="A90:E90"/>
    <mergeCell ref="A47:E47"/>
    <mergeCell ref="A71:A72"/>
    <mergeCell ref="B71:E71"/>
    <mergeCell ref="A138:A139"/>
    <mergeCell ref="B138:E138"/>
    <mergeCell ref="A135:E135"/>
    <mergeCell ref="A136:E136"/>
    <mergeCell ref="A156:E156"/>
    <mergeCell ref="A157:E157"/>
    <mergeCell ref="A158:E158"/>
    <mergeCell ref="A160:A161"/>
    <mergeCell ref="B160:E160"/>
    <mergeCell ref="A178:E178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theme="0"/>
  </sheetPr>
  <dimension ref="A1:S191"/>
  <sheetViews>
    <sheetView showGridLines="0" topLeftCell="A107" zoomScaleNormal="100" zoomScaleSheetLayoutView="100" workbookViewId="0">
      <selection activeCell="A107" sqref="A107:E107"/>
    </sheetView>
  </sheetViews>
  <sheetFormatPr baseColWidth="10" defaultColWidth="11.42578125" defaultRowHeight="12.75" customHeight="1"/>
  <cols>
    <col min="1" max="1" width="16.140625" style="1" customWidth="1"/>
    <col min="2" max="5" width="16.85546875" style="1" customWidth="1"/>
    <col min="6" max="8" width="12.85546875" style="1" customWidth="1"/>
    <col min="9" max="9" width="8.85546875" style="1" customWidth="1"/>
    <col min="10" max="10" width="9.7109375" style="1" customWidth="1"/>
    <col min="11" max="11" width="9.140625" style="1" customWidth="1"/>
    <col min="12" max="13" width="5" style="1" customWidth="1"/>
    <col min="14" max="14" width="7.7109375" style="1" customWidth="1"/>
    <col min="15" max="15" width="5" style="1" customWidth="1"/>
    <col min="16" max="16" width="7.28515625" style="1" customWidth="1"/>
    <col min="17" max="17" width="5" style="1" customWidth="1"/>
    <col min="18" max="16384" width="11.42578125" style="1"/>
  </cols>
  <sheetData>
    <row r="1" spans="1:18" s="13" customFormat="1" ht="18" hidden="1" customHeight="1">
      <c r="A1" s="521" t="s">
        <v>173</v>
      </c>
      <c r="B1" s="506"/>
      <c r="C1" s="506"/>
      <c r="D1" s="506"/>
      <c r="E1" s="506"/>
      <c r="F1" s="21"/>
      <c r="G1" s="21"/>
      <c r="H1" s="21"/>
    </row>
    <row r="2" spans="1:18" s="13" customFormat="1" ht="13.5" hidden="1" customHeight="1">
      <c r="A2" s="521" t="s">
        <v>177</v>
      </c>
      <c r="B2" s="506"/>
      <c r="C2" s="506"/>
      <c r="D2" s="506"/>
      <c r="E2" s="506"/>
      <c r="F2" s="21"/>
    </row>
    <row r="3" spans="1:18" s="13" customFormat="1" ht="9" hidden="1" customHeight="1">
      <c r="A3" s="118"/>
      <c r="B3" s="118"/>
      <c r="C3" s="118"/>
      <c r="D3" s="118"/>
      <c r="E3" s="118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8" s="2" customFormat="1" ht="42" hidden="1" customHeight="1">
      <c r="A4" s="149" t="s">
        <v>60</v>
      </c>
      <c r="B4" s="106" t="s">
        <v>137</v>
      </c>
      <c r="C4" s="76" t="s">
        <v>135</v>
      </c>
      <c r="D4" s="76" t="s">
        <v>134</v>
      </c>
      <c r="E4" s="76" t="s">
        <v>136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8" s="2" customFormat="1" ht="15.95" hidden="1" customHeight="1">
      <c r="A5" s="157" t="s">
        <v>47</v>
      </c>
      <c r="B5" s="158">
        <f>SUM(B6:B18)</f>
        <v>18485</v>
      </c>
      <c r="C5" s="158">
        <f>SUM(C6:C18)</f>
        <v>18485</v>
      </c>
      <c r="D5" s="158">
        <f>SUM(D6:D18)</f>
        <v>365324.38</v>
      </c>
      <c r="E5" s="158">
        <f>SUM(E6:E18)</f>
        <v>217955.65679983451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8" s="11" customFormat="1" ht="15.95" hidden="1" customHeight="1">
      <c r="A6" s="39" t="s">
        <v>50</v>
      </c>
      <c r="B6" s="66">
        <v>3920</v>
      </c>
      <c r="C6" s="66">
        <v>3920</v>
      </c>
      <c r="D6" s="66">
        <v>78975</v>
      </c>
      <c r="E6" s="66">
        <f>(D6*1000)/C6</f>
        <v>20146.683673469386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R6" s="113"/>
    </row>
    <row r="7" spans="1:18" s="11" customFormat="1" ht="15.95" hidden="1" customHeight="1">
      <c r="A7" s="39" t="s">
        <v>70</v>
      </c>
      <c r="B7" s="66">
        <v>2398</v>
      </c>
      <c r="C7" s="66">
        <v>2398</v>
      </c>
      <c r="D7" s="66">
        <v>49047.38</v>
      </c>
      <c r="E7" s="66">
        <f t="shared" ref="E7:E18" si="0">(D7*1000)/C7</f>
        <v>20453.452877397831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R7" s="113"/>
    </row>
    <row r="8" spans="1:18" s="11" customFormat="1" ht="15.95" hidden="1" customHeight="1">
      <c r="A8" s="39" t="s">
        <v>54</v>
      </c>
      <c r="B8" s="66">
        <v>19</v>
      </c>
      <c r="C8" s="66">
        <v>19</v>
      </c>
      <c r="D8" s="66">
        <v>331</v>
      </c>
      <c r="E8" s="66">
        <f t="shared" si="0"/>
        <v>17421.052631578947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R8" s="113"/>
    </row>
    <row r="9" spans="1:18" s="11" customFormat="1" ht="15.95" hidden="1" customHeight="1">
      <c r="A9" s="39" t="s">
        <v>55</v>
      </c>
      <c r="B9" s="66">
        <v>4170</v>
      </c>
      <c r="C9" s="66">
        <v>4170</v>
      </c>
      <c r="D9" s="66">
        <v>80891</v>
      </c>
      <c r="E9" s="66">
        <f t="shared" si="0"/>
        <v>19398.321342925661</v>
      </c>
      <c r="F9" s="1"/>
      <c r="G9" s="1"/>
      <c r="H9" s="1"/>
      <c r="I9" s="1"/>
      <c r="J9" s="2"/>
      <c r="K9" s="2"/>
      <c r="L9" s="2"/>
      <c r="M9" s="2"/>
      <c r="N9" s="1"/>
      <c r="O9" s="1"/>
      <c r="P9" s="1"/>
      <c r="R9" s="113"/>
    </row>
    <row r="10" spans="1:18" s="11" customFormat="1" ht="15.95" hidden="1" customHeight="1">
      <c r="A10" s="39" t="s">
        <v>71</v>
      </c>
      <c r="B10" s="66">
        <v>2195</v>
      </c>
      <c r="C10" s="66">
        <v>2195</v>
      </c>
      <c r="D10" s="66">
        <v>37775</v>
      </c>
      <c r="E10" s="66">
        <f t="shared" si="0"/>
        <v>17209.567198177676</v>
      </c>
      <c r="F10" s="1"/>
      <c r="G10" s="1"/>
      <c r="H10" s="1"/>
      <c r="I10" s="1"/>
      <c r="J10" s="2"/>
      <c r="K10" s="2"/>
      <c r="L10" s="2"/>
      <c r="M10" s="2"/>
      <c r="N10" s="1"/>
      <c r="O10" s="1"/>
      <c r="P10" s="1"/>
      <c r="R10" s="113"/>
    </row>
    <row r="11" spans="1:18" s="11" customFormat="1" ht="15.95" hidden="1" customHeight="1">
      <c r="A11" s="39" t="s">
        <v>72</v>
      </c>
      <c r="B11" s="66">
        <v>1810</v>
      </c>
      <c r="C11" s="66">
        <v>1810</v>
      </c>
      <c r="D11" s="66">
        <v>39947.5</v>
      </c>
      <c r="E11" s="66">
        <f t="shared" si="0"/>
        <v>22070.441988950275</v>
      </c>
      <c r="F11" s="1"/>
      <c r="G11" s="1"/>
      <c r="H11" s="1"/>
      <c r="I11" s="1"/>
      <c r="J11" s="2"/>
      <c r="K11" s="2"/>
      <c r="L11" s="2"/>
      <c r="M11" s="2"/>
      <c r="N11" s="1"/>
      <c r="O11" s="1"/>
      <c r="P11" s="1"/>
      <c r="R11" s="113"/>
    </row>
    <row r="12" spans="1:18" s="11" customFormat="1" ht="15.95" hidden="1" customHeight="1">
      <c r="A12" s="39" t="s">
        <v>51</v>
      </c>
      <c r="B12" s="66">
        <v>945</v>
      </c>
      <c r="C12" s="66">
        <v>945</v>
      </c>
      <c r="D12" s="66">
        <v>20187.7</v>
      </c>
      <c r="E12" s="66">
        <f t="shared" si="0"/>
        <v>21362.645502645504</v>
      </c>
      <c r="F12" s="1"/>
      <c r="G12" s="1"/>
      <c r="H12" s="1"/>
      <c r="I12" s="1"/>
      <c r="J12" s="2"/>
      <c r="K12" s="2"/>
      <c r="L12" s="2"/>
      <c r="M12" s="2"/>
      <c r="N12" s="1"/>
      <c r="O12" s="1"/>
      <c r="P12" s="1"/>
      <c r="R12" s="113"/>
    </row>
    <row r="13" spans="1:18" s="11" customFormat="1" ht="15.95" hidden="1" customHeight="1">
      <c r="A13" s="39" t="s">
        <v>48</v>
      </c>
      <c r="B13" s="66">
        <v>369</v>
      </c>
      <c r="C13" s="66">
        <v>369</v>
      </c>
      <c r="D13" s="66">
        <v>8368</v>
      </c>
      <c r="E13" s="66">
        <f t="shared" si="0"/>
        <v>22677.506775067752</v>
      </c>
      <c r="F13" s="1"/>
      <c r="G13" s="1"/>
      <c r="H13" s="1"/>
      <c r="I13" s="1"/>
      <c r="J13" s="2"/>
      <c r="K13" s="2"/>
      <c r="L13" s="2"/>
      <c r="M13" s="2"/>
      <c r="N13" s="1"/>
      <c r="O13" s="1"/>
      <c r="P13" s="1"/>
      <c r="R13" s="113"/>
    </row>
    <row r="14" spans="1:18" s="11" customFormat="1" ht="15.95" hidden="1" customHeight="1">
      <c r="A14" s="39" t="s">
        <v>49</v>
      </c>
      <c r="B14" s="66" t="s">
        <v>0</v>
      </c>
      <c r="C14" s="66" t="s">
        <v>0</v>
      </c>
      <c r="D14" s="66" t="s">
        <v>0</v>
      </c>
      <c r="E14" s="66" t="s">
        <v>0</v>
      </c>
      <c r="F14" s="1"/>
      <c r="G14" s="1"/>
      <c r="H14" s="1"/>
      <c r="I14" s="1"/>
      <c r="J14" s="2"/>
      <c r="K14" s="2"/>
      <c r="L14" s="2"/>
      <c r="M14" s="2"/>
      <c r="N14" s="1"/>
      <c r="O14" s="1"/>
      <c r="P14" s="1"/>
      <c r="R14" s="113"/>
    </row>
    <row r="15" spans="1:18" s="11" customFormat="1" ht="15.95" hidden="1" customHeight="1">
      <c r="A15" s="39" t="s">
        <v>193</v>
      </c>
      <c r="B15" s="66">
        <v>8</v>
      </c>
      <c r="C15" s="66">
        <v>8</v>
      </c>
      <c r="D15" s="66">
        <v>175.8</v>
      </c>
      <c r="E15" s="66">
        <f t="shared" si="0"/>
        <v>21975</v>
      </c>
      <c r="F15" s="1"/>
      <c r="G15" s="1"/>
      <c r="H15" s="1"/>
      <c r="I15" s="1"/>
      <c r="J15" s="2"/>
      <c r="K15" s="2"/>
      <c r="L15" s="2"/>
      <c r="M15" s="2"/>
      <c r="N15" s="1"/>
      <c r="O15" s="1"/>
      <c r="P15" s="1"/>
      <c r="R15" s="113"/>
    </row>
    <row r="16" spans="1:18" s="11" customFormat="1" ht="15.95" hidden="1" customHeight="1">
      <c r="A16" s="39" t="s">
        <v>99</v>
      </c>
      <c r="B16" s="66">
        <v>1920</v>
      </c>
      <c r="C16" s="66">
        <v>1920</v>
      </c>
      <c r="D16" s="66">
        <v>38537</v>
      </c>
      <c r="E16" s="66">
        <f t="shared" si="0"/>
        <v>20071.354166666668</v>
      </c>
      <c r="F16" s="1"/>
      <c r="G16" s="1"/>
      <c r="H16" s="1"/>
      <c r="I16" s="1"/>
      <c r="J16" s="2"/>
      <c r="K16" s="2"/>
      <c r="L16" s="2"/>
      <c r="M16" s="2"/>
      <c r="N16" s="1"/>
      <c r="O16" s="1"/>
      <c r="P16" s="1"/>
      <c r="R16" s="113"/>
    </row>
    <row r="17" spans="1:19" s="11" customFormat="1" ht="15.95" hidden="1" customHeight="1">
      <c r="A17" s="39" t="s">
        <v>52</v>
      </c>
      <c r="B17" s="66" t="s">
        <v>0</v>
      </c>
      <c r="C17" s="66" t="s">
        <v>0</v>
      </c>
      <c r="D17" s="66" t="s">
        <v>0</v>
      </c>
      <c r="E17" s="66" t="s">
        <v>0</v>
      </c>
      <c r="F17" s="1"/>
      <c r="G17" s="1"/>
      <c r="H17" s="1"/>
      <c r="I17" s="1"/>
      <c r="J17" s="2"/>
      <c r="K17" s="2"/>
      <c r="L17" s="2"/>
      <c r="M17" s="2"/>
      <c r="N17" s="1"/>
      <c r="O17" s="1"/>
      <c r="P17" s="1"/>
      <c r="R17" s="113"/>
    </row>
    <row r="18" spans="1:19" ht="15.95" hidden="1" customHeight="1">
      <c r="A18" s="40" t="s">
        <v>53</v>
      </c>
      <c r="B18" s="72">
        <v>731</v>
      </c>
      <c r="C18" s="72">
        <v>731</v>
      </c>
      <c r="D18" s="72">
        <v>11089</v>
      </c>
      <c r="E18" s="72">
        <f t="shared" si="0"/>
        <v>15169.630642954857</v>
      </c>
      <c r="J18" s="2"/>
      <c r="K18" s="2"/>
      <c r="L18" s="2"/>
      <c r="M18" s="2"/>
      <c r="Q18" s="11"/>
      <c r="R18" s="113"/>
      <c r="S18" s="11"/>
    </row>
    <row r="19" spans="1:19" ht="13.5" hidden="1" customHeight="1">
      <c r="A19" s="130" t="s">
        <v>167</v>
      </c>
      <c r="B19" s="66"/>
      <c r="C19" s="66"/>
      <c r="D19" s="66"/>
      <c r="E19" s="66"/>
      <c r="J19" s="2"/>
      <c r="K19" s="2"/>
      <c r="L19" s="2"/>
      <c r="M19" s="2"/>
    </row>
    <row r="20" spans="1:19" ht="13.5" hidden="1" customHeight="1">
      <c r="A20" s="62" t="s">
        <v>127</v>
      </c>
      <c r="B20" s="18"/>
      <c r="C20" s="18"/>
      <c r="D20" s="18"/>
      <c r="E20" s="18"/>
      <c r="F20" s="18"/>
      <c r="J20" s="2"/>
      <c r="K20" s="2"/>
      <c r="L20" s="2"/>
      <c r="M20" s="2"/>
    </row>
    <row r="21" spans="1:19" ht="12.75" hidden="1" customHeight="1">
      <c r="J21" s="2"/>
      <c r="K21" s="2"/>
      <c r="L21" s="2"/>
      <c r="M21" s="2"/>
    </row>
    <row r="22" spans="1:19" ht="12.75" hidden="1" customHeight="1">
      <c r="J22" s="2"/>
      <c r="K22" s="2"/>
      <c r="L22" s="2"/>
      <c r="M22" s="2"/>
    </row>
    <row r="23" spans="1:19" ht="12.75" hidden="1" customHeight="1">
      <c r="J23" s="2"/>
      <c r="K23" s="2"/>
      <c r="L23" s="2"/>
      <c r="M23" s="2"/>
    </row>
    <row r="24" spans="1:19" ht="25.5" hidden="1" customHeight="1">
      <c r="A24" s="577" t="s">
        <v>245</v>
      </c>
      <c r="B24" s="577"/>
      <c r="C24" s="577"/>
      <c r="D24" s="577"/>
      <c r="E24" s="577"/>
      <c r="J24" s="2"/>
      <c r="K24" s="2"/>
      <c r="L24" s="2"/>
      <c r="M24" s="2"/>
    </row>
    <row r="25" spans="1:19" ht="8.1" hidden="1" customHeight="1">
      <c r="A25" s="17"/>
      <c r="B25" s="17"/>
      <c r="C25" s="17"/>
      <c r="D25" s="17"/>
      <c r="E25" s="17"/>
      <c r="J25" s="2"/>
      <c r="K25" s="2"/>
      <c r="L25" s="2"/>
      <c r="M25" s="2"/>
    </row>
    <row r="26" spans="1:19" ht="41.25" hidden="1" customHeight="1">
      <c r="A26" s="149" t="s">
        <v>60</v>
      </c>
      <c r="B26" s="106" t="s">
        <v>137</v>
      </c>
      <c r="C26" s="76" t="s">
        <v>135</v>
      </c>
      <c r="D26" s="76" t="s">
        <v>134</v>
      </c>
      <c r="E26" s="76" t="s">
        <v>136</v>
      </c>
      <c r="J26" s="2"/>
      <c r="K26" s="2"/>
      <c r="L26" s="2"/>
      <c r="M26" s="2"/>
    </row>
    <row r="27" spans="1:19" ht="15.75" hidden="1" customHeight="1">
      <c r="A27" s="157" t="s">
        <v>226</v>
      </c>
      <c r="B27" s="51"/>
      <c r="C27" s="51"/>
      <c r="D27" s="51"/>
      <c r="E27" s="51"/>
      <c r="J27" s="2"/>
      <c r="K27" s="2"/>
      <c r="L27" s="2"/>
      <c r="M27" s="2"/>
    </row>
    <row r="28" spans="1:19" ht="12.75" hidden="1" customHeight="1">
      <c r="A28" s="157" t="s">
        <v>47</v>
      </c>
      <c r="B28" s="158">
        <f>+SUM(B29:B41)</f>
        <v>18838</v>
      </c>
      <c r="C28" s="158">
        <f>+SUM(C29:C41)</f>
        <v>18838</v>
      </c>
      <c r="D28" s="158">
        <f>+SUM(D29:D41)</f>
        <v>405751.4</v>
      </c>
      <c r="E28" s="158"/>
      <c r="J28" s="2"/>
      <c r="K28" s="2"/>
      <c r="L28" s="2"/>
      <c r="M28" s="2"/>
    </row>
    <row r="29" spans="1:19" ht="15.75" hidden="1" customHeight="1">
      <c r="A29" s="39" t="s">
        <v>50</v>
      </c>
      <c r="B29" s="66">
        <v>3845</v>
      </c>
      <c r="C29" s="66">
        <v>3845</v>
      </c>
      <c r="D29" s="66">
        <v>79159</v>
      </c>
      <c r="E29" s="66">
        <v>20587.516</v>
      </c>
      <c r="J29" s="2"/>
      <c r="K29" s="2"/>
      <c r="L29" s="2"/>
      <c r="M29" s="2"/>
    </row>
    <row r="30" spans="1:19" ht="15.75" hidden="1" customHeight="1">
      <c r="A30" s="39" t="s">
        <v>70</v>
      </c>
      <c r="B30" s="66">
        <v>2462</v>
      </c>
      <c r="C30" s="66">
        <v>2462</v>
      </c>
      <c r="D30" s="66">
        <v>53478</v>
      </c>
      <c r="E30" s="66">
        <v>21721.364000000001</v>
      </c>
      <c r="J30" s="2"/>
      <c r="K30" s="2"/>
      <c r="L30" s="2"/>
      <c r="M30" s="2"/>
    </row>
    <row r="31" spans="1:19" ht="15.75" hidden="1" customHeight="1">
      <c r="A31" s="39" t="s">
        <v>54</v>
      </c>
      <c r="B31" s="66">
        <v>25</v>
      </c>
      <c r="C31" s="66">
        <v>25</v>
      </c>
      <c r="D31" s="66">
        <v>416</v>
      </c>
      <c r="E31" s="66">
        <v>16640</v>
      </c>
      <c r="J31" s="2"/>
      <c r="K31" s="2"/>
      <c r="L31" s="2"/>
      <c r="M31" s="2"/>
    </row>
    <row r="32" spans="1:19" ht="15.75" hidden="1" customHeight="1">
      <c r="A32" s="39" t="s">
        <v>55</v>
      </c>
      <c r="B32" s="66">
        <v>4015</v>
      </c>
      <c r="C32" s="66">
        <v>4015</v>
      </c>
      <c r="D32" s="66">
        <v>89524</v>
      </c>
      <c r="E32" s="66">
        <v>22297.383999999998</v>
      </c>
      <c r="J32" s="2"/>
      <c r="K32" s="2"/>
      <c r="L32" s="2"/>
      <c r="M32" s="2"/>
    </row>
    <row r="33" spans="1:13" ht="15.75" hidden="1" customHeight="1">
      <c r="A33" s="39" t="s">
        <v>71</v>
      </c>
      <c r="B33" s="66">
        <v>2309</v>
      </c>
      <c r="C33" s="66">
        <v>2309</v>
      </c>
      <c r="D33" s="66">
        <v>47322.400000000001</v>
      </c>
      <c r="E33" s="66">
        <v>20494.758999999998</v>
      </c>
      <c r="J33" s="2"/>
      <c r="K33" s="2"/>
      <c r="L33" s="2"/>
      <c r="M33" s="2"/>
    </row>
    <row r="34" spans="1:13" ht="15.75" hidden="1" customHeight="1">
      <c r="A34" s="39" t="s">
        <v>72</v>
      </c>
      <c r="B34" s="66">
        <v>2000</v>
      </c>
      <c r="C34" s="66">
        <v>2000</v>
      </c>
      <c r="D34" s="66">
        <v>47562</v>
      </c>
      <c r="E34" s="66">
        <v>23781</v>
      </c>
      <c r="J34" s="2"/>
      <c r="K34" s="2"/>
      <c r="L34" s="2"/>
      <c r="M34" s="2"/>
    </row>
    <row r="35" spans="1:13" ht="15.75" hidden="1" customHeight="1">
      <c r="A35" s="39" t="s">
        <v>51</v>
      </c>
      <c r="B35" s="66">
        <v>960</v>
      </c>
      <c r="C35" s="66">
        <v>960</v>
      </c>
      <c r="D35" s="66">
        <v>22203</v>
      </c>
      <c r="E35" s="66">
        <v>23128.125</v>
      </c>
      <c r="J35" s="2"/>
      <c r="K35" s="2"/>
      <c r="L35" s="2"/>
      <c r="M35" s="2"/>
    </row>
    <row r="36" spans="1:13" ht="15.75" hidden="1" customHeight="1">
      <c r="A36" s="39" t="s">
        <v>48</v>
      </c>
      <c r="B36" s="66">
        <v>428</v>
      </c>
      <c r="C36" s="66">
        <v>428</v>
      </c>
      <c r="D36" s="66">
        <v>9801</v>
      </c>
      <c r="E36" s="66">
        <v>22899.531999999999</v>
      </c>
      <c r="J36" s="2"/>
      <c r="K36" s="2"/>
      <c r="L36" s="2"/>
      <c r="M36" s="2"/>
    </row>
    <row r="37" spans="1:13" ht="15.75" hidden="1" customHeight="1">
      <c r="A37" s="39" t="s">
        <v>49</v>
      </c>
      <c r="B37" s="66">
        <v>12</v>
      </c>
      <c r="C37" s="66">
        <v>12</v>
      </c>
      <c r="D37" s="66">
        <v>234</v>
      </c>
      <c r="E37" s="66">
        <v>19500</v>
      </c>
      <c r="J37" s="2"/>
      <c r="K37" s="2"/>
      <c r="L37" s="2"/>
      <c r="M37" s="2"/>
    </row>
    <row r="38" spans="1:13" ht="15.75" hidden="1" customHeight="1">
      <c r="A38" s="39" t="s">
        <v>193</v>
      </c>
      <c r="B38" s="66">
        <v>8</v>
      </c>
      <c r="C38" s="66">
        <v>8</v>
      </c>
      <c r="D38" s="66">
        <v>176</v>
      </c>
      <c r="E38" s="66">
        <v>22000</v>
      </c>
      <c r="J38" s="2"/>
      <c r="K38" s="2"/>
      <c r="L38" s="2"/>
      <c r="M38" s="2"/>
    </row>
    <row r="39" spans="1:13" ht="15.75" hidden="1" customHeight="1">
      <c r="A39" s="39" t="s">
        <v>99</v>
      </c>
      <c r="B39" s="66">
        <v>2120</v>
      </c>
      <c r="C39" s="66">
        <v>2120</v>
      </c>
      <c r="D39" s="66">
        <v>45154</v>
      </c>
      <c r="E39" s="66">
        <v>21299.056</v>
      </c>
      <c r="J39" s="2"/>
      <c r="K39" s="2"/>
      <c r="L39" s="2"/>
      <c r="M39" s="2"/>
    </row>
    <row r="40" spans="1:13" ht="15.75" hidden="1" customHeight="1">
      <c r="A40" s="39" t="s">
        <v>52</v>
      </c>
      <c r="B40" s="66" t="s">
        <v>0</v>
      </c>
      <c r="C40" s="66" t="s">
        <v>0</v>
      </c>
      <c r="D40" s="66" t="s">
        <v>0</v>
      </c>
      <c r="E40" s="66" t="s">
        <v>0</v>
      </c>
      <c r="J40" s="2"/>
      <c r="K40" s="2"/>
      <c r="L40" s="2"/>
      <c r="M40" s="2"/>
    </row>
    <row r="41" spans="1:13" ht="15.75" hidden="1" customHeight="1">
      <c r="A41" s="40" t="s">
        <v>53</v>
      </c>
      <c r="B41" s="72">
        <v>654</v>
      </c>
      <c r="C41" s="72">
        <v>654</v>
      </c>
      <c r="D41" s="72">
        <v>10722</v>
      </c>
      <c r="E41" s="72">
        <v>16394.494999999999</v>
      </c>
    </row>
    <row r="42" spans="1:13" ht="12.75" hidden="1" customHeight="1">
      <c r="A42" s="130" t="s">
        <v>167</v>
      </c>
      <c r="B42" s="66"/>
      <c r="C42" s="66"/>
      <c r="D42" s="66"/>
      <c r="E42" s="66"/>
    </row>
    <row r="43" spans="1:13" ht="12.75" hidden="1" customHeight="1">
      <c r="A43" s="62" t="s">
        <v>127</v>
      </c>
      <c r="B43" s="18"/>
      <c r="C43" s="18"/>
      <c r="D43" s="18"/>
      <c r="E43" s="18"/>
    </row>
    <row r="44" spans="1:13" ht="12.75" hidden="1" customHeight="1"/>
    <row r="45" spans="1:13" ht="25.5" hidden="1" customHeight="1">
      <c r="A45" s="577" t="s">
        <v>301</v>
      </c>
      <c r="B45" s="577"/>
      <c r="C45" s="577"/>
      <c r="D45" s="577"/>
      <c r="E45" s="577"/>
      <c r="J45" s="2"/>
      <c r="K45" s="2"/>
      <c r="L45" s="2"/>
      <c r="M45" s="2"/>
    </row>
    <row r="46" spans="1:13" ht="5.0999999999999996" hidden="1" customHeight="1">
      <c r="A46" s="17"/>
      <c r="B46" s="17"/>
      <c r="C46" s="17"/>
      <c r="D46" s="17"/>
      <c r="E46" s="17"/>
      <c r="J46" s="2"/>
      <c r="K46" s="2"/>
      <c r="L46" s="2"/>
      <c r="M46" s="2"/>
    </row>
    <row r="47" spans="1:13" ht="30" hidden="1" customHeight="1">
      <c r="A47" s="137" t="s">
        <v>60</v>
      </c>
      <c r="B47" s="106" t="s">
        <v>137</v>
      </c>
      <c r="C47" s="76" t="s">
        <v>135</v>
      </c>
      <c r="D47" s="76" t="s">
        <v>134</v>
      </c>
      <c r="E47" s="76" t="s">
        <v>136</v>
      </c>
      <c r="J47" s="2"/>
      <c r="K47" s="2"/>
      <c r="L47" s="2"/>
      <c r="M47" s="2"/>
    </row>
    <row r="48" spans="1:13" ht="10.35" hidden="1" customHeight="1">
      <c r="A48" s="157"/>
      <c r="B48" s="51"/>
      <c r="C48" s="51"/>
      <c r="D48" s="51"/>
      <c r="E48" s="51"/>
      <c r="J48" s="2"/>
      <c r="K48" s="2"/>
      <c r="L48" s="2"/>
      <c r="M48" s="2"/>
    </row>
    <row r="49" spans="1:13" ht="10.35" hidden="1" customHeight="1">
      <c r="A49" s="157" t="s">
        <v>280</v>
      </c>
      <c r="B49" s="196">
        <f>+SUM(B50:B62)</f>
        <v>17650</v>
      </c>
      <c r="C49" s="196">
        <f>+SUM(C50:C62)</f>
        <v>17650</v>
      </c>
      <c r="D49" s="196">
        <f>+SUM(D50:D62)</f>
        <v>382237</v>
      </c>
      <c r="E49" s="196">
        <f>D49/C49*1000</f>
        <v>21656.487252124643</v>
      </c>
      <c r="J49" s="2"/>
      <c r="K49" s="2"/>
      <c r="L49" s="2"/>
      <c r="M49" s="2"/>
    </row>
    <row r="50" spans="1:13" ht="10.35" hidden="1" customHeight="1">
      <c r="A50" s="39" t="s">
        <v>50</v>
      </c>
      <c r="B50" s="283">
        <v>3510</v>
      </c>
      <c r="C50" s="283">
        <v>3510</v>
      </c>
      <c r="D50" s="283">
        <v>71448</v>
      </c>
      <c r="E50" s="283">
        <v>20355.560000000001</v>
      </c>
      <c r="J50" s="2"/>
      <c r="K50" s="2"/>
      <c r="L50" s="2"/>
      <c r="M50" s="2"/>
    </row>
    <row r="51" spans="1:13" ht="10.35" hidden="1" customHeight="1">
      <c r="A51" s="39" t="s">
        <v>70</v>
      </c>
      <c r="B51" s="283">
        <v>2519</v>
      </c>
      <c r="C51" s="283">
        <v>2519</v>
      </c>
      <c r="D51" s="283">
        <v>55270</v>
      </c>
      <c r="E51" s="283">
        <v>21941.25</v>
      </c>
      <c r="H51" s="300"/>
      <c r="J51" s="2"/>
      <c r="K51" s="2"/>
      <c r="L51" s="2"/>
      <c r="M51" s="2"/>
    </row>
    <row r="52" spans="1:13" ht="10.35" hidden="1" customHeight="1">
      <c r="A52" s="39" t="s">
        <v>54</v>
      </c>
      <c r="B52" s="283">
        <v>37</v>
      </c>
      <c r="C52" s="283">
        <v>37</v>
      </c>
      <c r="D52" s="283">
        <v>614</v>
      </c>
      <c r="E52" s="283">
        <v>16594.59</v>
      </c>
      <c r="J52" s="2"/>
      <c r="K52" s="2"/>
      <c r="L52" s="2"/>
      <c r="M52" s="2"/>
    </row>
    <row r="53" spans="1:13" ht="10.35" hidden="1" customHeight="1">
      <c r="A53" s="39" t="s">
        <v>55</v>
      </c>
      <c r="B53" s="283">
        <v>3425</v>
      </c>
      <c r="C53" s="283">
        <v>3425</v>
      </c>
      <c r="D53" s="283">
        <v>75591</v>
      </c>
      <c r="E53" s="283">
        <f>D53/C53*1000</f>
        <v>22070.364963503649</v>
      </c>
      <c r="J53" s="2"/>
      <c r="K53" s="2"/>
      <c r="L53" s="2"/>
      <c r="M53" s="2"/>
    </row>
    <row r="54" spans="1:13" ht="10.35" hidden="1" customHeight="1">
      <c r="A54" s="39" t="s">
        <v>71</v>
      </c>
      <c r="B54" s="283">
        <v>2256</v>
      </c>
      <c r="C54" s="283">
        <v>2256</v>
      </c>
      <c r="D54" s="283">
        <v>47687</v>
      </c>
      <c r="E54" s="283">
        <f t="shared" ref="E54:E62" si="1">D54/C54*1000</f>
        <v>21137.85460992908</v>
      </c>
      <c r="J54" s="2"/>
      <c r="K54" s="2"/>
      <c r="L54" s="2"/>
      <c r="M54" s="2"/>
    </row>
    <row r="55" spans="1:13" ht="10.35" hidden="1" customHeight="1">
      <c r="A55" s="39" t="s">
        <v>72</v>
      </c>
      <c r="B55" s="283">
        <v>1960</v>
      </c>
      <c r="C55" s="283">
        <v>1960</v>
      </c>
      <c r="D55" s="283">
        <v>46441</v>
      </c>
      <c r="E55" s="283">
        <f t="shared" si="1"/>
        <v>23694.387755102041</v>
      </c>
      <c r="J55" s="2"/>
      <c r="K55" s="2"/>
      <c r="L55" s="2"/>
      <c r="M55" s="2"/>
    </row>
    <row r="56" spans="1:13" ht="10.35" hidden="1" customHeight="1">
      <c r="A56" s="39" t="s">
        <v>51</v>
      </c>
      <c r="B56" s="283">
        <v>835</v>
      </c>
      <c r="C56" s="283">
        <v>835</v>
      </c>
      <c r="D56" s="283">
        <v>19543</v>
      </c>
      <c r="E56" s="283">
        <f t="shared" si="1"/>
        <v>23404.790419161676</v>
      </c>
      <c r="J56" s="2"/>
      <c r="K56" s="2"/>
      <c r="L56" s="2"/>
      <c r="M56" s="2"/>
    </row>
    <row r="57" spans="1:13" ht="10.35" hidden="1" customHeight="1">
      <c r="A57" s="39" t="s">
        <v>48</v>
      </c>
      <c r="B57" s="283">
        <v>390</v>
      </c>
      <c r="C57" s="283">
        <v>390</v>
      </c>
      <c r="D57" s="283">
        <v>9011</v>
      </c>
      <c r="E57" s="283">
        <f t="shared" si="1"/>
        <v>23105.128205128207</v>
      </c>
      <c r="J57" s="2"/>
      <c r="K57" s="2"/>
      <c r="L57" s="2"/>
      <c r="M57" s="2"/>
    </row>
    <row r="58" spans="1:13" ht="10.35" hidden="1" customHeight="1">
      <c r="A58" s="39" t="s">
        <v>49</v>
      </c>
      <c r="B58" s="283">
        <v>0</v>
      </c>
      <c r="C58" s="283">
        <v>0</v>
      </c>
      <c r="D58" s="283">
        <v>0</v>
      </c>
      <c r="E58" s="283" t="s">
        <v>0</v>
      </c>
      <c r="J58" s="2"/>
      <c r="K58" s="2"/>
      <c r="L58" s="2"/>
      <c r="M58" s="2"/>
    </row>
    <row r="59" spans="1:13" ht="10.35" hidden="1" customHeight="1">
      <c r="A59" s="39" t="s">
        <v>193</v>
      </c>
      <c r="B59" s="283">
        <v>6</v>
      </c>
      <c r="C59" s="283">
        <v>6</v>
      </c>
      <c r="D59" s="283">
        <v>132</v>
      </c>
      <c r="E59" s="283">
        <f t="shared" si="1"/>
        <v>22000</v>
      </c>
      <c r="J59" s="2"/>
      <c r="K59" s="2"/>
      <c r="L59" s="2"/>
      <c r="M59" s="2"/>
    </row>
    <row r="60" spans="1:13" ht="10.35" hidden="1" customHeight="1">
      <c r="A60" s="39" t="s">
        <v>99</v>
      </c>
      <c r="B60" s="283">
        <v>0</v>
      </c>
      <c r="C60" s="283">
        <v>0</v>
      </c>
      <c r="D60" s="283">
        <v>0</v>
      </c>
      <c r="E60" s="283" t="s">
        <v>0</v>
      </c>
      <c r="J60" s="2"/>
      <c r="K60" s="2"/>
      <c r="L60" s="2"/>
      <c r="M60" s="2"/>
    </row>
    <row r="61" spans="1:13" ht="10.35" hidden="1" customHeight="1">
      <c r="A61" s="39" t="s">
        <v>52</v>
      </c>
      <c r="B61" s="283">
        <v>2130</v>
      </c>
      <c r="C61" s="283">
        <v>2130</v>
      </c>
      <c r="D61" s="283">
        <v>46912</v>
      </c>
      <c r="E61" s="283">
        <f t="shared" si="1"/>
        <v>22024.413145539907</v>
      </c>
      <c r="J61" s="2"/>
      <c r="K61" s="2"/>
      <c r="L61" s="2"/>
      <c r="M61" s="2"/>
    </row>
    <row r="62" spans="1:13" ht="10.35" hidden="1" customHeight="1">
      <c r="A62" s="40" t="s">
        <v>53</v>
      </c>
      <c r="B62" s="284">
        <v>582</v>
      </c>
      <c r="C62" s="284">
        <v>582</v>
      </c>
      <c r="D62" s="284">
        <v>9588</v>
      </c>
      <c r="E62" s="294">
        <f t="shared" si="1"/>
        <v>16474.226804123711</v>
      </c>
    </row>
    <row r="63" spans="1:13" ht="11.1" hidden="1" customHeight="1">
      <c r="A63" s="62"/>
      <c r="B63" s="18"/>
      <c r="C63" s="18"/>
      <c r="D63" s="18"/>
      <c r="E63" s="341" t="s">
        <v>237</v>
      </c>
    </row>
    <row r="64" spans="1:13" ht="12.75" hidden="1" customHeight="1"/>
    <row r="65" spans="1:13" ht="24" hidden="1" customHeight="1">
      <c r="A65" s="577" t="s">
        <v>369</v>
      </c>
      <c r="B65" s="577"/>
      <c r="C65" s="577"/>
      <c r="D65" s="577"/>
      <c r="E65" s="577"/>
      <c r="J65" s="2"/>
      <c r="K65" s="2"/>
      <c r="L65" s="2"/>
      <c r="M65" s="2"/>
    </row>
    <row r="66" spans="1:13" ht="5.0999999999999996" hidden="1" customHeight="1">
      <c r="A66" s="17"/>
      <c r="B66" s="17"/>
      <c r="C66" s="17"/>
      <c r="D66" s="17"/>
      <c r="E66" s="17"/>
      <c r="J66" s="2"/>
      <c r="K66" s="2"/>
      <c r="L66" s="2"/>
      <c r="M66" s="2"/>
    </row>
    <row r="67" spans="1:13" ht="12" hidden="1" customHeight="1">
      <c r="A67" s="554" t="s">
        <v>60</v>
      </c>
      <c r="B67" s="548" t="s">
        <v>322</v>
      </c>
      <c r="C67" s="548"/>
      <c r="D67" s="548"/>
      <c r="E67" s="548"/>
      <c r="I67" s="46"/>
      <c r="J67" s="173"/>
    </row>
    <row r="68" spans="1:13" ht="27.95" hidden="1" customHeight="1">
      <c r="A68" s="555"/>
      <c r="B68" s="76" t="s">
        <v>137</v>
      </c>
      <c r="C68" s="76" t="s">
        <v>135</v>
      </c>
      <c r="D68" s="76" t="s">
        <v>134</v>
      </c>
      <c r="E68" s="76" t="s">
        <v>141</v>
      </c>
      <c r="I68" s="46"/>
      <c r="J68" s="173"/>
    </row>
    <row r="69" spans="1:13" ht="10.35" hidden="1" customHeight="1">
      <c r="A69" s="157"/>
      <c r="B69" s="51"/>
      <c r="C69" s="51"/>
      <c r="D69" s="51"/>
      <c r="E69" s="51"/>
      <c r="J69" s="2"/>
      <c r="K69" s="2"/>
      <c r="L69" s="2"/>
      <c r="M69" s="2"/>
    </row>
    <row r="70" spans="1:13" ht="11.45" hidden="1" customHeight="1">
      <c r="A70" s="157" t="s">
        <v>280</v>
      </c>
      <c r="B70" s="196">
        <f>+SUM(B71:B83)</f>
        <v>16496</v>
      </c>
      <c r="C70" s="196">
        <f>+SUM(C71:C83)</f>
        <v>16331</v>
      </c>
      <c r="D70" s="196">
        <f>+SUM(D71:D83)</f>
        <v>364869.17</v>
      </c>
      <c r="E70" s="196">
        <f>D70/C70*1000</f>
        <v>22342.120507011205</v>
      </c>
      <c r="J70" s="2"/>
      <c r="K70" s="2"/>
      <c r="L70" s="2"/>
      <c r="M70" s="2"/>
    </row>
    <row r="71" spans="1:13" ht="11.45" hidden="1" customHeight="1">
      <c r="A71" s="39" t="s">
        <v>50</v>
      </c>
      <c r="B71" s="287">
        <v>3287</v>
      </c>
      <c r="C71" s="287">
        <v>3287</v>
      </c>
      <c r="D71" s="287">
        <v>65730.5</v>
      </c>
      <c r="E71" s="287">
        <v>19997.11</v>
      </c>
      <c r="J71" s="2"/>
      <c r="K71" s="2"/>
      <c r="L71" s="2"/>
      <c r="M71" s="2"/>
    </row>
    <row r="72" spans="1:13" ht="11.45" hidden="1" customHeight="1">
      <c r="A72" s="39" t="s">
        <v>70</v>
      </c>
      <c r="B72" s="287">
        <v>2297</v>
      </c>
      <c r="C72" s="287">
        <v>2297</v>
      </c>
      <c r="D72" s="287">
        <v>54619.42</v>
      </c>
      <c r="E72" s="287">
        <v>23778.59</v>
      </c>
      <c r="J72" s="2"/>
      <c r="K72" s="2"/>
      <c r="L72" s="2"/>
      <c r="M72" s="2"/>
    </row>
    <row r="73" spans="1:13" ht="11.45" hidden="1" customHeight="1">
      <c r="A73" s="39" t="s">
        <v>54</v>
      </c>
      <c r="B73" s="287">
        <v>37</v>
      </c>
      <c r="C73" s="287">
        <v>37</v>
      </c>
      <c r="D73" s="287">
        <v>625.20000000000005</v>
      </c>
      <c r="E73" s="287">
        <v>16897.3</v>
      </c>
      <c r="J73" s="2"/>
      <c r="K73" s="2"/>
      <c r="L73" s="2"/>
      <c r="M73" s="2"/>
    </row>
    <row r="74" spans="1:13" ht="11.45" hidden="1" customHeight="1">
      <c r="A74" s="39" t="s">
        <v>55</v>
      </c>
      <c r="B74" s="287">
        <v>3305</v>
      </c>
      <c r="C74" s="287">
        <v>3305</v>
      </c>
      <c r="D74" s="287">
        <v>75351.25</v>
      </c>
      <c r="E74" s="287">
        <f>D74/C74*1000</f>
        <v>22799.167927382754</v>
      </c>
      <c r="J74" s="2"/>
      <c r="K74" s="2"/>
      <c r="L74" s="2"/>
      <c r="M74" s="2"/>
    </row>
    <row r="75" spans="1:13" ht="11.45" hidden="1" customHeight="1">
      <c r="A75" s="39" t="s">
        <v>71</v>
      </c>
      <c r="B75" s="287">
        <v>2050</v>
      </c>
      <c r="C75" s="287">
        <v>2050</v>
      </c>
      <c r="D75" s="287">
        <v>44519.5</v>
      </c>
      <c r="E75" s="287">
        <f>D75/C75*1000</f>
        <v>21716.829268292684</v>
      </c>
      <c r="J75" s="2"/>
      <c r="K75" s="2"/>
      <c r="L75" s="2"/>
      <c r="M75" s="2"/>
    </row>
    <row r="76" spans="1:13" ht="11.45" hidden="1" customHeight="1">
      <c r="A76" s="39" t="s">
        <v>72</v>
      </c>
      <c r="B76" s="287">
        <v>1709</v>
      </c>
      <c r="C76" s="287">
        <v>1709</v>
      </c>
      <c r="D76" s="287">
        <v>43622</v>
      </c>
      <c r="E76" s="287">
        <f>D76/C76*1000</f>
        <v>25524.868344060855</v>
      </c>
      <c r="J76" s="2"/>
      <c r="K76" s="2"/>
      <c r="L76" s="2"/>
      <c r="M76" s="2"/>
    </row>
    <row r="77" spans="1:13" ht="11.45" hidden="1" customHeight="1">
      <c r="A77" s="39" t="s">
        <v>51</v>
      </c>
      <c r="B77" s="287">
        <v>815</v>
      </c>
      <c r="C77" s="287">
        <v>815</v>
      </c>
      <c r="D77" s="287">
        <v>19964.099999999999</v>
      </c>
      <c r="E77" s="287">
        <f>D77/C77*1000</f>
        <v>24495.828220858893</v>
      </c>
      <c r="J77" s="2"/>
      <c r="K77" s="2"/>
      <c r="L77" s="2"/>
      <c r="M77" s="2"/>
    </row>
    <row r="78" spans="1:13" ht="11.45" hidden="1" customHeight="1">
      <c r="A78" s="39" t="s">
        <v>48</v>
      </c>
      <c r="B78" s="287">
        <v>385</v>
      </c>
      <c r="C78" s="287">
        <v>220</v>
      </c>
      <c r="D78" s="287">
        <v>4954</v>
      </c>
      <c r="E78" s="287">
        <f>D78/C78*1000</f>
        <v>22518.18181818182</v>
      </c>
      <c r="H78" s="300"/>
      <c r="J78" s="2"/>
      <c r="K78" s="2"/>
      <c r="L78" s="2"/>
      <c r="M78" s="2"/>
    </row>
    <row r="79" spans="1:13" ht="11.45" hidden="1" customHeight="1">
      <c r="A79" s="39" t="s">
        <v>49</v>
      </c>
      <c r="B79" s="287" t="s">
        <v>207</v>
      </c>
      <c r="C79" s="287" t="s">
        <v>207</v>
      </c>
      <c r="D79" s="287" t="s">
        <v>207</v>
      </c>
      <c r="E79" s="287" t="s">
        <v>207</v>
      </c>
      <c r="J79" s="2"/>
      <c r="K79" s="2"/>
      <c r="L79" s="2"/>
      <c r="M79" s="2"/>
    </row>
    <row r="80" spans="1:13" ht="11.45" hidden="1" customHeight="1">
      <c r="A80" s="39" t="s">
        <v>193</v>
      </c>
      <c r="B80" s="287">
        <v>6</v>
      </c>
      <c r="C80" s="287">
        <v>6</v>
      </c>
      <c r="D80" s="287">
        <v>132</v>
      </c>
      <c r="E80" s="287">
        <f>D80/C80*1000</f>
        <v>22000</v>
      </c>
      <c r="J80" s="2"/>
      <c r="K80" s="2"/>
      <c r="L80" s="2"/>
      <c r="M80" s="2"/>
    </row>
    <row r="81" spans="1:13" ht="11.45" hidden="1" customHeight="1">
      <c r="A81" s="39" t="s">
        <v>99</v>
      </c>
      <c r="B81" s="287">
        <v>2080</v>
      </c>
      <c r="C81" s="287">
        <v>2080</v>
      </c>
      <c r="D81" s="287">
        <v>46804.2</v>
      </c>
      <c r="E81" s="287">
        <f>D81/C81*1000</f>
        <v>22502.019230769227</v>
      </c>
      <c r="J81" s="2"/>
      <c r="K81" s="2"/>
      <c r="L81" s="2"/>
      <c r="M81" s="2"/>
    </row>
    <row r="82" spans="1:13" ht="11.45" hidden="1" customHeight="1">
      <c r="A82" s="39" t="s">
        <v>52</v>
      </c>
      <c r="B82" s="287" t="s">
        <v>207</v>
      </c>
      <c r="C82" s="287" t="s">
        <v>207</v>
      </c>
      <c r="D82" s="287" t="s">
        <v>207</v>
      </c>
      <c r="E82" s="287" t="s">
        <v>0</v>
      </c>
      <c r="J82" s="2"/>
      <c r="K82" s="2"/>
      <c r="L82" s="2"/>
      <c r="M82" s="2"/>
    </row>
    <row r="83" spans="1:13" ht="11.45" hidden="1" customHeight="1">
      <c r="A83" s="40" t="s">
        <v>53</v>
      </c>
      <c r="B83" s="284">
        <v>525</v>
      </c>
      <c r="C83" s="284">
        <v>525</v>
      </c>
      <c r="D83" s="284">
        <v>8547</v>
      </c>
      <c r="E83" s="296">
        <f>D83/C83*1000</f>
        <v>16280.000000000002</v>
      </c>
    </row>
    <row r="84" spans="1:13" ht="11.1" hidden="1" customHeight="1">
      <c r="A84" s="62"/>
      <c r="B84" s="18"/>
      <c r="C84" s="18"/>
      <c r="D84" s="18"/>
      <c r="E84" s="341" t="s">
        <v>237</v>
      </c>
    </row>
    <row r="85" spans="1:13" ht="11.1" hidden="1" customHeight="1"/>
    <row r="86" spans="1:13" ht="24" hidden="1" customHeight="1">
      <c r="A86" s="577" t="str">
        <f>A65</f>
        <v>12.23  PUNO: SUPERFICIE SEMBRADA, COSECHADA, PRODUCCIÓN Y RENDIMIENTO DE CEBADA FORRAJERA, SEGÚN
          PROVINCIA, POR CAMPAÑA 2018 - 2024</v>
      </c>
      <c r="B86" s="577"/>
      <c r="C86" s="577"/>
      <c r="D86" s="577"/>
      <c r="E86" s="577"/>
    </row>
    <row r="87" spans="1:13" ht="5.0999999999999996" hidden="1" customHeight="1">
      <c r="A87" s="17"/>
      <c r="B87" s="17"/>
      <c r="C87" s="17"/>
      <c r="D87" s="17"/>
      <c r="E87" s="17"/>
    </row>
    <row r="88" spans="1:13" ht="12" hidden="1" customHeight="1">
      <c r="A88" s="554" t="s">
        <v>60</v>
      </c>
      <c r="B88" s="548" t="s">
        <v>323</v>
      </c>
      <c r="C88" s="548"/>
      <c r="D88" s="548"/>
      <c r="E88" s="548"/>
      <c r="I88" s="46"/>
      <c r="J88" s="173"/>
    </row>
    <row r="89" spans="1:13" ht="27.95" hidden="1" customHeight="1">
      <c r="A89" s="555"/>
      <c r="B89" s="76" t="s">
        <v>137</v>
      </c>
      <c r="C89" s="76" t="s">
        <v>135</v>
      </c>
      <c r="D89" s="76" t="s">
        <v>134</v>
      </c>
      <c r="E89" s="76" t="s">
        <v>141</v>
      </c>
      <c r="I89" s="46"/>
      <c r="J89" s="173"/>
    </row>
    <row r="90" spans="1:13" ht="10.35" hidden="1" customHeight="1">
      <c r="A90" s="157"/>
      <c r="B90" s="51"/>
      <c r="C90" s="51"/>
      <c r="D90" s="51"/>
      <c r="E90" s="51"/>
    </row>
    <row r="91" spans="1:13" ht="11.45" hidden="1" customHeight="1">
      <c r="A91" s="157" t="s">
        <v>280</v>
      </c>
      <c r="B91" s="196">
        <f>+SUM(B92:B104)</f>
        <v>16506</v>
      </c>
      <c r="C91" s="196">
        <f>+SUM(C92:C104)</f>
        <v>16506</v>
      </c>
      <c r="D91" s="196">
        <f>+SUM(D92:D104)</f>
        <v>376146</v>
      </c>
      <c r="E91" s="196">
        <f>D91/C91*1000</f>
        <v>22788.440567066518</v>
      </c>
    </row>
    <row r="92" spans="1:13" ht="11.45" hidden="1" customHeight="1">
      <c r="A92" s="39" t="s">
        <v>50</v>
      </c>
      <c r="B92" s="287">
        <v>3486</v>
      </c>
      <c r="C92" s="287">
        <v>3486</v>
      </c>
      <c r="D92" s="287">
        <v>74268</v>
      </c>
      <c r="E92" s="287">
        <v>21304.65</v>
      </c>
      <c r="F92" s="5"/>
    </row>
    <row r="93" spans="1:13" ht="11.45" hidden="1" customHeight="1">
      <c r="A93" s="39" t="s">
        <v>70</v>
      </c>
      <c r="B93" s="287">
        <v>2020</v>
      </c>
      <c r="C93" s="287">
        <v>2020</v>
      </c>
      <c r="D93" s="287">
        <v>46636</v>
      </c>
      <c r="E93" s="287">
        <v>23087.13</v>
      </c>
      <c r="F93" s="5"/>
    </row>
    <row r="94" spans="1:13" ht="11.45" hidden="1" customHeight="1">
      <c r="A94" s="39" t="s">
        <v>54</v>
      </c>
      <c r="B94" s="287">
        <v>25</v>
      </c>
      <c r="C94" s="287">
        <v>25</v>
      </c>
      <c r="D94" s="287">
        <v>428.7</v>
      </c>
      <c r="E94" s="287">
        <v>17148</v>
      </c>
      <c r="F94" s="5"/>
    </row>
    <row r="95" spans="1:13" ht="11.45" hidden="1" customHeight="1">
      <c r="A95" s="39" t="s">
        <v>55</v>
      </c>
      <c r="B95" s="287">
        <v>3320</v>
      </c>
      <c r="C95" s="287">
        <v>3320</v>
      </c>
      <c r="D95" s="287">
        <v>86999</v>
      </c>
      <c r="E95" s="287">
        <v>26204.52</v>
      </c>
      <c r="F95" s="5"/>
    </row>
    <row r="96" spans="1:13" ht="11.45" hidden="1" customHeight="1">
      <c r="A96" s="39" t="s">
        <v>71</v>
      </c>
      <c r="B96" s="287">
        <v>2230</v>
      </c>
      <c r="C96" s="287">
        <v>2230</v>
      </c>
      <c r="D96" s="287">
        <v>43043</v>
      </c>
      <c r="E96" s="287">
        <v>19301.79</v>
      </c>
      <c r="F96" s="5"/>
    </row>
    <row r="97" spans="1:10" ht="11.45" hidden="1" customHeight="1">
      <c r="A97" s="39" t="s">
        <v>72</v>
      </c>
      <c r="B97" s="287">
        <v>1805</v>
      </c>
      <c r="C97" s="287">
        <v>1805</v>
      </c>
      <c r="D97" s="287">
        <v>45142</v>
      </c>
      <c r="E97" s="287">
        <v>25009.42</v>
      </c>
      <c r="F97" s="5"/>
    </row>
    <row r="98" spans="1:10" ht="11.45" hidden="1" customHeight="1">
      <c r="A98" s="39" t="s">
        <v>51</v>
      </c>
      <c r="B98" s="287">
        <v>792</v>
      </c>
      <c r="C98" s="287">
        <v>792</v>
      </c>
      <c r="D98" s="287">
        <v>19256</v>
      </c>
      <c r="E98" s="287">
        <v>24313.13</v>
      </c>
      <c r="F98" s="5"/>
      <c r="H98" s="300"/>
    </row>
    <row r="99" spans="1:10" ht="11.45" hidden="1" customHeight="1">
      <c r="A99" s="39" t="s">
        <v>48</v>
      </c>
      <c r="B99" s="287">
        <v>323</v>
      </c>
      <c r="C99" s="287">
        <v>323</v>
      </c>
      <c r="D99" s="287">
        <v>7805.3</v>
      </c>
      <c r="E99" s="287">
        <v>24165.02</v>
      </c>
      <c r="F99" s="5"/>
    </row>
    <row r="100" spans="1:10" ht="11.45" hidden="1" customHeight="1">
      <c r="A100" s="39" t="s">
        <v>49</v>
      </c>
      <c r="B100" s="287" t="s">
        <v>207</v>
      </c>
      <c r="C100" s="287" t="s">
        <v>207</v>
      </c>
      <c r="D100" s="287" t="s">
        <v>207</v>
      </c>
      <c r="E100" s="287" t="s">
        <v>207</v>
      </c>
      <c r="F100" s="5"/>
    </row>
    <row r="101" spans="1:10" ht="11.45" hidden="1" customHeight="1">
      <c r="A101" s="39" t="s">
        <v>193</v>
      </c>
      <c r="B101" s="287">
        <v>4</v>
      </c>
      <c r="C101" s="287">
        <v>4</v>
      </c>
      <c r="D101" s="287">
        <v>80</v>
      </c>
      <c r="E101" s="287">
        <v>20000</v>
      </c>
      <c r="F101" s="5"/>
    </row>
    <row r="102" spans="1:10" ht="11.45" hidden="1" customHeight="1">
      <c r="A102" s="39" t="s">
        <v>99</v>
      </c>
      <c r="B102" s="287">
        <v>1980</v>
      </c>
      <c r="C102" s="287">
        <v>1980</v>
      </c>
      <c r="D102" s="287">
        <v>43709</v>
      </c>
      <c r="E102" s="287">
        <v>22075.25</v>
      </c>
      <c r="F102" s="5"/>
    </row>
    <row r="103" spans="1:10" ht="11.45" hidden="1" customHeight="1">
      <c r="A103" s="39" t="s">
        <v>52</v>
      </c>
      <c r="B103" s="287" t="s">
        <v>207</v>
      </c>
      <c r="C103" s="287" t="s">
        <v>207</v>
      </c>
      <c r="D103" s="287" t="s">
        <v>207</v>
      </c>
      <c r="E103" s="287" t="s">
        <v>207</v>
      </c>
      <c r="F103" s="5"/>
    </row>
    <row r="104" spans="1:10" ht="11.45" hidden="1" customHeight="1">
      <c r="A104" s="40" t="s">
        <v>53</v>
      </c>
      <c r="B104" s="284">
        <v>521</v>
      </c>
      <c r="C104" s="284">
        <v>521</v>
      </c>
      <c r="D104" s="284">
        <v>8779</v>
      </c>
      <c r="E104" s="284">
        <v>16850.29</v>
      </c>
      <c r="F104" s="5"/>
    </row>
    <row r="105" spans="1:10" ht="11.1" hidden="1" customHeight="1">
      <c r="A105" s="62"/>
      <c r="B105" s="18"/>
      <c r="C105" s="18"/>
      <c r="D105" s="18"/>
      <c r="E105" s="341" t="s">
        <v>237</v>
      </c>
    </row>
    <row r="106" spans="1:10" ht="11.1" hidden="1" customHeight="1"/>
    <row r="107" spans="1:10" ht="24" customHeight="1">
      <c r="A107" s="571" t="s">
        <v>393</v>
      </c>
      <c r="B107" s="571"/>
      <c r="C107" s="571"/>
      <c r="D107" s="571"/>
      <c r="E107" s="571"/>
    </row>
    <row r="108" spans="1:10" ht="5.0999999999999996" customHeight="1">
      <c r="A108" s="17"/>
      <c r="B108" s="17"/>
      <c r="C108" s="17"/>
      <c r="D108" s="17"/>
      <c r="E108" s="17"/>
    </row>
    <row r="109" spans="1:10" ht="12" customHeight="1">
      <c r="A109" s="554" t="s">
        <v>60</v>
      </c>
      <c r="B109" s="548" t="s">
        <v>324</v>
      </c>
      <c r="C109" s="548"/>
      <c r="D109" s="548"/>
      <c r="E109" s="548"/>
      <c r="I109" s="46"/>
      <c r="J109" s="173"/>
    </row>
    <row r="110" spans="1:10" ht="27.95" customHeight="1">
      <c r="A110" s="555"/>
      <c r="B110" s="76" t="s">
        <v>433</v>
      </c>
      <c r="C110" s="76" t="s">
        <v>434</v>
      </c>
      <c r="D110" s="76" t="s">
        <v>134</v>
      </c>
      <c r="E110" s="76" t="s">
        <v>141</v>
      </c>
      <c r="I110" s="46"/>
      <c r="J110" s="173"/>
    </row>
    <row r="111" spans="1:10" ht="5.0999999999999996" customHeight="1">
      <c r="A111" s="157"/>
      <c r="B111" s="51"/>
      <c r="C111" s="51"/>
      <c r="D111" s="51"/>
      <c r="E111" s="51"/>
    </row>
    <row r="112" spans="1:10" ht="9.9499999999999993" customHeight="1">
      <c r="A112" s="157" t="s">
        <v>280</v>
      </c>
      <c r="B112" s="196">
        <f>+SUM(B113:B125)</f>
        <v>14421</v>
      </c>
      <c r="C112" s="196">
        <f>+SUM(C113:C125)</f>
        <v>14421</v>
      </c>
      <c r="D112" s="196">
        <f>+SUM(D113:D125)</f>
        <v>324007.8</v>
      </c>
      <c r="E112" s="196">
        <f>D112/C112*1000</f>
        <v>22467.776159767007</v>
      </c>
    </row>
    <row r="113" spans="1:5" ht="9.9499999999999993" customHeight="1">
      <c r="A113" s="39" t="s">
        <v>50</v>
      </c>
      <c r="B113" s="287">
        <v>2823</v>
      </c>
      <c r="C113" s="287">
        <v>2823</v>
      </c>
      <c r="D113" s="287">
        <v>62247</v>
      </c>
      <c r="E113" s="287">
        <v>22049.95</v>
      </c>
    </row>
    <row r="114" spans="1:5" ht="9.9499999999999993" customHeight="1">
      <c r="A114" s="39" t="s">
        <v>70</v>
      </c>
      <c r="B114" s="287">
        <v>1700</v>
      </c>
      <c r="C114" s="287">
        <v>1700</v>
      </c>
      <c r="D114" s="287">
        <v>37495.5</v>
      </c>
      <c r="E114" s="287">
        <v>22056.18</v>
      </c>
    </row>
    <row r="115" spans="1:5" ht="9.9499999999999993" customHeight="1">
      <c r="A115" s="39" t="s">
        <v>54</v>
      </c>
      <c r="B115" s="287">
        <v>30</v>
      </c>
      <c r="C115" s="287">
        <v>30</v>
      </c>
      <c r="D115" s="287">
        <v>504.2</v>
      </c>
      <c r="E115" s="287">
        <v>16806.669999999998</v>
      </c>
    </row>
    <row r="116" spans="1:5" ht="9.9499999999999993" customHeight="1">
      <c r="A116" s="39" t="s">
        <v>55</v>
      </c>
      <c r="B116" s="287">
        <v>2885</v>
      </c>
      <c r="C116" s="287">
        <v>2885</v>
      </c>
      <c r="D116" s="287">
        <v>75609</v>
      </c>
      <c r="E116" s="287">
        <v>26207.63</v>
      </c>
    </row>
    <row r="117" spans="1:5" ht="9.9499999999999993" customHeight="1">
      <c r="A117" s="39" t="s">
        <v>71</v>
      </c>
      <c r="B117" s="287">
        <v>2210</v>
      </c>
      <c r="C117" s="287">
        <v>2210</v>
      </c>
      <c r="D117" s="287">
        <v>43869</v>
      </c>
      <c r="E117" s="287">
        <v>19850.23</v>
      </c>
    </row>
    <row r="118" spans="1:5" ht="9.9499999999999993" customHeight="1">
      <c r="A118" s="39" t="s">
        <v>72</v>
      </c>
      <c r="B118" s="287">
        <v>1560</v>
      </c>
      <c r="C118" s="287">
        <v>1560</v>
      </c>
      <c r="D118" s="287">
        <v>37032</v>
      </c>
      <c r="E118" s="287">
        <v>23738.46</v>
      </c>
    </row>
    <row r="119" spans="1:5" ht="9.9499999999999993" customHeight="1">
      <c r="A119" s="39" t="s">
        <v>51</v>
      </c>
      <c r="B119" s="287">
        <v>711</v>
      </c>
      <c r="C119" s="287">
        <v>711</v>
      </c>
      <c r="D119" s="287">
        <v>16439</v>
      </c>
      <c r="E119" s="287">
        <v>23120.959999999999</v>
      </c>
    </row>
    <row r="120" spans="1:5" ht="9.9499999999999993" customHeight="1">
      <c r="A120" s="39" t="s">
        <v>48</v>
      </c>
      <c r="B120" s="287">
        <v>231</v>
      </c>
      <c r="C120" s="287">
        <v>231</v>
      </c>
      <c r="D120" s="287">
        <v>6256.1</v>
      </c>
      <c r="E120" s="287">
        <v>27082.68</v>
      </c>
    </row>
    <row r="121" spans="1:5" ht="9.9499999999999993" customHeight="1">
      <c r="A121" s="39" t="s">
        <v>49</v>
      </c>
      <c r="B121" s="287" t="s">
        <v>207</v>
      </c>
      <c r="C121" s="287" t="s">
        <v>207</v>
      </c>
      <c r="D121" s="287" t="s">
        <v>207</v>
      </c>
      <c r="E121" s="287" t="s">
        <v>207</v>
      </c>
    </row>
    <row r="122" spans="1:5" ht="9.9499999999999993" customHeight="1">
      <c r="A122" s="39" t="s">
        <v>193</v>
      </c>
      <c r="B122" s="287">
        <v>6</v>
      </c>
      <c r="C122" s="287">
        <v>6</v>
      </c>
      <c r="D122" s="287">
        <v>131</v>
      </c>
      <c r="E122" s="287">
        <f>D122/C122*1000</f>
        <v>21833.333333333332</v>
      </c>
    </row>
    <row r="123" spans="1:5" ht="9.9499999999999993" customHeight="1">
      <c r="A123" s="39" t="s">
        <v>99</v>
      </c>
      <c r="B123" s="287">
        <v>1760</v>
      </c>
      <c r="C123" s="287">
        <v>1760</v>
      </c>
      <c r="D123" s="287">
        <v>36338</v>
      </c>
      <c r="E123" s="287">
        <v>20646.59</v>
      </c>
    </row>
    <row r="124" spans="1:5" ht="9.9499999999999993" customHeight="1">
      <c r="A124" s="39" t="s">
        <v>52</v>
      </c>
      <c r="B124" s="287" t="s">
        <v>207</v>
      </c>
      <c r="C124" s="287" t="s">
        <v>207</v>
      </c>
      <c r="D124" s="287" t="s">
        <v>207</v>
      </c>
      <c r="E124" s="287" t="s">
        <v>207</v>
      </c>
    </row>
    <row r="125" spans="1:5" ht="9.9499999999999993" customHeight="1">
      <c r="A125" s="39" t="s">
        <v>53</v>
      </c>
      <c r="B125" s="283">
        <v>505</v>
      </c>
      <c r="C125" s="283">
        <v>505</v>
      </c>
      <c r="D125" s="283">
        <v>8087</v>
      </c>
      <c r="E125" s="283">
        <v>16013.86</v>
      </c>
    </row>
    <row r="126" spans="1:5" ht="5.0999999999999996" customHeight="1">
      <c r="A126" s="486"/>
      <c r="B126" s="492"/>
      <c r="C126" s="294"/>
      <c r="D126" s="294"/>
      <c r="E126" s="294"/>
    </row>
    <row r="127" spans="1:5" ht="11.1" customHeight="1">
      <c r="A127" s="62"/>
      <c r="B127" s="18"/>
      <c r="C127" s="18"/>
      <c r="D127" s="18"/>
      <c r="E127" s="341" t="s">
        <v>237</v>
      </c>
    </row>
    <row r="128" spans="1:5" ht="24" customHeight="1">
      <c r="A128" s="577" t="str">
        <f>A107</f>
        <v>12.23  PUNO: SUPERFICIE SEMBRADA, COSECHADA, PRODUCCIÓN Y RENDIMIENTO DE CEBADA FORRAJERA, SEGÚN
          PROVINCIA, POR CAMPAÑA 2020 - 2024</v>
      </c>
      <c r="B128" s="577"/>
      <c r="C128" s="577"/>
      <c r="D128" s="577"/>
      <c r="E128" s="577"/>
    </row>
    <row r="129" spans="1:10" ht="5.0999999999999996" customHeight="1">
      <c r="A129" s="17"/>
      <c r="B129" s="17"/>
      <c r="C129" s="17"/>
      <c r="D129" s="17"/>
      <c r="E129" s="183"/>
    </row>
    <row r="130" spans="1:10" ht="12" customHeight="1">
      <c r="A130" s="554" t="s">
        <v>60</v>
      </c>
      <c r="B130" s="548" t="s">
        <v>325</v>
      </c>
      <c r="C130" s="548"/>
      <c r="D130" s="548"/>
      <c r="E130" s="548"/>
      <c r="I130" s="46"/>
      <c r="J130" s="173"/>
    </row>
    <row r="131" spans="1:10" ht="27.95" customHeight="1">
      <c r="A131" s="555"/>
      <c r="B131" s="76" t="s">
        <v>433</v>
      </c>
      <c r="C131" s="76" t="s">
        <v>434</v>
      </c>
      <c r="D131" s="76" t="s">
        <v>134</v>
      </c>
      <c r="E131" s="76" t="s">
        <v>141</v>
      </c>
      <c r="I131" s="46"/>
      <c r="J131" s="173"/>
    </row>
    <row r="132" spans="1:10" ht="9" customHeight="1">
      <c r="A132" s="157"/>
      <c r="B132" s="51"/>
      <c r="C132" s="51"/>
      <c r="D132" s="51"/>
      <c r="E132" s="51"/>
    </row>
    <row r="133" spans="1:10" ht="9.9499999999999993" customHeight="1">
      <c r="A133" s="157" t="s">
        <v>280</v>
      </c>
      <c r="B133" s="196">
        <f>+SUM(B134:B146)</f>
        <v>14871</v>
      </c>
      <c r="C133" s="196">
        <f>+SUM(C134:C146)</f>
        <v>14871</v>
      </c>
      <c r="D133" s="196">
        <f>+SUM(D134:D146)</f>
        <v>387214.10000000003</v>
      </c>
      <c r="E133" s="196">
        <f>D133/C133*1000</f>
        <v>26038.201869410266</v>
      </c>
    </row>
    <row r="134" spans="1:10" ht="9.9499999999999993" customHeight="1">
      <c r="A134" s="39" t="s">
        <v>50</v>
      </c>
      <c r="B134" s="287">
        <v>2196</v>
      </c>
      <c r="C134" s="287">
        <v>2196</v>
      </c>
      <c r="D134" s="287">
        <v>47599.1</v>
      </c>
      <c r="E134" s="287">
        <v>21675.364298724955</v>
      </c>
    </row>
    <row r="135" spans="1:10" ht="9.9499999999999993" customHeight="1">
      <c r="A135" s="39" t="s">
        <v>70</v>
      </c>
      <c r="B135" s="287">
        <v>2032</v>
      </c>
      <c r="C135" s="287">
        <v>2032</v>
      </c>
      <c r="D135" s="287">
        <v>54949.5</v>
      </c>
      <c r="E135" s="287">
        <v>27042.076771653545</v>
      </c>
    </row>
    <row r="136" spans="1:10" ht="9.9499999999999993" customHeight="1">
      <c r="A136" s="39" t="s">
        <v>54</v>
      </c>
      <c r="B136" s="287">
        <v>40</v>
      </c>
      <c r="C136" s="287">
        <v>40</v>
      </c>
      <c r="D136" s="287">
        <v>679</v>
      </c>
      <c r="E136" s="287">
        <v>16975</v>
      </c>
    </row>
    <row r="137" spans="1:10" ht="9.9499999999999993" customHeight="1">
      <c r="A137" s="39" t="s">
        <v>55</v>
      </c>
      <c r="B137" s="287">
        <v>2650</v>
      </c>
      <c r="C137" s="287">
        <v>2650</v>
      </c>
      <c r="D137" s="287">
        <v>82518</v>
      </c>
      <c r="E137" s="287">
        <v>31138.867924528302</v>
      </c>
    </row>
    <row r="138" spans="1:10" ht="9.9499999999999993" customHeight="1">
      <c r="A138" s="39" t="s">
        <v>71</v>
      </c>
      <c r="B138" s="287">
        <v>2200</v>
      </c>
      <c r="C138" s="287">
        <v>2200</v>
      </c>
      <c r="D138" s="287">
        <v>43924.1</v>
      </c>
      <c r="E138" s="287">
        <v>19965.5</v>
      </c>
    </row>
    <row r="139" spans="1:10" ht="9.9499999999999993" customHeight="1">
      <c r="A139" s="39" t="s">
        <v>72</v>
      </c>
      <c r="B139" s="287">
        <v>1875</v>
      </c>
      <c r="C139" s="287">
        <v>1875</v>
      </c>
      <c r="D139" s="287">
        <v>52878</v>
      </c>
      <c r="E139" s="287">
        <v>28201.599999999999</v>
      </c>
    </row>
    <row r="140" spans="1:10" ht="9.9499999999999993" customHeight="1">
      <c r="A140" s="39" t="s">
        <v>51</v>
      </c>
      <c r="B140" s="287">
        <v>929</v>
      </c>
      <c r="C140" s="287">
        <v>929</v>
      </c>
      <c r="D140" s="287">
        <v>25763.4</v>
      </c>
      <c r="E140" s="287">
        <v>27732.400430570506</v>
      </c>
    </row>
    <row r="141" spans="1:10" ht="9.9499999999999993" customHeight="1">
      <c r="A141" s="39" t="s">
        <v>48</v>
      </c>
      <c r="B141" s="287">
        <v>223</v>
      </c>
      <c r="C141" s="287">
        <v>223</v>
      </c>
      <c r="D141" s="287">
        <v>6373</v>
      </c>
      <c r="E141" s="287">
        <v>28578.47533632287</v>
      </c>
    </row>
    <row r="142" spans="1:10" ht="9.9499999999999993" customHeight="1">
      <c r="A142" s="39" t="s">
        <v>49</v>
      </c>
      <c r="B142" s="287" t="s">
        <v>207</v>
      </c>
      <c r="C142" s="287" t="s">
        <v>207</v>
      </c>
      <c r="D142" s="287" t="s">
        <v>207</v>
      </c>
      <c r="E142" s="287" t="s">
        <v>0</v>
      </c>
    </row>
    <row r="143" spans="1:10" ht="9.9499999999999993" customHeight="1">
      <c r="A143" s="39" t="s">
        <v>193</v>
      </c>
      <c r="B143" s="287">
        <v>4</v>
      </c>
      <c r="C143" s="287">
        <v>4</v>
      </c>
      <c r="D143" s="287">
        <v>89</v>
      </c>
      <c r="E143" s="287">
        <v>22250</v>
      </c>
    </row>
    <row r="144" spans="1:10" ht="9.9499999999999993" customHeight="1">
      <c r="A144" s="39" t="s">
        <v>99</v>
      </c>
      <c r="B144" s="287">
        <v>2330</v>
      </c>
      <c r="C144" s="287">
        <v>2330</v>
      </c>
      <c r="D144" s="287">
        <v>66181</v>
      </c>
      <c r="E144" s="287">
        <v>28403.862660944207</v>
      </c>
    </row>
    <row r="145" spans="1:5" ht="9.9499999999999993" customHeight="1">
      <c r="A145" s="39" t="s">
        <v>52</v>
      </c>
      <c r="B145" s="287" t="s">
        <v>207</v>
      </c>
      <c r="C145" s="287" t="s">
        <v>207</v>
      </c>
      <c r="D145" s="287" t="s">
        <v>207</v>
      </c>
      <c r="E145" s="287" t="s">
        <v>0</v>
      </c>
    </row>
    <row r="146" spans="1:5" ht="9.9499999999999993" customHeight="1">
      <c r="A146" s="39" t="s">
        <v>53</v>
      </c>
      <c r="B146" s="283">
        <v>392</v>
      </c>
      <c r="C146" s="283">
        <v>392</v>
      </c>
      <c r="D146" s="283">
        <v>6260</v>
      </c>
      <c r="E146" s="283">
        <v>15969.387755102041</v>
      </c>
    </row>
    <row r="147" spans="1:5" ht="5.0999999999999996" customHeight="1">
      <c r="A147" s="486"/>
      <c r="B147" s="492"/>
      <c r="C147" s="294"/>
      <c r="D147" s="294"/>
      <c r="E147" s="294"/>
    </row>
    <row r="148" spans="1:5" ht="10.35" customHeight="1">
      <c r="A148" s="62"/>
      <c r="B148" s="18"/>
      <c r="C148" s="18"/>
      <c r="D148" s="18"/>
      <c r="E148" s="341" t="s">
        <v>237</v>
      </c>
    </row>
    <row r="149" spans="1:5" ht="29.25" customHeight="1">
      <c r="A149" s="577" t="str">
        <f>A107</f>
        <v>12.23  PUNO: SUPERFICIE SEMBRADA, COSECHADA, PRODUCCIÓN Y RENDIMIENTO DE CEBADA FORRAJERA, SEGÚN
          PROVINCIA, POR CAMPAÑA 2020 - 2024</v>
      </c>
      <c r="B149" s="577"/>
      <c r="C149" s="577"/>
      <c r="D149" s="577"/>
      <c r="E149" s="577"/>
    </row>
    <row r="150" spans="1:5" ht="5.0999999999999996" customHeight="1">
      <c r="A150" s="17"/>
      <c r="B150" s="17"/>
      <c r="C150" s="17"/>
      <c r="D150" s="17"/>
      <c r="E150" s="183"/>
    </row>
    <row r="151" spans="1:5" ht="12.75" customHeight="1">
      <c r="A151" s="554" t="s">
        <v>60</v>
      </c>
      <c r="B151" s="548" t="s">
        <v>348</v>
      </c>
      <c r="C151" s="548"/>
      <c r="D151" s="548"/>
      <c r="E151" s="548"/>
    </row>
    <row r="152" spans="1:5" ht="27.95" customHeight="1">
      <c r="A152" s="555"/>
      <c r="B152" s="76" t="s">
        <v>433</v>
      </c>
      <c r="C152" s="76" t="s">
        <v>434</v>
      </c>
      <c r="D152" s="76" t="s">
        <v>134</v>
      </c>
      <c r="E152" s="76" t="s">
        <v>141</v>
      </c>
    </row>
    <row r="153" spans="1:5" ht="5.0999999999999996" customHeight="1">
      <c r="A153" s="157"/>
      <c r="B153" s="51"/>
      <c r="C153" s="51"/>
      <c r="D153" s="51"/>
      <c r="E153" s="51"/>
    </row>
    <row r="154" spans="1:5" ht="9.9499999999999993" customHeight="1">
      <c r="A154" s="157" t="s">
        <v>280</v>
      </c>
      <c r="B154" s="196">
        <f>+SUM(B155:B167)</f>
        <v>11985</v>
      </c>
      <c r="C154" s="196">
        <f>+SUM(C155:C167)</f>
        <v>14950</v>
      </c>
      <c r="D154" s="196">
        <f>+SUM(D155:D167)</f>
        <v>175925.86</v>
      </c>
      <c r="E154" s="196">
        <f>D154/C154*1000</f>
        <v>11767.616053511705</v>
      </c>
    </row>
    <row r="155" spans="1:5" ht="9.9499999999999993" customHeight="1">
      <c r="A155" s="39" t="s">
        <v>50</v>
      </c>
      <c r="B155" s="287">
        <v>2738</v>
      </c>
      <c r="C155" s="287">
        <v>2765</v>
      </c>
      <c r="D155" s="287">
        <v>35324</v>
      </c>
      <c r="E155" s="287">
        <f t="shared" ref="E155:E167" si="2">D155/C155*1000</f>
        <v>12775.406871609404</v>
      </c>
    </row>
    <row r="156" spans="1:5" ht="9.9499999999999993" customHeight="1">
      <c r="A156" s="39" t="s">
        <v>70</v>
      </c>
      <c r="B156" s="287">
        <v>1551</v>
      </c>
      <c r="C156" s="287">
        <v>2180</v>
      </c>
      <c r="D156" s="287">
        <v>15538.74</v>
      </c>
      <c r="E156" s="287">
        <f t="shared" si="2"/>
        <v>7127.8623853211011</v>
      </c>
    </row>
    <row r="157" spans="1:5" ht="9.9499999999999993" customHeight="1">
      <c r="A157" s="39" t="s">
        <v>54</v>
      </c>
      <c r="B157" s="287">
        <v>0</v>
      </c>
      <c r="C157" s="287">
        <v>30</v>
      </c>
      <c r="D157" s="287">
        <v>505.5</v>
      </c>
      <c r="E157" s="287">
        <f t="shared" si="2"/>
        <v>16850</v>
      </c>
    </row>
    <row r="158" spans="1:5" ht="9.9499999999999993" customHeight="1">
      <c r="A158" s="39" t="s">
        <v>55</v>
      </c>
      <c r="B158" s="287">
        <v>1540</v>
      </c>
      <c r="C158" s="287">
        <v>2570</v>
      </c>
      <c r="D158" s="287">
        <v>47993</v>
      </c>
      <c r="E158" s="287">
        <f t="shared" si="2"/>
        <v>18674.319066147858</v>
      </c>
    </row>
    <row r="159" spans="1:5" ht="9.9499999999999993" customHeight="1">
      <c r="A159" s="39" t="s">
        <v>71</v>
      </c>
      <c r="B159" s="287">
        <v>1037</v>
      </c>
      <c r="C159" s="287">
        <v>1590</v>
      </c>
      <c r="D159" s="287">
        <v>27102</v>
      </c>
      <c r="E159" s="287">
        <f t="shared" si="2"/>
        <v>17045.283018867925</v>
      </c>
    </row>
    <row r="160" spans="1:5" ht="9.9499999999999993" customHeight="1">
      <c r="A160" s="39" t="s">
        <v>72</v>
      </c>
      <c r="B160" s="287">
        <v>1734</v>
      </c>
      <c r="C160" s="287">
        <v>1836</v>
      </c>
      <c r="D160" s="287">
        <v>16809</v>
      </c>
      <c r="E160" s="287">
        <f t="shared" si="2"/>
        <v>9155.2287581699347</v>
      </c>
    </row>
    <row r="161" spans="1:5" ht="9.9499999999999993" customHeight="1">
      <c r="A161" s="39" t="s">
        <v>51</v>
      </c>
      <c r="B161" s="287">
        <v>845</v>
      </c>
      <c r="C161" s="287">
        <v>982</v>
      </c>
      <c r="D161" s="287">
        <v>8198.9</v>
      </c>
      <c r="E161" s="287">
        <f t="shared" si="2"/>
        <v>8349.1853360488803</v>
      </c>
    </row>
    <row r="162" spans="1:5" ht="9.9499999999999993" customHeight="1">
      <c r="A162" s="39" t="s">
        <v>48</v>
      </c>
      <c r="B162" s="287">
        <v>43</v>
      </c>
      <c r="C162" s="287">
        <v>178</v>
      </c>
      <c r="D162" s="287">
        <v>2867.52</v>
      </c>
      <c r="E162" s="287">
        <f t="shared" si="2"/>
        <v>16109.662921348314</v>
      </c>
    </row>
    <row r="163" spans="1:5" ht="9.9499999999999993" customHeight="1">
      <c r="A163" s="39" t="s">
        <v>49</v>
      </c>
      <c r="B163" s="287">
        <v>0</v>
      </c>
      <c r="C163" s="287">
        <v>40</v>
      </c>
      <c r="D163" s="287">
        <v>406.5</v>
      </c>
      <c r="E163" s="287">
        <f t="shared" si="2"/>
        <v>10162.5</v>
      </c>
    </row>
    <row r="164" spans="1:5" ht="9.9499999999999993" customHeight="1">
      <c r="A164" s="39" t="s">
        <v>193</v>
      </c>
      <c r="B164" s="11">
        <v>41</v>
      </c>
      <c r="C164" s="11">
        <v>39</v>
      </c>
      <c r="D164" s="37">
        <v>422.7</v>
      </c>
      <c r="E164" s="287">
        <f t="shared" si="2"/>
        <v>10838.461538461539</v>
      </c>
    </row>
    <row r="165" spans="1:5" ht="9.9499999999999993" customHeight="1">
      <c r="A165" s="39" t="s">
        <v>99</v>
      </c>
      <c r="B165" s="287">
        <v>2275</v>
      </c>
      <c r="C165" s="287">
        <v>2370</v>
      </c>
      <c r="D165" s="287">
        <v>15493</v>
      </c>
      <c r="E165" s="287">
        <f t="shared" si="2"/>
        <v>6537.1308016877638</v>
      </c>
    </row>
    <row r="166" spans="1:5" ht="9.9499999999999993" customHeight="1">
      <c r="A166" s="39" t="s">
        <v>52</v>
      </c>
      <c r="B166" s="287">
        <v>0</v>
      </c>
      <c r="C166" s="287">
        <v>0</v>
      </c>
      <c r="D166" s="287">
        <v>0</v>
      </c>
      <c r="E166" s="287" t="s">
        <v>0</v>
      </c>
    </row>
    <row r="167" spans="1:5" ht="9.9499999999999993" customHeight="1">
      <c r="A167" s="39" t="s">
        <v>53</v>
      </c>
      <c r="B167" s="283">
        <v>181</v>
      </c>
      <c r="C167" s="283">
        <v>370</v>
      </c>
      <c r="D167" s="283">
        <v>5265</v>
      </c>
      <c r="E167" s="287">
        <f t="shared" si="2"/>
        <v>14229.72972972973</v>
      </c>
    </row>
    <row r="168" spans="1:5" ht="5.0999999999999996" customHeight="1">
      <c r="A168" s="486"/>
      <c r="B168" s="492"/>
      <c r="C168" s="294"/>
      <c r="D168" s="294"/>
      <c r="E168" s="296"/>
    </row>
    <row r="169" spans="1:5" ht="12.75" customHeight="1">
      <c r="A169" s="62"/>
      <c r="B169" s="18"/>
      <c r="C169" s="18"/>
      <c r="D169" s="18"/>
      <c r="E169" s="341" t="s">
        <v>237</v>
      </c>
    </row>
    <row r="170" spans="1:5" ht="22.5" customHeight="1">
      <c r="A170" s="577" t="str">
        <f>A107</f>
        <v>12.23  PUNO: SUPERFICIE SEMBRADA, COSECHADA, PRODUCCIÓN Y RENDIMIENTO DE CEBADA FORRAJERA, SEGÚN
          PROVINCIA, POR CAMPAÑA 2020 - 2024</v>
      </c>
      <c r="B170" s="577"/>
      <c r="C170" s="577"/>
      <c r="D170" s="577"/>
      <c r="E170" s="577"/>
    </row>
    <row r="171" spans="1:5" ht="9" customHeight="1">
      <c r="A171" s="17"/>
      <c r="B171" s="17"/>
      <c r="C171" s="17"/>
      <c r="D171" s="17"/>
      <c r="E171" s="382" t="s">
        <v>319</v>
      </c>
    </row>
    <row r="172" spans="1:5" ht="12.75" customHeight="1">
      <c r="A172" s="554" t="s">
        <v>60</v>
      </c>
      <c r="B172" s="548" t="s">
        <v>364</v>
      </c>
      <c r="C172" s="548"/>
      <c r="D172" s="548"/>
      <c r="E172" s="548"/>
    </row>
    <row r="173" spans="1:5" ht="27.95" customHeight="1">
      <c r="A173" s="555"/>
      <c r="B173" s="76" t="s">
        <v>433</v>
      </c>
      <c r="C173" s="76" t="s">
        <v>434</v>
      </c>
      <c r="D173" s="76" t="s">
        <v>134</v>
      </c>
      <c r="E173" s="76" t="s">
        <v>141</v>
      </c>
    </row>
    <row r="174" spans="1:5" ht="5.0999999999999996" customHeight="1">
      <c r="A174" s="157"/>
      <c r="B174" s="51"/>
      <c r="C174" s="51"/>
      <c r="D174" s="51"/>
      <c r="E174" s="51"/>
    </row>
    <row r="175" spans="1:5" ht="9.9499999999999993" customHeight="1">
      <c r="A175" s="157" t="s">
        <v>280</v>
      </c>
      <c r="B175" s="196">
        <f>+SUM(B176:B188)</f>
        <v>19718</v>
      </c>
      <c r="C175" s="196">
        <f>+SUM(C176:C188)</f>
        <v>19036</v>
      </c>
      <c r="D175" s="196">
        <f>+SUM(D176:D188)</f>
        <v>40608.6</v>
      </c>
      <c r="E175" s="196">
        <f>D175/C175*1000</f>
        <v>2133.252784198361</v>
      </c>
    </row>
    <row r="176" spans="1:5" ht="9.9499999999999993" customHeight="1">
      <c r="A176" s="39" t="s">
        <v>50</v>
      </c>
      <c r="B176" s="287">
        <v>3888</v>
      </c>
      <c r="C176" s="287">
        <v>3888</v>
      </c>
      <c r="D176" s="287">
        <v>9182</v>
      </c>
      <c r="E176" s="287">
        <f t="shared" ref="E176:E186" si="3">D176/C176*1000</f>
        <v>2361.6255144032921</v>
      </c>
    </row>
    <row r="177" spans="1:5" ht="9.9499999999999993" customHeight="1">
      <c r="A177" s="39" t="s">
        <v>70</v>
      </c>
      <c r="B177" s="287">
        <v>4856</v>
      </c>
      <c r="C177" s="287">
        <v>4314</v>
      </c>
      <c r="D177" s="287">
        <v>9632</v>
      </c>
      <c r="E177" s="287">
        <f t="shared" si="3"/>
        <v>2232.7306444135374</v>
      </c>
    </row>
    <row r="178" spans="1:5" ht="9.9499999999999993" customHeight="1">
      <c r="A178" s="39" t="s">
        <v>54</v>
      </c>
      <c r="B178" s="287">
        <v>355</v>
      </c>
      <c r="C178" s="287">
        <v>239</v>
      </c>
      <c r="D178" s="287">
        <v>328.7</v>
      </c>
      <c r="E178" s="287">
        <f t="shared" si="3"/>
        <v>1375.3138075313807</v>
      </c>
    </row>
    <row r="179" spans="1:5" ht="9.9499999999999993" customHeight="1">
      <c r="A179" s="39" t="s">
        <v>55</v>
      </c>
      <c r="B179" s="287">
        <v>1575</v>
      </c>
      <c r="C179" s="287">
        <v>1575</v>
      </c>
      <c r="D179" s="287">
        <v>2145</v>
      </c>
      <c r="E179" s="287">
        <f t="shared" si="3"/>
        <v>1361.9047619047619</v>
      </c>
    </row>
    <row r="180" spans="1:5" ht="9.9499999999999993" customHeight="1">
      <c r="A180" s="39" t="s">
        <v>71</v>
      </c>
      <c r="B180" s="287">
        <v>3049</v>
      </c>
      <c r="C180" s="287">
        <v>3049</v>
      </c>
      <c r="D180" s="287">
        <v>6710</v>
      </c>
      <c r="E180" s="287">
        <f t="shared" si="3"/>
        <v>2200.7215480485406</v>
      </c>
    </row>
    <row r="181" spans="1:5" ht="9.9499999999999993" customHeight="1">
      <c r="A181" s="39" t="s">
        <v>72</v>
      </c>
      <c r="B181" s="287">
        <v>2460</v>
      </c>
      <c r="C181" s="287">
        <v>2460</v>
      </c>
      <c r="D181" s="287">
        <v>5652.9</v>
      </c>
      <c r="E181" s="287">
        <f t="shared" si="3"/>
        <v>2297.9268292682927</v>
      </c>
    </row>
    <row r="182" spans="1:5" ht="9.9499999999999993" customHeight="1">
      <c r="A182" s="39" t="s">
        <v>51</v>
      </c>
      <c r="B182" s="287">
        <v>996</v>
      </c>
      <c r="C182" s="287">
        <v>996</v>
      </c>
      <c r="D182" s="287">
        <v>1833.8</v>
      </c>
      <c r="E182" s="287">
        <f t="shared" si="3"/>
        <v>1841.164658634538</v>
      </c>
    </row>
    <row r="183" spans="1:5" ht="9.9499999999999993" customHeight="1">
      <c r="A183" s="39" t="s">
        <v>48</v>
      </c>
      <c r="B183" s="287">
        <v>192</v>
      </c>
      <c r="C183" s="287">
        <v>192</v>
      </c>
      <c r="D183" s="287">
        <v>358</v>
      </c>
      <c r="E183" s="287">
        <f t="shared" si="3"/>
        <v>1864.5833333333333</v>
      </c>
    </row>
    <row r="184" spans="1:5" ht="9.9499999999999993" customHeight="1">
      <c r="A184" s="39" t="s">
        <v>49</v>
      </c>
      <c r="B184" s="287">
        <v>135</v>
      </c>
      <c r="C184" s="287">
        <v>135</v>
      </c>
      <c r="D184" s="287">
        <v>202.6</v>
      </c>
      <c r="E184" s="287">
        <f t="shared" si="3"/>
        <v>1500.7407407407406</v>
      </c>
    </row>
    <row r="185" spans="1:5" ht="9.9499999999999993" customHeight="1">
      <c r="A185" s="39" t="s">
        <v>193</v>
      </c>
      <c r="B185" s="11">
        <v>83</v>
      </c>
      <c r="C185" s="11">
        <v>78</v>
      </c>
      <c r="D185" s="11">
        <v>156.6</v>
      </c>
      <c r="E185" s="287">
        <f t="shared" si="3"/>
        <v>2007.6923076923076</v>
      </c>
    </row>
    <row r="186" spans="1:5" ht="9.9499999999999993" customHeight="1">
      <c r="A186" s="39" t="s">
        <v>99</v>
      </c>
      <c r="B186" s="287">
        <v>1910</v>
      </c>
      <c r="C186" s="287">
        <v>1910</v>
      </c>
      <c r="D186" s="287">
        <v>3965.5</v>
      </c>
      <c r="E186" s="287">
        <f t="shared" si="3"/>
        <v>2076.1780104712038</v>
      </c>
    </row>
    <row r="187" spans="1:5" ht="9.9499999999999993" customHeight="1">
      <c r="A187" s="39" t="s">
        <v>52</v>
      </c>
      <c r="B187" s="287" t="s">
        <v>0</v>
      </c>
      <c r="C187" s="287" t="s">
        <v>0</v>
      </c>
      <c r="D187" s="287" t="s">
        <v>0</v>
      </c>
      <c r="E187" s="287" t="s">
        <v>0</v>
      </c>
    </row>
    <row r="188" spans="1:5" ht="9.9499999999999993" customHeight="1">
      <c r="A188" s="39" t="s">
        <v>53</v>
      </c>
      <c r="B188" s="283">
        <v>219</v>
      </c>
      <c r="C188" s="283">
        <v>200</v>
      </c>
      <c r="D188" s="283">
        <v>441.5</v>
      </c>
      <c r="E188" s="287">
        <f t="shared" ref="E188" si="4">D188/C188*1000</f>
        <v>2207.5</v>
      </c>
    </row>
    <row r="189" spans="1:5" ht="5.0999999999999996" customHeight="1">
      <c r="A189" s="486"/>
      <c r="B189" s="492"/>
      <c r="C189" s="294"/>
      <c r="D189" s="294"/>
      <c r="E189" s="296"/>
    </row>
    <row r="190" spans="1:5" ht="11.45" customHeight="1">
      <c r="A190" s="558" t="s">
        <v>435</v>
      </c>
      <c r="B190" s="558"/>
      <c r="C190" s="558"/>
      <c r="D190" s="558"/>
      <c r="E190" s="558"/>
    </row>
    <row r="191" spans="1:5" ht="11.45" customHeight="1">
      <c r="A191" s="558" t="s">
        <v>127</v>
      </c>
      <c r="B191" s="558"/>
      <c r="C191" s="558"/>
      <c r="D191" s="558"/>
      <c r="E191" s="558"/>
    </row>
  </sheetData>
  <sortState ref="P5:P17">
    <sortCondition ref="P5"/>
  </sortState>
  <mergeCells count="24">
    <mergeCell ref="A170:E170"/>
    <mergeCell ref="A172:A173"/>
    <mergeCell ref="B172:E172"/>
    <mergeCell ref="A190:E190"/>
    <mergeCell ref="A191:E191"/>
    <mergeCell ref="A86:E86"/>
    <mergeCell ref="A2:E2"/>
    <mergeCell ref="A1:E1"/>
    <mergeCell ref="A24:E24"/>
    <mergeCell ref="A45:E45"/>
    <mergeCell ref="A65:E65"/>
    <mergeCell ref="A67:A68"/>
    <mergeCell ref="B67:E67"/>
    <mergeCell ref="A109:A110"/>
    <mergeCell ref="B109:E109"/>
    <mergeCell ref="A88:A89"/>
    <mergeCell ref="B88:E88"/>
    <mergeCell ref="A128:E128"/>
    <mergeCell ref="A107:E107"/>
    <mergeCell ref="A149:E149"/>
    <mergeCell ref="A151:A152"/>
    <mergeCell ref="B151:E151"/>
    <mergeCell ref="A130:A131"/>
    <mergeCell ref="B130:E130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tabColor theme="0"/>
  </sheetPr>
  <dimension ref="A1:S189"/>
  <sheetViews>
    <sheetView showGridLines="0" topLeftCell="A105" zoomScaleNormal="100" zoomScaleSheetLayoutView="100" workbookViewId="0">
      <selection activeCell="A105" sqref="A105:E105"/>
    </sheetView>
  </sheetViews>
  <sheetFormatPr baseColWidth="10" defaultColWidth="11.42578125" defaultRowHeight="12.75" customHeight="1"/>
  <cols>
    <col min="1" max="5" width="16.7109375" style="1" customWidth="1"/>
    <col min="6" max="7" width="14.42578125" style="7" customWidth="1"/>
    <col min="8" max="8" width="8.85546875" style="7" customWidth="1"/>
    <col min="9" max="9" width="10.7109375" style="7" customWidth="1"/>
    <col min="10" max="10" width="8.140625" style="7" customWidth="1"/>
    <col min="11" max="11" width="8.28515625" style="7" customWidth="1"/>
    <col min="12" max="12" width="9.140625" style="7" customWidth="1"/>
    <col min="13" max="13" width="5.42578125" style="7" customWidth="1"/>
    <col min="14" max="14" width="9.5703125" style="7" customWidth="1"/>
    <col min="15" max="15" width="11.85546875" style="7" customWidth="1"/>
    <col min="16" max="16" width="7.85546875" style="7" customWidth="1"/>
    <col min="17" max="16384" width="11.42578125" style="1"/>
  </cols>
  <sheetData>
    <row r="1" spans="1:19" s="13" customFormat="1" ht="16.5" hidden="1" customHeight="1">
      <c r="A1" s="521" t="s">
        <v>174</v>
      </c>
      <c r="B1" s="506"/>
      <c r="C1" s="506"/>
      <c r="D1" s="506"/>
      <c r="E1" s="506"/>
      <c r="F1" s="31"/>
      <c r="G1" s="31"/>
      <c r="H1" s="31"/>
      <c r="I1" s="32"/>
      <c r="J1" s="32"/>
      <c r="K1" s="32"/>
      <c r="L1" s="32"/>
      <c r="M1" s="32"/>
      <c r="N1" s="32"/>
      <c r="O1" s="32"/>
      <c r="P1" s="32"/>
    </row>
    <row r="2" spans="1:19" s="13" customFormat="1" ht="14.25" hidden="1" customHeight="1">
      <c r="A2" s="506" t="s">
        <v>180</v>
      </c>
      <c r="B2" s="506"/>
      <c r="C2" s="506"/>
      <c r="D2" s="506"/>
      <c r="E2" s="506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9" s="13" customFormat="1" ht="8.25" hidden="1" customHeight="1">
      <c r="A3" s="118"/>
      <c r="B3" s="118"/>
      <c r="C3" s="118"/>
      <c r="D3" s="118"/>
      <c r="E3" s="118"/>
      <c r="F3" s="32"/>
      <c r="G3" s="32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9" s="2" customFormat="1" ht="25.5" hidden="1">
      <c r="A4" s="149" t="s">
        <v>60</v>
      </c>
      <c r="B4" s="106" t="s">
        <v>137</v>
      </c>
      <c r="C4" s="76" t="s">
        <v>135</v>
      </c>
      <c r="D4" s="76" t="s">
        <v>134</v>
      </c>
      <c r="E4" s="76" t="s">
        <v>136</v>
      </c>
      <c r="F4" s="33"/>
      <c r="G4" s="33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9" s="2" customFormat="1" ht="18" hidden="1" customHeight="1">
      <c r="A5" s="157" t="s">
        <v>47</v>
      </c>
      <c r="B5" s="158">
        <f>SUM(B6:B18)</f>
        <v>1501</v>
      </c>
      <c r="C5" s="158">
        <f>SUM(C6:C18)</f>
        <v>1501</v>
      </c>
      <c r="D5" s="158">
        <f>SUM(D6:D18)</f>
        <v>1598.2</v>
      </c>
      <c r="E5" s="158">
        <f>SUM(E6:E18)</f>
        <v>10839.528501093457</v>
      </c>
      <c r="F5" s="33"/>
      <c r="G5" s="3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11" customFormat="1" ht="17.25" hidden="1" customHeight="1">
      <c r="A6" s="39" t="s">
        <v>50</v>
      </c>
      <c r="B6" s="66">
        <v>751</v>
      </c>
      <c r="C6" s="66">
        <v>751</v>
      </c>
      <c r="D6" s="66">
        <v>829</v>
      </c>
      <c r="E6" s="66">
        <f>(D6*1000)/C6</f>
        <v>1103.861517976032</v>
      </c>
      <c r="F6" s="34"/>
      <c r="G6" s="3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s="11" customFormat="1" ht="17.25" hidden="1" customHeight="1">
      <c r="A7" s="39" t="s">
        <v>70</v>
      </c>
      <c r="B7" s="66">
        <v>110</v>
      </c>
      <c r="C7" s="66">
        <v>110</v>
      </c>
      <c r="D7" s="66">
        <v>101.8</v>
      </c>
      <c r="E7" s="66">
        <f t="shared" ref="E7:E18" si="0">(D7*1000)/C7</f>
        <v>925.4545454545455</v>
      </c>
      <c r="F7" s="16"/>
      <c r="G7" s="1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s="11" customFormat="1" ht="17.25" hidden="1" customHeight="1">
      <c r="A8" s="39" t="s">
        <v>54</v>
      </c>
      <c r="B8" s="66">
        <v>19</v>
      </c>
      <c r="C8" s="66">
        <v>19</v>
      </c>
      <c r="D8" s="66">
        <v>20</v>
      </c>
      <c r="E8" s="66">
        <f t="shared" si="0"/>
        <v>1052.6315789473683</v>
      </c>
      <c r="F8" s="16"/>
      <c r="G8" s="1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s="11" customFormat="1" ht="17.25" hidden="1" customHeight="1">
      <c r="A9" s="39" t="s">
        <v>55</v>
      </c>
      <c r="B9" s="66">
        <v>28</v>
      </c>
      <c r="C9" s="66">
        <v>28</v>
      </c>
      <c r="D9" s="66">
        <v>28.8</v>
      </c>
      <c r="E9" s="66">
        <f t="shared" si="0"/>
        <v>1028.5714285714287</v>
      </c>
      <c r="F9" s="16"/>
      <c r="G9" s="1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s="11" customFormat="1" ht="17.25" hidden="1" customHeight="1">
      <c r="A10" s="39" t="s">
        <v>71</v>
      </c>
      <c r="B10" s="66">
        <v>71</v>
      </c>
      <c r="C10" s="66">
        <v>71</v>
      </c>
      <c r="D10" s="66">
        <v>64.099999999999994</v>
      </c>
      <c r="E10" s="66">
        <f t="shared" si="0"/>
        <v>902.81690140845058</v>
      </c>
      <c r="F10" s="16"/>
      <c r="G10" s="1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s="11" customFormat="1" ht="17.25" hidden="1" customHeight="1">
      <c r="A11" s="39" t="s">
        <v>72</v>
      </c>
      <c r="B11" s="66">
        <v>290</v>
      </c>
      <c r="C11" s="66">
        <v>290</v>
      </c>
      <c r="D11" s="66">
        <v>269.2</v>
      </c>
      <c r="E11" s="66">
        <f t="shared" si="0"/>
        <v>928.27586206896547</v>
      </c>
      <c r="F11" s="16"/>
      <c r="G11" s="16"/>
      <c r="H11" s="1"/>
      <c r="I11" s="2"/>
      <c r="J11" s="2"/>
      <c r="K11" s="1"/>
      <c r="L11" s="1"/>
      <c r="M11" s="1"/>
      <c r="N11" s="1"/>
      <c r="O11" s="1"/>
      <c r="P11" s="1"/>
      <c r="Q11" s="1"/>
      <c r="R11" s="1"/>
      <c r="S11" s="1"/>
    </row>
    <row r="12" spans="1:19" s="11" customFormat="1" ht="17.25" hidden="1" customHeight="1">
      <c r="A12" s="39" t="s">
        <v>51</v>
      </c>
      <c r="B12" s="66">
        <v>10</v>
      </c>
      <c r="C12" s="66">
        <v>10</v>
      </c>
      <c r="D12" s="66">
        <v>13.7</v>
      </c>
      <c r="E12" s="66">
        <f t="shared" si="0"/>
        <v>1370</v>
      </c>
      <c r="F12" s="16"/>
      <c r="G12" s="16"/>
      <c r="H12" s="1"/>
      <c r="I12" s="2"/>
      <c r="J12" s="2"/>
      <c r="K12" s="1"/>
      <c r="L12" s="1"/>
      <c r="M12" s="1"/>
      <c r="N12" s="1"/>
      <c r="O12" s="1"/>
      <c r="P12" s="1"/>
      <c r="Q12" s="1"/>
      <c r="R12" s="1"/>
      <c r="S12" s="1"/>
    </row>
    <row r="13" spans="1:19" s="11" customFormat="1" ht="17.25" hidden="1" customHeight="1">
      <c r="A13" s="39" t="s">
        <v>48</v>
      </c>
      <c r="B13" s="66">
        <v>30</v>
      </c>
      <c r="C13" s="66">
        <v>30</v>
      </c>
      <c r="D13" s="66">
        <v>38.9</v>
      </c>
      <c r="E13" s="66">
        <f t="shared" si="0"/>
        <v>1296.6666666666667</v>
      </c>
      <c r="F13" s="16"/>
      <c r="G13" s="16"/>
      <c r="H13" s="1"/>
      <c r="I13" s="2"/>
      <c r="J13" s="2"/>
      <c r="K13" s="1"/>
      <c r="L13" s="1"/>
      <c r="M13" s="1"/>
      <c r="N13" s="1"/>
      <c r="O13" s="1"/>
      <c r="P13" s="1"/>
      <c r="Q13" s="1"/>
      <c r="R13" s="1"/>
      <c r="S13" s="1"/>
    </row>
    <row r="14" spans="1:19" s="11" customFormat="1" ht="17.25" hidden="1" customHeight="1">
      <c r="A14" s="39" t="s">
        <v>49</v>
      </c>
      <c r="B14" s="66">
        <v>16</v>
      </c>
      <c r="C14" s="66">
        <v>16</v>
      </c>
      <c r="D14" s="66">
        <v>16</v>
      </c>
      <c r="E14" s="66">
        <f t="shared" si="0"/>
        <v>1000</v>
      </c>
      <c r="F14" s="16"/>
      <c r="G14" s="16"/>
      <c r="H14" s="1"/>
      <c r="I14" s="2"/>
      <c r="J14" s="2"/>
      <c r="K14" s="1"/>
      <c r="L14" s="1"/>
      <c r="M14" s="1"/>
      <c r="N14" s="1"/>
      <c r="O14" s="1"/>
      <c r="P14" s="1"/>
      <c r="Q14" s="1"/>
      <c r="R14" s="1"/>
      <c r="S14" s="1"/>
    </row>
    <row r="15" spans="1:19" s="11" customFormat="1" ht="17.25" hidden="1" customHeight="1">
      <c r="A15" s="39" t="s">
        <v>74</v>
      </c>
      <c r="B15" s="66" t="s">
        <v>0</v>
      </c>
      <c r="C15" s="66" t="s">
        <v>0</v>
      </c>
      <c r="D15" s="66" t="s">
        <v>0</v>
      </c>
      <c r="E15" s="66" t="s">
        <v>0</v>
      </c>
      <c r="F15" s="16"/>
      <c r="G15" s="16"/>
      <c r="H15" s="1"/>
      <c r="I15" s="2"/>
      <c r="J15" s="2"/>
      <c r="K15" s="1"/>
      <c r="L15" s="1"/>
      <c r="M15" s="1"/>
      <c r="N15" s="1"/>
      <c r="O15" s="1"/>
      <c r="P15" s="1"/>
      <c r="Q15" s="1"/>
      <c r="R15" s="1"/>
      <c r="S15" s="1"/>
    </row>
    <row r="16" spans="1:19" s="11" customFormat="1" ht="17.25" hidden="1" customHeight="1">
      <c r="A16" s="39" t="s">
        <v>99</v>
      </c>
      <c r="B16" s="66" t="s">
        <v>0</v>
      </c>
      <c r="C16" s="66" t="s">
        <v>0</v>
      </c>
      <c r="D16" s="66" t="s">
        <v>0</v>
      </c>
      <c r="E16" s="66" t="s">
        <v>0</v>
      </c>
      <c r="F16" s="16"/>
      <c r="G16" s="16"/>
      <c r="H16" s="1"/>
      <c r="I16" s="2"/>
      <c r="J16" s="2"/>
      <c r="K16" s="1"/>
      <c r="L16" s="1"/>
      <c r="M16" s="1"/>
      <c r="N16" s="1"/>
      <c r="O16" s="1"/>
      <c r="P16" s="1"/>
      <c r="Q16" s="1"/>
      <c r="R16" s="1"/>
      <c r="S16" s="1"/>
    </row>
    <row r="17" spans="1:19" s="11" customFormat="1" ht="17.25" hidden="1" customHeight="1">
      <c r="A17" s="39" t="s">
        <v>52</v>
      </c>
      <c r="B17" s="66" t="s">
        <v>0</v>
      </c>
      <c r="C17" s="66" t="s">
        <v>0</v>
      </c>
      <c r="D17" s="66" t="s">
        <v>0</v>
      </c>
      <c r="E17" s="66" t="s">
        <v>0</v>
      </c>
      <c r="F17" s="16"/>
      <c r="G17" s="16"/>
      <c r="H17" s="1"/>
      <c r="I17" s="2"/>
      <c r="J17" s="2"/>
      <c r="K17" s="1"/>
      <c r="L17" s="1"/>
      <c r="M17" s="1"/>
      <c r="N17" s="1"/>
      <c r="O17" s="1"/>
      <c r="P17" s="1"/>
      <c r="Q17" s="1"/>
      <c r="R17" s="1"/>
      <c r="S17" s="1"/>
    </row>
    <row r="18" spans="1:19" ht="17.25" hidden="1" customHeight="1">
      <c r="A18" s="40" t="s">
        <v>53</v>
      </c>
      <c r="B18" s="120">
        <v>176</v>
      </c>
      <c r="C18" s="120">
        <v>176</v>
      </c>
      <c r="D18" s="120">
        <v>216.7</v>
      </c>
      <c r="E18" s="120">
        <f t="shared" si="0"/>
        <v>1231.25</v>
      </c>
      <c r="H18" s="1"/>
      <c r="I18" s="2"/>
      <c r="J18" s="2"/>
      <c r="K18" s="1"/>
      <c r="L18" s="1"/>
      <c r="M18" s="1"/>
      <c r="N18" s="1"/>
      <c r="O18" s="1"/>
      <c r="P18" s="1"/>
    </row>
    <row r="19" spans="1:19" ht="12.75" hidden="1" customHeight="1">
      <c r="A19" s="130" t="s">
        <v>167</v>
      </c>
      <c r="B19" s="66"/>
      <c r="C19" s="66"/>
      <c r="D19" s="66"/>
      <c r="E19" s="119"/>
      <c r="H19" s="1"/>
      <c r="I19" s="2"/>
      <c r="J19" s="2"/>
      <c r="K19" s="1"/>
      <c r="L19" s="1"/>
      <c r="M19" s="1"/>
      <c r="N19" s="1"/>
      <c r="O19" s="1"/>
      <c r="P19" s="1"/>
    </row>
    <row r="20" spans="1:19" ht="12.75" hidden="1" customHeight="1">
      <c r="A20" s="62" t="s">
        <v>127</v>
      </c>
      <c r="B20" s="18"/>
      <c r="C20" s="18"/>
      <c r="D20" s="18"/>
      <c r="E20" s="18"/>
      <c r="I20" s="2"/>
      <c r="J20" s="2"/>
      <c r="K20" s="1"/>
      <c r="L20" s="1"/>
      <c r="N20" s="1"/>
      <c r="O20" s="1"/>
      <c r="P20" s="1"/>
    </row>
    <row r="21" spans="1:19" ht="12.75" hidden="1" customHeight="1">
      <c r="I21" s="2"/>
      <c r="J21" s="2"/>
      <c r="K21" s="1"/>
      <c r="L21" s="1"/>
      <c r="N21" s="1"/>
      <c r="O21" s="1"/>
      <c r="P21" s="1"/>
    </row>
    <row r="22" spans="1:19" ht="11.25" hidden="1" customHeight="1">
      <c r="I22" s="2"/>
      <c r="J22" s="2"/>
      <c r="K22" s="1"/>
      <c r="L22" s="1"/>
      <c r="N22" s="1"/>
      <c r="O22" s="1"/>
      <c r="P22" s="1"/>
    </row>
    <row r="23" spans="1:19" ht="28.5" hidden="1" customHeight="1">
      <c r="A23" s="577" t="s">
        <v>246</v>
      </c>
      <c r="B23" s="577"/>
      <c r="C23" s="577"/>
      <c r="D23" s="577"/>
      <c r="E23" s="577"/>
      <c r="I23" s="1"/>
      <c r="J23" s="1"/>
      <c r="K23" s="1"/>
      <c r="L23" s="1"/>
      <c r="N23" s="1"/>
      <c r="O23" s="1"/>
      <c r="P23" s="1"/>
    </row>
    <row r="24" spans="1:19" ht="6" hidden="1" customHeight="1">
      <c r="A24" s="17"/>
      <c r="B24" s="17"/>
      <c r="C24" s="17"/>
      <c r="D24" s="17"/>
      <c r="E24" s="17"/>
      <c r="I24" s="1"/>
      <c r="J24" s="1"/>
      <c r="K24" s="1"/>
      <c r="L24" s="1"/>
      <c r="N24" s="1"/>
      <c r="O24" s="1"/>
      <c r="P24" s="1"/>
    </row>
    <row r="25" spans="1:19" ht="39.75" hidden="1" customHeight="1">
      <c r="A25" s="149" t="s">
        <v>60</v>
      </c>
      <c r="B25" s="106" t="s">
        <v>137</v>
      </c>
      <c r="C25" s="76" t="s">
        <v>135</v>
      </c>
      <c r="D25" s="76" t="s">
        <v>134</v>
      </c>
      <c r="E25" s="76" t="s">
        <v>136</v>
      </c>
      <c r="I25" s="1"/>
      <c r="J25" s="1"/>
      <c r="K25" s="1"/>
      <c r="L25" s="1"/>
      <c r="N25" s="1"/>
      <c r="O25" s="1"/>
      <c r="P25" s="1"/>
    </row>
    <row r="26" spans="1:19" ht="18.95" hidden="1" customHeight="1">
      <c r="A26" s="157" t="s">
        <v>47</v>
      </c>
      <c r="B26" s="158">
        <f>+SUM(B27:B39)</f>
        <v>1372</v>
      </c>
      <c r="C26" s="158">
        <f>+SUM(C27:C39)</f>
        <v>1372</v>
      </c>
      <c r="D26" s="158">
        <f>+SUM(D27:D39)</f>
        <v>1491.76</v>
      </c>
      <c r="E26" s="158"/>
      <c r="I26" s="1"/>
      <c r="J26" s="1"/>
      <c r="K26" s="1"/>
      <c r="L26" s="1"/>
      <c r="N26" s="1"/>
      <c r="O26" s="1"/>
      <c r="P26" s="1"/>
    </row>
    <row r="27" spans="1:19" ht="18.95" hidden="1" customHeight="1">
      <c r="A27" s="39" t="s">
        <v>50</v>
      </c>
      <c r="B27" s="66">
        <v>726</v>
      </c>
      <c r="C27" s="66">
        <v>726</v>
      </c>
      <c r="D27" s="66">
        <v>814</v>
      </c>
      <c r="E27" s="66">
        <v>1121.212</v>
      </c>
      <c r="I27" s="1"/>
      <c r="J27" s="1"/>
      <c r="K27" s="1"/>
      <c r="L27" s="1"/>
      <c r="N27" s="1"/>
      <c r="O27" s="1"/>
      <c r="P27" s="1"/>
    </row>
    <row r="28" spans="1:19" ht="18.95" hidden="1" customHeight="1">
      <c r="A28" s="39" t="s">
        <v>70</v>
      </c>
      <c r="B28" s="66">
        <v>107</v>
      </c>
      <c r="C28" s="66">
        <v>107</v>
      </c>
      <c r="D28" s="66">
        <v>103.36</v>
      </c>
      <c r="E28" s="66">
        <v>965.98099999999999</v>
      </c>
      <c r="I28" s="1"/>
      <c r="J28" s="1"/>
      <c r="K28" s="1"/>
      <c r="L28" s="1"/>
      <c r="N28" s="1"/>
      <c r="O28" s="1"/>
      <c r="P28" s="1"/>
    </row>
    <row r="29" spans="1:19" ht="18.95" hidden="1" customHeight="1">
      <c r="A29" s="39" t="s">
        <v>54</v>
      </c>
      <c r="B29" s="66">
        <v>22</v>
      </c>
      <c r="C29" s="66">
        <v>22</v>
      </c>
      <c r="D29" s="66">
        <v>21.9</v>
      </c>
      <c r="E29" s="66">
        <v>995.45399999999995</v>
      </c>
      <c r="I29" s="1"/>
      <c r="J29" s="1"/>
      <c r="K29" s="1"/>
      <c r="L29" s="1"/>
      <c r="N29" s="1"/>
      <c r="O29" s="1"/>
      <c r="P29" s="1"/>
    </row>
    <row r="30" spans="1:19" ht="18.95" hidden="1" customHeight="1">
      <c r="A30" s="39" t="s">
        <v>55</v>
      </c>
      <c r="B30" s="66">
        <v>17</v>
      </c>
      <c r="C30" s="66">
        <v>17</v>
      </c>
      <c r="D30" s="66">
        <v>17</v>
      </c>
      <c r="E30" s="66">
        <v>1000</v>
      </c>
      <c r="I30" s="1"/>
      <c r="J30" s="1"/>
      <c r="K30" s="1"/>
      <c r="L30" s="1"/>
      <c r="N30" s="1"/>
      <c r="O30" s="1"/>
      <c r="P30" s="1"/>
    </row>
    <row r="31" spans="1:19" ht="18.95" hidden="1" customHeight="1">
      <c r="A31" s="39" t="s">
        <v>71</v>
      </c>
      <c r="B31" s="66">
        <v>55</v>
      </c>
      <c r="C31" s="66">
        <v>55</v>
      </c>
      <c r="D31" s="66">
        <v>50.85</v>
      </c>
      <c r="E31" s="66">
        <v>924.54499999999996</v>
      </c>
      <c r="I31" s="1"/>
      <c r="J31" s="1"/>
      <c r="K31" s="1"/>
      <c r="L31" s="1"/>
      <c r="M31" s="146"/>
      <c r="N31" s="1"/>
      <c r="O31" s="1"/>
      <c r="P31" s="1"/>
    </row>
    <row r="32" spans="1:19" ht="18.95" hidden="1" customHeight="1">
      <c r="A32" s="39" t="s">
        <v>72</v>
      </c>
      <c r="B32" s="66">
        <v>277</v>
      </c>
      <c r="C32" s="66">
        <v>277</v>
      </c>
      <c r="D32" s="66">
        <v>268</v>
      </c>
      <c r="E32" s="66">
        <v>967.50900000000001</v>
      </c>
      <c r="I32" s="1"/>
      <c r="J32" s="1"/>
      <c r="K32" s="1"/>
      <c r="L32" s="1"/>
      <c r="M32" s="146">
        <v>239.5</v>
      </c>
      <c r="N32" s="1"/>
      <c r="O32" s="1"/>
      <c r="P32" s="1"/>
    </row>
    <row r="33" spans="1:16" ht="18.95" hidden="1" customHeight="1">
      <c r="A33" s="39" t="s">
        <v>51</v>
      </c>
      <c r="B33" s="66">
        <v>8</v>
      </c>
      <c r="C33" s="66">
        <v>8</v>
      </c>
      <c r="D33" s="66">
        <v>12</v>
      </c>
      <c r="E33" s="66">
        <v>1500</v>
      </c>
      <c r="L33" s="147"/>
      <c r="M33" s="146">
        <v>827</v>
      </c>
      <c r="N33" s="1"/>
      <c r="O33" s="1"/>
      <c r="P33" s="1"/>
    </row>
    <row r="34" spans="1:16" ht="18.95" hidden="1" customHeight="1">
      <c r="A34" s="39" t="s">
        <v>48</v>
      </c>
      <c r="B34" s="66">
        <v>30</v>
      </c>
      <c r="C34" s="66">
        <v>30</v>
      </c>
      <c r="D34" s="66">
        <v>39.049999999999997</v>
      </c>
      <c r="E34" s="66">
        <v>1301.6659999999999</v>
      </c>
      <c r="L34" s="147"/>
      <c r="M34" s="146"/>
      <c r="N34" s="1"/>
      <c r="O34" s="1"/>
      <c r="P34" s="1"/>
    </row>
    <row r="35" spans="1:16" ht="18.95" hidden="1" customHeight="1">
      <c r="A35" s="39" t="s">
        <v>49</v>
      </c>
      <c r="B35" s="66">
        <v>15</v>
      </c>
      <c r="C35" s="66">
        <v>15</v>
      </c>
      <c r="D35" s="66">
        <v>15.6</v>
      </c>
      <c r="E35" s="66">
        <v>1040</v>
      </c>
      <c r="N35" s="1"/>
      <c r="O35" s="1"/>
      <c r="P35" s="1"/>
    </row>
    <row r="36" spans="1:16" ht="18.95" hidden="1" customHeight="1">
      <c r="A36" s="39" t="s">
        <v>193</v>
      </c>
      <c r="B36" s="66" t="s">
        <v>0</v>
      </c>
      <c r="C36" s="66" t="s">
        <v>0</v>
      </c>
      <c r="D36" s="66" t="s">
        <v>0</v>
      </c>
      <c r="E36" s="66" t="s">
        <v>0</v>
      </c>
      <c r="N36" s="1"/>
      <c r="O36" s="1"/>
      <c r="P36" s="1"/>
    </row>
    <row r="37" spans="1:16" ht="18.95" hidden="1" customHeight="1">
      <c r="A37" s="39" t="s">
        <v>99</v>
      </c>
      <c r="B37" s="66" t="s">
        <v>0</v>
      </c>
      <c r="C37" s="66" t="s">
        <v>0</v>
      </c>
      <c r="D37" s="66" t="s">
        <v>0</v>
      </c>
      <c r="E37" s="66" t="s">
        <v>0</v>
      </c>
    </row>
    <row r="38" spans="1:16" ht="18.95" hidden="1" customHeight="1">
      <c r="A38" s="39" t="s">
        <v>52</v>
      </c>
      <c r="B38" s="66" t="s">
        <v>0</v>
      </c>
      <c r="C38" s="66" t="s">
        <v>0</v>
      </c>
      <c r="D38" s="66" t="s">
        <v>0</v>
      </c>
      <c r="E38" s="66" t="s">
        <v>0</v>
      </c>
    </row>
    <row r="39" spans="1:16" ht="18.95" hidden="1" customHeight="1">
      <c r="A39" s="40" t="s">
        <v>53</v>
      </c>
      <c r="B39" s="120">
        <v>115</v>
      </c>
      <c r="C39" s="120">
        <v>115</v>
      </c>
      <c r="D39" s="120">
        <v>150</v>
      </c>
      <c r="E39" s="120">
        <v>1304.347</v>
      </c>
    </row>
    <row r="40" spans="1:16" ht="12.75" hidden="1" customHeight="1">
      <c r="A40" s="575" t="s">
        <v>167</v>
      </c>
      <c r="B40" s="575"/>
      <c r="C40" s="575"/>
      <c r="D40" s="575"/>
      <c r="E40" s="575"/>
    </row>
    <row r="41" spans="1:16" ht="12.75" hidden="1" customHeight="1">
      <c r="A41" s="558" t="s">
        <v>127</v>
      </c>
      <c r="B41" s="558"/>
      <c r="C41" s="558"/>
      <c r="D41" s="558"/>
      <c r="E41" s="558"/>
    </row>
    <row r="42" spans="1:16" ht="12.75" hidden="1" customHeight="1"/>
    <row r="43" spans="1:16" ht="28.5" hidden="1" customHeight="1">
      <c r="A43" s="577" t="s">
        <v>302</v>
      </c>
      <c r="B43" s="577"/>
      <c r="C43" s="577"/>
      <c r="D43" s="577"/>
      <c r="E43" s="577"/>
      <c r="I43" s="1"/>
      <c r="J43" s="1"/>
      <c r="K43" s="1"/>
      <c r="L43" s="1"/>
      <c r="N43" s="1"/>
      <c r="O43" s="1"/>
      <c r="P43" s="1"/>
    </row>
    <row r="44" spans="1:16" ht="6" hidden="1" customHeight="1">
      <c r="A44" s="17"/>
      <c r="B44" s="17"/>
      <c r="C44" s="17"/>
      <c r="D44" s="17"/>
      <c r="E44" s="17"/>
      <c r="I44" s="1"/>
      <c r="J44" s="1"/>
      <c r="K44" s="1"/>
      <c r="L44" s="1"/>
      <c r="N44" s="1"/>
      <c r="O44" s="1"/>
      <c r="P44" s="1"/>
    </row>
    <row r="45" spans="1:16" ht="30" hidden="1" customHeight="1">
      <c r="A45" s="137" t="s">
        <v>60</v>
      </c>
      <c r="B45" s="106" t="s">
        <v>137</v>
      </c>
      <c r="C45" s="76" t="s">
        <v>135</v>
      </c>
      <c r="D45" s="76" t="s">
        <v>134</v>
      </c>
      <c r="E45" s="76" t="s">
        <v>136</v>
      </c>
      <c r="I45" s="243"/>
      <c r="J45" s="1"/>
      <c r="K45" s="1"/>
      <c r="L45" s="1"/>
      <c r="N45" s="1"/>
      <c r="O45" s="1"/>
      <c r="P45" s="1"/>
    </row>
    <row r="46" spans="1:16" ht="10.35" hidden="1" customHeight="1">
      <c r="A46" s="157"/>
      <c r="B46" s="51"/>
      <c r="C46" s="51"/>
      <c r="D46" s="51"/>
      <c r="E46" s="51"/>
      <c r="I46" s="300"/>
      <c r="J46" s="1"/>
      <c r="K46" s="1"/>
      <c r="L46" s="1"/>
      <c r="N46" s="1"/>
      <c r="O46" s="1"/>
      <c r="P46" s="1"/>
    </row>
    <row r="47" spans="1:16" ht="10.35" hidden="1" customHeight="1">
      <c r="A47" s="157" t="s">
        <v>280</v>
      </c>
      <c r="B47" s="196">
        <f>+SUM(B48:B60)</f>
        <v>1493</v>
      </c>
      <c r="C47" s="196">
        <f>+SUM(C48:C60)</f>
        <v>1493</v>
      </c>
      <c r="D47" s="196">
        <f>+SUM(D48:D60)</f>
        <v>1668.65</v>
      </c>
      <c r="E47" s="196">
        <f>D47/C47*1000</f>
        <v>1117.6490288010716</v>
      </c>
      <c r="I47" s="1"/>
      <c r="J47" s="1"/>
      <c r="K47" s="1"/>
      <c r="L47" s="1"/>
      <c r="N47" s="1"/>
      <c r="O47" s="1"/>
      <c r="P47" s="1"/>
    </row>
    <row r="48" spans="1:16" ht="10.35" hidden="1" customHeight="1">
      <c r="A48" s="39" t="s">
        <v>50</v>
      </c>
      <c r="B48" s="283">
        <v>729</v>
      </c>
      <c r="C48" s="283">
        <v>729</v>
      </c>
      <c r="D48" s="283">
        <v>814</v>
      </c>
      <c r="E48" s="283">
        <v>1116.5999999999999</v>
      </c>
      <c r="G48" s="303"/>
      <c r="I48" s="1"/>
      <c r="J48" s="1"/>
      <c r="K48" s="1"/>
      <c r="L48" s="1"/>
      <c r="N48" s="1"/>
      <c r="O48" s="1"/>
      <c r="P48" s="1"/>
    </row>
    <row r="49" spans="1:16" ht="10.35" hidden="1" customHeight="1">
      <c r="A49" s="39" t="s">
        <v>70</v>
      </c>
      <c r="B49" s="283">
        <v>107</v>
      </c>
      <c r="C49" s="283">
        <v>107</v>
      </c>
      <c r="D49" s="283">
        <v>123</v>
      </c>
      <c r="E49" s="283">
        <v>1149.53</v>
      </c>
      <c r="G49"/>
      <c r="I49" s="1"/>
      <c r="J49" s="1"/>
      <c r="K49" s="1"/>
      <c r="L49" s="1"/>
      <c r="N49" s="1"/>
      <c r="O49" s="1"/>
      <c r="P49" s="1"/>
    </row>
    <row r="50" spans="1:16" ht="10.35" hidden="1" customHeight="1">
      <c r="A50" s="39" t="s">
        <v>54</v>
      </c>
      <c r="B50" s="283">
        <v>30</v>
      </c>
      <c r="C50" s="283">
        <v>30</v>
      </c>
      <c r="D50" s="283">
        <v>30</v>
      </c>
      <c r="E50" s="283">
        <v>1000</v>
      </c>
      <c r="G50"/>
      <c r="I50" s="1"/>
      <c r="J50" s="1"/>
      <c r="K50" s="1"/>
      <c r="L50" s="1"/>
      <c r="N50" s="1"/>
      <c r="O50" s="1"/>
      <c r="P50" s="1"/>
    </row>
    <row r="51" spans="1:16" ht="10.35" hidden="1" customHeight="1">
      <c r="A51" s="39" t="s">
        <v>55</v>
      </c>
      <c r="B51" s="283">
        <v>13</v>
      </c>
      <c r="C51" s="283">
        <v>13</v>
      </c>
      <c r="D51" s="283">
        <v>13</v>
      </c>
      <c r="E51" s="283">
        <f t="shared" ref="E51:E56" si="1">D51/C51*1000</f>
        <v>1000</v>
      </c>
      <c r="G51" s="300"/>
      <c r="I51" s="1"/>
      <c r="J51" s="1"/>
      <c r="K51" s="1"/>
      <c r="L51" s="1"/>
      <c r="N51" s="1"/>
      <c r="O51" s="1"/>
      <c r="P51" s="1"/>
    </row>
    <row r="52" spans="1:16" ht="10.35" hidden="1" customHeight="1">
      <c r="A52" s="39" t="s">
        <v>71</v>
      </c>
      <c r="B52" s="283">
        <v>56</v>
      </c>
      <c r="C52" s="283">
        <v>56</v>
      </c>
      <c r="D52" s="283">
        <v>51.2</v>
      </c>
      <c r="E52" s="283">
        <f t="shared" si="1"/>
        <v>914.28571428571433</v>
      </c>
      <c r="G52" s="13"/>
      <c r="I52" s="1"/>
      <c r="J52" s="1"/>
      <c r="K52" s="1"/>
      <c r="L52" s="1"/>
      <c r="M52" s="304"/>
      <c r="N52" s="1"/>
      <c r="O52" s="1"/>
      <c r="P52" s="1"/>
    </row>
    <row r="53" spans="1:16" ht="10.35" hidden="1" customHeight="1">
      <c r="A53" s="39" t="s">
        <v>72</v>
      </c>
      <c r="B53" s="283">
        <v>373</v>
      </c>
      <c r="C53" s="283">
        <v>373</v>
      </c>
      <c r="D53" s="283">
        <v>408</v>
      </c>
      <c r="E53" s="283">
        <f t="shared" si="1"/>
        <v>1093.8337801608579</v>
      </c>
      <c r="G53" s="300"/>
      <c r="I53" s="1"/>
      <c r="J53" s="1"/>
      <c r="K53" s="1"/>
      <c r="L53" s="1"/>
      <c r="M53" s="304"/>
      <c r="N53" s="1"/>
      <c r="O53" s="1"/>
      <c r="P53" s="1"/>
    </row>
    <row r="54" spans="1:16" ht="10.35" hidden="1" customHeight="1">
      <c r="A54" s="39" t="s">
        <v>51</v>
      </c>
      <c r="B54" s="283">
        <v>9</v>
      </c>
      <c r="C54" s="283">
        <v>9</v>
      </c>
      <c r="D54" s="283">
        <v>13</v>
      </c>
      <c r="E54" s="283">
        <f t="shared" si="1"/>
        <v>1444.4444444444443</v>
      </c>
      <c r="L54" s="147"/>
      <c r="M54" s="304"/>
      <c r="N54" s="1"/>
      <c r="O54" s="1"/>
      <c r="P54" s="1"/>
    </row>
    <row r="55" spans="1:16" ht="10.35" hidden="1" customHeight="1">
      <c r="A55" s="39" t="s">
        <v>48</v>
      </c>
      <c r="B55" s="283">
        <v>39</v>
      </c>
      <c r="C55" s="283">
        <v>39</v>
      </c>
      <c r="D55" s="283">
        <v>45.45</v>
      </c>
      <c r="E55" s="283">
        <f t="shared" si="1"/>
        <v>1165.3846153846155</v>
      </c>
      <c r="L55" s="147"/>
      <c r="M55" s="304"/>
      <c r="N55" s="1"/>
      <c r="O55" s="1"/>
      <c r="P55" s="1"/>
    </row>
    <row r="56" spans="1:16" ht="10.35" hidden="1" customHeight="1">
      <c r="A56" s="39" t="s">
        <v>49</v>
      </c>
      <c r="B56" s="283">
        <v>16</v>
      </c>
      <c r="C56" s="283">
        <v>16</v>
      </c>
      <c r="D56" s="283">
        <v>16</v>
      </c>
      <c r="E56" s="283">
        <f t="shared" si="1"/>
        <v>1000</v>
      </c>
      <c r="N56" s="1"/>
      <c r="O56" s="1"/>
      <c r="P56" s="1"/>
    </row>
    <row r="57" spans="1:16" ht="10.35" hidden="1" customHeight="1">
      <c r="A57" s="39" t="s">
        <v>193</v>
      </c>
      <c r="B57" s="283">
        <v>0</v>
      </c>
      <c r="C57" s="283">
        <v>0</v>
      </c>
      <c r="D57" s="283">
        <v>0</v>
      </c>
      <c r="E57" s="283">
        <v>0</v>
      </c>
      <c r="N57" s="1"/>
      <c r="O57" s="1"/>
      <c r="P57" s="1"/>
    </row>
    <row r="58" spans="1:16" ht="10.35" hidden="1" customHeight="1">
      <c r="A58" s="39" t="s">
        <v>99</v>
      </c>
      <c r="B58" s="283">
        <v>0</v>
      </c>
      <c r="C58" s="283">
        <v>0</v>
      </c>
      <c r="D58" s="283">
        <v>0</v>
      </c>
      <c r="E58" s="283">
        <v>0</v>
      </c>
    </row>
    <row r="59" spans="1:16" ht="10.35" hidden="1" customHeight="1">
      <c r="A59" s="39" t="s">
        <v>52</v>
      </c>
      <c r="B59" s="283">
        <v>0</v>
      </c>
      <c r="C59" s="283">
        <v>0</v>
      </c>
      <c r="D59" s="283">
        <v>0</v>
      </c>
      <c r="E59" s="283">
        <v>0</v>
      </c>
    </row>
    <row r="60" spans="1:16" ht="10.35" hidden="1" customHeight="1">
      <c r="A60" s="40" t="s">
        <v>53</v>
      </c>
      <c r="B60" s="284">
        <v>121</v>
      </c>
      <c r="C60" s="284">
        <v>121</v>
      </c>
      <c r="D60" s="284">
        <v>155</v>
      </c>
      <c r="E60" s="284">
        <f>D60/C60*1000</f>
        <v>1280.9917355371899</v>
      </c>
    </row>
    <row r="61" spans="1:16" ht="12.75" hidden="1" customHeight="1">
      <c r="A61" s="129"/>
      <c r="B61" s="129"/>
      <c r="C61" s="129"/>
      <c r="D61" s="129"/>
      <c r="E61" s="341" t="s">
        <v>237</v>
      </c>
    </row>
    <row r="62" spans="1:16" ht="12.75" hidden="1" customHeight="1"/>
    <row r="63" spans="1:16" ht="24" hidden="1" customHeight="1">
      <c r="A63" s="577" t="s">
        <v>371</v>
      </c>
      <c r="B63" s="577"/>
      <c r="C63" s="577"/>
      <c r="D63" s="577"/>
      <c r="E63" s="577"/>
      <c r="I63" s="1"/>
      <c r="J63" s="1"/>
      <c r="K63" s="1"/>
      <c r="L63" s="1"/>
      <c r="N63" s="1"/>
      <c r="O63" s="1"/>
      <c r="P63" s="1"/>
    </row>
    <row r="64" spans="1:16" ht="6" hidden="1" customHeight="1">
      <c r="A64" s="17"/>
      <c r="B64" s="17"/>
      <c r="C64" s="17"/>
      <c r="D64" s="17"/>
      <c r="E64" s="17"/>
      <c r="I64" s="1"/>
      <c r="J64" s="1"/>
      <c r="K64" s="1"/>
      <c r="L64" s="1"/>
      <c r="N64" s="1"/>
      <c r="O64" s="1"/>
      <c r="P64" s="1"/>
    </row>
    <row r="65" spans="1:16" ht="12" hidden="1" customHeight="1">
      <c r="A65" s="554" t="s">
        <v>60</v>
      </c>
      <c r="B65" s="548" t="s">
        <v>322</v>
      </c>
      <c r="C65" s="548"/>
      <c r="D65" s="548"/>
      <c r="E65" s="548"/>
      <c r="F65" s="1"/>
      <c r="G65" s="1"/>
      <c r="H65" s="1"/>
      <c r="I65" s="46"/>
      <c r="J65" s="173"/>
      <c r="K65" s="1"/>
      <c r="L65" s="1"/>
      <c r="M65" s="1"/>
      <c r="N65" s="1"/>
      <c r="O65" s="1"/>
      <c r="P65" s="1"/>
    </row>
    <row r="66" spans="1:16" ht="27.95" hidden="1" customHeight="1">
      <c r="A66" s="555"/>
      <c r="B66" s="76" t="s">
        <v>137</v>
      </c>
      <c r="C66" s="76" t="s">
        <v>135</v>
      </c>
      <c r="D66" s="76" t="s">
        <v>134</v>
      </c>
      <c r="E66" s="76" t="s">
        <v>141</v>
      </c>
      <c r="F66" s="1"/>
      <c r="G66" s="1"/>
      <c r="H66" s="1"/>
      <c r="I66" s="46"/>
      <c r="J66" s="173"/>
      <c r="K66" s="1"/>
      <c r="L66" s="1"/>
      <c r="M66" s="1"/>
      <c r="N66" s="1"/>
      <c r="O66" s="1"/>
      <c r="P66" s="1"/>
    </row>
    <row r="67" spans="1:16" ht="10.35" hidden="1" customHeight="1">
      <c r="A67" s="157"/>
      <c r="B67" s="51"/>
      <c r="C67" s="51"/>
      <c r="D67" s="51"/>
      <c r="E67" s="51"/>
      <c r="I67" s="1"/>
      <c r="J67" s="1"/>
      <c r="K67" s="1"/>
      <c r="L67" s="1"/>
      <c r="N67" s="1"/>
      <c r="O67" s="1"/>
      <c r="P67" s="1"/>
    </row>
    <row r="68" spans="1:16" ht="11.45" hidden="1" customHeight="1">
      <c r="A68" s="157" t="s">
        <v>280</v>
      </c>
      <c r="B68" s="196">
        <f>+SUM(B69:B81)</f>
        <v>1414</v>
      </c>
      <c r="C68" s="196">
        <f>+SUM(C69:C81)</f>
        <v>1414</v>
      </c>
      <c r="D68" s="196">
        <f>+SUM(D69:D81)</f>
        <v>1612.53</v>
      </c>
      <c r="E68" s="196">
        <f>D68/C68*1000</f>
        <v>1140.4031117397453</v>
      </c>
      <c r="I68" s="1"/>
      <c r="J68" s="1"/>
      <c r="K68" s="1"/>
      <c r="L68" s="1"/>
      <c r="N68" s="1"/>
      <c r="O68" s="1"/>
      <c r="P68" s="1"/>
    </row>
    <row r="69" spans="1:16" ht="11.45" hidden="1" customHeight="1">
      <c r="A69" s="39" t="s">
        <v>50</v>
      </c>
      <c r="B69" s="287">
        <v>733</v>
      </c>
      <c r="C69" s="287">
        <v>733</v>
      </c>
      <c r="D69" s="287">
        <v>819.91</v>
      </c>
      <c r="E69" s="287">
        <v>1118.57</v>
      </c>
      <c r="G69" s="303"/>
      <c r="I69" s="1"/>
      <c r="J69" s="1"/>
      <c r="K69" s="1"/>
      <c r="L69" s="1"/>
      <c r="N69" s="1"/>
      <c r="O69" s="1"/>
      <c r="P69" s="1"/>
    </row>
    <row r="70" spans="1:16" ht="11.45" hidden="1" customHeight="1">
      <c r="A70" s="39" t="s">
        <v>70</v>
      </c>
      <c r="B70" s="287">
        <v>122</v>
      </c>
      <c r="C70" s="287">
        <v>122</v>
      </c>
      <c r="D70" s="287">
        <v>144.69999999999999</v>
      </c>
      <c r="E70" s="287">
        <v>1186.07</v>
      </c>
      <c r="G70"/>
      <c r="I70" s="1"/>
      <c r="J70" s="1"/>
      <c r="K70" s="1"/>
      <c r="L70" s="1"/>
      <c r="N70" s="1"/>
      <c r="O70" s="1"/>
      <c r="P70" s="1"/>
    </row>
    <row r="71" spans="1:16" ht="11.45" hidden="1" customHeight="1">
      <c r="A71" s="39" t="s">
        <v>54</v>
      </c>
      <c r="B71" s="287">
        <v>30</v>
      </c>
      <c r="C71" s="287">
        <v>30</v>
      </c>
      <c r="D71" s="287">
        <v>30</v>
      </c>
      <c r="E71" s="287">
        <v>1018.33</v>
      </c>
      <c r="G71"/>
      <c r="I71" s="1"/>
      <c r="J71" s="1"/>
      <c r="K71" s="1"/>
      <c r="L71" s="1"/>
      <c r="N71" s="1"/>
      <c r="O71" s="1"/>
      <c r="P71" s="1"/>
    </row>
    <row r="72" spans="1:16" ht="11.45" hidden="1" customHeight="1">
      <c r="A72" s="39" t="s">
        <v>55</v>
      </c>
      <c r="B72" s="287">
        <v>15</v>
      </c>
      <c r="C72" s="287">
        <v>15</v>
      </c>
      <c r="D72" s="287">
        <v>16.100000000000001</v>
      </c>
      <c r="E72" s="287">
        <f t="shared" ref="E72:E77" si="2">D72/C72*1000</f>
        <v>1073.3333333333335</v>
      </c>
      <c r="G72" s="300"/>
      <c r="I72" s="1"/>
      <c r="J72" s="1"/>
      <c r="K72" s="1"/>
      <c r="L72" s="1"/>
      <c r="N72" s="1"/>
      <c r="O72" s="1"/>
      <c r="P72" s="1"/>
    </row>
    <row r="73" spans="1:16" ht="11.45" hidden="1" customHeight="1">
      <c r="A73" s="39" t="s">
        <v>71</v>
      </c>
      <c r="B73" s="287">
        <v>53</v>
      </c>
      <c r="C73" s="287">
        <v>53</v>
      </c>
      <c r="D73" s="287">
        <v>52.42</v>
      </c>
      <c r="E73" s="287">
        <f t="shared" si="2"/>
        <v>989.05660377358492</v>
      </c>
      <c r="G73" s="13"/>
      <c r="I73" s="1"/>
      <c r="J73" s="1"/>
      <c r="K73" s="1"/>
      <c r="L73" s="1"/>
      <c r="M73" s="304"/>
      <c r="N73" s="1"/>
      <c r="O73" s="1"/>
      <c r="P73" s="1"/>
    </row>
    <row r="74" spans="1:16" ht="11.45" hidden="1" customHeight="1">
      <c r="A74" s="39" t="s">
        <v>72</v>
      </c>
      <c r="B74" s="287">
        <v>288</v>
      </c>
      <c r="C74" s="287">
        <v>288</v>
      </c>
      <c r="D74" s="287">
        <v>339.7</v>
      </c>
      <c r="E74" s="287">
        <f t="shared" si="2"/>
        <v>1179.5138888888887</v>
      </c>
      <c r="G74" s="300"/>
      <c r="I74" s="1"/>
      <c r="J74" s="1"/>
      <c r="K74" s="1"/>
      <c r="L74" s="1"/>
      <c r="M74" s="304"/>
      <c r="N74" s="1"/>
      <c r="O74" s="1"/>
      <c r="P74" s="1"/>
    </row>
    <row r="75" spans="1:16" ht="11.45" hidden="1" customHeight="1">
      <c r="A75" s="39" t="s">
        <v>51</v>
      </c>
      <c r="B75" s="287">
        <v>7</v>
      </c>
      <c r="C75" s="287">
        <v>7</v>
      </c>
      <c r="D75" s="287">
        <v>8.5</v>
      </c>
      <c r="E75" s="287">
        <f t="shared" si="2"/>
        <v>1214.2857142857142</v>
      </c>
      <c r="L75" s="147"/>
      <c r="M75" s="304"/>
      <c r="N75" s="1"/>
      <c r="O75" s="1"/>
      <c r="P75" s="1"/>
    </row>
    <row r="76" spans="1:16" ht="11.45" hidden="1" customHeight="1">
      <c r="A76" s="39" t="s">
        <v>48</v>
      </c>
      <c r="B76" s="287">
        <v>47</v>
      </c>
      <c r="C76" s="287">
        <v>47</v>
      </c>
      <c r="D76" s="287">
        <v>52.9</v>
      </c>
      <c r="E76" s="287">
        <f t="shared" si="2"/>
        <v>1125.5319148936169</v>
      </c>
      <c r="L76" s="147"/>
      <c r="M76" s="304"/>
      <c r="N76" s="1"/>
      <c r="O76" s="1"/>
      <c r="P76" s="1"/>
    </row>
    <row r="77" spans="1:16" ht="11.45" hidden="1" customHeight="1">
      <c r="A77" s="39" t="s">
        <v>49</v>
      </c>
      <c r="B77" s="287">
        <v>16</v>
      </c>
      <c r="C77" s="287">
        <v>16</v>
      </c>
      <c r="D77" s="287">
        <v>16</v>
      </c>
      <c r="E77" s="287">
        <f t="shared" si="2"/>
        <v>1000</v>
      </c>
      <c r="N77" s="1"/>
      <c r="O77" s="1"/>
      <c r="P77" s="1"/>
    </row>
    <row r="78" spans="1:16" ht="11.45" hidden="1" customHeight="1">
      <c r="A78" s="39" t="s">
        <v>193</v>
      </c>
      <c r="B78" s="196" t="s">
        <v>207</v>
      </c>
      <c r="C78" s="196" t="s">
        <v>207</v>
      </c>
      <c r="D78" s="196" t="s">
        <v>207</v>
      </c>
      <c r="E78" s="196" t="s">
        <v>207</v>
      </c>
      <c r="N78" s="1"/>
      <c r="O78" s="1"/>
      <c r="P78" s="1"/>
    </row>
    <row r="79" spans="1:16" ht="11.45" hidden="1" customHeight="1">
      <c r="A79" s="39" t="s">
        <v>99</v>
      </c>
      <c r="B79" s="196" t="s">
        <v>207</v>
      </c>
      <c r="C79" s="196" t="s">
        <v>207</v>
      </c>
      <c r="D79" s="196" t="s">
        <v>207</v>
      </c>
      <c r="E79" s="196" t="s">
        <v>207</v>
      </c>
    </row>
    <row r="80" spans="1:16" ht="11.45" hidden="1" customHeight="1">
      <c r="A80" s="39" t="s">
        <v>52</v>
      </c>
      <c r="B80" s="196" t="s">
        <v>207</v>
      </c>
      <c r="C80" s="196" t="s">
        <v>207</v>
      </c>
      <c r="D80" s="196" t="s">
        <v>207</v>
      </c>
      <c r="E80" s="196" t="s">
        <v>207</v>
      </c>
    </row>
    <row r="81" spans="1:16" ht="11.45" hidden="1" customHeight="1">
      <c r="A81" s="40" t="s">
        <v>53</v>
      </c>
      <c r="B81" s="284">
        <v>103</v>
      </c>
      <c r="C81" s="284">
        <v>103</v>
      </c>
      <c r="D81" s="284">
        <v>132.30000000000001</v>
      </c>
      <c r="E81" s="284">
        <v>1280.99</v>
      </c>
    </row>
    <row r="82" spans="1:16" ht="11.1" hidden="1" customHeight="1">
      <c r="A82" s="129"/>
      <c r="B82" s="129"/>
      <c r="C82" s="129"/>
      <c r="D82" s="129"/>
      <c r="E82" s="341" t="s">
        <v>237</v>
      </c>
    </row>
    <row r="83" spans="1:16" ht="11.1" hidden="1" customHeight="1"/>
    <row r="84" spans="1:16" ht="24" hidden="1" customHeight="1">
      <c r="A84" s="577" t="str">
        <f>A63</f>
        <v>12.24  PUNO: SUPERFICIE SEMBRADA, COSECHADA, PRODUCCIÓN Y RENDIMIENTO DE  TRIGO,  SEGÚN PROVINCIA,
          POR CAMPAÑA 2018 - 2024</v>
      </c>
      <c r="B84" s="577"/>
      <c r="C84" s="577"/>
      <c r="D84" s="577"/>
      <c r="E84" s="577"/>
    </row>
    <row r="85" spans="1:16" ht="5.25" hidden="1" customHeight="1">
      <c r="A85" s="17"/>
      <c r="B85" s="17"/>
      <c r="C85" s="17"/>
      <c r="D85" s="17"/>
      <c r="E85" s="17"/>
    </row>
    <row r="86" spans="1:16" ht="12" hidden="1" customHeight="1">
      <c r="A86" s="554" t="s">
        <v>60</v>
      </c>
      <c r="B86" s="548" t="s">
        <v>323</v>
      </c>
      <c r="C86" s="548"/>
      <c r="D86" s="548"/>
      <c r="E86" s="548"/>
      <c r="F86" s="46"/>
      <c r="G86" s="1"/>
      <c r="H86" s="1"/>
      <c r="I86" s="46"/>
      <c r="J86" s="173"/>
      <c r="K86" s="1"/>
      <c r="L86" s="1"/>
      <c r="M86" s="1"/>
      <c r="N86" s="1"/>
      <c r="O86" s="1"/>
      <c r="P86" s="1"/>
    </row>
    <row r="87" spans="1:16" ht="27.95" hidden="1" customHeight="1">
      <c r="A87" s="555"/>
      <c r="B87" s="76" t="s">
        <v>137</v>
      </c>
      <c r="C87" s="76" t="s">
        <v>135</v>
      </c>
      <c r="D87" s="76" t="s">
        <v>134</v>
      </c>
      <c r="E87" s="76" t="s">
        <v>141</v>
      </c>
      <c r="F87" s="1"/>
      <c r="G87" s="1"/>
      <c r="H87" s="1"/>
      <c r="I87" s="46"/>
      <c r="J87" s="173"/>
      <c r="K87" s="1"/>
      <c r="L87" s="1"/>
      <c r="M87" s="1"/>
      <c r="N87" s="1"/>
      <c r="O87" s="1"/>
      <c r="P87" s="1"/>
    </row>
    <row r="88" spans="1:16" ht="11.45" hidden="1" customHeight="1">
      <c r="A88" s="157"/>
      <c r="B88" s="51"/>
      <c r="C88" s="51"/>
      <c r="D88" s="51"/>
      <c r="E88" s="51"/>
    </row>
    <row r="89" spans="1:16" ht="11.45" hidden="1" customHeight="1">
      <c r="A89" s="157" t="s">
        <v>280</v>
      </c>
      <c r="B89" s="196">
        <f>+SUM(B90:B102)</f>
        <v>1363</v>
      </c>
      <c r="C89" s="196">
        <f>+SUM(C90:C102)</f>
        <v>1363</v>
      </c>
      <c r="D89" s="196">
        <f>+SUM(D90:D102)</f>
        <v>1706.21</v>
      </c>
      <c r="E89" s="196">
        <f>D89/C89*1000</f>
        <v>1251.8048422597212</v>
      </c>
    </row>
    <row r="90" spans="1:16" ht="11.45" hidden="1" customHeight="1">
      <c r="A90" s="39" t="s">
        <v>50</v>
      </c>
      <c r="B90" s="11">
        <v>725</v>
      </c>
      <c r="C90" s="11">
        <v>725</v>
      </c>
      <c r="D90" s="37">
        <v>935.3</v>
      </c>
      <c r="E90" s="287">
        <v>1290.07</v>
      </c>
      <c r="F90" s="5"/>
    </row>
    <row r="91" spans="1:16" ht="11.45" hidden="1" customHeight="1">
      <c r="A91" s="39" t="s">
        <v>70</v>
      </c>
      <c r="B91" s="11">
        <v>102</v>
      </c>
      <c r="C91" s="11">
        <v>102</v>
      </c>
      <c r="D91" s="37">
        <v>124.4</v>
      </c>
      <c r="E91" s="287">
        <v>1219.6099999999999</v>
      </c>
      <c r="F91" s="5"/>
    </row>
    <row r="92" spans="1:16" ht="11.45" hidden="1" customHeight="1">
      <c r="A92" s="39" t="s">
        <v>54</v>
      </c>
      <c r="B92" s="11">
        <v>30</v>
      </c>
      <c r="C92" s="11">
        <v>30</v>
      </c>
      <c r="D92" s="37">
        <v>34.1</v>
      </c>
      <c r="E92" s="287">
        <v>1136.67</v>
      </c>
      <c r="F92" s="5"/>
      <c r="G92" s="303"/>
    </row>
    <row r="93" spans="1:16" ht="11.45" hidden="1" customHeight="1">
      <c r="A93" s="39" t="s">
        <v>55</v>
      </c>
      <c r="B93" s="287">
        <v>20</v>
      </c>
      <c r="C93" s="287">
        <v>20</v>
      </c>
      <c r="D93" s="287">
        <v>24.2</v>
      </c>
      <c r="E93" s="287">
        <v>1210</v>
      </c>
      <c r="F93" s="5"/>
      <c r="G93"/>
    </row>
    <row r="94" spans="1:16" ht="11.45" hidden="1" customHeight="1">
      <c r="A94" s="39" t="s">
        <v>71</v>
      </c>
      <c r="B94" s="287">
        <v>47</v>
      </c>
      <c r="C94" s="287">
        <v>47</v>
      </c>
      <c r="D94" s="287">
        <v>51.5</v>
      </c>
      <c r="E94" s="287">
        <v>1095.74</v>
      </c>
      <c r="F94" s="5"/>
      <c r="G94"/>
    </row>
    <row r="95" spans="1:16" ht="11.45" hidden="1" customHeight="1">
      <c r="A95" s="39" t="s">
        <v>72</v>
      </c>
      <c r="B95" s="287">
        <v>270</v>
      </c>
      <c r="C95" s="287">
        <v>270</v>
      </c>
      <c r="D95" s="287">
        <v>320.7</v>
      </c>
      <c r="E95" s="287">
        <v>1187.78</v>
      </c>
      <c r="F95" s="5"/>
      <c r="G95" s="300"/>
    </row>
    <row r="96" spans="1:16" ht="11.45" hidden="1" customHeight="1">
      <c r="A96" s="39" t="s">
        <v>51</v>
      </c>
      <c r="B96" s="287">
        <v>10</v>
      </c>
      <c r="C96" s="287">
        <v>10</v>
      </c>
      <c r="D96" s="287">
        <v>11</v>
      </c>
      <c r="E96" s="287">
        <v>1100</v>
      </c>
      <c r="F96" s="5"/>
      <c r="G96" s="13"/>
    </row>
    <row r="97" spans="1:16" ht="11.45" hidden="1" customHeight="1">
      <c r="A97" s="39" t="s">
        <v>48</v>
      </c>
      <c r="B97" s="287">
        <v>47</v>
      </c>
      <c r="C97" s="287">
        <v>47</v>
      </c>
      <c r="D97" s="287">
        <v>59.31</v>
      </c>
      <c r="E97" s="287">
        <v>1261.9100000000001</v>
      </c>
      <c r="F97" s="5"/>
      <c r="G97" s="300"/>
    </row>
    <row r="98" spans="1:16" ht="11.45" hidden="1" customHeight="1">
      <c r="A98" s="39" t="s">
        <v>49</v>
      </c>
      <c r="B98" s="287">
        <v>15</v>
      </c>
      <c r="C98" s="287">
        <v>15</v>
      </c>
      <c r="D98" s="287">
        <v>18.899999999999999</v>
      </c>
      <c r="E98" s="287">
        <v>1260</v>
      </c>
      <c r="F98" s="5"/>
    </row>
    <row r="99" spans="1:16" ht="11.45" hidden="1" customHeight="1">
      <c r="A99" s="39" t="s">
        <v>193</v>
      </c>
      <c r="B99" s="196" t="s">
        <v>207</v>
      </c>
      <c r="C99" s="196" t="s">
        <v>207</v>
      </c>
      <c r="D99" s="196" t="s">
        <v>207</v>
      </c>
      <c r="E99" s="224" t="s">
        <v>207</v>
      </c>
      <c r="F99" s="5"/>
    </row>
    <row r="100" spans="1:16" ht="11.45" hidden="1" customHeight="1">
      <c r="A100" s="39" t="s">
        <v>99</v>
      </c>
      <c r="B100" s="196" t="s">
        <v>207</v>
      </c>
      <c r="C100" s="196" t="s">
        <v>207</v>
      </c>
      <c r="D100" s="196" t="s">
        <v>207</v>
      </c>
      <c r="E100" s="224" t="s">
        <v>207</v>
      </c>
      <c r="F100" s="5"/>
    </row>
    <row r="101" spans="1:16" ht="11.45" hidden="1" customHeight="1">
      <c r="A101" s="39" t="s">
        <v>52</v>
      </c>
      <c r="B101" s="196" t="s">
        <v>207</v>
      </c>
      <c r="C101" s="196" t="s">
        <v>207</v>
      </c>
      <c r="D101" s="196" t="s">
        <v>207</v>
      </c>
      <c r="E101" s="224" t="s">
        <v>207</v>
      </c>
      <c r="F101" s="5"/>
    </row>
    <row r="102" spans="1:16" ht="11.45" hidden="1" customHeight="1">
      <c r="A102" s="40" t="s">
        <v>53</v>
      </c>
      <c r="B102" s="284">
        <v>97</v>
      </c>
      <c r="C102" s="284">
        <v>97</v>
      </c>
      <c r="D102" s="284">
        <v>126.8</v>
      </c>
      <c r="E102" s="284">
        <v>1307.22</v>
      </c>
      <c r="F102" s="5"/>
    </row>
    <row r="103" spans="1:16" ht="11.1" hidden="1" customHeight="1">
      <c r="A103" s="129"/>
      <c r="B103" s="129"/>
      <c r="C103" s="129"/>
      <c r="D103" s="129"/>
      <c r="E103" s="341" t="s">
        <v>237</v>
      </c>
    </row>
    <row r="104" spans="1:16" ht="11.1" hidden="1" customHeight="1"/>
    <row r="105" spans="1:16" ht="24" customHeight="1">
      <c r="A105" s="571" t="s">
        <v>448</v>
      </c>
      <c r="B105" s="571"/>
      <c r="C105" s="571"/>
      <c r="D105" s="571"/>
      <c r="E105" s="571"/>
    </row>
    <row r="106" spans="1:16" ht="5.0999999999999996" customHeight="1">
      <c r="A106" s="17"/>
      <c r="B106" s="17"/>
      <c r="C106" s="17"/>
      <c r="D106" s="17"/>
      <c r="E106" s="17"/>
    </row>
    <row r="107" spans="1:16" ht="12" customHeight="1">
      <c r="A107" s="554" t="s">
        <v>60</v>
      </c>
      <c r="B107" s="548" t="s">
        <v>324</v>
      </c>
      <c r="C107" s="548"/>
      <c r="D107" s="548"/>
      <c r="E107" s="548"/>
      <c r="F107" s="1"/>
      <c r="G107" s="1"/>
      <c r="H107" s="1"/>
      <c r="I107" s="46"/>
      <c r="J107" s="173"/>
      <c r="K107" s="1"/>
      <c r="L107" s="1"/>
      <c r="M107" s="1"/>
      <c r="N107" s="1"/>
      <c r="O107" s="1"/>
      <c r="P107" s="1"/>
    </row>
    <row r="108" spans="1:16" ht="27.95" customHeight="1">
      <c r="A108" s="555"/>
      <c r="B108" s="76" t="s">
        <v>433</v>
      </c>
      <c r="C108" s="76" t="s">
        <v>434</v>
      </c>
      <c r="D108" s="76" t="s">
        <v>134</v>
      </c>
      <c r="E108" s="76" t="s">
        <v>141</v>
      </c>
      <c r="F108" s="1"/>
      <c r="G108" s="1"/>
      <c r="H108" s="1"/>
      <c r="I108" s="46"/>
      <c r="J108" s="173"/>
      <c r="K108" s="1"/>
      <c r="L108" s="1"/>
      <c r="M108" s="1"/>
      <c r="N108" s="1"/>
      <c r="O108" s="1"/>
      <c r="P108" s="1"/>
    </row>
    <row r="109" spans="1:16" ht="5.0999999999999996" customHeight="1">
      <c r="A109" s="157"/>
      <c r="B109" s="51"/>
      <c r="C109" s="51"/>
      <c r="D109" s="51"/>
      <c r="E109" s="51"/>
    </row>
    <row r="110" spans="1:16" ht="9.9499999999999993" customHeight="1">
      <c r="A110" s="157" t="s">
        <v>280</v>
      </c>
      <c r="B110" s="196">
        <f>+SUM(B111:B123)</f>
        <v>1353</v>
      </c>
      <c r="C110" s="196">
        <f>+SUM(C111:C123)</f>
        <v>1353</v>
      </c>
      <c r="D110" s="196">
        <f>+SUM(D111:D123)</f>
        <v>1720.5399999999997</v>
      </c>
      <c r="E110" s="196">
        <f>D110/C110*1000</f>
        <v>1271.6481892091647</v>
      </c>
    </row>
    <row r="111" spans="1:16" ht="9.9499999999999993" customHeight="1">
      <c r="A111" s="39" t="s">
        <v>50</v>
      </c>
      <c r="B111" s="11">
        <v>715</v>
      </c>
      <c r="C111" s="11">
        <v>715</v>
      </c>
      <c r="D111" s="37">
        <v>912.18</v>
      </c>
      <c r="E111" s="287">
        <v>1275.78</v>
      </c>
    </row>
    <row r="112" spans="1:16" ht="9.9499999999999993" customHeight="1">
      <c r="A112" s="39" t="s">
        <v>70</v>
      </c>
      <c r="B112" s="11">
        <v>104</v>
      </c>
      <c r="C112" s="11">
        <v>104</v>
      </c>
      <c r="D112" s="37">
        <v>134.22999999999999</v>
      </c>
      <c r="E112" s="287">
        <v>1290.67</v>
      </c>
    </row>
    <row r="113" spans="1:16" ht="9.9499999999999993" customHeight="1">
      <c r="A113" s="39" t="s">
        <v>54</v>
      </c>
      <c r="B113" s="11">
        <v>32</v>
      </c>
      <c r="C113" s="11">
        <v>32</v>
      </c>
      <c r="D113" s="37">
        <v>35.96</v>
      </c>
      <c r="E113" s="287">
        <v>1123.75</v>
      </c>
      <c r="G113" s="303"/>
    </row>
    <row r="114" spans="1:16" ht="9.9499999999999993" customHeight="1">
      <c r="A114" s="39" t="s">
        <v>55</v>
      </c>
      <c r="B114" s="287">
        <v>20</v>
      </c>
      <c r="C114" s="287">
        <v>20</v>
      </c>
      <c r="D114" s="287">
        <v>24.45</v>
      </c>
      <c r="E114" s="287">
        <v>1222.5</v>
      </c>
      <c r="G114"/>
    </row>
    <row r="115" spans="1:16" ht="9.9499999999999993" customHeight="1">
      <c r="A115" s="39" t="s">
        <v>71</v>
      </c>
      <c r="B115" s="287">
        <v>49</v>
      </c>
      <c r="C115" s="287">
        <v>49</v>
      </c>
      <c r="D115" s="287">
        <v>59.6</v>
      </c>
      <c r="E115" s="287">
        <v>1216.33</v>
      </c>
      <c r="G115"/>
    </row>
    <row r="116" spans="1:16" ht="9.9499999999999993" customHeight="1">
      <c r="A116" s="39" t="s">
        <v>72</v>
      </c>
      <c r="B116" s="287">
        <v>270</v>
      </c>
      <c r="C116" s="287">
        <v>270</v>
      </c>
      <c r="D116" s="287">
        <v>340.9</v>
      </c>
      <c r="E116" s="287">
        <v>1262.5899999999999</v>
      </c>
      <c r="G116" s="300"/>
    </row>
    <row r="117" spans="1:16" ht="9.9499999999999993" customHeight="1">
      <c r="A117" s="39" t="s">
        <v>51</v>
      </c>
      <c r="B117" s="287">
        <v>10</v>
      </c>
      <c r="C117" s="287">
        <v>10</v>
      </c>
      <c r="D117" s="287">
        <v>13.2</v>
      </c>
      <c r="E117" s="287">
        <v>1320</v>
      </c>
      <c r="G117" s="13"/>
    </row>
    <row r="118" spans="1:16" ht="9.9499999999999993" customHeight="1">
      <c r="A118" s="39" t="s">
        <v>48</v>
      </c>
      <c r="B118" s="287">
        <v>51</v>
      </c>
      <c r="C118" s="287">
        <v>51</v>
      </c>
      <c r="D118" s="287">
        <v>67.42</v>
      </c>
      <c r="E118" s="287">
        <v>1321.96</v>
      </c>
      <c r="G118" s="300"/>
    </row>
    <row r="119" spans="1:16" ht="9.9499999999999993" customHeight="1">
      <c r="A119" s="39" t="s">
        <v>49</v>
      </c>
      <c r="B119" s="287">
        <v>12</v>
      </c>
      <c r="C119" s="287">
        <v>12</v>
      </c>
      <c r="D119" s="287">
        <v>14.8</v>
      </c>
      <c r="E119" s="287">
        <v>1233.33</v>
      </c>
    </row>
    <row r="120" spans="1:16" ht="9.9499999999999993" customHeight="1">
      <c r="A120" s="39" t="s">
        <v>193</v>
      </c>
      <c r="B120" s="196" t="s">
        <v>207</v>
      </c>
      <c r="C120" s="196" t="s">
        <v>207</v>
      </c>
      <c r="D120" s="196" t="s">
        <v>207</v>
      </c>
      <c r="E120" s="224" t="s">
        <v>207</v>
      </c>
    </row>
    <row r="121" spans="1:16" ht="9.9499999999999993" customHeight="1">
      <c r="A121" s="39" t="s">
        <v>99</v>
      </c>
      <c r="B121" s="196" t="s">
        <v>207</v>
      </c>
      <c r="C121" s="196" t="s">
        <v>207</v>
      </c>
      <c r="D121" s="196" t="s">
        <v>207</v>
      </c>
      <c r="E121" s="224" t="s">
        <v>207</v>
      </c>
    </row>
    <row r="122" spans="1:16" ht="9.9499999999999993" customHeight="1">
      <c r="A122" s="39" t="s">
        <v>52</v>
      </c>
      <c r="B122" s="196" t="s">
        <v>207</v>
      </c>
      <c r="C122" s="196" t="s">
        <v>207</v>
      </c>
      <c r="D122" s="196" t="s">
        <v>207</v>
      </c>
      <c r="E122" s="224" t="s">
        <v>207</v>
      </c>
    </row>
    <row r="123" spans="1:16" ht="9.9499999999999993" customHeight="1">
      <c r="A123" s="39" t="s">
        <v>53</v>
      </c>
      <c r="B123" s="283">
        <v>90</v>
      </c>
      <c r="C123" s="283">
        <v>90</v>
      </c>
      <c r="D123" s="283">
        <v>117.8</v>
      </c>
      <c r="E123" s="283">
        <v>1308.8900000000001</v>
      </c>
    </row>
    <row r="124" spans="1:16" ht="5.0999999999999996" customHeight="1">
      <c r="A124" s="486"/>
      <c r="B124" s="492"/>
      <c r="C124" s="294"/>
      <c r="D124" s="294"/>
      <c r="E124" s="294"/>
    </row>
    <row r="125" spans="1:16" ht="11.1" customHeight="1">
      <c r="A125" s="129"/>
      <c r="B125" s="129"/>
      <c r="C125" s="129"/>
      <c r="D125" s="129"/>
      <c r="E125" s="341" t="s">
        <v>237</v>
      </c>
    </row>
    <row r="126" spans="1:16" ht="24" customHeight="1">
      <c r="A126" s="577" t="str">
        <f>A105</f>
        <v>12.24  PUNO: SUPERFICIE SEMBRADA, COSECHADA, PRODUCCIÓN Y RENDIMIENTO DE  TRIGO,  SEGÚN PROVINCIA,
           POR CAMPAÑA 2020 - 2024</v>
      </c>
      <c r="B126" s="577"/>
      <c r="C126" s="577"/>
      <c r="D126" s="577"/>
      <c r="E126" s="577"/>
    </row>
    <row r="127" spans="1:16" ht="5.0999999999999996" customHeight="1">
      <c r="A127" s="17"/>
      <c r="B127" s="17"/>
      <c r="C127" s="17"/>
      <c r="D127" s="17"/>
      <c r="E127" s="183"/>
    </row>
    <row r="128" spans="1:16" ht="12" customHeight="1">
      <c r="A128" s="554" t="s">
        <v>60</v>
      </c>
      <c r="B128" s="548" t="s">
        <v>325</v>
      </c>
      <c r="C128" s="548"/>
      <c r="D128" s="548"/>
      <c r="E128" s="548"/>
      <c r="F128" s="1"/>
      <c r="G128" s="1"/>
      <c r="H128" s="1"/>
      <c r="I128" s="46"/>
      <c r="J128" s="173"/>
      <c r="K128" s="1"/>
      <c r="L128" s="1"/>
      <c r="M128" s="1"/>
      <c r="N128" s="1"/>
      <c r="O128" s="1"/>
      <c r="P128" s="1"/>
    </row>
    <row r="129" spans="1:16" ht="27.95" customHeight="1">
      <c r="A129" s="555"/>
      <c r="B129" s="76" t="s">
        <v>433</v>
      </c>
      <c r="C129" s="76" t="s">
        <v>434</v>
      </c>
      <c r="D129" s="76" t="s">
        <v>134</v>
      </c>
      <c r="E129" s="76" t="s">
        <v>141</v>
      </c>
      <c r="F129" s="1"/>
      <c r="G129" s="1"/>
      <c r="H129" s="1"/>
      <c r="I129" s="46"/>
      <c r="J129" s="173"/>
      <c r="K129" s="1"/>
      <c r="L129" s="1"/>
      <c r="M129" s="1"/>
      <c r="N129" s="1"/>
      <c r="O129" s="1"/>
      <c r="P129" s="1"/>
    </row>
    <row r="130" spans="1:16" ht="5.0999999999999996" customHeight="1">
      <c r="A130" s="157"/>
      <c r="B130" s="51"/>
      <c r="C130" s="51"/>
      <c r="D130" s="51"/>
      <c r="E130" s="51"/>
    </row>
    <row r="131" spans="1:16" ht="9.9499999999999993" customHeight="1">
      <c r="A131" s="157" t="s">
        <v>280</v>
      </c>
      <c r="B131" s="196">
        <f>+SUM(B132:B144)</f>
        <v>1349</v>
      </c>
      <c r="C131" s="196">
        <f>+SUM(C132:C144)</f>
        <v>1360</v>
      </c>
      <c r="D131" s="196">
        <f>+SUM(D132:D144)</f>
        <v>1689.0899999999997</v>
      </c>
      <c r="E131" s="196">
        <f>D131/C131*1000</f>
        <v>1241.9779411764705</v>
      </c>
      <c r="P131" s="1"/>
    </row>
    <row r="132" spans="1:16" ht="9.9499999999999993" customHeight="1">
      <c r="A132" s="39" t="s">
        <v>50</v>
      </c>
      <c r="B132" s="11">
        <v>715</v>
      </c>
      <c r="C132" s="11">
        <v>726</v>
      </c>
      <c r="D132" s="37">
        <v>887.4</v>
      </c>
      <c r="E132" s="287">
        <v>1222.3140495867799</v>
      </c>
      <c r="P132" s="1"/>
    </row>
    <row r="133" spans="1:16" ht="9.9499999999999993" customHeight="1">
      <c r="A133" s="39" t="s">
        <v>70</v>
      </c>
      <c r="B133" s="11">
        <v>106</v>
      </c>
      <c r="C133" s="11">
        <v>106</v>
      </c>
      <c r="D133" s="37">
        <v>138.36000000000001</v>
      </c>
      <c r="E133" s="287">
        <v>1305.2830188679247</v>
      </c>
      <c r="P133" s="1"/>
    </row>
    <row r="134" spans="1:16" ht="9.9499999999999993" customHeight="1">
      <c r="A134" s="39" t="s">
        <v>54</v>
      </c>
      <c r="B134" s="11">
        <v>34</v>
      </c>
      <c r="C134" s="11">
        <v>34</v>
      </c>
      <c r="D134" s="37">
        <v>37.700000000000003</v>
      </c>
      <c r="E134" s="287">
        <v>1108.8235294117649</v>
      </c>
      <c r="P134" s="1"/>
    </row>
    <row r="135" spans="1:16" ht="9.9499999999999993" customHeight="1">
      <c r="A135" s="39" t="s">
        <v>55</v>
      </c>
      <c r="B135" s="287">
        <v>2</v>
      </c>
      <c r="C135" s="287">
        <v>2</v>
      </c>
      <c r="D135" s="287">
        <v>2.2999999999999998</v>
      </c>
      <c r="E135" s="287">
        <v>1150</v>
      </c>
      <c r="P135" s="1"/>
    </row>
    <row r="136" spans="1:16" ht="9.9499999999999993" customHeight="1">
      <c r="A136" s="39" t="s">
        <v>71</v>
      </c>
      <c r="B136" s="287">
        <v>51</v>
      </c>
      <c r="C136" s="287">
        <v>51</v>
      </c>
      <c r="D136" s="287">
        <v>52.83</v>
      </c>
      <c r="E136" s="287">
        <v>1035.8823529411766</v>
      </c>
      <c r="P136" s="1"/>
    </row>
    <row r="137" spans="1:16" ht="9.9499999999999993" customHeight="1">
      <c r="A137" s="39" t="s">
        <v>72</v>
      </c>
      <c r="B137" s="287">
        <v>272</v>
      </c>
      <c r="C137" s="287">
        <v>272</v>
      </c>
      <c r="D137" s="287">
        <v>347.4</v>
      </c>
      <c r="E137" s="287">
        <v>1277.205882352941</v>
      </c>
      <c r="P137" s="1"/>
    </row>
    <row r="138" spans="1:16" ht="9.9499999999999993" customHeight="1">
      <c r="A138" s="39" t="s">
        <v>51</v>
      </c>
      <c r="B138" s="287">
        <v>11</v>
      </c>
      <c r="C138" s="287">
        <v>11</v>
      </c>
      <c r="D138" s="287">
        <v>15</v>
      </c>
      <c r="E138" s="287">
        <v>1363.6363636363635</v>
      </c>
      <c r="P138" s="1"/>
    </row>
    <row r="139" spans="1:16" ht="9.9499999999999993" customHeight="1">
      <c r="A139" s="39" t="s">
        <v>48</v>
      </c>
      <c r="B139" s="287">
        <v>56</v>
      </c>
      <c r="C139" s="287">
        <v>56</v>
      </c>
      <c r="D139" s="287">
        <v>76.099999999999994</v>
      </c>
      <c r="E139" s="287">
        <v>1358.9285714285713</v>
      </c>
      <c r="P139" s="1"/>
    </row>
    <row r="140" spans="1:16" ht="9.9499999999999993" customHeight="1">
      <c r="A140" s="39" t="s">
        <v>49</v>
      </c>
      <c r="B140" s="287">
        <v>15</v>
      </c>
      <c r="C140" s="287">
        <v>15</v>
      </c>
      <c r="D140" s="287">
        <v>19.3</v>
      </c>
      <c r="E140" s="287">
        <v>1286.6666666666665</v>
      </c>
      <c r="P140" s="1"/>
    </row>
    <row r="141" spans="1:16" ht="9.9499999999999993" customHeight="1">
      <c r="A141" s="39" t="s">
        <v>193</v>
      </c>
      <c r="B141" s="196" t="s">
        <v>207</v>
      </c>
      <c r="C141" s="196" t="s">
        <v>207</v>
      </c>
      <c r="D141" s="196" t="s">
        <v>207</v>
      </c>
      <c r="E141" s="224" t="s">
        <v>0</v>
      </c>
      <c r="P141" s="1"/>
    </row>
    <row r="142" spans="1:16" ht="9.9499999999999993" customHeight="1">
      <c r="A142" s="39" t="s">
        <v>99</v>
      </c>
      <c r="B142" s="196" t="s">
        <v>207</v>
      </c>
      <c r="C142" s="196" t="s">
        <v>207</v>
      </c>
      <c r="D142" s="196" t="s">
        <v>207</v>
      </c>
      <c r="E142" s="224" t="s">
        <v>0</v>
      </c>
      <c r="P142" s="1"/>
    </row>
    <row r="143" spans="1:16" ht="9.9499999999999993" customHeight="1">
      <c r="A143" s="39" t="s">
        <v>52</v>
      </c>
      <c r="B143" s="196" t="s">
        <v>207</v>
      </c>
      <c r="C143" s="196" t="s">
        <v>207</v>
      </c>
      <c r="D143" s="196" t="s">
        <v>207</v>
      </c>
      <c r="E143" s="224" t="s">
        <v>0</v>
      </c>
      <c r="P143" s="1"/>
    </row>
    <row r="144" spans="1:16" ht="9.9499999999999993" customHeight="1">
      <c r="A144" s="39" t="s">
        <v>53</v>
      </c>
      <c r="B144" s="283">
        <v>87</v>
      </c>
      <c r="C144" s="283">
        <v>87</v>
      </c>
      <c r="D144" s="283">
        <v>112.7</v>
      </c>
      <c r="E144" s="283">
        <v>1295.4022988505701</v>
      </c>
      <c r="P144" s="1"/>
    </row>
    <row r="145" spans="1:16" ht="5.0999999999999996" customHeight="1">
      <c r="A145" s="486"/>
      <c r="B145" s="492"/>
      <c r="C145" s="294"/>
      <c r="D145" s="294"/>
      <c r="E145" s="294"/>
      <c r="P145" s="1"/>
    </row>
    <row r="146" spans="1:16" ht="11.1" customHeight="1">
      <c r="A146" s="574" t="s">
        <v>237</v>
      </c>
      <c r="B146" s="574"/>
      <c r="C146" s="574"/>
      <c r="D146" s="574"/>
      <c r="E146" s="574"/>
    </row>
    <row r="147" spans="1:16" ht="26.25" customHeight="1">
      <c r="A147" s="577" t="str">
        <f>A105</f>
        <v>12.24  PUNO: SUPERFICIE SEMBRADA, COSECHADA, PRODUCCIÓN Y RENDIMIENTO DE  TRIGO,  SEGÚN PROVINCIA,
           POR CAMPAÑA 2020 - 2024</v>
      </c>
      <c r="B147" s="577"/>
      <c r="C147" s="577"/>
      <c r="D147" s="577"/>
      <c r="E147" s="577"/>
    </row>
    <row r="148" spans="1:16" ht="5.0999999999999996" customHeight="1">
      <c r="A148" s="17"/>
      <c r="B148" s="17"/>
      <c r="C148" s="17"/>
      <c r="D148" s="17"/>
      <c r="E148" s="183"/>
    </row>
    <row r="149" spans="1:16" ht="12.75" customHeight="1">
      <c r="A149" s="554" t="s">
        <v>60</v>
      </c>
      <c r="B149" s="548" t="s">
        <v>348</v>
      </c>
      <c r="C149" s="548"/>
      <c r="D149" s="548"/>
      <c r="E149" s="548"/>
    </row>
    <row r="150" spans="1:16" ht="27.95" customHeight="1">
      <c r="A150" s="555"/>
      <c r="B150" s="76" t="s">
        <v>433</v>
      </c>
      <c r="C150" s="76" t="s">
        <v>434</v>
      </c>
      <c r="D150" s="76" t="s">
        <v>134</v>
      </c>
      <c r="E150" s="76" t="s">
        <v>141</v>
      </c>
    </row>
    <row r="151" spans="1:16" ht="5.0999999999999996" customHeight="1">
      <c r="A151" s="157"/>
      <c r="B151" s="51"/>
      <c r="C151" s="51"/>
      <c r="D151" s="51"/>
      <c r="E151" s="51"/>
    </row>
    <row r="152" spans="1:16" ht="11.1" customHeight="1">
      <c r="A152" s="157" t="s">
        <v>280</v>
      </c>
      <c r="B152" s="196">
        <f>+SUM(B153:B165)</f>
        <v>1297</v>
      </c>
      <c r="C152" s="196">
        <f>+SUM(C153:C165)</f>
        <v>879</v>
      </c>
      <c r="D152" s="196">
        <f>+SUM(D153:D165)</f>
        <v>884.73</v>
      </c>
      <c r="E152" s="196">
        <f>D152/C152*1000</f>
        <v>1006.5187713310579</v>
      </c>
    </row>
    <row r="153" spans="1:16" ht="11.1" customHeight="1">
      <c r="A153" s="39" t="s">
        <v>50</v>
      </c>
      <c r="B153" s="11">
        <v>757</v>
      </c>
      <c r="C153" s="11">
        <v>507</v>
      </c>
      <c r="D153" s="37">
        <v>542.29999999999995</v>
      </c>
      <c r="E153" s="287">
        <f t="shared" ref="E153:E165" si="3">D153/C153*1000</f>
        <v>1069.6252465483233</v>
      </c>
    </row>
    <row r="154" spans="1:16" ht="11.1" customHeight="1">
      <c r="A154" s="39" t="s">
        <v>70</v>
      </c>
      <c r="B154" s="11">
        <v>106</v>
      </c>
      <c r="C154" s="11">
        <v>46</v>
      </c>
      <c r="D154" s="37">
        <v>26.58</v>
      </c>
      <c r="E154" s="287">
        <f t="shared" si="3"/>
        <v>577.82608695652175</v>
      </c>
    </row>
    <row r="155" spans="1:16" ht="11.1" customHeight="1">
      <c r="A155" s="39" t="s">
        <v>54</v>
      </c>
      <c r="B155" s="11">
        <v>34</v>
      </c>
      <c r="C155" s="11">
        <v>31</v>
      </c>
      <c r="D155" s="37">
        <v>34.909999999999997</v>
      </c>
      <c r="E155" s="287">
        <f t="shared" si="3"/>
        <v>1126.1290322580644</v>
      </c>
    </row>
    <row r="156" spans="1:16" ht="11.1" customHeight="1">
      <c r="A156" s="39" t="s">
        <v>55</v>
      </c>
      <c r="B156" s="287">
        <v>0</v>
      </c>
      <c r="C156" s="287">
        <v>0</v>
      </c>
      <c r="D156" s="287">
        <v>0</v>
      </c>
      <c r="E156" s="287" t="s">
        <v>0</v>
      </c>
    </row>
    <row r="157" spans="1:16" ht="11.1" customHeight="1">
      <c r="A157" s="39" t="s">
        <v>71</v>
      </c>
      <c r="B157" s="287">
        <v>28</v>
      </c>
      <c r="C157" s="287">
        <v>39</v>
      </c>
      <c r="D157" s="287">
        <v>34.6</v>
      </c>
      <c r="E157" s="287">
        <f t="shared" si="3"/>
        <v>887.1794871794873</v>
      </c>
    </row>
    <row r="158" spans="1:16" ht="11.1" customHeight="1">
      <c r="A158" s="39" t="s">
        <v>72</v>
      </c>
      <c r="B158" s="287">
        <v>244</v>
      </c>
      <c r="C158" s="287">
        <v>109</v>
      </c>
      <c r="D158" s="287">
        <v>65.8</v>
      </c>
      <c r="E158" s="287">
        <f t="shared" si="3"/>
        <v>603.66972477064223</v>
      </c>
    </row>
    <row r="159" spans="1:16" ht="11.1" customHeight="1">
      <c r="A159" s="39" t="s">
        <v>51</v>
      </c>
      <c r="B159" s="287">
        <v>8</v>
      </c>
      <c r="C159" s="287">
        <v>10</v>
      </c>
      <c r="D159" s="287">
        <v>8.6999999999999993</v>
      </c>
      <c r="E159" s="287">
        <f t="shared" si="3"/>
        <v>869.99999999999989</v>
      </c>
    </row>
    <row r="160" spans="1:16" ht="11.1" customHeight="1">
      <c r="A160" s="39" t="s">
        <v>48</v>
      </c>
      <c r="B160" s="287">
        <v>47</v>
      </c>
      <c r="C160" s="287">
        <v>48</v>
      </c>
      <c r="D160" s="287">
        <v>64.739999999999995</v>
      </c>
      <c r="E160" s="287">
        <f t="shared" si="3"/>
        <v>1348.75</v>
      </c>
    </row>
    <row r="161" spans="1:5" ht="11.1" customHeight="1">
      <c r="A161" s="39" t="s">
        <v>49</v>
      </c>
      <c r="B161" s="287">
        <v>2</v>
      </c>
      <c r="C161" s="287">
        <v>8</v>
      </c>
      <c r="D161" s="287">
        <v>6</v>
      </c>
      <c r="E161" s="287">
        <f t="shared" si="3"/>
        <v>750</v>
      </c>
    </row>
    <row r="162" spans="1:5" ht="11.1" customHeight="1">
      <c r="A162" s="39" t="s">
        <v>193</v>
      </c>
      <c r="B162" s="196">
        <v>0</v>
      </c>
      <c r="C162" s="196">
        <v>0</v>
      </c>
      <c r="D162" s="196">
        <v>0</v>
      </c>
      <c r="E162" s="287" t="s">
        <v>0</v>
      </c>
    </row>
    <row r="163" spans="1:5" ht="11.1" customHeight="1">
      <c r="A163" s="39" t="s">
        <v>99</v>
      </c>
      <c r="B163" s="196">
        <v>0</v>
      </c>
      <c r="C163" s="196">
        <v>0</v>
      </c>
      <c r="D163" s="196">
        <v>0</v>
      </c>
      <c r="E163" s="287" t="s">
        <v>0</v>
      </c>
    </row>
    <row r="164" spans="1:5" ht="11.1" customHeight="1">
      <c r="A164" s="39" t="s">
        <v>52</v>
      </c>
      <c r="B164" s="196">
        <v>0</v>
      </c>
      <c r="C164" s="196">
        <v>0</v>
      </c>
      <c r="D164" s="196">
        <v>0</v>
      </c>
      <c r="E164" s="287" t="s">
        <v>0</v>
      </c>
    </row>
    <row r="165" spans="1:5" ht="11.1" customHeight="1">
      <c r="A165" s="39" t="s">
        <v>53</v>
      </c>
      <c r="B165" s="283">
        <v>71</v>
      </c>
      <c r="C165" s="283">
        <v>81</v>
      </c>
      <c r="D165" s="283">
        <v>101.1</v>
      </c>
      <c r="E165" s="287">
        <f t="shared" si="3"/>
        <v>1248.148148148148</v>
      </c>
    </row>
    <row r="166" spans="1:5" ht="5.0999999999999996" customHeight="1">
      <c r="A166" s="486"/>
      <c r="B166" s="492"/>
      <c r="C166" s="294"/>
      <c r="D166" s="294"/>
      <c r="E166" s="296"/>
    </row>
    <row r="167" spans="1:5" ht="12.75" customHeight="1">
      <c r="A167" s="574" t="s">
        <v>237</v>
      </c>
      <c r="B167" s="574"/>
      <c r="C167" s="574"/>
      <c r="D167" s="574"/>
      <c r="E167" s="574"/>
    </row>
    <row r="168" spans="1:5" ht="26.25" customHeight="1">
      <c r="A168" s="577" t="str">
        <f>A105</f>
        <v>12.24  PUNO: SUPERFICIE SEMBRADA, COSECHADA, PRODUCCIÓN Y RENDIMIENTO DE  TRIGO,  SEGÚN PROVINCIA,
           POR CAMPAÑA 2020 - 2024</v>
      </c>
      <c r="B168" s="577"/>
      <c r="C168" s="577"/>
      <c r="D168" s="577"/>
      <c r="E168" s="577"/>
    </row>
    <row r="169" spans="1:5" ht="9" customHeight="1">
      <c r="A169" s="17"/>
      <c r="B169" s="17"/>
      <c r="C169" s="17"/>
      <c r="D169" s="17"/>
      <c r="E169" s="183" t="s">
        <v>319</v>
      </c>
    </row>
    <row r="170" spans="1:5" ht="12.75" customHeight="1">
      <c r="A170" s="554" t="s">
        <v>60</v>
      </c>
      <c r="B170" s="548" t="s">
        <v>364</v>
      </c>
      <c r="C170" s="548"/>
      <c r="D170" s="548"/>
      <c r="E170" s="548"/>
    </row>
    <row r="171" spans="1:5" ht="27.95" customHeight="1">
      <c r="A171" s="555"/>
      <c r="B171" s="76" t="s">
        <v>433</v>
      </c>
      <c r="C171" s="76" t="s">
        <v>434</v>
      </c>
      <c r="D171" s="76" t="s">
        <v>134</v>
      </c>
      <c r="E171" s="76" t="s">
        <v>141</v>
      </c>
    </row>
    <row r="172" spans="1:5" ht="5.0999999999999996" customHeight="1">
      <c r="A172" s="157"/>
      <c r="B172" s="51"/>
      <c r="C172" s="51"/>
      <c r="D172" s="51"/>
      <c r="E172" s="51"/>
    </row>
    <row r="173" spans="1:5" ht="11.1" customHeight="1">
      <c r="A173" s="157" t="s">
        <v>280</v>
      </c>
      <c r="B173" s="196">
        <f>+SUM(B174:B186)</f>
        <v>1438</v>
      </c>
      <c r="C173" s="196">
        <f>+SUM(C174:C186)</f>
        <v>1396</v>
      </c>
      <c r="D173" s="196">
        <f>+SUM(D174:D186)</f>
        <v>2283.4300000000003</v>
      </c>
      <c r="E173" s="196">
        <f>D173/C173*1000</f>
        <v>1635.6948424068769</v>
      </c>
    </row>
    <row r="174" spans="1:5" ht="11.1" customHeight="1">
      <c r="A174" s="39" t="s">
        <v>50</v>
      </c>
      <c r="B174" s="11">
        <v>849</v>
      </c>
      <c r="C174" s="11">
        <v>849</v>
      </c>
      <c r="D174" s="287">
        <v>1183</v>
      </c>
      <c r="E174" s="287">
        <f t="shared" ref="E174:E176" si="4">D174/C174*1000</f>
        <v>1393.4040047114252</v>
      </c>
    </row>
    <row r="175" spans="1:5" ht="11.1" customHeight="1">
      <c r="A175" s="39" t="s">
        <v>70</v>
      </c>
      <c r="B175" s="11">
        <v>112</v>
      </c>
      <c r="C175" s="11">
        <v>106</v>
      </c>
      <c r="D175" s="37">
        <v>231</v>
      </c>
      <c r="E175" s="287">
        <f t="shared" si="4"/>
        <v>2179.2452830188677</v>
      </c>
    </row>
    <row r="176" spans="1:5" ht="11.1" customHeight="1">
      <c r="A176" s="39" t="s">
        <v>54</v>
      </c>
      <c r="B176" s="11">
        <v>53</v>
      </c>
      <c r="C176" s="11">
        <v>34</v>
      </c>
      <c r="D176" s="37">
        <v>45.6</v>
      </c>
      <c r="E176" s="287">
        <f t="shared" si="4"/>
        <v>1341.1764705882354</v>
      </c>
    </row>
    <row r="177" spans="1:5" ht="11.1" customHeight="1">
      <c r="A177" s="39" t="s">
        <v>55</v>
      </c>
      <c r="B177" s="287" t="s">
        <v>0</v>
      </c>
      <c r="C177" s="287" t="s">
        <v>0</v>
      </c>
      <c r="D177" s="287" t="s">
        <v>0</v>
      </c>
      <c r="E177" s="287" t="s">
        <v>0</v>
      </c>
    </row>
    <row r="178" spans="1:5" ht="11.1" customHeight="1">
      <c r="A178" s="39" t="s">
        <v>71</v>
      </c>
      <c r="B178" s="287">
        <v>28</v>
      </c>
      <c r="C178" s="287">
        <v>28</v>
      </c>
      <c r="D178" s="287">
        <v>45.4</v>
      </c>
      <c r="E178" s="287">
        <f t="shared" ref="E178:E182" si="5">D178/C178*1000</f>
        <v>1621.4285714285713</v>
      </c>
    </row>
    <row r="179" spans="1:5" ht="11.1" customHeight="1">
      <c r="A179" s="39" t="s">
        <v>72</v>
      </c>
      <c r="B179" s="287">
        <v>251</v>
      </c>
      <c r="C179" s="287">
        <v>251</v>
      </c>
      <c r="D179" s="287">
        <v>560</v>
      </c>
      <c r="E179" s="287">
        <f t="shared" si="5"/>
        <v>2231.0756972111553</v>
      </c>
    </row>
    <row r="180" spans="1:5" ht="11.1" customHeight="1">
      <c r="A180" s="39" t="s">
        <v>51</v>
      </c>
      <c r="B180" s="287">
        <v>8</v>
      </c>
      <c r="C180" s="287">
        <v>8</v>
      </c>
      <c r="D180" s="287">
        <v>15</v>
      </c>
      <c r="E180" s="287">
        <f t="shared" si="5"/>
        <v>1875</v>
      </c>
    </row>
    <row r="181" spans="1:5" ht="11.1" customHeight="1">
      <c r="A181" s="39" t="s">
        <v>48</v>
      </c>
      <c r="B181" s="287">
        <v>47</v>
      </c>
      <c r="C181" s="287">
        <v>47</v>
      </c>
      <c r="D181" s="287">
        <v>83.83</v>
      </c>
      <c r="E181" s="287">
        <f t="shared" si="5"/>
        <v>1783.6170212765956</v>
      </c>
    </row>
    <row r="182" spans="1:5" ht="11.1" customHeight="1">
      <c r="A182" s="39" t="s">
        <v>49</v>
      </c>
      <c r="B182" s="287">
        <v>2</v>
      </c>
      <c r="C182" s="287">
        <v>2</v>
      </c>
      <c r="D182" s="287">
        <v>2.8</v>
      </c>
      <c r="E182" s="287">
        <f t="shared" si="5"/>
        <v>1400</v>
      </c>
    </row>
    <row r="183" spans="1:5" ht="11.1" customHeight="1">
      <c r="A183" s="39" t="s">
        <v>193</v>
      </c>
      <c r="B183" s="287" t="s">
        <v>0</v>
      </c>
      <c r="C183" s="287" t="s">
        <v>0</v>
      </c>
      <c r="D183" s="287" t="s">
        <v>0</v>
      </c>
      <c r="E183" s="287" t="s">
        <v>0</v>
      </c>
    </row>
    <row r="184" spans="1:5" ht="11.1" customHeight="1">
      <c r="A184" s="39" t="s">
        <v>99</v>
      </c>
      <c r="B184" s="287" t="s">
        <v>0</v>
      </c>
      <c r="C184" s="287" t="s">
        <v>0</v>
      </c>
      <c r="D184" s="287" t="s">
        <v>0</v>
      </c>
      <c r="E184" s="287" t="s">
        <v>0</v>
      </c>
    </row>
    <row r="185" spans="1:5" ht="11.1" customHeight="1">
      <c r="A185" s="39" t="s">
        <v>52</v>
      </c>
      <c r="B185" s="287" t="s">
        <v>0</v>
      </c>
      <c r="C185" s="287" t="s">
        <v>0</v>
      </c>
      <c r="D185" s="287" t="s">
        <v>0</v>
      </c>
      <c r="E185" s="287" t="s">
        <v>0</v>
      </c>
    </row>
    <row r="186" spans="1:5" ht="11.1" customHeight="1">
      <c r="A186" s="39" t="s">
        <v>53</v>
      </c>
      <c r="B186" s="283">
        <v>88</v>
      </c>
      <c r="C186" s="283">
        <v>71</v>
      </c>
      <c r="D186" s="283">
        <v>116.8</v>
      </c>
      <c r="E186" s="287">
        <f t="shared" ref="E186" si="6">D186/C186*1000</f>
        <v>1645.0704225352113</v>
      </c>
    </row>
    <row r="187" spans="1:5" ht="5.0999999999999996" customHeight="1">
      <c r="A187" s="486"/>
      <c r="B187" s="492"/>
      <c r="C187" s="294"/>
      <c r="D187" s="294"/>
      <c r="E187" s="296"/>
    </row>
    <row r="188" spans="1:5" ht="11.45" customHeight="1">
      <c r="A188" s="558" t="s">
        <v>435</v>
      </c>
      <c r="B188" s="558"/>
      <c r="C188" s="558"/>
      <c r="D188" s="558"/>
      <c r="E188" s="558"/>
    </row>
    <row r="189" spans="1:5" ht="11.45" customHeight="1">
      <c r="A189" s="558" t="s">
        <v>127</v>
      </c>
      <c r="B189" s="558"/>
      <c r="C189" s="558"/>
      <c r="D189" s="558"/>
      <c r="E189" s="558"/>
    </row>
  </sheetData>
  <sortState ref="Q5:Q17">
    <sortCondition ref="Q5"/>
  </sortState>
  <mergeCells count="28">
    <mergeCell ref="A168:E168"/>
    <mergeCell ref="A170:A171"/>
    <mergeCell ref="B170:E170"/>
    <mergeCell ref="A188:E188"/>
    <mergeCell ref="A189:E189"/>
    <mergeCell ref="A128:A129"/>
    <mergeCell ref="B128:E128"/>
    <mergeCell ref="A1:E1"/>
    <mergeCell ref="A40:E40"/>
    <mergeCell ref="A23:E23"/>
    <mergeCell ref="A43:E43"/>
    <mergeCell ref="A41:E41"/>
    <mergeCell ref="A147:E147"/>
    <mergeCell ref="A149:A150"/>
    <mergeCell ref="B149:E149"/>
    <mergeCell ref="A167:E167"/>
    <mergeCell ref="A2:E2"/>
    <mergeCell ref="A146:E146"/>
    <mergeCell ref="A105:E105"/>
    <mergeCell ref="A84:E84"/>
    <mergeCell ref="A63:E63"/>
    <mergeCell ref="A126:E126"/>
    <mergeCell ref="A65:A66"/>
    <mergeCell ref="B65:E65"/>
    <mergeCell ref="A86:A87"/>
    <mergeCell ref="B86:E86"/>
    <mergeCell ref="A107:A108"/>
    <mergeCell ref="B107:E107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tabColor theme="0"/>
  </sheetPr>
  <dimension ref="A1:Q53"/>
  <sheetViews>
    <sheetView showGridLines="0" zoomScaleNormal="100" zoomScaleSheetLayoutView="100" workbookViewId="0">
      <selection sqref="A1:E1"/>
    </sheetView>
  </sheetViews>
  <sheetFormatPr baseColWidth="10" defaultColWidth="11.42578125" defaultRowHeight="12.75" customHeight="1"/>
  <cols>
    <col min="1" max="5" width="16.7109375" style="1" customWidth="1"/>
    <col min="6" max="6" width="4.42578125" style="1" customWidth="1"/>
    <col min="7" max="7" width="15.140625" style="1" customWidth="1"/>
    <col min="8" max="8" width="7.7109375" style="1" customWidth="1"/>
    <col min="9" max="15" width="4.42578125" style="1" customWidth="1"/>
    <col min="16" max="16384" width="11.42578125" style="1"/>
  </cols>
  <sheetData>
    <row r="1" spans="1:7" s="11" customFormat="1" ht="17.25" customHeight="1">
      <c r="A1" s="521" t="s">
        <v>394</v>
      </c>
      <c r="B1" s="506"/>
      <c r="C1" s="506"/>
      <c r="D1" s="506"/>
      <c r="E1" s="506"/>
      <c r="F1" s="21"/>
      <c r="G1" s="21"/>
    </row>
    <row r="2" spans="1:7" s="11" customFormat="1" ht="5.0999999999999996" customHeight="1">
      <c r="A2" s="9"/>
      <c r="B2" s="21"/>
      <c r="C2" s="21"/>
      <c r="D2" s="21"/>
      <c r="E2" s="21"/>
      <c r="F2" s="21"/>
      <c r="G2" s="21"/>
    </row>
    <row r="3" spans="1:7" s="2" customFormat="1" ht="30" customHeight="1">
      <c r="A3" s="137" t="s">
        <v>12</v>
      </c>
      <c r="B3" s="106" t="s">
        <v>433</v>
      </c>
      <c r="C3" s="76" t="s">
        <v>434</v>
      </c>
      <c r="D3" s="76" t="s">
        <v>134</v>
      </c>
      <c r="E3" s="76" t="s">
        <v>136</v>
      </c>
    </row>
    <row r="4" spans="1:7" s="11" customFormat="1" ht="14.1" hidden="1" customHeight="1">
      <c r="A4" s="375">
        <v>1991</v>
      </c>
      <c r="B4" s="42">
        <v>210</v>
      </c>
      <c r="C4" s="42">
        <v>210</v>
      </c>
      <c r="D4" s="42">
        <v>2260</v>
      </c>
      <c r="E4" s="42">
        <v>10761.904761904763</v>
      </c>
    </row>
    <row r="5" spans="1:7" s="11" customFormat="1" ht="14.1" hidden="1" customHeight="1">
      <c r="A5" s="375">
        <v>1992</v>
      </c>
      <c r="B5" s="42">
        <v>220</v>
      </c>
      <c r="C5" s="42">
        <v>220</v>
      </c>
      <c r="D5" s="42">
        <v>2189</v>
      </c>
      <c r="E5" s="42">
        <v>9950</v>
      </c>
    </row>
    <row r="6" spans="1:7" s="11" customFormat="1" ht="14.1" hidden="1" customHeight="1">
      <c r="A6" s="375">
        <v>1993</v>
      </c>
      <c r="B6" s="42">
        <v>225</v>
      </c>
      <c r="C6" s="42">
        <v>225</v>
      </c>
      <c r="D6" s="42">
        <v>2372</v>
      </c>
      <c r="E6" s="42">
        <v>10542.222222222223</v>
      </c>
    </row>
    <row r="7" spans="1:7" s="11" customFormat="1" ht="14.1" hidden="1" customHeight="1">
      <c r="A7" s="375">
        <v>1994</v>
      </c>
      <c r="B7" s="42">
        <v>250</v>
      </c>
      <c r="C7" s="42">
        <v>250</v>
      </c>
      <c r="D7" s="42">
        <v>2460</v>
      </c>
      <c r="E7" s="42">
        <v>9840</v>
      </c>
    </row>
    <row r="8" spans="1:7" s="11" customFormat="1" ht="14.1" hidden="1" customHeight="1">
      <c r="A8" s="375">
        <v>1995</v>
      </c>
      <c r="B8" s="42">
        <v>108</v>
      </c>
      <c r="C8" s="42">
        <v>108</v>
      </c>
      <c r="D8" s="42">
        <v>1114</v>
      </c>
      <c r="E8" s="42">
        <v>10314.814814814816</v>
      </c>
    </row>
    <row r="9" spans="1:7" s="11" customFormat="1" ht="14.1" hidden="1" customHeight="1">
      <c r="A9" s="375">
        <v>1996</v>
      </c>
      <c r="B9" s="42">
        <v>240</v>
      </c>
      <c r="C9" s="42">
        <v>240</v>
      </c>
      <c r="D9" s="42">
        <v>2517</v>
      </c>
      <c r="E9" s="42">
        <v>10487.5</v>
      </c>
    </row>
    <row r="10" spans="1:7" s="11" customFormat="1" ht="14.1" hidden="1" customHeight="1">
      <c r="A10" s="164">
        <v>1997</v>
      </c>
      <c r="B10" s="42">
        <v>389</v>
      </c>
      <c r="C10" s="42">
        <v>245</v>
      </c>
      <c r="D10" s="42">
        <v>2731</v>
      </c>
      <c r="E10" s="42">
        <v>11146.938775510203</v>
      </c>
    </row>
    <row r="11" spans="1:7" s="11" customFormat="1" ht="14.1" hidden="1" customHeight="1">
      <c r="A11" s="164">
        <v>1998</v>
      </c>
      <c r="B11" s="42">
        <v>393</v>
      </c>
      <c r="C11" s="42">
        <v>314</v>
      </c>
      <c r="D11" s="42">
        <v>3382</v>
      </c>
      <c r="E11" s="42">
        <v>10770.700636942674</v>
      </c>
    </row>
    <row r="12" spans="1:7" s="11" customFormat="1" ht="14.1" hidden="1" customHeight="1">
      <c r="A12" s="164">
        <v>1999</v>
      </c>
      <c r="B12" s="42">
        <v>407</v>
      </c>
      <c r="C12" s="42">
        <v>371</v>
      </c>
      <c r="D12" s="42">
        <v>3917</v>
      </c>
      <c r="E12" s="42">
        <v>10557.951482479784</v>
      </c>
    </row>
    <row r="13" spans="1:7" s="11" customFormat="1" ht="14.1" hidden="1" customHeight="1">
      <c r="A13" s="164">
        <v>2000</v>
      </c>
      <c r="B13" s="42">
        <v>417</v>
      </c>
      <c r="C13" s="42">
        <v>405</v>
      </c>
      <c r="D13" s="42">
        <v>4039</v>
      </c>
      <c r="E13" s="42">
        <v>9972.8395061728388</v>
      </c>
    </row>
    <row r="14" spans="1:7" s="11" customFormat="1" ht="14.1" hidden="1" customHeight="1">
      <c r="A14" s="164">
        <v>2001</v>
      </c>
      <c r="B14" s="42">
        <v>457</v>
      </c>
      <c r="C14" s="42">
        <v>412</v>
      </c>
      <c r="D14" s="42">
        <v>4216</v>
      </c>
      <c r="E14" s="42">
        <v>10233.009708737864</v>
      </c>
    </row>
    <row r="15" spans="1:7" s="11" customFormat="1" ht="14.1" hidden="1" customHeight="1">
      <c r="A15" s="164">
        <v>2002</v>
      </c>
      <c r="B15" s="42">
        <v>423</v>
      </c>
      <c r="C15" s="42">
        <v>416</v>
      </c>
      <c r="D15" s="42">
        <v>4251</v>
      </c>
      <c r="E15" s="42">
        <v>10218.75</v>
      </c>
    </row>
    <row r="16" spans="1:7" s="11" customFormat="1" ht="10.5" hidden="1" customHeight="1">
      <c r="A16" s="39">
        <v>2003</v>
      </c>
      <c r="B16" s="42">
        <v>444</v>
      </c>
      <c r="C16" s="42">
        <v>418</v>
      </c>
      <c r="D16" s="42">
        <v>4265</v>
      </c>
      <c r="E16" s="42">
        <f t="shared" ref="E16:E27" si="0">(D16*1000)/C16</f>
        <v>10203.349282296651</v>
      </c>
    </row>
    <row r="17" spans="1:8" s="11" customFormat="1" ht="10.5" hidden="1" customHeight="1">
      <c r="A17" s="39">
        <v>2004</v>
      </c>
      <c r="B17" s="42">
        <v>456</v>
      </c>
      <c r="C17" s="42">
        <v>427</v>
      </c>
      <c r="D17" s="42">
        <v>4350</v>
      </c>
      <c r="E17" s="42">
        <f t="shared" si="0"/>
        <v>10187.35362997658</v>
      </c>
      <c r="G17" s="22"/>
    </row>
    <row r="18" spans="1:8" s="11" customFormat="1" ht="10.5" hidden="1" customHeight="1">
      <c r="A18" s="39">
        <v>2005</v>
      </c>
      <c r="B18" s="42">
        <v>492</v>
      </c>
      <c r="C18" s="42">
        <v>452</v>
      </c>
      <c r="D18" s="42">
        <v>4633</v>
      </c>
      <c r="E18" s="42">
        <f t="shared" si="0"/>
        <v>10250</v>
      </c>
      <c r="G18" s="27"/>
    </row>
    <row r="19" spans="1:8" s="11" customFormat="1" ht="10.5" hidden="1" customHeight="1">
      <c r="A19" s="39">
        <v>2006</v>
      </c>
      <c r="B19" s="42">
        <v>565</v>
      </c>
      <c r="C19" s="42">
        <v>496</v>
      </c>
      <c r="D19" s="42">
        <v>5051</v>
      </c>
      <c r="E19" s="42">
        <f t="shared" si="0"/>
        <v>10183.467741935483</v>
      </c>
    </row>
    <row r="20" spans="1:8" s="11" customFormat="1" ht="10.5" hidden="1" customHeight="1">
      <c r="A20" s="39">
        <v>2007</v>
      </c>
      <c r="B20" s="42">
        <v>644</v>
      </c>
      <c r="C20" s="42">
        <v>420</v>
      </c>
      <c r="D20" s="42">
        <v>4578</v>
      </c>
      <c r="E20" s="42">
        <f t="shared" si="0"/>
        <v>10900</v>
      </c>
    </row>
    <row r="21" spans="1:8" s="11" customFormat="1" ht="10.5" hidden="1" customHeight="1">
      <c r="A21" s="39">
        <v>2008</v>
      </c>
      <c r="B21" s="42">
        <v>59</v>
      </c>
      <c r="C21" s="42">
        <v>442</v>
      </c>
      <c r="D21" s="42">
        <v>4486</v>
      </c>
      <c r="E21" s="42">
        <f t="shared" si="0"/>
        <v>10149.321266968325</v>
      </c>
    </row>
    <row r="22" spans="1:8" s="11" customFormat="1" ht="10.5" hidden="1" customHeight="1">
      <c r="A22" s="39">
        <v>2009</v>
      </c>
      <c r="B22" s="42">
        <v>46</v>
      </c>
      <c r="C22" s="42">
        <v>537</v>
      </c>
      <c r="D22" s="42">
        <v>5680</v>
      </c>
      <c r="E22" s="42">
        <f t="shared" si="0"/>
        <v>10577.281191806331</v>
      </c>
    </row>
    <row r="23" spans="1:8" s="11" customFormat="1" ht="10.5" hidden="1" customHeight="1">
      <c r="A23" s="39">
        <v>2010</v>
      </c>
      <c r="B23" s="42">
        <v>695</v>
      </c>
      <c r="C23" s="42">
        <v>540</v>
      </c>
      <c r="D23" s="42">
        <v>5731</v>
      </c>
      <c r="E23" s="42">
        <f t="shared" si="0"/>
        <v>10612.962962962964</v>
      </c>
    </row>
    <row r="24" spans="1:8" s="11" customFormat="1" ht="10.5" hidden="1" customHeight="1">
      <c r="A24" s="39">
        <v>2011</v>
      </c>
      <c r="B24" s="42">
        <v>707</v>
      </c>
      <c r="C24" s="42">
        <v>573</v>
      </c>
      <c r="D24" s="42">
        <v>6161</v>
      </c>
      <c r="E24" s="42">
        <f t="shared" si="0"/>
        <v>10752.181500872601</v>
      </c>
    </row>
    <row r="25" spans="1:8" s="11" customFormat="1" ht="10.5" hidden="1" customHeight="1">
      <c r="A25" s="39">
        <v>2012</v>
      </c>
      <c r="B25" s="42">
        <v>707</v>
      </c>
      <c r="C25" s="42">
        <v>645</v>
      </c>
      <c r="D25" s="42">
        <v>12176</v>
      </c>
      <c r="E25" s="42">
        <f t="shared" si="0"/>
        <v>18877.519379844962</v>
      </c>
    </row>
    <row r="26" spans="1:8" s="11" customFormat="1" ht="10.5" hidden="1" customHeight="1">
      <c r="A26" s="39">
        <v>2013</v>
      </c>
      <c r="B26" s="42">
        <v>742</v>
      </c>
      <c r="C26" s="42">
        <v>690</v>
      </c>
      <c r="D26" s="42">
        <v>10251</v>
      </c>
      <c r="E26" s="42">
        <f t="shared" si="0"/>
        <v>14856.521739130434</v>
      </c>
    </row>
    <row r="27" spans="1:8" s="11" customFormat="1" ht="8.1" hidden="1" customHeight="1">
      <c r="A27" s="39">
        <v>2014</v>
      </c>
      <c r="B27" s="42">
        <v>46</v>
      </c>
      <c r="C27" s="42">
        <v>720</v>
      </c>
      <c r="D27" s="42">
        <v>16847</v>
      </c>
      <c r="E27" s="42">
        <f t="shared" si="0"/>
        <v>23398.611111111109</v>
      </c>
    </row>
    <row r="28" spans="1:8" s="11" customFormat="1" ht="8.1" customHeight="1">
      <c r="A28" s="39"/>
      <c r="B28" s="42"/>
      <c r="C28" s="42"/>
      <c r="D28" s="42"/>
      <c r="E28" s="42"/>
    </row>
    <row r="29" spans="1:8" s="11" customFormat="1" ht="14.1" hidden="1" customHeight="1">
      <c r="A29" s="39">
        <v>2015</v>
      </c>
      <c r="B29" s="42" t="s">
        <v>0</v>
      </c>
      <c r="C29" s="42">
        <v>737</v>
      </c>
      <c r="D29" s="42">
        <v>19017</v>
      </c>
      <c r="E29" s="42">
        <f>(D29*1000)/C29</f>
        <v>25803.256445047489</v>
      </c>
    </row>
    <row r="30" spans="1:8" s="11" customFormat="1" ht="14.1" hidden="1" customHeight="1">
      <c r="A30" s="39">
        <v>2016</v>
      </c>
      <c r="B30" s="42" t="s">
        <v>0</v>
      </c>
      <c r="C30" s="42">
        <v>737</v>
      </c>
      <c r="D30" s="42">
        <v>20811</v>
      </c>
      <c r="E30" s="42">
        <f>(D30*1000)/C30</f>
        <v>28237.449118046134</v>
      </c>
    </row>
    <row r="31" spans="1:8" s="11" customFormat="1" ht="14.1" customHeight="1">
      <c r="A31" s="39">
        <v>2017</v>
      </c>
      <c r="B31" s="42">
        <v>50</v>
      </c>
      <c r="C31" s="42">
        <v>787</v>
      </c>
      <c r="D31" s="42">
        <v>22841</v>
      </c>
      <c r="E31" s="42">
        <v>29022.871000000003</v>
      </c>
    </row>
    <row r="32" spans="1:8" s="11" customFormat="1" ht="14.1" customHeight="1">
      <c r="A32" s="39">
        <v>2018</v>
      </c>
      <c r="B32" s="80" t="s">
        <v>0</v>
      </c>
      <c r="C32" s="42">
        <v>787</v>
      </c>
      <c r="D32" s="42">
        <v>23097</v>
      </c>
      <c r="E32" s="42">
        <v>29348.156999999999</v>
      </c>
      <c r="H32" s="59"/>
    </row>
    <row r="33" spans="1:17" s="11" customFormat="1" ht="14.1" customHeight="1">
      <c r="A33" s="39">
        <v>2019</v>
      </c>
      <c r="B33" s="80">
        <v>11</v>
      </c>
      <c r="C33" s="42">
        <v>798</v>
      </c>
      <c r="D33" s="42">
        <v>19472</v>
      </c>
      <c r="E33" s="42">
        <v>24401</v>
      </c>
      <c r="H33" s="59"/>
      <c r="J33" s="309"/>
    </row>
    <row r="34" spans="1:17" s="11" customFormat="1" ht="14.1" customHeight="1">
      <c r="A34" s="39">
        <v>2020</v>
      </c>
      <c r="B34" s="80">
        <v>10</v>
      </c>
      <c r="C34" s="42">
        <v>808</v>
      </c>
      <c r="D34" s="42">
        <v>22673</v>
      </c>
      <c r="E34" s="42">
        <v>28060.639999999999</v>
      </c>
      <c r="H34" s="59"/>
      <c r="J34" s="309"/>
    </row>
    <row r="35" spans="1:17" s="11" customFormat="1" ht="14.1" customHeight="1">
      <c r="A35" s="39">
        <v>2021</v>
      </c>
      <c r="B35" s="42">
        <v>10</v>
      </c>
      <c r="C35" s="42">
        <v>838</v>
      </c>
      <c r="D35" s="42">
        <v>23297</v>
      </c>
      <c r="E35" s="42">
        <v>27801</v>
      </c>
      <c r="H35" s="59"/>
      <c r="J35" s="309"/>
    </row>
    <row r="36" spans="1:17" s="11" customFormat="1" ht="14.1" customHeight="1">
      <c r="A36" s="39">
        <v>2022</v>
      </c>
      <c r="B36" s="38" t="s">
        <v>0</v>
      </c>
      <c r="C36" s="11">
        <v>818</v>
      </c>
      <c r="D36" s="42">
        <v>23004.799999999999</v>
      </c>
      <c r="E36" s="42">
        <v>28123.227383863079</v>
      </c>
      <c r="H36" s="59"/>
      <c r="J36" s="309"/>
    </row>
    <row r="37" spans="1:17" s="11" customFormat="1" ht="14.1" customHeight="1">
      <c r="A37" s="39">
        <v>2023</v>
      </c>
      <c r="B37" s="38" t="s">
        <v>0</v>
      </c>
      <c r="C37" s="38" t="s">
        <v>0</v>
      </c>
      <c r="D37" s="42">
        <v>23273</v>
      </c>
      <c r="E37" s="42" t="s">
        <v>0</v>
      </c>
      <c r="H37" s="59"/>
      <c r="J37" s="309"/>
    </row>
    <row r="38" spans="1:17" s="11" customFormat="1" ht="11.25" customHeight="1">
      <c r="A38" s="39">
        <v>2024</v>
      </c>
      <c r="B38" s="38" t="s">
        <v>0</v>
      </c>
      <c r="C38" s="38" t="s">
        <v>0</v>
      </c>
      <c r="D38" s="42">
        <v>970</v>
      </c>
      <c r="E38" s="42" t="s">
        <v>0</v>
      </c>
      <c r="F38" s="1"/>
    </row>
    <row r="39" spans="1:17" ht="5.0999999999999996" customHeight="1">
      <c r="A39" s="288"/>
      <c r="B39" s="357"/>
      <c r="C39" s="289"/>
      <c r="D39" s="94"/>
      <c r="E39" s="94"/>
      <c r="F39" s="11"/>
    </row>
    <row r="40" spans="1:17" ht="12.75" customHeight="1">
      <c r="A40" s="351" t="s">
        <v>413</v>
      </c>
    </row>
    <row r="41" spans="1:17" ht="12.75" customHeight="1">
      <c r="A41" s="558" t="s">
        <v>127</v>
      </c>
      <c r="B41" s="558"/>
      <c r="C41" s="558"/>
      <c r="D41" s="558"/>
      <c r="E41" s="558"/>
      <c r="G41" s="388"/>
      <c r="H41" s="388"/>
      <c r="I41" s="388"/>
      <c r="J41" s="388"/>
      <c r="K41" s="388"/>
      <c r="L41" s="388"/>
      <c r="M41" s="388"/>
      <c r="N41" s="388"/>
      <c r="O41" s="388"/>
      <c r="P41" s="388"/>
      <c r="Q41" s="389"/>
    </row>
    <row r="42" spans="1:17" ht="12.75" customHeight="1">
      <c r="E42" s="388"/>
      <c r="F42" s="388"/>
    </row>
    <row r="53" ht="17.25" customHeight="1"/>
  </sheetData>
  <mergeCells count="2">
    <mergeCell ref="A1:E1"/>
    <mergeCell ref="A41:E41"/>
  </mergeCells>
  <phoneticPr fontId="0" type="noConversion"/>
  <conditionalFormatting sqref="G41:P41 E42:F42">
    <cfRule type="cellIs" dxfId="4" priority="1" operator="equal">
      <formula>"-"</formula>
    </cfRule>
  </conditionalFormatting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tabColor theme="0"/>
  </sheetPr>
  <dimension ref="A1:W52"/>
  <sheetViews>
    <sheetView showGridLines="0" zoomScaleNormal="100" zoomScaleSheetLayoutView="130" workbookViewId="0">
      <selection sqref="A1:E1"/>
    </sheetView>
  </sheetViews>
  <sheetFormatPr baseColWidth="10" defaultColWidth="11.42578125" defaultRowHeight="12.75" customHeight="1"/>
  <cols>
    <col min="1" max="5" width="16.7109375" style="11" customWidth="1"/>
    <col min="6" max="6" width="2" style="11" customWidth="1"/>
    <col min="7" max="7" width="3.7109375" style="11" customWidth="1"/>
    <col min="8" max="8" width="8.140625" style="11" customWidth="1"/>
    <col min="9" max="9" width="5.85546875" style="11" customWidth="1"/>
    <col min="10" max="10" width="4.7109375" style="11" customWidth="1"/>
    <col min="11" max="16" width="3.7109375" style="11" customWidth="1"/>
    <col min="17" max="16384" width="11.42578125" style="11"/>
  </cols>
  <sheetData>
    <row r="1" spans="1:16" s="13" customFormat="1" ht="13.5">
      <c r="A1" s="521" t="s">
        <v>395</v>
      </c>
      <c r="B1" s="506"/>
      <c r="C1" s="506"/>
      <c r="D1" s="506"/>
      <c r="E1" s="506"/>
      <c r="F1" s="21"/>
      <c r="G1" s="21"/>
    </row>
    <row r="2" spans="1:16" s="13" customFormat="1" ht="5.0999999999999996" customHeight="1">
      <c r="A2" s="9"/>
      <c r="B2" s="21"/>
      <c r="C2" s="21"/>
      <c r="D2" s="21"/>
      <c r="E2" s="21"/>
      <c r="F2" s="21"/>
      <c r="G2" s="21"/>
    </row>
    <row r="3" spans="1:16" s="13" customFormat="1" ht="31.5" customHeight="1">
      <c r="A3" s="137" t="s">
        <v>12</v>
      </c>
      <c r="B3" s="106" t="s">
        <v>433</v>
      </c>
      <c r="C3" s="76" t="s">
        <v>434</v>
      </c>
      <c r="D3" s="76" t="s">
        <v>134</v>
      </c>
      <c r="E3" s="76" t="s">
        <v>136</v>
      </c>
    </row>
    <row r="4" spans="1:16" s="26" customFormat="1" ht="14.25" hidden="1" customHeight="1">
      <c r="A4" s="376">
        <v>1991</v>
      </c>
      <c r="B4" s="290">
        <v>80</v>
      </c>
      <c r="C4" s="290">
        <v>40</v>
      </c>
      <c r="D4" s="290">
        <v>970</v>
      </c>
      <c r="E4" s="290">
        <v>12125</v>
      </c>
    </row>
    <row r="5" spans="1:16" s="26" customFormat="1" ht="14.25" hidden="1" customHeight="1">
      <c r="A5" s="376">
        <v>1992</v>
      </c>
      <c r="B5" s="290">
        <v>82</v>
      </c>
      <c r="C5" s="290">
        <v>82</v>
      </c>
      <c r="D5" s="290">
        <v>936</v>
      </c>
      <c r="E5" s="290">
        <v>11414.634146341463</v>
      </c>
    </row>
    <row r="6" spans="1:16" s="26" customFormat="1" ht="14.25" hidden="1" customHeight="1">
      <c r="A6" s="376">
        <v>1993</v>
      </c>
      <c r="B6" s="290">
        <v>85</v>
      </c>
      <c r="C6" s="290">
        <v>90</v>
      </c>
      <c r="D6" s="290">
        <v>1037</v>
      </c>
      <c r="E6" s="290">
        <v>12200</v>
      </c>
    </row>
    <row r="7" spans="1:16" s="26" customFormat="1" ht="14.25" hidden="1" customHeight="1">
      <c r="A7" s="376">
        <v>1994</v>
      </c>
      <c r="B7" s="290">
        <v>88</v>
      </c>
      <c r="C7" s="290">
        <v>90</v>
      </c>
      <c r="D7" s="290">
        <v>1070</v>
      </c>
      <c r="E7" s="290">
        <v>12159.090909090908</v>
      </c>
    </row>
    <row r="8" spans="1:16" s="26" customFormat="1" ht="14.25" hidden="1" customHeight="1">
      <c r="A8" s="376">
        <v>1995</v>
      </c>
      <c r="B8" s="290">
        <v>230</v>
      </c>
      <c r="C8" s="290">
        <v>115</v>
      </c>
      <c r="D8" s="290">
        <v>2645</v>
      </c>
      <c r="E8" s="290">
        <v>11500</v>
      </c>
    </row>
    <row r="9" spans="1:16" s="26" customFormat="1" ht="14.25" hidden="1" customHeight="1">
      <c r="A9" s="376">
        <v>1996</v>
      </c>
      <c r="B9" s="290">
        <v>95</v>
      </c>
      <c r="C9" s="290">
        <v>115</v>
      </c>
      <c r="D9" s="290">
        <v>1517</v>
      </c>
      <c r="E9" s="290">
        <v>16855.555555555598</v>
      </c>
    </row>
    <row r="10" spans="1:16" s="26" customFormat="1" ht="14.25" hidden="1" customHeight="1">
      <c r="A10" s="376">
        <v>1997</v>
      </c>
      <c r="B10" s="290">
        <v>172</v>
      </c>
      <c r="C10" s="290">
        <v>115</v>
      </c>
      <c r="D10" s="290">
        <v>1189</v>
      </c>
      <c r="E10" s="290">
        <v>10339.130434782608</v>
      </c>
    </row>
    <row r="11" spans="1:16" s="26" customFormat="1" ht="14.25" hidden="1" customHeight="1">
      <c r="A11" s="376">
        <v>1998</v>
      </c>
      <c r="B11" s="290">
        <v>180</v>
      </c>
      <c r="C11" s="290">
        <v>115</v>
      </c>
      <c r="D11" s="290">
        <v>1243</v>
      </c>
      <c r="E11" s="290">
        <v>10808.695652173914</v>
      </c>
    </row>
    <row r="12" spans="1:16" s="26" customFormat="1" ht="14.25" hidden="1" customHeight="1">
      <c r="A12" s="376">
        <v>1999</v>
      </c>
      <c r="B12" s="290">
        <v>223</v>
      </c>
      <c r="C12" s="290">
        <v>126</v>
      </c>
      <c r="D12" s="290">
        <v>1293</v>
      </c>
      <c r="E12" s="290">
        <v>10261.904761904763</v>
      </c>
    </row>
    <row r="13" spans="1:16" s="26" customFormat="1" ht="14.25" hidden="1" customHeight="1">
      <c r="A13" s="376">
        <v>2000</v>
      </c>
      <c r="B13" s="290">
        <v>223</v>
      </c>
      <c r="C13" s="290">
        <v>135</v>
      </c>
      <c r="D13" s="290">
        <v>1385</v>
      </c>
      <c r="E13" s="290">
        <v>10259.259259259259</v>
      </c>
    </row>
    <row r="14" spans="1:16" s="26" customFormat="1" ht="14.25" hidden="1" customHeight="1">
      <c r="A14" s="376">
        <v>2001</v>
      </c>
      <c r="B14" s="290">
        <v>227</v>
      </c>
      <c r="C14" s="290">
        <v>164</v>
      </c>
      <c r="D14" s="290">
        <v>1766</v>
      </c>
      <c r="E14" s="290">
        <v>10768.292682926829</v>
      </c>
      <c r="P14" s="41"/>
    </row>
    <row r="15" spans="1:16" s="26" customFormat="1" ht="14.25" hidden="1" customHeight="1">
      <c r="A15" s="376">
        <v>2002</v>
      </c>
      <c r="B15" s="290">
        <v>224</v>
      </c>
      <c r="C15" s="290">
        <v>197</v>
      </c>
      <c r="D15" s="290">
        <v>1847</v>
      </c>
      <c r="E15" s="290">
        <v>9375.6345177664971</v>
      </c>
    </row>
    <row r="16" spans="1:16" s="26" customFormat="1" ht="8.1" customHeight="1">
      <c r="A16" s="377"/>
      <c r="B16" s="378"/>
      <c r="C16" s="378"/>
      <c r="D16" s="378"/>
      <c r="E16" s="378"/>
    </row>
    <row r="17" spans="1:8" s="26" customFormat="1" ht="15" hidden="1" customHeight="1">
      <c r="A17" s="376">
        <v>2003</v>
      </c>
      <c r="B17" s="290">
        <v>210</v>
      </c>
      <c r="C17" s="290">
        <v>175</v>
      </c>
      <c r="D17" s="290">
        <v>1781</v>
      </c>
      <c r="E17" s="290">
        <f t="shared" ref="E17:E28" si="0">(D17*1000)/C17</f>
        <v>10177.142857142857</v>
      </c>
    </row>
    <row r="18" spans="1:8" s="26" customFormat="1" ht="15" hidden="1" customHeight="1">
      <c r="A18" s="376">
        <v>2004</v>
      </c>
      <c r="B18" s="290">
        <v>246</v>
      </c>
      <c r="C18" s="290">
        <v>186</v>
      </c>
      <c r="D18" s="290">
        <v>1872</v>
      </c>
      <c r="E18" s="290">
        <f t="shared" si="0"/>
        <v>10064.516129032258</v>
      </c>
    </row>
    <row r="19" spans="1:8" s="26" customFormat="1" ht="15" hidden="1" customHeight="1">
      <c r="A19" s="376">
        <v>2005</v>
      </c>
      <c r="B19" s="290">
        <v>246</v>
      </c>
      <c r="C19" s="290">
        <v>188</v>
      </c>
      <c r="D19" s="290">
        <v>1839</v>
      </c>
      <c r="E19" s="290">
        <f t="shared" si="0"/>
        <v>9781.9148936170204</v>
      </c>
    </row>
    <row r="20" spans="1:8" s="26" customFormat="1" ht="15" hidden="1" customHeight="1">
      <c r="A20" s="376">
        <v>2006</v>
      </c>
      <c r="B20" s="26">
        <v>225</v>
      </c>
      <c r="C20" s="290">
        <v>268</v>
      </c>
      <c r="D20" s="290">
        <v>2893</v>
      </c>
      <c r="E20" s="290">
        <f t="shared" si="0"/>
        <v>10794.776119402984</v>
      </c>
    </row>
    <row r="21" spans="1:8" s="26" customFormat="1" ht="15" hidden="1" customHeight="1">
      <c r="A21" s="376">
        <v>2007</v>
      </c>
      <c r="B21" s="290">
        <v>116</v>
      </c>
      <c r="C21" s="290">
        <v>284</v>
      </c>
      <c r="D21" s="290">
        <v>2722</v>
      </c>
      <c r="E21" s="290">
        <f t="shared" si="0"/>
        <v>9584.5070422535209</v>
      </c>
    </row>
    <row r="22" spans="1:8" s="13" customFormat="1" ht="15" hidden="1" customHeight="1">
      <c r="A22" s="376">
        <v>2008</v>
      </c>
      <c r="B22" s="290">
        <v>19</v>
      </c>
      <c r="C22" s="290">
        <v>310</v>
      </c>
      <c r="D22" s="290">
        <v>2930</v>
      </c>
      <c r="E22" s="290">
        <f t="shared" si="0"/>
        <v>9451.6129032258068</v>
      </c>
      <c r="F22" s="11"/>
    </row>
    <row r="23" spans="1:8" s="26" customFormat="1" ht="15" hidden="1" customHeight="1">
      <c r="A23" s="376">
        <v>2009</v>
      </c>
      <c r="B23" s="290">
        <v>9</v>
      </c>
      <c r="C23" s="290">
        <v>349</v>
      </c>
      <c r="D23" s="290">
        <v>3323</v>
      </c>
      <c r="E23" s="290">
        <f t="shared" si="0"/>
        <v>9521.4899713467057</v>
      </c>
    </row>
    <row r="24" spans="1:8" s="26" customFormat="1" ht="15" hidden="1" customHeight="1">
      <c r="A24" s="376">
        <v>2010</v>
      </c>
      <c r="B24" s="290">
        <v>91</v>
      </c>
      <c r="C24" s="290">
        <v>390</v>
      </c>
      <c r="D24" s="290">
        <v>4141</v>
      </c>
      <c r="E24" s="290">
        <f t="shared" si="0"/>
        <v>10617.948717948719</v>
      </c>
    </row>
    <row r="25" spans="1:8" s="26" customFormat="1" ht="15" hidden="1" customHeight="1">
      <c r="A25" s="376">
        <v>2011</v>
      </c>
      <c r="B25" s="290">
        <v>10</v>
      </c>
      <c r="C25" s="290">
        <v>392</v>
      </c>
      <c r="D25" s="290">
        <v>4157</v>
      </c>
      <c r="E25" s="290">
        <f t="shared" si="0"/>
        <v>10604.591836734693</v>
      </c>
    </row>
    <row r="26" spans="1:8" s="26" customFormat="1" ht="15" hidden="1" customHeight="1">
      <c r="A26" s="376">
        <v>2012</v>
      </c>
      <c r="B26" s="290">
        <v>24</v>
      </c>
      <c r="C26" s="290">
        <v>384</v>
      </c>
      <c r="D26" s="290">
        <v>4235</v>
      </c>
      <c r="E26" s="290">
        <f t="shared" si="0"/>
        <v>11028.645833333334</v>
      </c>
    </row>
    <row r="27" spans="1:8" s="26" customFormat="1" ht="15" hidden="1" customHeight="1">
      <c r="A27" s="376">
        <v>2013</v>
      </c>
      <c r="B27" s="290">
        <v>10</v>
      </c>
      <c r="C27" s="290">
        <v>388</v>
      </c>
      <c r="D27" s="290">
        <v>4260</v>
      </c>
      <c r="E27" s="290">
        <f t="shared" si="0"/>
        <v>10979.381443298969</v>
      </c>
    </row>
    <row r="28" spans="1:8" s="26" customFormat="1" ht="15" hidden="1" customHeight="1">
      <c r="A28" s="376">
        <v>2014</v>
      </c>
      <c r="B28" s="290" t="s">
        <v>0</v>
      </c>
      <c r="C28" s="290">
        <v>398</v>
      </c>
      <c r="D28" s="290">
        <v>4387</v>
      </c>
      <c r="E28" s="290">
        <f t="shared" si="0"/>
        <v>11022.613065326634</v>
      </c>
    </row>
    <row r="29" spans="1:8" s="26" customFormat="1" ht="14.1" hidden="1" customHeight="1">
      <c r="A29" s="376">
        <v>2015</v>
      </c>
      <c r="B29" s="290" t="s">
        <v>0</v>
      </c>
      <c r="C29" s="290">
        <v>420</v>
      </c>
      <c r="D29" s="290">
        <v>4592</v>
      </c>
      <c r="E29" s="290">
        <f>(D29*1000)/C29</f>
        <v>10933.333333333334</v>
      </c>
      <c r="H29" s="399">
        <f t="shared" ref="H29:H35" si="1">D29/C29*1000</f>
        <v>10933.333333333334</v>
      </c>
    </row>
    <row r="30" spans="1:8" s="26" customFormat="1" ht="14.1" hidden="1" customHeight="1">
      <c r="A30" s="376">
        <v>2016</v>
      </c>
      <c r="B30" s="290" t="s">
        <v>0</v>
      </c>
      <c r="C30" s="290">
        <v>420</v>
      </c>
      <c r="D30" s="42">
        <v>4603</v>
      </c>
      <c r="E30" s="290">
        <f>(D30*1000)/C30</f>
        <v>10959.523809523809</v>
      </c>
      <c r="H30" s="399">
        <f>D30/C30*1000</f>
        <v>10959.523809523809</v>
      </c>
    </row>
    <row r="31" spans="1:8" s="26" customFormat="1" ht="15.95" customHeight="1">
      <c r="A31" s="376">
        <v>2017</v>
      </c>
      <c r="B31" s="290" t="s">
        <v>0</v>
      </c>
      <c r="C31" s="290">
        <v>420</v>
      </c>
      <c r="D31" s="42">
        <v>4680</v>
      </c>
      <c r="E31" s="290">
        <v>11142.857</v>
      </c>
      <c r="H31" s="399">
        <f t="shared" si="1"/>
        <v>11142.857142857143</v>
      </c>
    </row>
    <row r="32" spans="1:8" s="13" customFormat="1" ht="15.95" customHeight="1">
      <c r="A32" s="376">
        <v>2018</v>
      </c>
      <c r="B32" s="290" t="s">
        <v>0</v>
      </c>
      <c r="C32" s="290">
        <v>420</v>
      </c>
      <c r="D32" s="290">
        <v>4705</v>
      </c>
      <c r="E32" s="290">
        <v>11202.380000000001</v>
      </c>
      <c r="F32" s="11"/>
      <c r="H32" s="399">
        <f t="shared" si="1"/>
        <v>11202.380952380952</v>
      </c>
    </row>
    <row r="33" spans="1:23" s="13" customFormat="1" ht="15.95" customHeight="1">
      <c r="A33" s="376">
        <v>2019</v>
      </c>
      <c r="B33" s="290" t="s">
        <v>0</v>
      </c>
      <c r="C33" s="290">
        <v>420</v>
      </c>
      <c r="D33" s="290">
        <v>4790</v>
      </c>
      <c r="E33" s="290">
        <v>11404.76</v>
      </c>
      <c r="F33" s="11"/>
      <c r="H33" s="399">
        <f t="shared" si="1"/>
        <v>11404.761904761905</v>
      </c>
    </row>
    <row r="34" spans="1:23" s="13" customFormat="1" ht="15.95" customHeight="1">
      <c r="A34" s="376" t="s">
        <v>263</v>
      </c>
      <c r="B34" s="290">
        <v>36</v>
      </c>
      <c r="C34" s="290">
        <v>420</v>
      </c>
      <c r="D34" s="290">
        <v>4812</v>
      </c>
      <c r="E34" s="290">
        <v>11457.14</v>
      </c>
      <c r="F34" s="11"/>
      <c r="H34" s="399">
        <f t="shared" si="1"/>
        <v>11457.142857142857</v>
      </c>
      <c r="K34" s="388"/>
      <c r="L34" s="388"/>
      <c r="M34" s="388"/>
      <c r="N34" s="388"/>
      <c r="O34" s="388"/>
      <c r="P34" s="388"/>
      <c r="Q34" s="388"/>
      <c r="R34" s="388"/>
      <c r="S34" s="388"/>
      <c r="T34" s="388"/>
      <c r="U34" s="388"/>
      <c r="V34" s="388"/>
      <c r="W34" s="390"/>
    </row>
    <row r="35" spans="1:23" s="13" customFormat="1" ht="15.95" customHeight="1">
      <c r="A35" s="379" t="s">
        <v>275</v>
      </c>
      <c r="B35" s="380" t="s">
        <v>0</v>
      </c>
      <c r="C35" s="290">
        <v>449</v>
      </c>
      <c r="D35" s="290">
        <v>5030.3</v>
      </c>
      <c r="E35" s="290">
        <v>11203.34</v>
      </c>
      <c r="F35" s="11"/>
      <c r="H35" s="399">
        <f t="shared" si="1"/>
        <v>11203.340757238308</v>
      </c>
      <c r="M35" s="12"/>
    </row>
    <row r="36" spans="1:23" s="13" customFormat="1" ht="15.95" customHeight="1">
      <c r="A36" s="376" t="s">
        <v>311</v>
      </c>
      <c r="B36" s="384" t="s">
        <v>207</v>
      </c>
      <c r="C36" s="290">
        <v>410</v>
      </c>
      <c r="D36" s="290">
        <v>4975.2</v>
      </c>
      <c r="E36" s="290">
        <v>12134.634146341463</v>
      </c>
      <c r="F36" s="11"/>
      <c r="H36" s="399">
        <f>D36/C36*1000</f>
        <v>12134.634146341463</v>
      </c>
      <c r="K36" s="388"/>
      <c r="L36" s="388"/>
      <c r="M36" s="388"/>
      <c r="N36" s="388"/>
      <c r="O36" s="388"/>
      <c r="P36" s="388"/>
      <c r="Q36" s="390"/>
    </row>
    <row r="37" spans="1:23" s="13" customFormat="1" ht="15.95" customHeight="1">
      <c r="A37" s="379" t="s">
        <v>327</v>
      </c>
      <c r="B37" s="380" t="s">
        <v>0</v>
      </c>
      <c r="C37" s="290" t="s">
        <v>0</v>
      </c>
      <c r="D37" s="290">
        <v>5021.8499999999995</v>
      </c>
      <c r="E37" s="290" t="s">
        <v>0</v>
      </c>
      <c r="F37" s="11"/>
      <c r="M37" s="12"/>
    </row>
    <row r="38" spans="1:23" s="13" customFormat="1" ht="15.95" customHeight="1">
      <c r="A38" s="376" t="s">
        <v>361</v>
      </c>
      <c r="B38" s="384">
        <v>15</v>
      </c>
      <c r="C38" s="290" t="s">
        <v>0</v>
      </c>
      <c r="D38" s="290">
        <v>3713.7</v>
      </c>
      <c r="E38" s="290" t="s">
        <v>0</v>
      </c>
      <c r="F38" s="11"/>
    </row>
    <row r="39" spans="1:23" ht="4.9000000000000004" customHeight="1">
      <c r="A39" s="436"/>
      <c r="B39" s="291"/>
      <c r="C39" s="292"/>
      <c r="D39" s="292"/>
      <c r="E39" s="292"/>
    </row>
    <row r="40" spans="1:23" ht="12.75" customHeight="1">
      <c r="A40" s="351" t="s">
        <v>413</v>
      </c>
      <c r="B40" s="1"/>
      <c r="C40" s="1"/>
      <c r="D40" s="1"/>
      <c r="E40" s="1"/>
    </row>
    <row r="41" spans="1:23" ht="12.75" customHeight="1">
      <c r="A41" s="558" t="s">
        <v>127</v>
      </c>
      <c r="B41" s="558"/>
      <c r="C41" s="558"/>
      <c r="D41" s="558"/>
      <c r="E41" s="558"/>
    </row>
    <row r="52" ht="15" customHeight="1"/>
  </sheetData>
  <mergeCells count="2">
    <mergeCell ref="A1:E1"/>
    <mergeCell ref="A41:E41"/>
  </mergeCells>
  <phoneticPr fontId="0" type="noConversion"/>
  <conditionalFormatting sqref="K36:P36">
    <cfRule type="cellIs" dxfId="3" priority="1" operator="equal">
      <formula>"-"</formula>
    </cfRule>
  </conditionalFormatting>
  <conditionalFormatting sqref="K34:V34">
    <cfRule type="cellIs" dxfId="2" priority="2" operator="equal">
      <formula>"-"</formula>
    </cfRule>
  </conditionalFormatting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tabColor theme="0"/>
  </sheetPr>
  <dimension ref="A1:Q53"/>
  <sheetViews>
    <sheetView showGridLines="0" zoomScaleNormal="100" zoomScaleSheetLayoutView="115" workbookViewId="0">
      <selection sqref="A1:E1"/>
    </sheetView>
  </sheetViews>
  <sheetFormatPr baseColWidth="10" defaultColWidth="11.42578125" defaultRowHeight="12.75" customHeight="1"/>
  <cols>
    <col min="1" max="6" width="16.7109375" style="1" customWidth="1"/>
    <col min="7" max="7" width="4.85546875" style="1" customWidth="1"/>
    <col min="8" max="12" width="3.85546875" style="1" customWidth="1"/>
    <col min="13" max="16384" width="11.42578125" style="1"/>
  </cols>
  <sheetData>
    <row r="1" spans="1:7" s="13" customFormat="1" ht="15" customHeight="1">
      <c r="A1" s="521" t="s">
        <v>396</v>
      </c>
      <c r="B1" s="506"/>
      <c r="C1" s="506"/>
      <c r="D1" s="506"/>
      <c r="E1" s="506"/>
      <c r="F1" s="21"/>
      <c r="G1" s="21"/>
    </row>
    <row r="2" spans="1:7" s="13" customFormat="1" ht="5.0999999999999996" customHeight="1">
      <c r="A2" s="9"/>
      <c r="B2" s="21"/>
      <c r="C2" s="21"/>
      <c r="D2" s="21"/>
      <c r="E2" s="21"/>
      <c r="F2" s="21"/>
      <c r="G2" s="21"/>
    </row>
    <row r="3" spans="1:7" s="2" customFormat="1" ht="31.5" customHeight="1">
      <c r="A3" s="137" t="s">
        <v>12</v>
      </c>
      <c r="B3" s="106" t="s">
        <v>433</v>
      </c>
      <c r="C3" s="76" t="s">
        <v>434</v>
      </c>
      <c r="D3" s="76" t="s">
        <v>134</v>
      </c>
      <c r="E3" s="76" t="s">
        <v>136</v>
      </c>
      <c r="G3" s="37"/>
    </row>
    <row r="4" spans="1:7" s="11" customFormat="1" ht="14.1" hidden="1" customHeight="1">
      <c r="A4" s="164">
        <v>1991</v>
      </c>
      <c r="B4" s="121">
        <v>6190</v>
      </c>
      <c r="C4" s="121">
        <v>6300</v>
      </c>
      <c r="D4" s="121">
        <v>3808</v>
      </c>
      <c r="E4" s="121">
        <v>615.18578352180896</v>
      </c>
      <c r="F4" s="138"/>
    </row>
    <row r="5" spans="1:7" s="11" customFormat="1" ht="14.1" hidden="1" customHeight="1">
      <c r="A5" s="164">
        <v>1992</v>
      </c>
      <c r="B5" s="121">
        <v>6275</v>
      </c>
      <c r="C5" s="121">
        <v>6366</v>
      </c>
      <c r="D5" s="121">
        <v>3045</v>
      </c>
      <c r="E5" s="121">
        <v>491.92245557350566</v>
      </c>
      <c r="G5" s="37"/>
    </row>
    <row r="6" spans="1:7" s="11" customFormat="1" ht="14.1" hidden="1" customHeight="1">
      <c r="A6" s="164">
        <v>1993</v>
      </c>
      <c r="B6" s="121">
        <v>6265</v>
      </c>
      <c r="C6" s="121">
        <v>6100</v>
      </c>
      <c r="D6" s="121">
        <v>3660</v>
      </c>
      <c r="E6" s="121">
        <v>584.1979249800479</v>
      </c>
      <c r="G6" s="37"/>
    </row>
    <row r="7" spans="1:7" s="11" customFormat="1" ht="14.1" hidden="1" customHeight="1">
      <c r="A7" s="164">
        <v>1994</v>
      </c>
      <c r="B7" s="121">
        <v>6400</v>
      </c>
      <c r="C7" s="121">
        <v>6400</v>
      </c>
      <c r="D7" s="121">
        <v>5002</v>
      </c>
      <c r="E7" s="121">
        <v>797.13147410358567</v>
      </c>
      <c r="G7" s="37"/>
    </row>
    <row r="8" spans="1:7" s="11" customFormat="1" ht="14.1" hidden="1" customHeight="1">
      <c r="A8" s="164">
        <v>1995</v>
      </c>
      <c r="B8" s="121">
        <v>6530</v>
      </c>
      <c r="C8" s="121">
        <v>6115</v>
      </c>
      <c r="D8" s="121">
        <v>5085</v>
      </c>
      <c r="E8" s="121">
        <v>831.56173344235481</v>
      </c>
      <c r="G8" s="37"/>
    </row>
    <row r="9" spans="1:7" s="11" customFormat="1" ht="14.1" hidden="1" customHeight="1">
      <c r="A9" s="164">
        <v>1996</v>
      </c>
      <c r="B9" s="121">
        <v>6970</v>
      </c>
      <c r="C9" s="121">
        <v>3470</v>
      </c>
      <c r="D9" s="121">
        <v>5922</v>
      </c>
      <c r="E9" s="121">
        <v>929.67032967032969</v>
      </c>
      <c r="G9" s="37"/>
    </row>
    <row r="10" spans="1:7" s="11" customFormat="1" ht="14.1" hidden="1" customHeight="1">
      <c r="A10" s="164">
        <v>1997</v>
      </c>
      <c r="B10" s="121">
        <v>8769</v>
      </c>
      <c r="C10" s="121">
        <v>6940</v>
      </c>
      <c r="D10" s="121">
        <v>4652</v>
      </c>
      <c r="E10" s="121">
        <v>670.31700288184436</v>
      </c>
      <c r="G10" s="37"/>
    </row>
    <row r="11" spans="1:7" s="11" customFormat="1" ht="14.1" hidden="1" customHeight="1">
      <c r="A11" s="164">
        <v>1998</v>
      </c>
      <c r="B11" s="121">
        <v>8708</v>
      </c>
      <c r="C11" s="121">
        <v>6970</v>
      </c>
      <c r="D11" s="121">
        <v>4763</v>
      </c>
      <c r="E11" s="121">
        <v>683.35724533715927</v>
      </c>
      <c r="G11" s="37"/>
    </row>
    <row r="12" spans="1:7" s="11" customFormat="1" ht="14.1" hidden="1" customHeight="1">
      <c r="A12" s="164">
        <v>1999</v>
      </c>
      <c r="B12" s="121">
        <v>8637</v>
      </c>
      <c r="C12" s="121">
        <v>7893</v>
      </c>
      <c r="D12" s="121">
        <v>5271</v>
      </c>
      <c r="E12" s="121">
        <v>667.80691752185487</v>
      </c>
      <c r="G12" s="37"/>
    </row>
    <row r="13" spans="1:7" s="11" customFormat="1" ht="14.1" hidden="1" customHeight="1">
      <c r="A13" s="164">
        <v>2000</v>
      </c>
      <c r="B13" s="121">
        <v>8507</v>
      </c>
      <c r="C13" s="121">
        <v>7852</v>
      </c>
      <c r="D13" s="121">
        <v>6166</v>
      </c>
      <c r="E13" s="121">
        <v>785.27763627101376</v>
      </c>
      <c r="G13" s="37"/>
    </row>
    <row r="14" spans="1:7" s="11" customFormat="1" ht="14.1" hidden="1" customHeight="1">
      <c r="A14" s="164">
        <v>2001</v>
      </c>
      <c r="B14" s="121">
        <v>8563</v>
      </c>
      <c r="C14" s="121">
        <v>8135</v>
      </c>
      <c r="D14" s="121">
        <v>6050</v>
      </c>
      <c r="E14" s="121">
        <v>981.18715536814796</v>
      </c>
      <c r="G14" s="37"/>
    </row>
    <row r="15" spans="1:7" s="11" customFormat="1" ht="14.1" hidden="1" customHeight="1">
      <c r="A15" s="164">
        <v>2002</v>
      </c>
      <c r="B15" s="121">
        <v>8506</v>
      </c>
      <c r="C15" s="121">
        <v>8479</v>
      </c>
      <c r="D15" s="121">
        <v>7708</v>
      </c>
      <c r="E15" s="121">
        <v>909.06946573888422</v>
      </c>
      <c r="G15" s="37"/>
    </row>
    <row r="16" spans="1:7" s="11" customFormat="1" ht="15" hidden="1" customHeight="1">
      <c r="A16" s="164">
        <v>2003</v>
      </c>
      <c r="B16" s="121">
        <v>8506</v>
      </c>
      <c r="C16" s="121">
        <v>8440</v>
      </c>
      <c r="D16" s="121">
        <v>6645</v>
      </c>
      <c r="E16" s="121">
        <v>787.04252043112638</v>
      </c>
      <c r="G16" s="37"/>
    </row>
    <row r="17" spans="1:8" s="11" customFormat="1" ht="15" hidden="1" customHeight="1">
      <c r="A17" s="164">
        <v>2004</v>
      </c>
      <c r="B17" s="121">
        <v>8505</v>
      </c>
      <c r="C17" s="121">
        <v>8392</v>
      </c>
      <c r="D17" s="121">
        <v>6663</v>
      </c>
      <c r="E17" s="121">
        <v>784.34373160682753</v>
      </c>
      <c r="G17" s="37"/>
    </row>
    <row r="18" spans="1:8" s="11" customFormat="1" ht="15" hidden="1" customHeight="1">
      <c r="A18" s="164">
        <v>2005</v>
      </c>
      <c r="B18" s="121">
        <v>8519</v>
      </c>
      <c r="C18" s="121">
        <v>8390</v>
      </c>
      <c r="D18" s="121">
        <v>6147</v>
      </c>
      <c r="E18" s="121">
        <v>732.65792610250298</v>
      </c>
      <c r="G18" s="37"/>
    </row>
    <row r="19" spans="1:8" s="11" customFormat="1" ht="15" hidden="1" customHeight="1">
      <c r="A19" s="164">
        <v>2006</v>
      </c>
      <c r="B19" s="121">
        <v>5349</v>
      </c>
      <c r="C19" s="121">
        <v>8512</v>
      </c>
      <c r="D19" s="121">
        <v>7431</v>
      </c>
      <c r="E19" s="121">
        <v>873.00200000000007</v>
      </c>
      <c r="G19" s="37"/>
    </row>
    <row r="20" spans="1:8" s="11" customFormat="1" ht="15" hidden="1" customHeight="1">
      <c r="A20" s="164">
        <v>2007</v>
      </c>
      <c r="B20" s="121">
        <v>394</v>
      </c>
      <c r="C20" s="121">
        <v>8546</v>
      </c>
      <c r="D20" s="121">
        <v>5749</v>
      </c>
      <c r="E20" s="121">
        <v>672.71199999999999</v>
      </c>
      <c r="G20" s="37"/>
    </row>
    <row r="21" spans="1:8" s="20" customFormat="1" ht="15" hidden="1" customHeight="1">
      <c r="A21" s="164">
        <v>2008</v>
      </c>
      <c r="B21" s="121">
        <v>509</v>
      </c>
      <c r="C21" s="121">
        <v>8723</v>
      </c>
      <c r="D21" s="121">
        <v>5784</v>
      </c>
      <c r="E21" s="121">
        <v>663.07399999999996</v>
      </c>
      <c r="F21" s="18"/>
      <c r="G21" s="37"/>
    </row>
    <row r="22" spans="1:8" s="11" customFormat="1" ht="15" hidden="1" customHeight="1">
      <c r="A22" s="164">
        <v>2009</v>
      </c>
      <c r="B22" s="121">
        <v>552</v>
      </c>
      <c r="C22" s="121">
        <v>9241</v>
      </c>
      <c r="D22" s="121">
        <v>6393</v>
      </c>
      <c r="E22" s="121">
        <v>691.80799999999999</v>
      </c>
      <c r="G22" s="37"/>
    </row>
    <row r="23" spans="1:8" s="11" customFormat="1" ht="15" hidden="1" customHeight="1">
      <c r="A23" s="164">
        <v>2010</v>
      </c>
      <c r="B23" s="121">
        <v>421</v>
      </c>
      <c r="C23" s="121">
        <v>9292</v>
      </c>
      <c r="D23" s="121">
        <v>6105</v>
      </c>
      <c r="E23" s="121">
        <v>657.01600000000008</v>
      </c>
      <c r="G23" s="37"/>
    </row>
    <row r="24" spans="1:8" s="11" customFormat="1" ht="15" hidden="1" customHeight="1">
      <c r="A24" s="164">
        <v>2011</v>
      </c>
      <c r="B24" s="121">
        <v>188</v>
      </c>
      <c r="C24" s="121">
        <v>9725</v>
      </c>
      <c r="D24" s="121">
        <v>6452</v>
      </c>
      <c r="E24" s="121">
        <v>663.44399999999996</v>
      </c>
      <c r="G24" s="37"/>
    </row>
    <row r="25" spans="1:8" s="11" customFormat="1" ht="15" hidden="1" customHeight="1">
      <c r="A25" s="164" t="s">
        <v>151</v>
      </c>
      <c r="B25" s="121">
        <v>390</v>
      </c>
      <c r="C25" s="121">
        <v>10202</v>
      </c>
      <c r="D25" s="121">
        <v>7364.0040000000008</v>
      </c>
      <c r="E25" s="121">
        <v>721.81899999999996</v>
      </c>
      <c r="G25" s="37"/>
    </row>
    <row r="26" spans="1:8" s="11" customFormat="1" ht="15" hidden="1" customHeight="1">
      <c r="A26" s="164">
        <v>2013</v>
      </c>
      <c r="B26" s="121">
        <v>62</v>
      </c>
      <c r="C26" s="121">
        <v>10202</v>
      </c>
      <c r="D26" s="121">
        <v>6831.5</v>
      </c>
      <c r="E26" s="121">
        <v>669.62300000000005</v>
      </c>
      <c r="F26" s="37"/>
      <c r="G26" s="37"/>
    </row>
    <row r="27" spans="1:8" s="11" customFormat="1" ht="15" hidden="1" customHeight="1">
      <c r="A27" s="164">
        <v>2014</v>
      </c>
      <c r="B27" s="121">
        <v>10</v>
      </c>
      <c r="C27" s="121">
        <v>10228</v>
      </c>
      <c r="D27" s="121">
        <v>4750</v>
      </c>
      <c r="E27" s="121">
        <v>464.41099999999994</v>
      </c>
      <c r="G27" s="37"/>
    </row>
    <row r="28" spans="1:8" s="11" customFormat="1" ht="8.1" customHeight="1">
      <c r="A28" s="164"/>
      <c r="B28" s="121"/>
      <c r="C28" s="121"/>
      <c r="D28" s="121"/>
      <c r="E28" s="121"/>
      <c r="G28" s="37"/>
    </row>
    <row r="29" spans="1:8" s="11" customFormat="1" ht="15" hidden="1" customHeight="1">
      <c r="A29" s="39">
        <v>2015</v>
      </c>
      <c r="B29" s="121" t="s">
        <v>0</v>
      </c>
      <c r="C29" s="121">
        <v>10190</v>
      </c>
      <c r="D29" s="121">
        <v>6504</v>
      </c>
      <c r="E29" s="121">
        <v>638.27199999999993</v>
      </c>
      <c r="G29" s="37"/>
    </row>
    <row r="30" spans="1:8" s="20" customFormat="1" ht="15" hidden="1" customHeight="1">
      <c r="A30" s="39">
        <v>2016</v>
      </c>
      <c r="B30" s="121" t="s">
        <v>0</v>
      </c>
      <c r="C30" s="121">
        <v>10858</v>
      </c>
      <c r="D30" s="121">
        <v>6939.5</v>
      </c>
      <c r="E30" s="121">
        <v>639.11400000000003</v>
      </c>
      <c r="F30" s="18"/>
      <c r="H30" s="121"/>
    </row>
    <row r="31" spans="1:8" s="20" customFormat="1" ht="15.95" customHeight="1">
      <c r="A31" s="39">
        <v>2017</v>
      </c>
      <c r="B31" s="121">
        <v>8</v>
      </c>
      <c r="C31" s="121">
        <v>10952</v>
      </c>
      <c r="D31" s="121">
        <v>7753.7</v>
      </c>
      <c r="E31" s="121">
        <v>707.97100000000012</v>
      </c>
      <c r="F31" s="18"/>
      <c r="H31" s="121"/>
    </row>
    <row r="32" spans="1:8" s="20" customFormat="1" ht="15.95" customHeight="1">
      <c r="A32" s="39">
        <v>2018</v>
      </c>
      <c r="B32" s="121">
        <v>3</v>
      </c>
      <c r="C32" s="121">
        <v>10952</v>
      </c>
      <c r="D32" s="121">
        <v>7783.8</v>
      </c>
      <c r="E32" s="121">
        <v>710.71899999999994</v>
      </c>
      <c r="F32" s="18"/>
      <c r="G32" s="243"/>
      <c r="H32" s="121"/>
    </row>
    <row r="33" spans="1:17" s="20" customFormat="1" ht="15.95" customHeight="1">
      <c r="A33" s="39">
        <v>2019</v>
      </c>
      <c r="B33" s="121" t="s">
        <v>207</v>
      </c>
      <c r="C33" s="121">
        <v>10972</v>
      </c>
      <c r="D33" s="121">
        <v>8121.8</v>
      </c>
      <c r="E33" s="121">
        <v>740.23</v>
      </c>
      <c r="F33" s="18"/>
      <c r="H33" s="121"/>
    </row>
    <row r="34" spans="1:17" s="20" customFormat="1" ht="15.95" customHeight="1">
      <c r="A34" s="39">
        <v>2020</v>
      </c>
      <c r="B34" s="121" t="s">
        <v>207</v>
      </c>
      <c r="C34" s="121">
        <v>10972</v>
      </c>
      <c r="D34" s="121">
        <v>8105.1</v>
      </c>
      <c r="E34" s="121">
        <v>738.71</v>
      </c>
      <c r="F34" s="18"/>
      <c r="H34" s="121"/>
    </row>
    <row r="35" spans="1:17" s="20" customFormat="1" ht="15.95" customHeight="1">
      <c r="A35" s="39">
        <v>2021</v>
      </c>
      <c r="B35" s="121" t="s">
        <v>0</v>
      </c>
      <c r="C35" s="121">
        <v>10968</v>
      </c>
      <c r="D35" s="121">
        <v>8313.5</v>
      </c>
      <c r="E35" s="121">
        <v>757.98</v>
      </c>
      <c r="F35" s="18"/>
      <c r="H35" s="121"/>
    </row>
    <row r="36" spans="1:17" s="20" customFormat="1" ht="15.95" customHeight="1">
      <c r="A36" s="39">
        <v>2022</v>
      </c>
      <c r="B36" s="121" t="s">
        <v>0</v>
      </c>
      <c r="C36" s="121">
        <v>10975</v>
      </c>
      <c r="D36" s="121">
        <v>7924.5</v>
      </c>
      <c r="E36" s="121">
        <v>722.05011389521644</v>
      </c>
      <c r="F36" s="18"/>
      <c r="H36" s="121"/>
    </row>
    <row r="37" spans="1:17" s="20" customFormat="1" ht="15.95" customHeight="1">
      <c r="A37" s="39">
        <v>2023</v>
      </c>
      <c r="B37" s="121" t="s">
        <v>0</v>
      </c>
      <c r="C37" s="121">
        <v>10975</v>
      </c>
      <c r="D37" s="121">
        <v>7848.1</v>
      </c>
      <c r="E37" s="121">
        <f>D37/C37*1000</f>
        <v>715.08883826879276</v>
      </c>
      <c r="F37" s="18"/>
      <c r="H37" s="121"/>
    </row>
    <row r="38" spans="1:17" s="20" customFormat="1" ht="15.95" customHeight="1">
      <c r="A38" s="39">
        <v>2024</v>
      </c>
      <c r="B38" s="121" t="s">
        <v>0</v>
      </c>
      <c r="C38" s="121">
        <v>10975</v>
      </c>
      <c r="D38" s="121">
        <v>8300</v>
      </c>
      <c r="E38" s="121">
        <v>756.27</v>
      </c>
      <c r="F38" s="18"/>
      <c r="H38" s="121"/>
    </row>
    <row r="39" spans="1:17" s="20" customFormat="1" ht="5.0999999999999996" customHeight="1">
      <c r="A39" s="40" t="s">
        <v>1</v>
      </c>
      <c r="B39" s="293"/>
      <c r="C39" s="293"/>
      <c r="D39" s="293"/>
      <c r="E39" s="293"/>
    </row>
    <row r="40" spans="1:17" ht="12.75" customHeight="1">
      <c r="A40" s="351" t="s">
        <v>413</v>
      </c>
    </row>
    <row r="41" spans="1:17" ht="12.75" customHeight="1">
      <c r="A41" s="558" t="s">
        <v>127</v>
      </c>
      <c r="B41" s="558"/>
      <c r="C41" s="558"/>
      <c r="D41" s="558"/>
      <c r="E41" s="558"/>
      <c r="G41" s="388"/>
      <c r="H41" s="388"/>
      <c r="I41" s="388"/>
      <c r="J41" s="388"/>
      <c r="K41" s="388"/>
      <c r="L41" s="388"/>
      <c r="M41" s="389"/>
    </row>
    <row r="42" spans="1:17" ht="12.75" customHeight="1">
      <c r="B42" s="179"/>
      <c r="C42" s="179"/>
      <c r="D42" s="179"/>
      <c r="E42" s="388"/>
      <c r="F42" s="388"/>
      <c r="G42" s="388"/>
      <c r="H42" s="388"/>
      <c r="I42" s="388"/>
      <c r="J42" s="388"/>
      <c r="K42" s="388"/>
      <c r="L42" s="388"/>
      <c r="M42" s="388"/>
      <c r="N42" s="388"/>
      <c r="O42" s="388"/>
      <c r="P42" s="388"/>
      <c r="Q42" s="389"/>
    </row>
    <row r="44" spans="1:17" ht="12.75" customHeight="1">
      <c r="B44" s="179"/>
      <c r="C44" s="179"/>
      <c r="D44" s="179"/>
      <c r="F44" s="389"/>
    </row>
    <row r="45" spans="1:17" ht="12.75" customHeight="1">
      <c r="B45" s="179"/>
      <c r="C45" s="179"/>
      <c r="D45" s="179"/>
    </row>
    <row r="46" spans="1:17" ht="12.75" customHeight="1">
      <c r="B46" s="179"/>
      <c r="C46" s="179"/>
      <c r="D46" s="179"/>
      <c r="I46" s="6"/>
      <c r="J46" s="6"/>
    </row>
    <row r="47" spans="1:17" ht="12.75" customHeight="1">
      <c r="B47" s="179"/>
      <c r="C47" s="179"/>
      <c r="D47" s="179"/>
      <c r="E47" s="179"/>
      <c r="H47" s="4"/>
      <c r="I47" s="5"/>
      <c r="J47" s="5"/>
    </row>
    <row r="48" spans="1:17" ht="12.75" customHeight="1">
      <c r="B48" s="179"/>
      <c r="C48" s="179"/>
      <c r="D48" s="179"/>
      <c r="E48" s="179"/>
    </row>
    <row r="49" spans="2:6" ht="12.75" customHeight="1">
      <c r="B49" s="179"/>
      <c r="C49" s="179"/>
      <c r="D49" s="179"/>
      <c r="E49" s="179"/>
    </row>
    <row r="50" spans="2:6" ht="12.75" customHeight="1">
      <c r="B50" s="179"/>
      <c r="C50" s="179"/>
      <c r="D50" s="179"/>
      <c r="E50" s="179"/>
    </row>
    <row r="51" spans="2:6" ht="12.75" customHeight="1">
      <c r="B51" s="179"/>
      <c r="C51" s="179"/>
      <c r="D51" s="179"/>
      <c r="E51" s="179"/>
      <c r="F51" s="47"/>
    </row>
    <row r="52" spans="2:6" ht="12.75" customHeight="1">
      <c r="B52" s="179"/>
      <c r="C52" s="179"/>
      <c r="D52" s="179"/>
      <c r="E52" s="179"/>
      <c r="F52" s="47"/>
    </row>
    <row r="53" spans="2:6" ht="12.75" customHeight="1">
      <c r="B53" s="179"/>
      <c r="C53" s="179"/>
      <c r="D53" s="179"/>
      <c r="E53" s="179"/>
      <c r="F53" s="47"/>
    </row>
  </sheetData>
  <mergeCells count="2">
    <mergeCell ref="A1:E1"/>
    <mergeCell ref="A41:E41"/>
  </mergeCells>
  <phoneticPr fontId="0" type="noConversion"/>
  <conditionalFormatting sqref="E42:P42">
    <cfRule type="cellIs" dxfId="1" priority="2" operator="equal">
      <formula>"-"</formula>
    </cfRule>
  </conditionalFormatting>
  <conditionalFormatting sqref="G41:L41">
    <cfRule type="cellIs" dxfId="0" priority="1" operator="equal">
      <formula>"-"</formula>
    </cfRule>
  </conditionalFormatting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tabColor theme="0"/>
  </sheetPr>
  <dimension ref="A1:N56"/>
  <sheetViews>
    <sheetView showGridLines="0" zoomScaleNormal="100" zoomScaleSheetLayoutView="100" workbookViewId="0">
      <selection activeCell="I52" sqref="I52"/>
    </sheetView>
  </sheetViews>
  <sheetFormatPr baseColWidth="10" defaultColWidth="11.42578125" defaultRowHeight="12.75" customHeight="1"/>
  <cols>
    <col min="1" max="5" width="16.7109375" style="1" customWidth="1"/>
    <col min="6" max="6" width="10.140625" style="1" customWidth="1"/>
    <col min="7" max="8" width="3.7109375" style="1" customWidth="1"/>
    <col min="9" max="9" width="15.42578125" style="1" customWidth="1"/>
    <col min="10" max="10" width="3.7109375" style="1" customWidth="1"/>
    <col min="11" max="11" width="8.5703125" style="1" customWidth="1"/>
    <col min="12" max="15" width="3.7109375" style="1" customWidth="1"/>
    <col min="16" max="16384" width="11.42578125" style="1"/>
  </cols>
  <sheetData>
    <row r="1" spans="1:7" s="13" customFormat="1" ht="16.5" customHeight="1">
      <c r="A1" s="521" t="s">
        <v>397</v>
      </c>
      <c r="B1" s="506"/>
      <c r="C1" s="506"/>
      <c r="D1" s="506"/>
      <c r="E1" s="506"/>
      <c r="F1" s="21"/>
      <c r="G1" s="21"/>
    </row>
    <row r="2" spans="1:7" s="13" customFormat="1" ht="5.0999999999999996" customHeight="1">
      <c r="A2" s="9"/>
      <c r="B2" s="21"/>
      <c r="C2" s="21"/>
      <c r="D2" s="21"/>
      <c r="E2" s="21"/>
      <c r="F2" s="21"/>
      <c r="G2" s="21"/>
    </row>
    <row r="3" spans="1:7" s="2" customFormat="1" ht="39" customHeight="1">
      <c r="A3" s="137" t="s">
        <v>12</v>
      </c>
      <c r="B3" s="106" t="s">
        <v>433</v>
      </c>
      <c r="C3" s="76" t="s">
        <v>434</v>
      </c>
      <c r="D3" s="76" t="s">
        <v>134</v>
      </c>
      <c r="E3" s="76" t="s">
        <v>136</v>
      </c>
    </row>
    <row r="4" spans="1:7" s="11" customFormat="1" ht="14.1" hidden="1" customHeight="1">
      <c r="A4" s="164">
        <v>1991</v>
      </c>
      <c r="B4" s="121">
        <v>180</v>
      </c>
      <c r="C4" s="121">
        <v>180</v>
      </c>
      <c r="D4" s="121">
        <v>265</v>
      </c>
      <c r="E4" s="121">
        <v>1472.2222222222224</v>
      </c>
      <c r="F4" s="37"/>
    </row>
    <row r="5" spans="1:7" s="11" customFormat="1" ht="14.1" hidden="1" customHeight="1">
      <c r="A5" s="164">
        <v>1992</v>
      </c>
      <c r="B5" s="121">
        <v>280</v>
      </c>
      <c r="C5" s="121">
        <v>280</v>
      </c>
      <c r="D5" s="121">
        <v>288</v>
      </c>
      <c r="E5" s="121">
        <v>1028.5714285714284</v>
      </c>
      <c r="F5" s="37"/>
    </row>
    <row r="6" spans="1:7" s="11" customFormat="1" ht="14.1" hidden="1" customHeight="1">
      <c r="A6" s="164">
        <v>1993</v>
      </c>
      <c r="B6" s="121">
        <v>300</v>
      </c>
      <c r="C6" s="121">
        <v>300</v>
      </c>
      <c r="D6" s="121">
        <v>372</v>
      </c>
      <c r="E6" s="121">
        <v>1240</v>
      </c>
      <c r="F6" s="37"/>
    </row>
    <row r="7" spans="1:7" s="11" customFormat="1" ht="14.1" hidden="1" customHeight="1">
      <c r="A7" s="164">
        <v>1994</v>
      </c>
      <c r="B7" s="121">
        <v>310</v>
      </c>
      <c r="C7" s="121">
        <v>310</v>
      </c>
      <c r="D7" s="121">
        <v>406</v>
      </c>
      <c r="E7" s="121">
        <v>1309.6774193548385</v>
      </c>
      <c r="F7" s="37"/>
    </row>
    <row r="8" spans="1:7" s="11" customFormat="1" ht="14.1" hidden="1" customHeight="1">
      <c r="A8" s="164">
        <v>1995</v>
      </c>
      <c r="B8" s="121">
        <v>290</v>
      </c>
      <c r="C8" s="121">
        <v>290</v>
      </c>
      <c r="D8" s="121">
        <v>378</v>
      </c>
      <c r="E8" s="121">
        <v>1303.4482758620688</v>
      </c>
      <c r="F8" s="37"/>
    </row>
    <row r="9" spans="1:7" s="11" customFormat="1" ht="14.1" hidden="1" customHeight="1">
      <c r="A9" s="164">
        <v>1996</v>
      </c>
      <c r="B9" s="121">
        <v>380</v>
      </c>
      <c r="C9" s="121">
        <v>380</v>
      </c>
      <c r="D9" s="121">
        <v>472</v>
      </c>
      <c r="E9" s="121">
        <v>1242.1052631578948</v>
      </c>
      <c r="F9" s="37"/>
    </row>
    <row r="10" spans="1:7" s="11" customFormat="1" ht="14.1" hidden="1" customHeight="1">
      <c r="A10" s="164">
        <v>1997</v>
      </c>
      <c r="B10" s="121">
        <v>348</v>
      </c>
      <c r="C10" s="121">
        <v>348</v>
      </c>
      <c r="D10" s="121">
        <v>459</v>
      </c>
      <c r="E10" s="121">
        <v>1318.9655172413793</v>
      </c>
      <c r="F10" s="37"/>
    </row>
    <row r="11" spans="1:7" s="11" customFormat="1" ht="14.1" hidden="1" customHeight="1">
      <c r="A11" s="164">
        <v>1998</v>
      </c>
      <c r="B11" s="121">
        <v>363</v>
      </c>
      <c r="C11" s="121">
        <v>361</v>
      </c>
      <c r="D11" s="121">
        <v>462</v>
      </c>
      <c r="E11" s="121">
        <v>1279.7783933518006</v>
      </c>
      <c r="F11" s="37"/>
    </row>
    <row r="12" spans="1:7" s="11" customFormat="1" ht="14.1" hidden="1" customHeight="1">
      <c r="A12" s="164">
        <v>1999</v>
      </c>
      <c r="B12" s="121">
        <v>314</v>
      </c>
      <c r="C12" s="121">
        <v>314</v>
      </c>
      <c r="D12" s="121">
        <v>432</v>
      </c>
      <c r="E12" s="121">
        <v>1375.7961783439489</v>
      </c>
      <c r="F12" s="37"/>
    </row>
    <row r="13" spans="1:7" s="11" customFormat="1" ht="14.1" hidden="1" customHeight="1">
      <c r="A13" s="164">
        <v>2000</v>
      </c>
      <c r="B13" s="121">
        <v>340</v>
      </c>
      <c r="C13" s="121">
        <v>310</v>
      </c>
      <c r="D13" s="121">
        <v>498</v>
      </c>
      <c r="E13" s="121">
        <v>1606.4516129032259</v>
      </c>
      <c r="F13" s="37"/>
    </row>
    <row r="14" spans="1:7" s="11" customFormat="1" ht="14.1" hidden="1" customHeight="1">
      <c r="A14" s="164">
        <v>2001</v>
      </c>
      <c r="B14" s="121">
        <v>320</v>
      </c>
      <c r="C14" s="121">
        <v>320</v>
      </c>
      <c r="D14" s="121">
        <v>467</v>
      </c>
      <c r="E14" s="121">
        <v>1459.375</v>
      </c>
      <c r="F14" s="37"/>
    </row>
    <row r="15" spans="1:7" s="11" customFormat="1" ht="14.1" hidden="1" customHeight="1">
      <c r="A15" s="164">
        <v>2002</v>
      </c>
      <c r="B15" s="121">
        <v>207</v>
      </c>
      <c r="C15" s="121">
        <v>201</v>
      </c>
      <c r="D15" s="121">
        <v>302</v>
      </c>
      <c r="E15" s="121">
        <v>1502.4875621890549</v>
      </c>
      <c r="F15" s="37"/>
    </row>
    <row r="16" spans="1:7" s="11" customFormat="1" ht="20.25" hidden="1" customHeight="1">
      <c r="A16" s="164">
        <v>2003</v>
      </c>
      <c r="B16" s="121">
        <v>200</v>
      </c>
      <c r="C16" s="121">
        <v>200</v>
      </c>
      <c r="D16" s="121">
        <v>284</v>
      </c>
      <c r="E16" s="121">
        <v>1420</v>
      </c>
      <c r="F16" s="37"/>
    </row>
    <row r="17" spans="1:9" s="11" customFormat="1" ht="20.25" hidden="1" customHeight="1">
      <c r="A17" s="164">
        <v>2004</v>
      </c>
      <c r="B17" s="121">
        <v>306</v>
      </c>
      <c r="C17" s="121">
        <v>306</v>
      </c>
      <c r="D17" s="121">
        <v>441</v>
      </c>
      <c r="E17" s="121">
        <v>1441.1764705882354</v>
      </c>
      <c r="F17" s="37"/>
    </row>
    <row r="18" spans="1:9" s="11" customFormat="1" ht="20.25" hidden="1" customHeight="1">
      <c r="A18" s="164">
        <v>2005</v>
      </c>
      <c r="B18" s="121">
        <v>284</v>
      </c>
      <c r="C18" s="121">
        <v>284</v>
      </c>
      <c r="D18" s="121">
        <v>396</v>
      </c>
      <c r="E18" s="121">
        <v>1394.3661971830986</v>
      </c>
      <c r="F18" s="37"/>
    </row>
    <row r="19" spans="1:9" s="11" customFormat="1" ht="20.25" hidden="1" customHeight="1">
      <c r="A19" s="164">
        <v>2006</v>
      </c>
      <c r="B19" s="121">
        <v>418</v>
      </c>
      <c r="C19" s="121">
        <v>418</v>
      </c>
      <c r="D19" s="121">
        <v>586</v>
      </c>
      <c r="E19" s="121">
        <v>1401.913</v>
      </c>
      <c r="F19" s="178"/>
      <c r="G19" s="11" t="s">
        <v>1</v>
      </c>
    </row>
    <row r="20" spans="1:9" s="11" customFormat="1" ht="20.25" hidden="1" customHeight="1">
      <c r="A20" s="164">
        <v>2007</v>
      </c>
      <c r="B20" s="121">
        <v>374</v>
      </c>
      <c r="C20" s="121">
        <v>374</v>
      </c>
      <c r="D20" s="121">
        <v>564</v>
      </c>
      <c r="E20" s="121">
        <v>1508.0210000000002</v>
      </c>
      <c r="F20" s="178"/>
    </row>
    <row r="21" spans="1:9" s="20" customFormat="1" ht="20.25" hidden="1" customHeight="1">
      <c r="A21" s="164">
        <v>2008</v>
      </c>
      <c r="B21" s="121">
        <v>425</v>
      </c>
      <c r="C21" s="121">
        <v>424</v>
      </c>
      <c r="D21" s="121">
        <v>694</v>
      </c>
      <c r="E21" s="121">
        <v>1636.7920000000001</v>
      </c>
      <c r="F21" s="178"/>
    </row>
    <row r="22" spans="1:9" s="11" customFormat="1" ht="20.25" hidden="1" customHeight="1">
      <c r="A22" s="164">
        <v>2009</v>
      </c>
      <c r="B22" s="121">
        <v>449</v>
      </c>
      <c r="C22" s="121">
        <v>449</v>
      </c>
      <c r="D22" s="121">
        <v>721</v>
      </c>
      <c r="E22" s="121">
        <v>1605.79</v>
      </c>
      <c r="F22" s="178"/>
    </row>
    <row r="23" spans="1:9" s="11" customFormat="1" ht="20.25" hidden="1" customHeight="1">
      <c r="A23" s="164">
        <v>2010</v>
      </c>
      <c r="B23" s="121">
        <v>447</v>
      </c>
      <c r="C23" s="121">
        <v>447</v>
      </c>
      <c r="D23" s="121">
        <v>773</v>
      </c>
      <c r="E23" s="121">
        <v>1729.306</v>
      </c>
      <c r="F23" s="178"/>
    </row>
    <row r="24" spans="1:9" s="11" customFormat="1" ht="20.25" hidden="1" customHeight="1">
      <c r="A24" s="164">
        <v>2011</v>
      </c>
      <c r="B24" s="121">
        <v>475</v>
      </c>
      <c r="C24" s="121">
        <v>475</v>
      </c>
      <c r="D24" s="121">
        <v>855</v>
      </c>
      <c r="E24" s="121">
        <v>1800</v>
      </c>
      <c r="F24" s="178"/>
    </row>
    <row r="25" spans="1:9" s="11" customFormat="1" ht="20.25" hidden="1" customHeight="1">
      <c r="A25" s="164">
        <v>2012</v>
      </c>
      <c r="B25" s="121">
        <v>509</v>
      </c>
      <c r="C25" s="121">
        <v>509</v>
      </c>
      <c r="D25" s="121">
        <v>933</v>
      </c>
      <c r="E25" s="121">
        <v>1833.0049999999999</v>
      </c>
      <c r="F25" s="178"/>
    </row>
    <row r="26" spans="1:9" s="11" customFormat="1" ht="20.25" hidden="1" customHeight="1">
      <c r="A26" s="164">
        <v>2013</v>
      </c>
      <c r="B26" s="121">
        <v>402</v>
      </c>
      <c r="C26" s="121">
        <v>402</v>
      </c>
      <c r="D26" s="121">
        <v>737</v>
      </c>
      <c r="E26" s="121">
        <v>1833.3329999999999</v>
      </c>
      <c r="F26" s="178"/>
    </row>
    <row r="27" spans="1:9" s="11" customFormat="1" ht="20.25" hidden="1" customHeight="1">
      <c r="A27" s="164">
        <v>2014</v>
      </c>
      <c r="B27" s="121">
        <v>237</v>
      </c>
      <c r="C27" s="121">
        <v>237</v>
      </c>
      <c r="D27" s="121">
        <v>431</v>
      </c>
      <c r="E27" s="121">
        <v>1818.5650000000001</v>
      </c>
      <c r="F27" s="178"/>
    </row>
    <row r="28" spans="1:9" s="11" customFormat="1" ht="5.0999999999999996" customHeight="1">
      <c r="A28" s="164"/>
      <c r="B28" s="121"/>
      <c r="C28" s="121"/>
      <c r="D28" s="121"/>
      <c r="E28" s="121"/>
      <c r="F28" s="178"/>
    </row>
    <row r="29" spans="1:9" s="11" customFormat="1" ht="15.95" hidden="1" customHeight="1">
      <c r="A29" s="39">
        <v>2015</v>
      </c>
      <c r="B29" s="121">
        <v>255</v>
      </c>
      <c r="C29" s="121">
        <v>255</v>
      </c>
      <c r="D29" s="121">
        <v>463.2</v>
      </c>
      <c r="E29" s="121">
        <v>1816.47</v>
      </c>
      <c r="F29" s="178"/>
    </row>
    <row r="30" spans="1:9" s="20" customFormat="1" ht="15.95" hidden="1" customHeight="1">
      <c r="A30" s="39">
        <v>2016</v>
      </c>
      <c r="B30" s="121">
        <v>283</v>
      </c>
      <c r="C30" s="121">
        <v>283</v>
      </c>
      <c r="D30" s="121">
        <v>516</v>
      </c>
      <c r="E30" s="121">
        <v>1823.3209999999999</v>
      </c>
      <c r="F30" s="178"/>
      <c r="I30" s="11"/>
    </row>
    <row r="31" spans="1:9" s="20" customFormat="1" ht="15.95" customHeight="1">
      <c r="A31" s="39">
        <v>2017</v>
      </c>
      <c r="B31" s="121">
        <v>100</v>
      </c>
      <c r="C31" s="121">
        <v>100</v>
      </c>
      <c r="D31" s="121">
        <v>183</v>
      </c>
      <c r="E31" s="121">
        <v>1830</v>
      </c>
      <c r="F31" s="178"/>
      <c r="I31" s="243"/>
    </row>
    <row r="32" spans="1:9" s="20" customFormat="1" ht="15.95" customHeight="1">
      <c r="A32" s="39">
        <v>2018</v>
      </c>
      <c r="B32" s="121">
        <v>114</v>
      </c>
      <c r="C32" s="121">
        <v>114</v>
      </c>
      <c r="D32" s="121">
        <v>208.9</v>
      </c>
      <c r="E32" s="121">
        <v>1832.4560000000001</v>
      </c>
      <c r="F32" s="178"/>
      <c r="I32" s="11"/>
    </row>
    <row r="33" spans="1:14" s="20" customFormat="1" ht="15.95" customHeight="1">
      <c r="A33" s="39">
        <v>2019</v>
      </c>
      <c r="B33" s="121">
        <v>114</v>
      </c>
      <c r="C33" s="121">
        <v>114</v>
      </c>
      <c r="D33" s="121">
        <v>207.9</v>
      </c>
      <c r="E33" s="121">
        <v>1823.68</v>
      </c>
      <c r="F33" s="178"/>
      <c r="I33" s="11"/>
    </row>
    <row r="34" spans="1:14" s="20" customFormat="1" ht="15.95" customHeight="1">
      <c r="A34" s="39">
        <v>2020</v>
      </c>
      <c r="B34" s="121">
        <v>84</v>
      </c>
      <c r="C34" s="121">
        <v>84</v>
      </c>
      <c r="D34" s="121">
        <v>153.80000000000001</v>
      </c>
      <c r="E34" s="121">
        <v>1830.95</v>
      </c>
      <c r="F34" s="178"/>
      <c r="I34" s="11"/>
    </row>
    <row r="35" spans="1:14" s="20" customFormat="1" ht="15.95" customHeight="1">
      <c r="A35" s="39">
        <v>2021</v>
      </c>
      <c r="B35" s="121">
        <v>80</v>
      </c>
      <c r="C35" s="121">
        <v>80</v>
      </c>
      <c r="D35" s="121">
        <v>146.6</v>
      </c>
      <c r="E35" s="121">
        <v>1832.5</v>
      </c>
      <c r="F35" s="178"/>
      <c r="I35" s="11"/>
    </row>
    <row r="36" spans="1:14" s="20" customFormat="1" ht="15.95" customHeight="1">
      <c r="A36" s="39">
        <v>2022</v>
      </c>
      <c r="B36" s="121">
        <v>48</v>
      </c>
      <c r="C36" s="121">
        <v>48</v>
      </c>
      <c r="D36" s="121">
        <v>88.5</v>
      </c>
      <c r="E36" s="121">
        <v>1843.75</v>
      </c>
      <c r="F36" s="178"/>
      <c r="I36" s="11"/>
    </row>
    <row r="37" spans="1:14" s="20" customFormat="1" ht="15.95" customHeight="1">
      <c r="A37" s="39">
        <v>2023</v>
      </c>
      <c r="B37" s="121" t="s">
        <v>0</v>
      </c>
      <c r="C37" s="121">
        <f>15+7</f>
        <v>22</v>
      </c>
      <c r="D37" s="121">
        <f>27+11</f>
        <v>38</v>
      </c>
      <c r="E37" s="121">
        <f>D37/C37*1000</f>
        <v>1727.2727272727273</v>
      </c>
      <c r="F37" s="178"/>
      <c r="I37" s="11"/>
    </row>
    <row r="38" spans="1:14" s="20" customFormat="1" ht="15.95" customHeight="1">
      <c r="A38" s="39">
        <v>2024</v>
      </c>
      <c r="B38" s="121">
        <v>5</v>
      </c>
      <c r="C38" s="121">
        <v>5</v>
      </c>
      <c r="D38" s="121">
        <v>6</v>
      </c>
      <c r="E38" s="121">
        <f>D38/C38*1000</f>
        <v>1200</v>
      </c>
      <c r="F38" s="178"/>
      <c r="I38" s="11"/>
    </row>
    <row r="39" spans="1:14" s="20" customFormat="1" ht="5.0999999999999996" customHeight="1">
      <c r="A39" s="40"/>
      <c r="B39" s="293"/>
      <c r="C39" s="293"/>
      <c r="D39" s="293"/>
      <c r="E39" s="293"/>
      <c r="F39" s="178"/>
      <c r="I39" s="11"/>
    </row>
    <row r="40" spans="1:14" ht="11.25">
      <c r="A40" s="351" t="s">
        <v>413</v>
      </c>
    </row>
    <row r="41" spans="1:14" ht="12.75" customHeight="1">
      <c r="A41" s="558" t="s">
        <v>127</v>
      </c>
      <c r="B41" s="558"/>
      <c r="C41" s="558"/>
      <c r="D41" s="558"/>
      <c r="E41" s="558"/>
    </row>
    <row r="42" spans="1:14" ht="12.75" customHeight="1">
      <c r="C42" s="387"/>
      <c r="D42" s="387"/>
      <c r="E42" s="387"/>
      <c r="F42" s="387"/>
      <c r="G42" s="387"/>
      <c r="H42" s="387"/>
      <c r="I42" s="387"/>
      <c r="J42" s="387"/>
      <c r="K42" s="387"/>
      <c r="L42" s="387"/>
      <c r="M42" s="387"/>
      <c r="N42" s="387"/>
    </row>
    <row r="44" spans="1:14" ht="12.75" customHeight="1">
      <c r="C44" s="178"/>
      <c r="D44" s="178"/>
      <c r="F44" s="4"/>
      <c r="G44" s="5"/>
    </row>
    <row r="45" spans="1:14" ht="12.75" customHeight="1">
      <c r="B45" s="178"/>
      <c r="C45" s="178"/>
      <c r="D45" s="178"/>
      <c r="F45" s="4"/>
      <c r="G45" s="5"/>
    </row>
    <row r="46" spans="1:14" ht="12.75" customHeight="1">
      <c r="B46" s="178"/>
      <c r="C46" s="178"/>
      <c r="D46" s="178"/>
      <c r="F46" s="4"/>
      <c r="G46" s="5"/>
    </row>
    <row r="47" spans="1:14" ht="12.75" customHeight="1">
      <c r="B47" s="178"/>
      <c r="C47" s="178"/>
      <c r="D47" s="178"/>
      <c r="F47" s="4"/>
      <c r="G47" s="5"/>
    </row>
    <row r="48" spans="1:14" ht="12.75" customHeight="1">
      <c r="B48" s="178"/>
      <c r="C48" s="178"/>
      <c r="D48" s="178"/>
      <c r="F48" s="4"/>
      <c r="G48" s="5"/>
    </row>
    <row r="49" spans="2:7" ht="12.75" customHeight="1">
      <c r="B49" s="178"/>
      <c r="C49" s="178"/>
      <c r="D49" s="178"/>
      <c r="F49" s="4"/>
      <c r="G49" s="5"/>
    </row>
    <row r="50" spans="2:7" ht="12.75" customHeight="1">
      <c r="B50" s="178"/>
      <c r="C50" s="178"/>
      <c r="D50" s="178"/>
      <c r="F50" s="4"/>
      <c r="G50" s="5"/>
    </row>
    <row r="51" spans="2:7" ht="12.75" customHeight="1">
      <c r="B51" s="178"/>
      <c r="C51" s="178"/>
      <c r="D51" s="178"/>
      <c r="F51" s="383"/>
    </row>
    <row r="52" spans="2:7" ht="12.75" customHeight="1">
      <c r="B52" s="178"/>
      <c r="C52" s="178"/>
      <c r="D52" s="178"/>
    </row>
    <row r="53" spans="2:7" ht="12.75" customHeight="1">
      <c r="B53" s="178"/>
      <c r="C53" s="178"/>
      <c r="D53" s="178"/>
    </row>
    <row r="54" spans="2:7" ht="12.75" customHeight="1">
      <c r="B54" s="178"/>
      <c r="C54" s="178"/>
      <c r="D54" s="178"/>
    </row>
    <row r="55" spans="2:7" ht="12.75" customHeight="1">
      <c r="B55" s="178"/>
      <c r="C55" s="178"/>
      <c r="D55" s="178"/>
    </row>
    <row r="56" spans="2:7" ht="12.75" customHeight="1">
      <c r="C56" s="178"/>
      <c r="D56" s="178"/>
    </row>
  </sheetData>
  <mergeCells count="2">
    <mergeCell ref="A1:E1"/>
    <mergeCell ref="A41:E41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0"/>
  </sheetPr>
  <dimension ref="A1:AC154"/>
  <sheetViews>
    <sheetView showGridLines="0" zoomScaleNormal="100" zoomScaleSheetLayoutView="100" workbookViewId="0">
      <pane xSplit="1" topLeftCell="O1" activePane="topRight" state="frozen"/>
      <selection pane="topRight" sqref="A1:U1"/>
    </sheetView>
  </sheetViews>
  <sheetFormatPr baseColWidth="10" defaultColWidth="11.42578125" defaultRowHeight="12.75"/>
  <cols>
    <col min="1" max="1" width="17.140625" style="38" customWidth="1"/>
    <col min="2" max="2" width="0.42578125" style="11" hidden="1" customWidth="1"/>
    <col min="3" max="3" width="6.7109375" style="11" hidden="1" customWidth="1"/>
    <col min="4" max="4" width="6.28515625" style="11" hidden="1" customWidth="1"/>
    <col min="5" max="5" width="6.7109375" style="11" hidden="1" customWidth="1"/>
    <col min="6" max="10" width="6.5703125" style="11" hidden="1" customWidth="1"/>
    <col min="11" max="11" width="2.42578125" style="11" hidden="1" customWidth="1"/>
    <col min="12" max="13" width="10.7109375" style="11" hidden="1" customWidth="1"/>
    <col min="14" max="14" width="9.5703125" style="11" hidden="1" customWidth="1"/>
    <col min="15" max="21" width="9.5703125" style="11" customWidth="1"/>
    <col min="22" max="16384" width="11.42578125" style="11"/>
  </cols>
  <sheetData>
    <row r="1" spans="1:29" s="15" customFormat="1" ht="12.75" customHeight="1">
      <c r="A1" s="521" t="s">
        <v>377</v>
      </c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  <c r="P1" s="521"/>
      <c r="Q1" s="521"/>
      <c r="R1" s="521"/>
      <c r="S1" s="521"/>
      <c r="T1" s="521"/>
      <c r="U1" s="521"/>
      <c r="V1" s="11"/>
      <c r="W1" s="11"/>
      <c r="X1" s="11"/>
      <c r="Y1" s="11"/>
      <c r="Z1" s="11"/>
      <c r="AA1" s="11"/>
      <c r="AB1" s="11"/>
      <c r="AC1" s="11"/>
    </row>
    <row r="2" spans="1:29" s="15" customFormat="1" ht="12.75" customHeight="1">
      <c r="A2" s="233" t="s">
        <v>269</v>
      </c>
      <c r="B2" s="122"/>
      <c r="I2" s="11"/>
      <c r="J2" s="11"/>
      <c r="U2" s="11"/>
      <c r="V2" s="11"/>
      <c r="W2" s="11"/>
      <c r="X2" s="11"/>
      <c r="Y2" s="11"/>
      <c r="Z2" s="11"/>
      <c r="AA2" s="11"/>
      <c r="AB2" s="11"/>
      <c r="AC2" s="11"/>
    </row>
    <row r="3" spans="1:29" s="15" customFormat="1" ht="5.0999999999999996" customHeight="1">
      <c r="A3" s="233"/>
      <c r="B3" s="122"/>
      <c r="I3" s="11"/>
      <c r="J3" s="11"/>
      <c r="U3" s="11"/>
      <c r="V3" s="11"/>
      <c r="W3" s="11"/>
      <c r="X3" s="11"/>
      <c r="Y3" s="11"/>
      <c r="Z3" s="11"/>
      <c r="AA3" s="11"/>
      <c r="AB3" s="11"/>
      <c r="AC3" s="11"/>
    </row>
    <row r="4" spans="1:29" s="15" customFormat="1" ht="34.5" customHeight="1">
      <c r="A4" s="137" t="s">
        <v>438</v>
      </c>
      <c r="B4" s="56"/>
      <c r="C4" s="56">
        <v>2006</v>
      </c>
      <c r="D4" s="56">
        <v>2007</v>
      </c>
      <c r="E4" s="56">
        <v>2008</v>
      </c>
      <c r="F4" s="56">
        <v>2009</v>
      </c>
      <c r="G4" s="56">
        <v>2010</v>
      </c>
      <c r="H4" s="56">
        <v>2011</v>
      </c>
      <c r="I4" s="56">
        <v>2012</v>
      </c>
      <c r="J4" s="56">
        <v>2013</v>
      </c>
      <c r="K4" s="56">
        <v>2014</v>
      </c>
      <c r="L4" s="56">
        <v>2015</v>
      </c>
      <c r="M4" s="56">
        <v>2016</v>
      </c>
      <c r="N4" s="56">
        <v>2017</v>
      </c>
      <c r="O4" s="457">
        <v>2018</v>
      </c>
      <c r="P4" s="56">
        <v>2019</v>
      </c>
      <c r="Q4" s="56">
        <v>2020</v>
      </c>
      <c r="R4" s="56">
        <v>2021</v>
      </c>
      <c r="S4" s="56">
        <v>2022</v>
      </c>
      <c r="T4" s="56" t="s">
        <v>327</v>
      </c>
      <c r="U4" s="56" t="s">
        <v>361</v>
      </c>
      <c r="V4" s="11"/>
      <c r="W4" s="11"/>
      <c r="X4" s="11"/>
      <c r="Y4" s="11"/>
      <c r="Z4" s="11"/>
      <c r="AA4" s="11"/>
      <c r="AB4" s="11"/>
      <c r="AC4" s="11"/>
    </row>
    <row r="5" spans="1:29" s="15" customFormat="1" ht="5.0999999999999996" customHeight="1">
      <c r="A5" s="395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98"/>
      <c r="P5" s="52"/>
      <c r="Q5" s="52"/>
      <c r="R5" s="52"/>
      <c r="S5" s="52"/>
      <c r="T5" s="52"/>
      <c r="U5" s="52"/>
      <c r="V5" s="11"/>
      <c r="W5" s="11"/>
      <c r="X5" s="11"/>
      <c r="Y5" s="11"/>
      <c r="Z5" s="11"/>
      <c r="AA5" s="11"/>
      <c r="AB5" s="11"/>
      <c r="AC5" s="11"/>
    </row>
    <row r="6" spans="1:29" ht="11.85" customHeight="1">
      <c r="A6" s="57" t="s">
        <v>13</v>
      </c>
      <c r="O6" s="458"/>
      <c r="P6" s="170"/>
      <c r="T6" s="385"/>
    </row>
    <row r="7" spans="1:29" ht="11.85" customHeight="1">
      <c r="A7" s="58" t="s">
        <v>112</v>
      </c>
      <c r="B7" s="59">
        <v>396</v>
      </c>
      <c r="C7" s="168">
        <v>586</v>
      </c>
      <c r="D7" s="182">
        <v>534</v>
      </c>
      <c r="E7" s="193">
        <v>694</v>
      </c>
      <c r="F7" s="193">
        <v>721</v>
      </c>
      <c r="G7" s="193">
        <v>773</v>
      </c>
      <c r="H7" s="193">
        <v>852</v>
      </c>
      <c r="I7" s="193">
        <v>933</v>
      </c>
      <c r="J7" s="193">
        <v>737</v>
      </c>
      <c r="K7" s="193">
        <v>431</v>
      </c>
      <c r="L7" s="193">
        <v>463</v>
      </c>
      <c r="M7" s="193">
        <v>516</v>
      </c>
      <c r="N7" s="193">
        <v>183</v>
      </c>
      <c r="O7" s="459">
        <v>208.9</v>
      </c>
      <c r="P7" s="193">
        <v>207.9</v>
      </c>
      <c r="Q7" s="193">
        <v>154</v>
      </c>
      <c r="R7" s="193">
        <v>146.60000000000002</v>
      </c>
      <c r="S7" s="193">
        <v>88.5</v>
      </c>
      <c r="T7" s="402">
        <f>27+11</f>
        <v>38</v>
      </c>
      <c r="U7" s="402">
        <v>6</v>
      </c>
    </row>
    <row r="8" spans="1:29" ht="11.85" customHeight="1">
      <c r="A8" s="58" t="s">
        <v>103</v>
      </c>
      <c r="B8" s="59">
        <v>6147</v>
      </c>
      <c r="C8" s="168">
        <v>7431</v>
      </c>
      <c r="D8" s="182">
        <v>5749</v>
      </c>
      <c r="E8" s="193">
        <v>5784</v>
      </c>
      <c r="F8" s="193">
        <v>6393</v>
      </c>
      <c r="G8" s="193">
        <v>6105</v>
      </c>
      <c r="H8" s="193">
        <v>6452</v>
      </c>
      <c r="I8" s="193">
        <v>7364.0040000000008</v>
      </c>
      <c r="J8" s="193">
        <v>6831.5</v>
      </c>
      <c r="K8" s="193">
        <v>4750</v>
      </c>
      <c r="L8" s="193">
        <v>6504</v>
      </c>
      <c r="M8" s="193">
        <v>6939.5</v>
      </c>
      <c r="N8" s="193">
        <v>7753.7</v>
      </c>
      <c r="O8" s="459">
        <v>7783.8</v>
      </c>
      <c r="P8" s="193">
        <v>8121.8</v>
      </c>
      <c r="Q8" s="193">
        <v>8105</v>
      </c>
      <c r="R8" s="193">
        <v>8313.5</v>
      </c>
      <c r="S8" s="193">
        <v>7924.5</v>
      </c>
      <c r="T8" s="402">
        <f>109+1458+3728+1670+883</f>
        <v>7848</v>
      </c>
      <c r="U8" s="402">
        <v>8301.1</v>
      </c>
    </row>
    <row r="9" spans="1:29" ht="11.85" customHeight="1">
      <c r="A9" s="58" t="s">
        <v>114</v>
      </c>
      <c r="B9" s="59">
        <v>4498</v>
      </c>
      <c r="C9" s="168">
        <v>4745</v>
      </c>
      <c r="D9" s="182">
        <v>4987</v>
      </c>
      <c r="E9" s="193">
        <v>5087</v>
      </c>
      <c r="F9" s="193">
        <v>4771</v>
      </c>
      <c r="G9" s="193">
        <v>4163</v>
      </c>
      <c r="H9" s="193">
        <v>3934</v>
      </c>
      <c r="I9" s="193">
        <v>4138</v>
      </c>
      <c r="J9" s="193">
        <v>3950</v>
      </c>
      <c r="K9" s="193">
        <v>4002</v>
      </c>
      <c r="L9" s="193">
        <v>4002.1</v>
      </c>
      <c r="M9" s="193">
        <v>4124.1499999999996</v>
      </c>
      <c r="N9" s="193">
        <v>4267.3</v>
      </c>
      <c r="O9" s="459">
        <v>4240.46</v>
      </c>
      <c r="P9" s="193">
        <v>4316.0290000000005</v>
      </c>
      <c r="Q9" s="193">
        <v>4477</v>
      </c>
      <c r="R9" s="193">
        <v>4309.1999999999989</v>
      </c>
      <c r="S9" s="193">
        <v>4114.3999999999996</v>
      </c>
      <c r="T9" s="402">
        <v>4145</v>
      </c>
      <c r="U9" s="402">
        <v>4587.3</v>
      </c>
    </row>
    <row r="10" spans="1:29" ht="11.85" customHeight="1">
      <c r="A10" s="58" t="s">
        <v>113</v>
      </c>
      <c r="B10" s="59">
        <v>5424</v>
      </c>
      <c r="C10" s="168">
        <v>6605</v>
      </c>
      <c r="D10" s="182">
        <v>6641</v>
      </c>
      <c r="E10" s="193">
        <v>6921</v>
      </c>
      <c r="F10" s="193">
        <v>6622</v>
      </c>
      <c r="G10" s="193">
        <v>5949</v>
      </c>
      <c r="H10" s="193">
        <v>6008</v>
      </c>
      <c r="I10" s="193">
        <v>6012</v>
      </c>
      <c r="J10" s="193">
        <v>5614.5</v>
      </c>
      <c r="K10" s="193">
        <v>5811.7</v>
      </c>
      <c r="L10" s="193">
        <v>5707.24</v>
      </c>
      <c r="M10" s="193">
        <v>6068.8</v>
      </c>
      <c r="N10" s="193">
        <v>6056.09</v>
      </c>
      <c r="O10" s="459">
        <v>6287.9</v>
      </c>
      <c r="P10" s="193">
        <v>6456.76</v>
      </c>
      <c r="Q10" s="193">
        <v>6634</v>
      </c>
      <c r="R10" s="193">
        <v>6494.75</v>
      </c>
      <c r="S10" s="193">
        <v>6259</v>
      </c>
      <c r="T10" s="402">
        <v>5832</v>
      </c>
      <c r="U10" s="402">
        <v>6562.0200000000023</v>
      </c>
    </row>
    <row r="11" spans="1:29" ht="11.85" customHeight="1">
      <c r="A11" s="58" t="s">
        <v>10</v>
      </c>
      <c r="B11" s="59">
        <v>503857</v>
      </c>
      <c r="C11" s="168">
        <v>481836</v>
      </c>
      <c r="D11" s="182">
        <v>486191</v>
      </c>
      <c r="E11" s="193">
        <v>465246</v>
      </c>
      <c r="F11" s="193">
        <v>506227</v>
      </c>
      <c r="G11" s="193">
        <v>576638</v>
      </c>
      <c r="H11" s="193">
        <v>589615</v>
      </c>
      <c r="I11" s="193">
        <v>567612</v>
      </c>
      <c r="J11" s="193">
        <v>643035.17999999993</v>
      </c>
      <c r="K11" s="193">
        <v>669492</v>
      </c>
      <c r="L11" s="193">
        <v>721618.8</v>
      </c>
      <c r="M11" s="193">
        <v>691784.86</v>
      </c>
      <c r="N11" s="193">
        <v>742923.75</v>
      </c>
      <c r="O11" s="459">
        <v>798367</v>
      </c>
      <c r="P11" s="193">
        <v>838776.67</v>
      </c>
      <c r="Q11" s="193">
        <v>850311</v>
      </c>
      <c r="R11" s="193">
        <v>957129.9</v>
      </c>
      <c r="S11" s="193">
        <v>999026.85</v>
      </c>
      <c r="T11" s="402">
        <v>596114</v>
      </c>
      <c r="U11" s="402">
        <v>1182343.0260000001</v>
      </c>
    </row>
    <row r="12" spans="1:29" ht="11.85" customHeight="1">
      <c r="A12" s="58" t="s">
        <v>14</v>
      </c>
      <c r="B12" s="59">
        <v>1535</v>
      </c>
      <c r="C12" s="168">
        <v>1527</v>
      </c>
      <c r="D12" s="182">
        <v>1594</v>
      </c>
      <c r="E12" s="193">
        <v>1461</v>
      </c>
      <c r="F12" s="193">
        <v>1644</v>
      </c>
      <c r="G12" s="193">
        <v>1738</v>
      </c>
      <c r="H12" s="193">
        <v>1729</v>
      </c>
      <c r="I12" s="193">
        <v>1684</v>
      </c>
      <c r="J12" s="193">
        <v>1760.1</v>
      </c>
      <c r="K12" s="193">
        <v>1637.7</v>
      </c>
      <c r="L12" s="193">
        <v>1671.95</v>
      </c>
      <c r="M12" s="193">
        <v>1598.2</v>
      </c>
      <c r="N12" s="193">
        <v>1491.76</v>
      </c>
      <c r="O12" s="459">
        <v>1668.65</v>
      </c>
      <c r="P12" s="193">
        <v>1613.1399999999999</v>
      </c>
      <c r="Q12" s="193">
        <v>1907</v>
      </c>
      <c r="R12" s="193">
        <v>1720.5399999999997</v>
      </c>
      <c r="S12" s="193">
        <v>1689.09</v>
      </c>
      <c r="T12" s="402">
        <f>126+665+94</f>
        <v>885</v>
      </c>
      <c r="U12" s="402">
        <v>2283.6080000000002</v>
      </c>
    </row>
    <row r="13" spans="1:29" ht="11.85" customHeight="1">
      <c r="A13" s="57" t="s">
        <v>15</v>
      </c>
      <c r="B13" s="59"/>
      <c r="C13" s="42"/>
      <c r="D13" s="182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459"/>
      <c r="P13" s="193"/>
      <c r="Q13" s="193"/>
      <c r="R13" s="193"/>
      <c r="S13" s="193"/>
      <c r="T13" s="402"/>
      <c r="U13" s="402"/>
    </row>
    <row r="14" spans="1:29" ht="11.85" customHeight="1">
      <c r="A14" s="58" t="s">
        <v>16</v>
      </c>
      <c r="B14" s="59">
        <v>23</v>
      </c>
      <c r="C14" s="168">
        <v>25</v>
      </c>
      <c r="D14" s="182">
        <v>25</v>
      </c>
      <c r="E14" s="193">
        <v>26</v>
      </c>
      <c r="F14" s="193">
        <v>19</v>
      </c>
      <c r="G14" s="193">
        <v>20</v>
      </c>
      <c r="H14" s="193">
        <v>18</v>
      </c>
      <c r="I14" s="193">
        <v>18</v>
      </c>
      <c r="J14" s="193">
        <v>18</v>
      </c>
      <c r="K14" s="193">
        <v>22</v>
      </c>
      <c r="L14" s="193">
        <v>22.5</v>
      </c>
      <c r="M14" s="193">
        <v>24.5</v>
      </c>
      <c r="N14" s="193">
        <v>24</v>
      </c>
      <c r="O14" s="459">
        <v>24</v>
      </c>
      <c r="P14" s="193">
        <v>24</v>
      </c>
      <c r="Q14" s="193">
        <v>24</v>
      </c>
      <c r="R14" s="193">
        <v>25.299999999999997</v>
      </c>
      <c r="S14" s="193">
        <v>29.1</v>
      </c>
      <c r="T14" s="402">
        <f>8.4+16.7+4.9+0.2</f>
        <v>30.2</v>
      </c>
      <c r="U14" s="402">
        <v>29.91</v>
      </c>
      <c r="V14" s="300"/>
    </row>
    <row r="15" spans="1:29" ht="11.85" customHeight="1">
      <c r="A15" s="58" t="s">
        <v>4</v>
      </c>
      <c r="B15" s="59">
        <v>139668</v>
      </c>
      <c r="C15" s="168">
        <v>184164</v>
      </c>
      <c r="D15" s="182">
        <v>211422</v>
      </c>
      <c r="E15" s="193">
        <v>234115</v>
      </c>
      <c r="F15" s="193">
        <v>316648</v>
      </c>
      <c r="G15" s="193">
        <v>397650</v>
      </c>
      <c r="H15" s="193">
        <v>520560</v>
      </c>
      <c r="I15" s="193">
        <v>604673</v>
      </c>
      <c r="J15" s="193">
        <v>727164.1</v>
      </c>
      <c r="K15" s="193">
        <v>792799.55900000012</v>
      </c>
      <c r="L15" s="193">
        <v>945621</v>
      </c>
      <c r="M15" s="193">
        <v>1019035.5</v>
      </c>
      <c r="N15" s="193">
        <v>1199799</v>
      </c>
      <c r="O15" s="459">
        <v>1296735</v>
      </c>
      <c r="P15" s="193">
        <v>1346138.5</v>
      </c>
      <c r="Q15" s="193">
        <v>1626925</v>
      </c>
      <c r="R15" s="193">
        <v>1733971.9</v>
      </c>
      <c r="S15" s="193">
        <v>1774376.9</v>
      </c>
      <c r="T15" s="402">
        <f>41387+104641+474984+604065+342319+96270+2916+15583</f>
        <v>1682165</v>
      </c>
      <c r="U15" s="402">
        <v>2235115.807</v>
      </c>
    </row>
    <row r="16" spans="1:29" ht="11.85" customHeight="1">
      <c r="A16" s="58" t="s">
        <v>116</v>
      </c>
      <c r="B16" s="59">
        <v>467</v>
      </c>
      <c r="C16" s="168">
        <v>413</v>
      </c>
      <c r="D16" s="182">
        <v>436</v>
      </c>
      <c r="E16" s="193">
        <v>500</v>
      </c>
      <c r="F16" s="193">
        <v>659</v>
      </c>
      <c r="G16" s="193">
        <v>727</v>
      </c>
      <c r="H16" s="193">
        <v>834</v>
      </c>
      <c r="I16" s="193">
        <v>1023.2</v>
      </c>
      <c r="J16" s="193">
        <v>1017.0600000000001</v>
      </c>
      <c r="K16" s="193">
        <v>913</v>
      </c>
      <c r="L16" s="193">
        <v>1115</v>
      </c>
      <c r="M16" s="193">
        <v>1149.97</v>
      </c>
      <c r="N16" s="193">
        <v>1045.8900000000001</v>
      </c>
      <c r="O16" s="459">
        <v>1105.22</v>
      </c>
      <c r="P16" s="193">
        <v>1168</v>
      </c>
      <c r="Q16" s="193">
        <v>1088</v>
      </c>
      <c r="R16" s="193">
        <v>1042.78</v>
      </c>
      <c r="S16" s="193">
        <v>1050.82</v>
      </c>
      <c r="T16" s="402">
        <f>186.88+282.27+4.75</f>
        <v>473.9</v>
      </c>
      <c r="U16" s="402">
        <v>906.2</v>
      </c>
    </row>
    <row r="17" spans="1:27" ht="11.85" customHeight="1">
      <c r="A17" s="58" t="s">
        <v>6</v>
      </c>
      <c r="B17" s="59">
        <v>875058</v>
      </c>
      <c r="C17" s="168">
        <v>966252</v>
      </c>
      <c r="D17" s="182">
        <v>1052238</v>
      </c>
      <c r="E17" s="193">
        <v>839831</v>
      </c>
      <c r="F17" s="193">
        <v>1161784</v>
      </c>
      <c r="G17" s="193">
        <v>1268781</v>
      </c>
      <c r="H17" s="193">
        <v>1238532</v>
      </c>
      <c r="I17" s="193">
        <v>1185007</v>
      </c>
      <c r="J17" s="193">
        <v>1179659.47</v>
      </c>
      <c r="K17" s="193">
        <v>1320140</v>
      </c>
      <c r="L17" s="193">
        <v>1551201</v>
      </c>
      <c r="M17" s="193">
        <v>1448583.15</v>
      </c>
      <c r="N17" s="193">
        <v>1616016.6</v>
      </c>
      <c r="O17" s="459">
        <v>1793273</v>
      </c>
      <c r="P17" s="193">
        <v>1937348.85</v>
      </c>
      <c r="Q17" s="193">
        <v>2098084</v>
      </c>
      <c r="R17" s="193">
        <v>2378106.39</v>
      </c>
      <c r="S17" s="193">
        <v>2979982.9</v>
      </c>
      <c r="T17" s="402">
        <v>1255460.297</v>
      </c>
      <c r="U17" s="402">
        <v>3838827.6269999999</v>
      </c>
    </row>
    <row r="18" spans="1:27" ht="11.85" customHeight="1">
      <c r="A18" s="58" t="s">
        <v>17</v>
      </c>
      <c r="B18" s="59">
        <v>5648</v>
      </c>
      <c r="C18" s="168">
        <v>5607</v>
      </c>
      <c r="D18" s="182">
        <v>5887</v>
      </c>
      <c r="E18" s="193">
        <v>5100</v>
      </c>
      <c r="F18" s="193">
        <v>6089</v>
      </c>
      <c r="G18" s="193">
        <v>6201.5</v>
      </c>
      <c r="H18" s="193">
        <v>6055</v>
      </c>
      <c r="I18" s="193">
        <v>6154.6</v>
      </c>
      <c r="J18" s="193">
        <v>6099.4400000000005</v>
      </c>
      <c r="K18" s="193">
        <v>6763</v>
      </c>
      <c r="L18" s="193">
        <v>6931.25</v>
      </c>
      <c r="M18" s="193">
        <v>7949.4990000000007</v>
      </c>
      <c r="N18" s="193">
        <v>7660</v>
      </c>
      <c r="O18" s="459">
        <v>7505.2</v>
      </c>
      <c r="P18" s="193">
        <v>7394.0399999999991</v>
      </c>
      <c r="Q18" s="193">
        <v>7856</v>
      </c>
      <c r="R18" s="193">
        <v>7931.9140000000007</v>
      </c>
      <c r="S18" s="193">
        <v>8527</v>
      </c>
      <c r="T18" s="402">
        <f>503+2147+384</f>
        <v>3034</v>
      </c>
      <c r="U18" s="402">
        <v>11260.887000000002</v>
      </c>
    </row>
    <row r="19" spans="1:27" ht="11.85" customHeight="1">
      <c r="A19" s="58" t="s">
        <v>18</v>
      </c>
      <c r="B19" s="59">
        <v>45</v>
      </c>
      <c r="C19" s="168">
        <v>49</v>
      </c>
      <c r="D19" s="182">
        <v>50</v>
      </c>
      <c r="E19" s="193">
        <v>52</v>
      </c>
      <c r="F19" s="193">
        <v>52</v>
      </c>
      <c r="G19" s="193">
        <v>66</v>
      </c>
      <c r="H19" s="193">
        <v>90</v>
      </c>
      <c r="I19" s="193">
        <v>148</v>
      </c>
      <c r="J19" s="193">
        <v>149</v>
      </c>
      <c r="K19" s="193">
        <v>239.5</v>
      </c>
      <c r="L19" s="193">
        <v>272.89999999999998</v>
      </c>
      <c r="M19" s="193">
        <v>235.9</v>
      </c>
      <c r="N19" s="193">
        <v>663</v>
      </c>
      <c r="O19" s="459">
        <v>664.8</v>
      </c>
      <c r="P19" s="193">
        <v>683</v>
      </c>
      <c r="Q19" s="193">
        <v>675</v>
      </c>
      <c r="R19" s="193">
        <v>750.1</v>
      </c>
      <c r="S19" s="193">
        <v>726</v>
      </c>
      <c r="T19" s="402">
        <f xml:space="preserve"> 5+77+218+288+138</f>
        <v>726</v>
      </c>
      <c r="U19" s="402">
        <v>750.3</v>
      </c>
    </row>
    <row r="20" spans="1:27" ht="11.85" customHeight="1">
      <c r="A20" s="58" t="s">
        <v>19</v>
      </c>
      <c r="B20" s="59">
        <v>652</v>
      </c>
      <c r="C20" s="168">
        <v>609</v>
      </c>
      <c r="D20" s="182">
        <v>543</v>
      </c>
      <c r="E20" s="193">
        <v>683</v>
      </c>
      <c r="F20" s="193">
        <v>691</v>
      </c>
      <c r="G20" s="193">
        <v>700</v>
      </c>
      <c r="H20" s="193">
        <v>723</v>
      </c>
      <c r="I20" s="193">
        <v>647</v>
      </c>
      <c r="J20" s="193">
        <v>1244</v>
      </c>
      <c r="K20" s="193">
        <v>1606</v>
      </c>
      <c r="L20" s="193">
        <v>1755.5</v>
      </c>
      <c r="M20" s="193">
        <v>1852.5</v>
      </c>
      <c r="N20" s="193">
        <v>1992</v>
      </c>
      <c r="O20" s="459">
        <v>2279.1999999999998</v>
      </c>
      <c r="P20" s="193">
        <v>2275</v>
      </c>
      <c r="Q20" s="193">
        <v>2768</v>
      </c>
      <c r="R20" s="193">
        <v>2211.6</v>
      </c>
      <c r="S20" s="193">
        <v>2438.1</v>
      </c>
      <c r="T20" s="402">
        <f>1009+1330</f>
        <v>2339</v>
      </c>
      <c r="U20" s="402">
        <v>2424.6</v>
      </c>
    </row>
    <row r="21" spans="1:27" ht="11.85" customHeight="1">
      <c r="A21" s="58" t="s">
        <v>8</v>
      </c>
      <c r="B21" s="59">
        <v>4394</v>
      </c>
      <c r="C21" s="168">
        <v>4590</v>
      </c>
      <c r="D21" s="182">
        <v>4498</v>
      </c>
      <c r="E21" s="193">
        <v>4314</v>
      </c>
      <c r="F21" s="193">
        <v>4726</v>
      </c>
      <c r="G21" s="193">
        <v>4356</v>
      </c>
      <c r="H21" s="193">
        <v>4496</v>
      </c>
      <c r="I21" s="193">
        <v>4485</v>
      </c>
      <c r="J21" s="193">
        <v>4287.96</v>
      </c>
      <c r="K21" s="193">
        <v>4466.6000000000004</v>
      </c>
      <c r="L21" s="193">
        <v>4462.1970000000001</v>
      </c>
      <c r="M21" s="193">
        <v>4289.91</v>
      </c>
      <c r="N21" s="193">
        <v>4791.2190000000001</v>
      </c>
      <c r="O21" s="459">
        <v>4682.6000000000004</v>
      </c>
      <c r="P21" s="193">
        <v>5154</v>
      </c>
      <c r="Q21" s="193">
        <v>5292</v>
      </c>
      <c r="R21" s="193">
        <v>5002.3189999999986</v>
      </c>
      <c r="S21" s="193">
        <v>5611.46</v>
      </c>
      <c r="T21" s="402">
        <v>2898.7799999999993</v>
      </c>
      <c r="U21" s="402">
        <v>5467.3869999999997</v>
      </c>
      <c r="W21"/>
      <c r="X21"/>
      <c r="Y21"/>
      <c r="Z21"/>
      <c r="AA21"/>
    </row>
    <row r="22" spans="1:27" ht="11.85" customHeight="1">
      <c r="A22" s="58" t="s">
        <v>7</v>
      </c>
      <c r="B22" s="59">
        <v>27976</v>
      </c>
      <c r="C22" s="168">
        <v>28462</v>
      </c>
      <c r="D22" s="182">
        <v>29706</v>
      </c>
      <c r="E22" s="193">
        <v>23111</v>
      </c>
      <c r="F22" s="193">
        <v>29149</v>
      </c>
      <c r="G22" s="193">
        <v>30018</v>
      </c>
      <c r="H22" s="193">
        <v>27874</v>
      </c>
      <c r="I22" s="193">
        <v>24455</v>
      </c>
      <c r="J22" s="193">
        <v>26958</v>
      </c>
      <c r="K22" s="193">
        <v>29947.599999999999</v>
      </c>
      <c r="L22" s="193">
        <v>30570.340000000004</v>
      </c>
      <c r="M22" s="193">
        <v>28561.75</v>
      </c>
      <c r="N22" s="193">
        <v>27155.97</v>
      </c>
      <c r="O22" s="459">
        <v>26294.9</v>
      </c>
      <c r="P22" s="193">
        <v>27741.752999999997</v>
      </c>
      <c r="Q22" s="193">
        <v>29358</v>
      </c>
      <c r="R22" s="193">
        <v>29228.234999999997</v>
      </c>
      <c r="S22" s="193">
        <v>28844.94</v>
      </c>
      <c r="T22" s="402">
        <f>1199+7500+1752</f>
        <v>10451</v>
      </c>
      <c r="U22" s="402">
        <v>40609.557999999997</v>
      </c>
      <c r="W22"/>
      <c r="X22"/>
      <c r="Y22"/>
      <c r="Z22"/>
      <c r="AA22"/>
    </row>
    <row r="23" spans="1:27" ht="11.85" customHeight="1">
      <c r="A23" s="58" t="s">
        <v>5</v>
      </c>
      <c r="B23" s="59">
        <v>310830</v>
      </c>
      <c r="C23" s="168">
        <v>321381</v>
      </c>
      <c r="D23" s="182">
        <v>349570</v>
      </c>
      <c r="E23" s="193">
        <v>279973</v>
      </c>
      <c r="F23" s="193">
        <v>371950</v>
      </c>
      <c r="G23" s="193">
        <v>389195</v>
      </c>
      <c r="H23" s="193">
        <v>359882</v>
      </c>
      <c r="I23" s="193">
        <v>314971</v>
      </c>
      <c r="J23" s="193">
        <v>330161.17000000004</v>
      </c>
      <c r="K23" s="193">
        <v>369128</v>
      </c>
      <c r="L23" s="193">
        <v>401261.6</v>
      </c>
      <c r="M23" s="193">
        <v>365882.38</v>
      </c>
      <c r="N23" s="193">
        <v>405751.4</v>
      </c>
      <c r="O23" s="459">
        <v>382237</v>
      </c>
      <c r="P23" s="193">
        <v>376378</v>
      </c>
      <c r="Q23" s="193">
        <v>348193</v>
      </c>
      <c r="R23" s="193">
        <v>324007.8</v>
      </c>
      <c r="S23" s="193">
        <v>387214.1</v>
      </c>
      <c r="T23" s="402">
        <v>175925.86</v>
      </c>
      <c r="U23" s="402">
        <v>395302.77799999999</v>
      </c>
      <c r="W23"/>
      <c r="X23"/>
      <c r="Y23"/>
      <c r="Z23"/>
      <c r="AA23"/>
    </row>
    <row r="24" spans="1:27" ht="11.85" customHeight="1">
      <c r="A24" s="58" t="s">
        <v>20</v>
      </c>
      <c r="B24" s="59">
        <v>6987</v>
      </c>
      <c r="C24" s="168">
        <v>6264</v>
      </c>
      <c r="D24" s="182">
        <v>6464</v>
      </c>
      <c r="E24" s="193">
        <v>6410</v>
      </c>
      <c r="F24" s="193">
        <v>6244</v>
      </c>
      <c r="G24" s="193">
        <v>6802</v>
      </c>
      <c r="H24" s="193">
        <v>6681</v>
      </c>
      <c r="I24" s="193">
        <v>6771.5</v>
      </c>
      <c r="J24" s="193">
        <v>7310.2699999999995</v>
      </c>
      <c r="K24" s="193">
        <v>7523.1</v>
      </c>
      <c r="L24" s="193">
        <v>8540.2999999999993</v>
      </c>
      <c r="M24" s="193">
        <v>8519.2999999999993</v>
      </c>
      <c r="N24" s="193">
        <v>9102.48</v>
      </c>
      <c r="O24" s="459">
        <v>8281</v>
      </c>
      <c r="P24" s="193">
        <v>7806.8000000000011</v>
      </c>
      <c r="Q24" s="193">
        <v>6541</v>
      </c>
      <c r="R24" s="193">
        <v>6086.4000000000005</v>
      </c>
      <c r="S24" s="193">
        <v>6066.5</v>
      </c>
      <c r="T24" s="402">
        <f>33+2989+2547</f>
        <v>5569</v>
      </c>
      <c r="U24" s="402">
        <v>6570.424</v>
      </c>
      <c r="W24"/>
      <c r="X24"/>
      <c r="Y24"/>
      <c r="Z24"/>
      <c r="AA24"/>
    </row>
    <row r="25" spans="1:27" ht="11.85" customHeight="1">
      <c r="A25" s="58" t="s">
        <v>21</v>
      </c>
      <c r="B25" s="59">
        <v>86</v>
      </c>
      <c r="C25" s="168">
        <v>84</v>
      </c>
      <c r="D25" s="182">
        <v>81</v>
      </c>
      <c r="E25" s="193">
        <v>65</v>
      </c>
      <c r="F25" s="193">
        <v>76</v>
      </c>
      <c r="G25" s="193">
        <v>72</v>
      </c>
      <c r="H25" s="193">
        <v>82</v>
      </c>
      <c r="I25" s="193">
        <v>55</v>
      </c>
      <c r="J25" s="193">
        <v>52.7</v>
      </c>
      <c r="K25" s="193">
        <v>72</v>
      </c>
      <c r="L25" s="193">
        <v>75</v>
      </c>
      <c r="M25" s="193">
        <v>73</v>
      </c>
      <c r="N25" s="193">
        <v>62</v>
      </c>
      <c r="O25" s="459">
        <v>62</v>
      </c>
      <c r="P25" s="193">
        <v>51.9</v>
      </c>
      <c r="Q25" s="193">
        <v>31.7</v>
      </c>
      <c r="R25" s="182">
        <v>34.200000000000003</v>
      </c>
      <c r="S25" s="182">
        <v>43.1</v>
      </c>
      <c r="T25" s="402" t="s">
        <v>138</v>
      </c>
      <c r="U25" s="402">
        <v>54.6</v>
      </c>
      <c r="W25"/>
      <c r="X25"/>
      <c r="Y25"/>
      <c r="Z25"/>
      <c r="AA25"/>
    </row>
    <row r="26" spans="1:27" ht="11.85" customHeight="1">
      <c r="A26" s="58" t="s">
        <v>22</v>
      </c>
      <c r="B26" s="59">
        <v>286</v>
      </c>
      <c r="C26" s="168">
        <v>289</v>
      </c>
      <c r="D26" s="182">
        <v>288</v>
      </c>
      <c r="E26" s="193">
        <v>294</v>
      </c>
      <c r="F26" s="193">
        <v>316</v>
      </c>
      <c r="G26" s="193">
        <v>328</v>
      </c>
      <c r="H26" s="193">
        <v>342</v>
      </c>
      <c r="I26" s="193">
        <v>360</v>
      </c>
      <c r="J26" s="193">
        <v>361</v>
      </c>
      <c r="K26" s="193">
        <v>381</v>
      </c>
      <c r="L26" s="193">
        <v>381</v>
      </c>
      <c r="M26" s="193">
        <v>401</v>
      </c>
      <c r="N26" s="193">
        <v>425</v>
      </c>
      <c r="O26" s="459">
        <v>425</v>
      </c>
      <c r="P26" s="193">
        <v>546</v>
      </c>
      <c r="Q26" s="193">
        <v>547</v>
      </c>
      <c r="R26" s="193">
        <v>541.29999999999995</v>
      </c>
      <c r="S26" s="193">
        <v>461.9</v>
      </c>
      <c r="T26" s="402">
        <f>108+167+121+82</f>
        <v>478</v>
      </c>
      <c r="U26" s="402">
        <v>481.1</v>
      </c>
      <c r="W26"/>
      <c r="X26"/>
      <c r="Y26"/>
      <c r="Z26"/>
      <c r="AA26"/>
    </row>
    <row r="27" spans="1:27" ht="11.85" customHeight="1">
      <c r="A27" s="58" t="s">
        <v>256</v>
      </c>
      <c r="B27" s="59">
        <v>1674</v>
      </c>
      <c r="C27" s="168">
        <v>1650</v>
      </c>
      <c r="D27" s="182">
        <v>1679</v>
      </c>
      <c r="E27" s="193">
        <v>1693</v>
      </c>
      <c r="F27" s="193">
        <v>1689</v>
      </c>
      <c r="G27" s="193">
        <v>1871</v>
      </c>
      <c r="H27" s="193">
        <v>1880</v>
      </c>
      <c r="I27" s="193">
        <v>1910</v>
      </c>
      <c r="J27" s="193">
        <v>1748.7</v>
      </c>
      <c r="K27" s="193">
        <v>1684.5</v>
      </c>
      <c r="L27" s="193">
        <v>1781.7599999999998</v>
      </c>
      <c r="M27" s="193">
        <v>1737.4</v>
      </c>
      <c r="N27" s="193">
        <v>1447.4</v>
      </c>
      <c r="O27" s="459">
        <v>1400.6</v>
      </c>
      <c r="P27" s="193">
        <v>1410.9</v>
      </c>
      <c r="Q27" s="193">
        <v>1428</v>
      </c>
      <c r="R27" s="193">
        <v>1561.82</v>
      </c>
      <c r="S27" s="193">
        <v>1544.65</v>
      </c>
      <c r="T27" s="402">
        <f>16+976+400</f>
        <v>1392</v>
      </c>
      <c r="U27" s="402">
        <v>1498.7090000000001</v>
      </c>
      <c r="W27"/>
      <c r="X27"/>
      <c r="Y27"/>
      <c r="Z27"/>
      <c r="AA27"/>
    </row>
    <row r="28" spans="1:27" ht="11.85" customHeight="1">
      <c r="A28" s="58" t="s">
        <v>23</v>
      </c>
      <c r="B28" s="59">
        <v>119</v>
      </c>
      <c r="C28" s="168">
        <v>42</v>
      </c>
      <c r="D28" s="182">
        <v>1246</v>
      </c>
      <c r="E28" s="193">
        <v>295</v>
      </c>
      <c r="F28" s="193">
        <v>371</v>
      </c>
      <c r="G28" s="193">
        <v>316</v>
      </c>
      <c r="H28" s="193">
        <v>55</v>
      </c>
      <c r="I28" s="193">
        <v>161</v>
      </c>
      <c r="J28" s="193">
        <v>148</v>
      </c>
      <c r="K28" s="193">
        <v>87</v>
      </c>
      <c r="L28" s="193">
        <v>87</v>
      </c>
      <c r="M28" s="193">
        <v>88</v>
      </c>
      <c r="N28" s="193">
        <v>138.80000000000001</v>
      </c>
      <c r="O28" s="459">
        <v>154</v>
      </c>
      <c r="P28" s="193" t="s">
        <v>138</v>
      </c>
      <c r="Q28" s="193" t="s">
        <v>138</v>
      </c>
      <c r="R28" s="193" t="s">
        <v>138</v>
      </c>
      <c r="S28" s="193" t="s">
        <v>138</v>
      </c>
      <c r="T28" s="402">
        <v>251</v>
      </c>
      <c r="U28" s="38" t="s">
        <v>138</v>
      </c>
      <c r="W28"/>
      <c r="X28"/>
      <c r="Y28"/>
      <c r="Z28"/>
      <c r="AA28"/>
    </row>
    <row r="29" spans="1:27" ht="11.85" customHeight="1">
      <c r="A29" s="58" t="s">
        <v>24</v>
      </c>
      <c r="B29" s="59">
        <v>105</v>
      </c>
      <c r="C29" s="168">
        <v>175</v>
      </c>
      <c r="D29" s="182">
        <v>213</v>
      </c>
      <c r="E29" s="193">
        <v>259</v>
      </c>
      <c r="F29" s="193">
        <v>266</v>
      </c>
      <c r="G29" s="193">
        <v>266</v>
      </c>
      <c r="H29" s="193">
        <v>270</v>
      </c>
      <c r="I29" s="193">
        <v>297</v>
      </c>
      <c r="J29" s="193">
        <v>397.6</v>
      </c>
      <c r="K29" s="193">
        <v>407.8</v>
      </c>
      <c r="L29" s="193">
        <v>508.5</v>
      </c>
      <c r="M29" s="193">
        <v>527</v>
      </c>
      <c r="N29" s="193">
        <v>583.29999999999995</v>
      </c>
      <c r="O29" s="459">
        <v>595.20000000000005</v>
      </c>
      <c r="P29" s="193">
        <v>628</v>
      </c>
      <c r="Q29" s="193">
        <v>685</v>
      </c>
      <c r="R29" s="193">
        <v>659.03</v>
      </c>
      <c r="S29" s="193">
        <v>648.20000000000005</v>
      </c>
      <c r="T29" s="402">
        <f>326.65+323.4</f>
        <v>650.04999999999995</v>
      </c>
      <c r="U29" s="402">
        <v>1058.2</v>
      </c>
      <c r="W29"/>
      <c r="X29"/>
      <c r="Y29"/>
      <c r="Z29"/>
      <c r="AA29"/>
    </row>
    <row r="30" spans="1:27" ht="11.85" customHeight="1">
      <c r="A30" s="58" t="s">
        <v>25</v>
      </c>
      <c r="B30" s="59">
        <v>328</v>
      </c>
      <c r="C30" s="168">
        <v>367</v>
      </c>
      <c r="D30" s="182">
        <v>419</v>
      </c>
      <c r="E30" s="193">
        <v>425</v>
      </c>
      <c r="F30" s="193">
        <v>487</v>
      </c>
      <c r="G30" s="193">
        <v>487</v>
      </c>
      <c r="H30" s="193">
        <v>510</v>
      </c>
      <c r="I30" s="193">
        <v>553</v>
      </c>
      <c r="J30" s="193">
        <v>620</v>
      </c>
      <c r="K30" s="193">
        <v>620</v>
      </c>
      <c r="L30" s="193">
        <v>714</v>
      </c>
      <c r="M30" s="193">
        <v>844.5</v>
      </c>
      <c r="N30" s="193">
        <v>859</v>
      </c>
      <c r="O30" s="459">
        <v>916</v>
      </c>
      <c r="P30" s="193">
        <v>950</v>
      </c>
      <c r="Q30" s="193">
        <v>955</v>
      </c>
      <c r="R30" s="193">
        <v>1006.8000000000001</v>
      </c>
      <c r="S30" s="193">
        <v>960.4</v>
      </c>
      <c r="T30" s="402">
        <f>76+80+76+113+98+101+93+80+79+99+103+109</f>
        <v>1107</v>
      </c>
      <c r="U30" s="402">
        <v>747.45</v>
      </c>
      <c r="W30"/>
      <c r="X30"/>
      <c r="Y30"/>
      <c r="Z30"/>
      <c r="AA30"/>
    </row>
    <row r="31" spans="1:27" ht="11.85" customHeight="1">
      <c r="A31" s="58" t="s">
        <v>26</v>
      </c>
      <c r="B31" s="59">
        <v>32</v>
      </c>
      <c r="C31" s="168">
        <v>33</v>
      </c>
      <c r="D31" s="182">
        <v>34</v>
      </c>
      <c r="E31" s="193">
        <v>35</v>
      </c>
      <c r="F31" s="193">
        <v>36</v>
      </c>
      <c r="G31" s="193">
        <v>37</v>
      </c>
      <c r="H31" s="193">
        <v>38</v>
      </c>
      <c r="I31" s="193">
        <v>39</v>
      </c>
      <c r="J31" s="193">
        <v>39</v>
      </c>
      <c r="K31" s="193">
        <v>77</v>
      </c>
      <c r="L31" s="193">
        <v>77</v>
      </c>
      <c r="M31" s="193">
        <v>80</v>
      </c>
      <c r="N31" s="193">
        <v>209</v>
      </c>
      <c r="O31" s="459">
        <v>210</v>
      </c>
      <c r="P31" s="193">
        <v>210</v>
      </c>
      <c r="Q31" s="193">
        <v>210</v>
      </c>
      <c r="R31" s="182">
        <v>210</v>
      </c>
      <c r="S31" s="182">
        <v>209.5</v>
      </c>
      <c r="T31" s="402">
        <v>208.3</v>
      </c>
      <c r="U31" s="402">
        <v>208.9</v>
      </c>
      <c r="W31"/>
      <c r="X31"/>
      <c r="Y31"/>
      <c r="Z31"/>
      <c r="AA31"/>
    </row>
    <row r="32" spans="1:27" ht="11.85" customHeight="1">
      <c r="A32" s="58" t="s">
        <v>27</v>
      </c>
      <c r="B32" s="59">
        <v>9514</v>
      </c>
      <c r="C32" s="168">
        <v>9370</v>
      </c>
      <c r="D32" s="182">
        <v>10087</v>
      </c>
      <c r="E32" s="193">
        <v>9724</v>
      </c>
      <c r="F32" s="193">
        <v>10616</v>
      </c>
      <c r="G32" s="193">
        <v>10893</v>
      </c>
      <c r="H32" s="193">
        <v>10496</v>
      </c>
      <c r="I32" s="193">
        <v>10874</v>
      </c>
      <c r="J32" s="193">
        <v>11067.808999999999</v>
      </c>
      <c r="K32" s="193">
        <v>12292.28</v>
      </c>
      <c r="L32" s="193">
        <v>12962.01</v>
      </c>
      <c r="M32" s="193">
        <v>12169.5</v>
      </c>
      <c r="N32" s="193">
        <v>11910.528</v>
      </c>
      <c r="O32" s="459">
        <v>12171.638999999999</v>
      </c>
      <c r="P32" s="193">
        <v>12387</v>
      </c>
      <c r="Q32" s="193">
        <v>12867</v>
      </c>
      <c r="R32" s="193">
        <v>12863.390000000001</v>
      </c>
      <c r="S32" s="193">
        <v>12452.76</v>
      </c>
      <c r="T32" s="402">
        <f>3907+3990+50</f>
        <v>7947</v>
      </c>
      <c r="U32" s="402">
        <v>19786.137000000002</v>
      </c>
      <c r="W32" s="427"/>
      <c r="X32" s="427"/>
      <c r="Y32"/>
      <c r="Z32"/>
      <c r="AA32"/>
    </row>
    <row r="33" spans="1:27" ht="11.85" customHeight="1">
      <c r="A33" s="58" t="s">
        <v>28</v>
      </c>
      <c r="B33" s="59">
        <v>727</v>
      </c>
      <c r="C33" s="168">
        <v>773</v>
      </c>
      <c r="D33" s="182">
        <v>785</v>
      </c>
      <c r="E33" s="193">
        <v>773</v>
      </c>
      <c r="F33" s="193">
        <v>763</v>
      </c>
      <c r="G33" s="193">
        <v>635</v>
      </c>
      <c r="H33" s="193">
        <v>539</v>
      </c>
      <c r="I33" s="193">
        <v>545</v>
      </c>
      <c r="J33" s="193">
        <v>546</v>
      </c>
      <c r="K33" s="193">
        <v>627</v>
      </c>
      <c r="L33" s="193">
        <v>879</v>
      </c>
      <c r="M33" s="193">
        <v>879</v>
      </c>
      <c r="N33" s="193">
        <v>889</v>
      </c>
      <c r="O33" s="459">
        <v>891.3</v>
      </c>
      <c r="P33" s="193">
        <v>896.5</v>
      </c>
      <c r="Q33" s="193">
        <v>898.7</v>
      </c>
      <c r="R33" s="182">
        <v>900.2</v>
      </c>
      <c r="S33" s="182">
        <v>892.3</v>
      </c>
      <c r="T33" s="402">
        <v>930.85</v>
      </c>
      <c r="U33" s="402">
        <v>917.7</v>
      </c>
      <c r="W33"/>
      <c r="X33"/>
      <c r="Y33"/>
      <c r="Z33"/>
      <c r="AA33"/>
    </row>
    <row r="34" spans="1:27" ht="11.85" customHeight="1">
      <c r="A34" s="58" t="s">
        <v>110</v>
      </c>
      <c r="B34" s="59">
        <v>211</v>
      </c>
      <c r="C34" s="168">
        <v>248</v>
      </c>
      <c r="D34" s="182">
        <v>227</v>
      </c>
      <c r="E34" s="193">
        <v>217</v>
      </c>
      <c r="F34" s="193">
        <v>178</v>
      </c>
      <c r="G34" s="193">
        <v>129</v>
      </c>
      <c r="H34" s="193">
        <v>110</v>
      </c>
      <c r="I34" s="193">
        <v>48</v>
      </c>
      <c r="J34" s="193">
        <v>48</v>
      </c>
      <c r="K34" s="193">
        <v>50</v>
      </c>
      <c r="L34" s="193">
        <v>50</v>
      </c>
      <c r="M34" s="193">
        <v>50</v>
      </c>
      <c r="N34" s="193">
        <v>56</v>
      </c>
      <c r="O34" s="459">
        <v>56.1</v>
      </c>
      <c r="P34" s="193">
        <v>58</v>
      </c>
      <c r="Q34" s="193">
        <v>58</v>
      </c>
      <c r="R34" s="193">
        <v>57.1</v>
      </c>
      <c r="S34" s="193">
        <v>57</v>
      </c>
      <c r="T34" s="402">
        <f>2+15+23+17+1</f>
        <v>58</v>
      </c>
      <c r="U34" s="402">
        <v>57.85</v>
      </c>
      <c r="W34"/>
      <c r="X34"/>
      <c r="Y34"/>
      <c r="Z34"/>
      <c r="AA34"/>
    </row>
    <row r="35" spans="1:27" ht="11.85" customHeight="1">
      <c r="A35" s="58" t="s">
        <v>29</v>
      </c>
      <c r="B35" s="59">
        <v>2670</v>
      </c>
      <c r="C35" s="168">
        <v>3046</v>
      </c>
      <c r="D35" s="182">
        <v>3765</v>
      </c>
      <c r="E35" s="193">
        <v>4903</v>
      </c>
      <c r="F35" s="193">
        <v>4909</v>
      </c>
      <c r="G35" s="193">
        <v>5159</v>
      </c>
      <c r="H35" s="193">
        <v>6021</v>
      </c>
      <c r="I35" s="193">
        <v>6251</v>
      </c>
      <c r="J35" s="193">
        <v>6451</v>
      </c>
      <c r="K35" s="193">
        <v>6887</v>
      </c>
      <c r="L35" s="193">
        <v>6860</v>
      </c>
      <c r="M35" s="193">
        <v>7081.3</v>
      </c>
      <c r="N35" s="193">
        <v>7833</v>
      </c>
      <c r="O35" s="459">
        <v>7834.5</v>
      </c>
      <c r="P35" s="193">
        <v>7838</v>
      </c>
      <c r="Q35" s="193">
        <v>7852</v>
      </c>
      <c r="R35" s="193">
        <v>7931.2</v>
      </c>
      <c r="S35" s="193">
        <v>7880.7</v>
      </c>
      <c r="T35" s="402">
        <f>94+1521+2082+2474+1716</f>
        <v>7887</v>
      </c>
      <c r="U35" s="402">
        <v>7838.8</v>
      </c>
      <c r="W35"/>
      <c r="X35"/>
      <c r="Y35"/>
      <c r="Z35"/>
      <c r="AA35"/>
    </row>
    <row r="36" spans="1:27" ht="11.85" customHeight="1">
      <c r="A36" s="58" t="s">
        <v>30</v>
      </c>
      <c r="B36" s="59">
        <v>6173</v>
      </c>
      <c r="C36" s="168">
        <v>6563</v>
      </c>
      <c r="D36" s="182">
        <v>7052</v>
      </c>
      <c r="E36" s="193">
        <v>6311</v>
      </c>
      <c r="F36" s="193">
        <v>7097</v>
      </c>
      <c r="G36" s="193">
        <v>6144</v>
      </c>
      <c r="H36" s="193">
        <v>5745</v>
      </c>
      <c r="I36" s="193">
        <v>6580</v>
      </c>
      <c r="J36" s="193">
        <v>6395.86</v>
      </c>
      <c r="K36" s="193">
        <v>6718.4100000000008</v>
      </c>
      <c r="L36" s="193">
        <v>6968.05</v>
      </c>
      <c r="M36" s="193">
        <v>6829.75</v>
      </c>
      <c r="N36" s="193">
        <v>7535.8259999999991</v>
      </c>
      <c r="O36" s="459">
        <v>7579</v>
      </c>
      <c r="P36" s="193">
        <v>7592</v>
      </c>
      <c r="Q36" s="193">
        <v>8496</v>
      </c>
      <c r="R36" s="193">
        <v>9280.58</v>
      </c>
      <c r="S36" s="193">
        <v>9007.2999999999993</v>
      </c>
      <c r="T36" s="402">
        <f>2666+2512+240</f>
        <v>5418</v>
      </c>
      <c r="U36" s="402">
        <v>15755.925999999999</v>
      </c>
      <c r="W36"/>
      <c r="X36"/>
      <c r="Y36"/>
      <c r="Z36"/>
      <c r="AA36"/>
    </row>
    <row r="37" spans="1:27" ht="11.85" customHeight="1">
      <c r="A37" s="58" t="s">
        <v>31</v>
      </c>
      <c r="B37" s="42">
        <v>315</v>
      </c>
      <c r="C37" s="168">
        <v>332</v>
      </c>
      <c r="D37" s="182">
        <v>339</v>
      </c>
      <c r="E37" s="193">
        <v>320</v>
      </c>
      <c r="F37" s="193">
        <v>327</v>
      </c>
      <c r="G37" s="193">
        <v>325</v>
      </c>
      <c r="H37" s="193">
        <v>330</v>
      </c>
      <c r="I37" s="193">
        <v>444</v>
      </c>
      <c r="J37" s="193">
        <v>445</v>
      </c>
      <c r="K37" s="193">
        <v>582</v>
      </c>
      <c r="L37" s="193">
        <v>455</v>
      </c>
      <c r="M37" s="193">
        <v>478.5</v>
      </c>
      <c r="N37" s="193">
        <v>374.2</v>
      </c>
      <c r="O37" s="459">
        <v>380.7</v>
      </c>
      <c r="P37" s="193">
        <v>494</v>
      </c>
      <c r="Q37" s="193">
        <v>495</v>
      </c>
      <c r="R37" s="193">
        <v>507.2</v>
      </c>
      <c r="S37" s="193">
        <v>441.7</v>
      </c>
      <c r="T37" s="402">
        <f>62+65+118+120+76+11</f>
        <v>452</v>
      </c>
      <c r="U37" s="402">
        <v>436.9</v>
      </c>
      <c r="W37"/>
      <c r="X37"/>
      <c r="Y37"/>
      <c r="Z37"/>
      <c r="AA37"/>
    </row>
    <row r="38" spans="1:27" ht="11.85" customHeight="1">
      <c r="A38" s="58" t="s">
        <v>32</v>
      </c>
      <c r="B38" s="42">
        <v>24565</v>
      </c>
      <c r="C38" s="168">
        <v>24735</v>
      </c>
      <c r="D38" s="182">
        <v>23961</v>
      </c>
      <c r="E38" s="193">
        <v>23933</v>
      </c>
      <c r="F38" s="193">
        <v>23878</v>
      </c>
      <c r="G38" s="193">
        <v>23810</v>
      </c>
      <c r="H38" s="193">
        <v>25072</v>
      </c>
      <c r="I38" s="193">
        <v>25713</v>
      </c>
      <c r="J38" s="193">
        <v>25817</v>
      </c>
      <c r="K38" s="193">
        <v>25887</v>
      </c>
      <c r="L38" s="193">
        <v>25626</v>
      </c>
      <c r="M38" s="193">
        <v>26209</v>
      </c>
      <c r="N38" s="193">
        <v>27432</v>
      </c>
      <c r="O38" s="459">
        <v>27444</v>
      </c>
      <c r="P38" s="193">
        <v>27293.5</v>
      </c>
      <c r="Q38" s="193">
        <v>27351</v>
      </c>
      <c r="R38" s="193">
        <v>28031.3</v>
      </c>
      <c r="S38" s="193">
        <v>27693.4</v>
      </c>
      <c r="T38" s="402">
        <f>121+6631+8524+7304+5140</f>
        <v>27720</v>
      </c>
      <c r="U38" s="402">
        <v>26951.8</v>
      </c>
      <c r="W38"/>
      <c r="X38"/>
      <c r="Y38"/>
      <c r="Z38"/>
      <c r="AA38"/>
    </row>
    <row r="39" spans="1:27" ht="11.85" customHeight="1">
      <c r="A39" s="58" t="s">
        <v>9</v>
      </c>
      <c r="B39" s="42">
        <v>34993</v>
      </c>
      <c r="C39" s="168">
        <v>34790</v>
      </c>
      <c r="D39" s="182">
        <v>34790</v>
      </c>
      <c r="E39" s="193">
        <v>34627</v>
      </c>
      <c r="F39" s="193">
        <v>36089</v>
      </c>
      <c r="G39" s="193">
        <v>34031</v>
      </c>
      <c r="H39" s="193">
        <v>32803</v>
      </c>
      <c r="I39" s="193">
        <v>31812</v>
      </c>
      <c r="J39" s="193">
        <v>31840.379999999997</v>
      </c>
      <c r="K39" s="193">
        <v>31560.25</v>
      </c>
      <c r="L39" s="193">
        <v>32261.409999999996</v>
      </c>
      <c r="M39" s="193">
        <v>30925.48</v>
      </c>
      <c r="N39" s="193">
        <v>28834.425999999999</v>
      </c>
      <c r="O39" s="459">
        <v>28835.299999999996</v>
      </c>
      <c r="P39" s="193">
        <v>29282.632000000005</v>
      </c>
      <c r="Q39" s="193">
        <v>29854</v>
      </c>
      <c r="R39" s="193">
        <v>30250.130000000005</v>
      </c>
      <c r="S39" s="193">
        <v>30688.18</v>
      </c>
      <c r="T39" s="402">
        <f>134+13116+7481+550</f>
        <v>21281</v>
      </c>
      <c r="U39" s="402">
        <v>53093.22</v>
      </c>
      <c r="W39"/>
      <c r="X39"/>
      <c r="Y39"/>
      <c r="Z39"/>
      <c r="AA39"/>
    </row>
    <row r="40" spans="1:27" ht="11.85" customHeight="1">
      <c r="A40" s="58" t="s">
        <v>2</v>
      </c>
      <c r="B40" s="42">
        <v>8234</v>
      </c>
      <c r="C40" s="168">
        <v>9104</v>
      </c>
      <c r="D40" s="182">
        <v>10022</v>
      </c>
      <c r="E40" s="193">
        <v>10629</v>
      </c>
      <c r="F40" s="193">
        <v>10684</v>
      </c>
      <c r="G40" s="193">
        <v>10546</v>
      </c>
      <c r="H40" s="193">
        <v>11750</v>
      </c>
      <c r="I40" s="193">
        <v>14023</v>
      </c>
      <c r="J40" s="193">
        <v>14834.789999999999</v>
      </c>
      <c r="K40" s="193">
        <v>15725.5</v>
      </c>
      <c r="L40" s="193">
        <v>17369</v>
      </c>
      <c r="M40" s="193">
        <v>17380.108</v>
      </c>
      <c r="N40" s="193">
        <v>19811.898999999998</v>
      </c>
      <c r="O40" s="459">
        <v>18264.900000000001</v>
      </c>
      <c r="P40" s="193">
        <v>18680.917999999998</v>
      </c>
      <c r="Q40" s="193">
        <v>18807</v>
      </c>
      <c r="R40" s="193">
        <v>19629.34</v>
      </c>
      <c r="S40" s="193">
        <v>20353.849999999999</v>
      </c>
      <c r="T40" s="402">
        <f>341+4190+5753+218</f>
        <v>10502</v>
      </c>
      <c r="U40" s="402">
        <v>22458.069</v>
      </c>
      <c r="W40"/>
      <c r="X40"/>
      <c r="Y40"/>
      <c r="Z40"/>
      <c r="AA40"/>
    </row>
    <row r="41" spans="1:27" ht="11.85" customHeight="1">
      <c r="A41" s="58" t="s">
        <v>115</v>
      </c>
      <c r="B41" s="42">
        <v>67538</v>
      </c>
      <c r="C41" s="168">
        <v>69554</v>
      </c>
      <c r="D41" s="182">
        <v>85626</v>
      </c>
      <c r="E41" s="193">
        <v>89963</v>
      </c>
      <c r="F41" s="193">
        <v>111448</v>
      </c>
      <c r="G41" s="193">
        <v>122831</v>
      </c>
      <c r="H41" s="193">
        <v>129121</v>
      </c>
      <c r="I41" s="193">
        <v>132213.85</v>
      </c>
      <c r="J41" s="193">
        <v>145617</v>
      </c>
      <c r="K41" s="193">
        <v>150641</v>
      </c>
      <c r="L41" s="193">
        <v>156070</v>
      </c>
      <c r="M41" s="193">
        <v>153607</v>
      </c>
      <c r="N41" s="193">
        <v>172500</v>
      </c>
      <c r="O41" s="459">
        <v>177696</v>
      </c>
      <c r="P41" s="193">
        <v>177404.7</v>
      </c>
      <c r="Q41" s="193">
        <v>179815.27</v>
      </c>
      <c r="R41" s="182">
        <v>179129.3</v>
      </c>
      <c r="S41" s="182">
        <v>170586.4</v>
      </c>
      <c r="T41" s="402" t="s">
        <v>138</v>
      </c>
      <c r="U41" s="402">
        <v>198817.58799999999</v>
      </c>
      <c r="W41"/>
      <c r="X41"/>
      <c r="Y41"/>
      <c r="Z41"/>
      <c r="AA41"/>
    </row>
    <row r="42" spans="1:27" ht="11.85" customHeight="1">
      <c r="A42" s="58" t="s">
        <v>33</v>
      </c>
      <c r="B42" s="42">
        <v>1069</v>
      </c>
      <c r="C42" s="168">
        <v>1097</v>
      </c>
      <c r="D42" s="182">
        <v>1319</v>
      </c>
      <c r="E42" s="193">
        <v>1360</v>
      </c>
      <c r="F42" s="193">
        <v>1728</v>
      </c>
      <c r="G42" s="193">
        <v>1874</v>
      </c>
      <c r="H42" s="193">
        <v>1915</v>
      </c>
      <c r="I42" s="193">
        <v>2277</v>
      </c>
      <c r="J42" s="193">
        <v>2279</v>
      </c>
      <c r="K42" s="193">
        <v>2393</v>
      </c>
      <c r="L42" s="193">
        <v>2430</v>
      </c>
      <c r="M42" s="193">
        <v>2469</v>
      </c>
      <c r="N42" s="193">
        <v>2463</v>
      </c>
      <c r="O42" s="459">
        <v>2460</v>
      </c>
      <c r="P42" s="193">
        <v>2485</v>
      </c>
      <c r="Q42" s="193">
        <v>2516</v>
      </c>
      <c r="R42" s="193">
        <v>2499</v>
      </c>
      <c r="S42" s="193">
        <v>2399.4</v>
      </c>
      <c r="T42" s="402">
        <f>621+719+571+370+62+238</f>
        <v>2581</v>
      </c>
      <c r="U42" s="402">
        <v>2246.8000000000002</v>
      </c>
      <c r="W42" s="1"/>
      <c r="X42" s="1"/>
      <c r="Y42" s="1"/>
      <c r="Z42" s="1"/>
      <c r="AA42" s="1"/>
    </row>
    <row r="43" spans="1:27" ht="11.85" customHeight="1">
      <c r="A43" s="58" t="s">
        <v>34</v>
      </c>
      <c r="B43" s="42">
        <v>1839</v>
      </c>
      <c r="C43" s="168">
        <v>2893</v>
      </c>
      <c r="D43" s="182">
        <v>2722</v>
      </c>
      <c r="E43" s="193">
        <v>2930</v>
      </c>
      <c r="F43" s="193">
        <v>3323</v>
      </c>
      <c r="G43" s="193">
        <v>4141</v>
      </c>
      <c r="H43" s="193">
        <v>4157</v>
      </c>
      <c r="I43" s="193">
        <v>4235</v>
      </c>
      <c r="J43" s="193">
        <v>4260</v>
      </c>
      <c r="K43" s="193">
        <v>4387</v>
      </c>
      <c r="L43" s="193">
        <v>4592</v>
      </c>
      <c r="M43" s="193">
        <v>4603</v>
      </c>
      <c r="N43" s="193">
        <v>4680</v>
      </c>
      <c r="O43" s="459">
        <v>4705</v>
      </c>
      <c r="P43" s="193">
        <v>4790</v>
      </c>
      <c r="Q43" s="193">
        <v>4812</v>
      </c>
      <c r="R43" s="193">
        <v>5030.3</v>
      </c>
      <c r="S43" s="193">
        <v>4975.2</v>
      </c>
      <c r="T43" s="402">
        <f>384+418+407+393+422+419+406+425+422+435+433+460</f>
        <v>5024</v>
      </c>
      <c r="U43" s="402">
        <v>3713.7</v>
      </c>
    </row>
    <row r="44" spans="1:27" ht="11.85" customHeight="1">
      <c r="A44" s="58" t="s">
        <v>35</v>
      </c>
      <c r="B44" s="42">
        <v>4633</v>
      </c>
      <c r="C44" s="168">
        <v>5051</v>
      </c>
      <c r="D44" s="182">
        <v>4578</v>
      </c>
      <c r="E44" s="193">
        <v>4726</v>
      </c>
      <c r="F44" s="193">
        <v>5501</v>
      </c>
      <c r="G44" s="193">
        <v>5744</v>
      </c>
      <c r="H44" s="193">
        <v>6161</v>
      </c>
      <c r="I44" s="193">
        <v>12176</v>
      </c>
      <c r="J44" s="193">
        <v>14723</v>
      </c>
      <c r="K44" s="193">
        <v>16847</v>
      </c>
      <c r="L44" s="193">
        <v>19017</v>
      </c>
      <c r="M44" s="193">
        <v>20811</v>
      </c>
      <c r="N44" s="193">
        <v>22841</v>
      </c>
      <c r="O44" s="459">
        <v>23097</v>
      </c>
      <c r="P44" s="193">
        <v>19472</v>
      </c>
      <c r="Q44" s="193">
        <v>22673</v>
      </c>
      <c r="R44" s="193">
        <v>23297.1</v>
      </c>
      <c r="S44" s="193">
        <v>23004.799999999999</v>
      </c>
      <c r="T44" s="402">
        <v>23273</v>
      </c>
      <c r="U44" s="402">
        <v>970.6</v>
      </c>
    </row>
    <row r="45" spans="1:27" ht="11.85" customHeight="1">
      <c r="A45" s="58" t="s">
        <v>111</v>
      </c>
      <c r="B45" s="42">
        <v>11675</v>
      </c>
      <c r="C45" s="168">
        <v>11776</v>
      </c>
      <c r="D45" s="182">
        <v>12420</v>
      </c>
      <c r="E45" s="193">
        <v>12666</v>
      </c>
      <c r="F45" s="193">
        <v>12955</v>
      </c>
      <c r="G45" s="193">
        <v>11928</v>
      </c>
      <c r="H45" s="193">
        <v>12261</v>
      </c>
      <c r="I45" s="193">
        <v>11048</v>
      </c>
      <c r="J45" s="193">
        <v>11184</v>
      </c>
      <c r="K45" s="193">
        <v>11247</v>
      </c>
      <c r="L45" s="193">
        <v>11342.9</v>
      </c>
      <c r="M45" s="193">
        <v>11522</v>
      </c>
      <c r="N45" s="193">
        <v>11568</v>
      </c>
      <c r="O45" s="459">
        <v>11713</v>
      </c>
      <c r="P45" s="193">
        <v>11905</v>
      </c>
      <c r="Q45" s="193">
        <v>11830</v>
      </c>
      <c r="R45" s="193">
        <v>11925.3</v>
      </c>
      <c r="S45" s="193">
        <v>12371.9</v>
      </c>
      <c r="T45" s="402">
        <f>1004+867+1104+1374+1158+995+975+1001+1013+1040+1047+1090</f>
        <v>12668</v>
      </c>
      <c r="U45" s="402">
        <v>9173</v>
      </c>
    </row>
    <row r="46" spans="1:27" ht="11.85" customHeight="1">
      <c r="A46" s="58" t="s">
        <v>3</v>
      </c>
      <c r="B46" s="42">
        <v>27719</v>
      </c>
      <c r="C46" s="168">
        <v>24652</v>
      </c>
      <c r="D46" s="182">
        <v>25667</v>
      </c>
      <c r="E46" s="193">
        <v>22801</v>
      </c>
      <c r="F46" s="193">
        <v>31178</v>
      </c>
      <c r="G46" s="193">
        <v>31946</v>
      </c>
      <c r="H46" s="193">
        <v>32743.25</v>
      </c>
      <c r="I46" s="193">
        <v>30179</v>
      </c>
      <c r="J46" s="193">
        <v>29331.3</v>
      </c>
      <c r="K46" s="193">
        <v>36157.688999999998</v>
      </c>
      <c r="L46" s="193">
        <v>38220.86</v>
      </c>
      <c r="M46" s="193">
        <v>35166</v>
      </c>
      <c r="N46" s="193">
        <v>39609.75</v>
      </c>
      <c r="O46" s="459">
        <v>38858.199999999997</v>
      </c>
      <c r="P46" s="193">
        <v>39539.368999999984</v>
      </c>
      <c r="Q46" s="193">
        <v>39618</v>
      </c>
      <c r="R46" s="193">
        <v>41336.708999999995</v>
      </c>
      <c r="S46" s="193">
        <v>45188</v>
      </c>
      <c r="T46" s="402">
        <f>1023+6022+222</f>
        <v>7267</v>
      </c>
      <c r="U46" s="402">
        <v>51269.87</v>
      </c>
    </row>
    <row r="47" spans="1:27" ht="11.85" customHeight="1">
      <c r="A47" s="58" t="s">
        <v>36</v>
      </c>
      <c r="B47" s="42">
        <v>103</v>
      </c>
      <c r="C47" s="168">
        <v>197</v>
      </c>
      <c r="D47" s="182">
        <v>176</v>
      </c>
      <c r="E47" s="193">
        <v>17</v>
      </c>
      <c r="F47" s="193">
        <v>18</v>
      </c>
      <c r="G47" s="193">
        <v>19</v>
      </c>
      <c r="H47" s="193">
        <v>87</v>
      </c>
      <c r="I47" s="193">
        <v>88</v>
      </c>
      <c r="J47" s="193">
        <v>20</v>
      </c>
      <c r="K47" s="193">
        <v>0</v>
      </c>
      <c r="L47" s="193">
        <v>17</v>
      </c>
      <c r="M47" s="193" t="s">
        <v>138</v>
      </c>
      <c r="N47" s="193">
        <v>8</v>
      </c>
      <c r="O47" s="459" t="s">
        <v>138</v>
      </c>
      <c r="P47" s="193" t="s">
        <v>138</v>
      </c>
      <c r="Q47" s="193" t="s">
        <v>138</v>
      </c>
      <c r="R47" s="386" t="s">
        <v>138</v>
      </c>
      <c r="S47" s="386" t="s">
        <v>138</v>
      </c>
      <c r="T47" s="402" t="s">
        <v>138</v>
      </c>
      <c r="U47" s="402" t="s">
        <v>138</v>
      </c>
    </row>
    <row r="48" spans="1:27" ht="11.85" customHeight="1">
      <c r="A48" s="58" t="s">
        <v>37</v>
      </c>
      <c r="B48" s="42">
        <v>11529</v>
      </c>
      <c r="C48" s="168">
        <v>11741</v>
      </c>
      <c r="D48" s="182">
        <v>12512</v>
      </c>
      <c r="E48" s="193">
        <v>13599</v>
      </c>
      <c r="F48" s="193">
        <v>14451</v>
      </c>
      <c r="G48" s="193">
        <v>14009</v>
      </c>
      <c r="H48" s="193">
        <v>14917</v>
      </c>
      <c r="I48" s="193">
        <v>15293</v>
      </c>
      <c r="J48" s="193">
        <v>15842</v>
      </c>
      <c r="K48" s="193">
        <v>17727</v>
      </c>
      <c r="L48" s="193">
        <v>20723.5</v>
      </c>
      <c r="M48" s="193">
        <v>20950</v>
      </c>
      <c r="N48" s="193">
        <v>21754</v>
      </c>
      <c r="O48" s="459">
        <v>22506</v>
      </c>
      <c r="P48" s="193">
        <v>24210.1</v>
      </c>
      <c r="Q48" s="193">
        <v>29643</v>
      </c>
      <c r="R48" s="193">
        <v>36294.800000000003</v>
      </c>
      <c r="S48" s="193">
        <v>37697.300000000003</v>
      </c>
      <c r="T48" s="402">
        <f>2843+16678+16065+5367</f>
        <v>40953</v>
      </c>
      <c r="U48" s="402">
        <v>43666</v>
      </c>
    </row>
    <row r="49" spans="1:21" ht="11.85" customHeight="1">
      <c r="A49" s="57" t="s">
        <v>121</v>
      </c>
      <c r="B49" s="42"/>
      <c r="C49" s="42"/>
      <c r="D49" s="182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459"/>
      <c r="P49" s="193"/>
      <c r="Q49" s="193"/>
      <c r="R49" s="193"/>
      <c r="S49" s="193"/>
      <c r="T49" s="402"/>
      <c r="U49" s="402"/>
    </row>
    <row r="50" spans="1:21" ht="11.85" customHeight="1">
      <c r="A50" s="57" t="s">
        <v>144</v>
      </c>
      <c r="B50" s="42"/>
      <c r="C50" s="42"/>
      <c r="D50" s="182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459"/>
      <c r="P50" s="193"/>
      <c r="Q50" s="193"/>
      <c r="R50" s="193"/>
      <c r="S50" s="193"/>
      <c r="T50" s="402"/>
      <c r="U50" s="402"/>
    </row>
    <row r="51" spans="1:21" ht="11.85" customHeight="1">
      <c r="A51" s="58" t="s">
        <v>38</v>
      </c>
      <c r="B51" s="42">
        <v>2555</v>
      </c>
      <c r="C51" s="42">
        <v>2603</v>
      </c>
      <c r="D51" s="182">
        <v>2676</v>
      </c>
      <c r="E51" s="193">
        <v>2033.5162269064999</v>
      </c>
      <c r="F51" s="193">
        <v>1884.0369844246177</v>
      </c>
      <c r="G51" s="193">
        <v>1897.5208916137465</v>
      </c>
      <c r="H51" s="193">
        <v>1759.8411657047182</v>
      </c>
      <c r="I51" s="193">
        <v>2080.7071768056007</v>
      </c>
      <c r="J51" s="193">
        <v>2110.0040043316299</v>
      </c>
      <c r="K51" s="193">
        <v>3242</v>
      </c>
      <c r="L51" s="193">
        <v>100724</v>
      </c>
      <c r="M51" s="193">
        <v>5508.8319999999994</v>
      </c>
      <c r="N51" s="193">
        <v>5510.835399999999</v>
      </c>
      <c r="O51" s="459">
        <v>3150.6964279832955</v>
      </c>
      <c r="P51" s="193">
        <v>3275.6683882753719</v>
      </c>
      <c r="Q51" s="193">
        <v>3273</v>
      </c>
      <c r="R51" s="193">
        <v>3253.0657731330402</v>
      </c>
      <c r="S51" s="193">
        <v>3425</v>
      </c>
      <c r="T51" s="402">
        <f>233+230+203+254+276+262+266+319+279+253+266+270</f>
        <v>3111</v>
      </c>
      <c r="U51" s="402">
        <v>1997.972768235049</v>
      </c>
    </row>
    <row r="52" spans="1:21" ht="11.85" customHeight="1">
      <c r="A52" s="58" t="s">
        <v>39</v>
      </c>
      <c r="B52" s="42">
        <v>10246</v>
      </c>
      <c r="C52" s="42">
        <v>10288</v>
      </c>
      <c r="D52" s="182">
        <v>10431</v>
      </c>
      <c r="E52" s="193">
        <v>26111.529499999993</v>
      </c>
      <c r="F52" s="193">
        <v>25051.572999999997</v>
      </c>
      <c r="G52" s="193">
        <v>25270.7245</v>
      </c>
      <c r="H52" s="193">
        <v>24053.707750000001</v>
      </c>
      <c r="I52" s="193">
        <v>27171.357499999998</v>
      </c>
      <c r="J52" s="193">
        <v>26523.548749999998</v>
      </c>
      <c r="K52" s="193">
        <v>10287</v>
      </c>
      <c r="L52" s="193">
        <v>5292</v>
      </c>
      <c r="M52" s="193">
        <v>7850.2966499999993</v>
      </c>
      <c r="N52" s="193">
        <v>7935.1568099999995</v>
      </c>
      <c r="O52" s="459">
        <v>21917.185000000001</v>
      </c>
      <c r="P52" s="193">
        <v>21696.404999999999</v>
      </c>
      <c r="Q52" s="193">
        <v>21394</v>
      </c>
      <c r="R52" s="193">
        <v>21174.645</v>
      </c>
      <c r="S52" s="193">
        <v>21546</v>
      </c>
      <c r="T52" s="402">
        <f>1145+1436+1595+2181+2213+2252+2089+1982+1788+1566+1539+1407</f>
        <v>21193</v>
      </c>
      <c r="U52" s="402">
        <v>14726.2325</v>
      </c>
    </row>
    <row r="53" spans="1:21" ht="11.85" customHeight="1">
      <c r="A53" s="58" t="s">
        <v>40</v>
      </c>
      <c r="B53" s="42">
        <v>2054</v>
      </c>
      <c r="C53" s="42">
        <v>2114</v>
      </c>
      <c r="D53" s="182">
        <v>2154</v>
      </c>
      <c r="E53" s="193">
        <v>2929.9632000000001</v>
      </c>
      <c r="F53" s="193">
        <v>2918.3535999999999</v>
      </c>
      <c r="G53" s="193">
        <v>3014.1704</v>
      </c>
      <c r="H53" s="193">
        <v>2927.4901333333332</v>
      </c>
      <c r="I53" s="193">
        <v>3425.9006666666669</v>
      </c>
      <c r="J53" s="193">
        <v>3451.2700000000004</v>
      </c>
      <c r="K53" s="193">
        <v>2617</v>
      </c>
      <c r="L53" s="193">
        <v>2436</v>
      </c>
      <c r="M53" s="193">
        <v>2336.0479999999998</v>
      </c>
      <c r="N53" s="193">
        <v>2336.2559999999999</v>
      </c>
      <c r="O53" s="459">
        <v>3416.9266666666663</v>
      </c>
      <c r="P53" s="193">
        <v>3438</v>
      </c>
      <c r="Q53" s="193">
        <v>3471</v>
      </c>
      <c r="R53" s="193">
        <v>3481.5513333333333</v>
      </c>
      <c r="S53" s="193">
        <v>2636</v>
      </c>
      <c r="T53" s="402">
        <f xml:space="preserve">
  209+273+270+369+358+356+378+319+278+246+241+213</f>
        <v>3510</v>
      </c>
      <c r="U53" s="402">
        <v>2519.2199999999998</v>
      </c>
    </row>
    <row r="54" spans="1:21" ht="11.85" customHeight="1">
      <c r="A54" s="58" t="s">
        <v>41</v>
      </c>
      <c r="B54" s="42">
        <v>17230</v>
      </c>
      <c r="C54" s="42">
        <v>17401</v>
      </c>
      <c r="D54" s="182">
        <v>17642</v>
      </c>
      <c r="E54" s="193">
        <v>35359.284901960782</v>
      </c>
      <c r="F54" s="193">
        <v>34224.431176470593</v>
      </c>
      <c r="G54" s="193">
        <v>35186.661176470589</v>
      </c>
      <c r="H54" s="193">
        <v>33880.307647058828</v>
      </c>
      <c r="I54" s="193">
        <v>39515.782352941176</v>
      </c>
      <c r="J54" s="193">
        <v>40087.057450980392</v>
      </c>
      <c r="K54" s="193">
        <v>20789</v>
      </c>
      <c r="L54" s="193">
        <v>20135.041000000001</v>
      </c>
      <c r="M54" s="193">
        <v>21905.299499999997</v>
      </c>
      <c r="N54" s="193">
        <v>21753.403559999995</v>
      </c>
      <c r="O54" s="459">
        <v>40909.627450980392</v>
      </c>
      <c r="P54" s="193">
        <v>41225.889215686271</v>
      </c>
      <c r="Q54" s="193">
        <v>41474</v>
      </c>
      <c r="R54" s="193">
        <v>41842.532352941169</v>
      </c>
      <c r="S54" s="193">
        <v>21546</v>
      </c>
      <c r="T54" s="402">
        <f>2556+3094+3456+4617+4826+4834+4221+3895+3687+3255+3066+2828</f>
        <v>44335</v>
      </c>
      <c r="U54" s="402">
        <v>31722.235294117647</v>
      </c>
    </row>
    <row r="55" spans="1:21" ht="11.85" customHeight="1">
      <c r="A55" s="58" t="s">
        <v>42</v>
      </c>
      <c r="B55" s="42">
        <v>1387</v>
      </c>
      <c r="C55" s="42">
        <v>1403</v>
      </c>
      <c r="D55" s="182">
        <v>1451</v>
      </c>
      <c r="E55" s="193">
        <v>3328.6303111111115</v>
      </c>
      <c r="F55" s="193">
        <v>3178.2177777777774</v>
      </c>
      <c r="G55" s="193">
        <v>3276.86</v>
      </c>
      <c r="H55" s="193">
        <v>3183.5304444444446</v>
      </c>
      <c r="I55" s="193">
        <v>3597.373333333333</v>
      </c>
      <c r="J55" s="193">
        <v>13104.567777777778</v>
      </c>
      <c r="K55" s="193">
        <v>1651</v>
      </c>
      <c r="L55" s="193">
        <v>1584.1000000000001</v>
      </c>
      <c r="M55" s="193">
        <v>1752.8231999999998</v>
      </c>
      <c r="N55" s="193">
        <v>1753.0452</v>
      </c>
      <c r="O55" s="459">
        <v>3396.1822222222213</v>
      </c>
      <c r="P55" s="193">
        <v>3414.838888888889</v>
      </c>
      <c r="Q55" s="193">
        <v>3433</v>
      </c>
      <c r="R55" s="193">
        <v>3462.8922222222222</v>
      </c>
      <c r="S55" s="193">
        <v>1568</v>
      </c>
      <c r="T55" s="402">
        <f>224+279+298+416+391+378+320+292+266+226+205+222</f>
        <v>3517</v>
      </c>
      <c r="U55" s="402">
        <v>2634.3888888888887</v>
      </c>
    </row>
    <row r="56" spans="1:21" ht="11.85" customHeight="1">
      <c r="A56" s="58" t="s">
        <v>43</v>
      </c>
      <c r="B56" s="42">
        <v>4625</v>
      </c>
      <c r="C56" s="42">
        <v>4676</v>
      </c>
      <c r="D56" s="182">
        <v>4828</v>
      </c>
      <c r="E56" s="193">
        <v>10985.537844444445</v>
      </c>
      <c r="F56" s="193">
        <v>11088.423111111109</v>
      </c>
      <c r="G56" s="193">
        <v>11823.635555555556</v>
      </c>
      <c r="H56" s="193">
        <v>11349.534222222223</v>
      </c>
      <c r="I56" s="193">
        <v>12633.987777777778</v>
      </c>
      <c r="J56" s="193">
        <v>3625.5922222222221</v>
      </c>
      <c r="K56" s="193">
        <v>5950</v>
      </c>
      <c r="L56" s="193">
        <v>6424.1049999999996</v>
      </c>
      <c r="M56" s="193">
        <v>6585.2676000000001</v>
      </c>
      <c r="N56" s="193">
        <v>6696.5291999999981</v>
      </c>
      <c r="O56" s="459">
        <v>12790.513333333332</v>
      </c>
      <c r="P56" s="193">
        <v>12854.055555555555</v>
      </c>
      <c r="Q56" s="193">
        <v>12883</v>
      </c>
      <c r="R56" s="193">
        <v>12980.332666666665</v>
      </c>
      <c r="S56" s="193">
        <v>5873</v>
      </c>
      <c r="T56" s="402">
        <f>762+1053+1172+1600+1509+1400+1371+1174+946+876+804+575</f>
        <v>13242</v>
      </c>
      <c r="U56" s="402">
        <v>10107.162222222223</v>
      </c>
    </row>
    <row r="57" spans="1:21" ht="11.85" customHeight="1">
      <c r="A57" s="58" t="s">
        <v>44</v>
      </c>
      <c r="B57" s="42">
        <v>44154</v>
      </c>
      <c r="C57" s="42">
        <v>55367</v>
      </c>
      <c r="D57" s="182">
        <v>58986</v>
      </c>
      <c r="E57" s="193">
        <v>67950.722540252158</v>
      </c>
      <c r="F57" s="193">
        <v>67174.403561949992</v>
      </c>
      <c r="G57" s="193">
        <v>70476.05452949999</v>
      </c>
      <c r="H57" s="193">
        <v>71234.360761700009</v>
      </c>
      <c r="I57" s="193">
        <v>85831.887051999991</v>
      </c>
      <c r="J57" s="193">
        <v>91286.780235000013</v>
      </c>
      <c r="K57" s="193">
        <v>96230</v>
      </c>
      <c r="L57" s="193">
        <v>114274</v>
      </c>
      <c r="M57" s="193">
        <v>76114.458000000013</v>
      </c>
      <c r="N57" s="193">
        <v>75582.082800000018</v>
      </c>
      <c r="O57" s="459">
        <v>119855.15760000002</v>
      </c>
      <c r="P57" s="193">
        <v>127009</v>
      </c>
      <c r="Q57" s="193">
        <v>131756</v>
      </c>
      <c r="R57" s="193">
        <v>137327.14674999999</v>
      </c>
      <c r="S57" s="193">
        <v>141475.76</v>
      </c>
      <c r="T57" s="402">
        <f>11562+14462+15896+15315+14068+12877+10963+9215+7602+7210+7987+8897</f>
        <v>136054</v>
      </c>
      <c r="U57" s="312">
        <v>109690.42349999999</v>
      </c>
    </row>
    <row r="58" spans="1:21" ht="11.85" customHeight="1">
      <c r="A58" s="58" t="s">
        <v>45</v>
      </c>
      <c r="B58" s="42">
        <v>1371</v>
      </c>
      <c r="C58" s="42">
        <v>1402</v>
      </c>
      <c r="D58" s="182">
        <v>1459</v>
      </c>
      <c r="E58" s="193">
        <v>1615.7319383258857</v>
      </c>
      <c r="F58" s="193">
        <v>1496.7327077054497</v>
      </c>
      <c r="G58" s="193">
        <v>1511.6977029460031</v>
      </c>
      <c r="H58" s="193">
        <v>1403.8011114049314</v>
      </c>
      <c r="I58" s="193">
        <v>1706.4919884925287</v>
      </c>
      <c r="J58" s="193">
        <v>1899.6812372050015</v>
      </c>
      <c r="K58" s="193">
        <v>2220</v>
      </c>
      <c r="L58" s="193">
        <v>104340</v>
      </c>
      <c r="M58" s="193">
        <v>2055.3140160000003</v>
      </c>
      <c r="N58" s="193">
        <v>2056.0633631999999</v>
      </c>
      <c r="O58" s="459">
        <v>1806.988458176482</v>
      </c>
      <c r="P58" s="193">
        <v>1830.4968999757409</v>
      </c>
      <c r="Q58" s="193">
        <v>1815</v>
      </c>
      <c r="R58" s="193">
        <v>1752.3458581000002</v>
      </c>
      <c r="S58" s="193">
        <v>2101</v>
      </c>
      <c r="T58" s="402">
        <f>110+113+125+135+136+145+142+136+127+122+121+113</f>
        <v>1525</v>
      </c>
      <c r="U58" s="402">
        <v>1006.682715657</v>
      </c>
    </row>
    <row r="59" spans="1:21" ht="11.85" customHeight="1">
      <c r="A59" s="58" t="s">
        <v>46</v>
      </c>
      <c r="B59" s="61">
        <v>4940</v>
      </c>
      <c r="C59" s="94">
        <v>4942</v>
      </c>
      <c r="D59" s="182">
        <v>4960</v>
      </c>
      <c r="E59" s="193">
        <v>4939.8982300000007</v>
      </c>
      <c r="F59" s="193">
        <v>4625.5009800000007</v>
      </c>
      <c r="G59" s="193">
        <v>4651.5894900000003</v>
      </c>
      <c r="H59" s="193">
        <v>3958.46018</v>
      </c>
      <c r="I59" s="193">
        <v>4969.6528500000004</v>
      </c>
      <c r="J59" s="193">
        <v>4667.579099999999</v>
      </c>
      <c r="K59" s="193">
        <v>4741</v>
      </c>
      <c r="L59" s="193">
        <v>3952</v>
      </c>
      <c r="M59" s="193">
        <v>2967.1080450000009</v>
      </c>
      <c r="N59" s="193">
        <v>2999.2305200000005</v>
      </c>
      <c r="O59" s="459">
        <v>3067.9011999999998</v>
      </c>
      <c r="P59" s="193">
        <v>3016.1834999999996</v>
      </c>
      <c r="Q59" s="193">
        <v>3036</v>
      </c>
      <c r="R59" s="193">
        <v>3065.0437000000002</v>
      </c>
      <c r="S59" s="193">
        <v>3071</v>
      </c>
      <c r="T59" s="403">
        <v>3097</v>
      </c>
      <c r="U59" s="402">
        <v>2485.8919999999998</v>
      </c>
    </row>
    <row r="60" spans="1:21" ht="5.0999999999999996" customHeight="1">
      <c r="A60" s="461"/>
      <c r="B60" s="94"/>
      <c r="C60" s="94"/>
      <c r="D60" s="181"/>
      <c r="E60" s="181"/>
      <c r="F60" s="181"/>
      <c r="G60" s="181"/>
      <c r="H60" s="181"/>
      <c r="I60" s="181"/>
      <c r="J60" s="181"/>
      <c r="K60" s="181"/>
      <c r="L60" s="181"/>
      <c r="M60" s="181"/>
      <c r="N60" s="181"/>
      <c r="O60" s="460"/>
      <c r="P60" s="181"/>
      <c r="Q60" s="181"/>
      <c r="R60" s="181"/>
      <c r="S60" s="181"/>
      <c r="T60" s="181"/>
      <c r="U60" s="181"/>
    </row>
    <row r="61" spans="1:21" ht="11.1" customHeight="1">
      <c r="A61" s="516" t="s">
        <v>201</v>
      </c>
      <c r="B61" s="516"/>
      <c r="C61" s="516"/>
      <c r="D61" s="516"/>
      <c r="E61" s="516"/>
      <c r="F61" s="516"/>
      <c r="G61" s="516"/>
      <c r="H61" s="516"/>
      <c r="I61" s="516"/>
      <c r="J61" s="516"/>
      <c r="K61" s="516"/>
      <c r="L61" s="516"/>
      <c r="M61" s="516"/>
      <c r="N61" s="516"/>
      <c r="O61" s="516"/>
      <c r="P61" s="516"/>
    </row>
    <row r="62" spans="1:21" s="351" customFormat="1" ht="11.1" customHeight="1">
      <c r="A62" s="351" t="s">
        <v>413</v>
      </c>
    </row>
    <row r="63" spans="1:21" ht="11.1" customHeight="1">
      <c r="A63" s="129" t="s">
        <v>127</v>
      </c>
      <c r="B63" s="129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</row>
    <row r="64" spans="1:21" ht="12.95" customHeight="1">
      <c r="A64" s="11"/>
    </row>
    <row r="65" spans="1:1" ht="12.95" customHeight="1">
      <c r="A65" s="11"/>
    </row>
    <row r="66" spans="1:1" ht="12.95" customHeight="1">
      <c r="A66" s="11"/>
    </row>
    <row r="67" spans="1:1" ht="12.95" customHeight="1">
      <c r="A67" s="11"/>
    </row>
    <row r="68" spans="1:1" ht="12.95" customHeight="1">
      <c r="A68" s="11"/>
    </row>
    <row r="69" spans="1:1" ht="12.95" customHeight="1">
      <c r="A69" s="11"/>
    </row>
    <row r="70" spans="1:1" ht="12.95" customHeight="1">
      <c r="A70" s="11"/>
    </row>
    <row r="71" spans="1:1" ht="12.95" customHeight="1">
      <c r="A71" s="11"/>
    </row>
    <row r="72" spans="1:1" ht="12.95" customHeight="1">
      <c r="A72" s="11"/>
    </row>
    <row r="73" spans="1:1" ht="12.95" customHeight="1">
      <c r="A73" s="11"/>
    </row>
    <row r="74" spans="1:1" ht="12.95" customHeight="1">
      <c r="A74" s="11"/>
    </row>
    <row r="75" spans="1:1" ht="12.95" customHeight="1">
      <c r="A75" s="11"/>
    </row>
    <row r="76" spans="1:1" ht="12.95" customHeight="1">
      <c r="A76" s="11"/>
    </row>
    <row r="77" spans="1:1" ht="12.95" customHeight="1">
      <c r="A77" s="11"/>
    </row>
    <row r="78" spans="1:1" ht="12.95" customHeight="1">
      <c r="A78" s="11"/>
    </row>
    <row r="79" spans="1:1" ht="12.95" customHeight="1">
      <c r="A79" s="11"/>
    </row>
    <row r="80" spans="1:1" ht="12.95" customHeight="1">
      <c r="A80" s="11"/>
    </row>
    <row r="81" spans="1:1" ht="12.95" customHeight="1">
      <c r="A81" s="11"/>
    </row>
    <row r="82" spans="1:1" ht="12.95" customHeight="1">
      <c r="A82" s="11"/>
    </row>
    <row r="83" spans="1:1" ht="12.95" customHeight="1">
      <c r="A83" s="11"/>
    </row>
    <row r="84" spans="1:1" ht="12.95" customHeight="1">
      <c r="A84" s="11"/>
    </row>
    <row r="85" spans="1:1" ht="12.95" customHeight="1">
      <c r="A85" s="11"/>
    </row>
    <row r="86" spans="1:1" ht="12.95" customHeight="1">
      <c r="A86" s="11"/>
    </row>
    <row r="87" spans="1:1" ht="12.95" customHeight="1">
      <c r="A87" s="11"/>
    </row>
    <row r="88" spans="1:1" ht="12.95" customHeight="1">
      <c r="A88" s="11"/>
    </row>
    <row r="89" spans="1:1" ht="12.95" customHeight="1">
      <c r="A89" s="11"/>
    </row>
    <row r="90" spans="1:1" ht="12.95" customHeight="1">
      <c r="A90" s="11"/>
    </row>
    <row r="91" spans="1:1" ht="12.95" customHeight="1">
      <c r="A91" s="11"/>
    </row>
    <row r="92" spans="1:1" ht="12.95" customHeight="1">
      <c r="A92" s="11"/>
    </row>
    <row r="93" spans="1:1" ht="12.95" customHeight="1">
      <c r="A93" s="11"/>
    </row>
    <row r="94" spans="1:1" ht="12.95" customHeight="1">
      <c r="A94" s="11"/>
    </row>
    <row r="95" spans="1:1" ht="12.95" customHeight="1">
      <c r="A95" s="11"/>
    </row>
    <row r="96" spans="1:1" ht="12.95" customHeight="1">
      <c r="A96" s="11"/>
    </row>
    <row r="97" spans="1:4" ht="12.95" customHeight="1">
      <c r="A97" s="11"/>
    </row>
    <row r="98" spans="1:4" ht="12.95" customHeight="1">
      <c r="A98" s="11"/>
    </row>
    <row r="99" spans="1:4" ht="12.95" customHeight="1">
      <c r="A99" s="59"/>
      <c r="B99" s="59"/>
      <c r="C99" s="59"/>
    </row>
    <row r="100" spans="1:4" ht="12.75" customHeight="1">
      <c r="A100" s="13"/>
      <c r="B100" s="59"/>
      <c r="C100" s="59"/>
    </row>
    <row r="101" spans="1:4" ht="12.95" customHeight="1">
      <c r="A101" s="59"/>
      <c r="B101" s="59"/>
      <c r="C101" s="59"/>
    </row>
    <row r="102" spans="1:4" ht="12.95" customHeight="1">
      <c r="A102" s="59"/>
      <c r="B102" s="59"/>
      <c r="C102" s="59"/>
    </row>
    <row r="103" spans="1:4" ht="12.95" customHeight="1">
      <c r="A103" s="59"/>
      <c r="B103" s="59"/>
      <c r="C103" s="59"/>
    </row>
    <row r="104" spans="1:4" ht="12.95" customHeight="1">
      <c r="A104" s="59"/>
      <c r="B104" s="59"/>
      <c r="C104" s="59"/>
    </row>
    <row r="105" spans="1:4" ht="12.95" customHeight="1">
      <c r="A105" s="59"/>
      <c r="B105" s="59"/>
      <c r="C105" s="59"/>
    </row>
    <row r="106" spans="1:4" ht="12.95" customHeight="1">
      <c r="A106" s="11"/>
    </row>
    <row r="107" spans="1:4" ht="12.95" customHeight="1">
      <c r="A107" s="11"/>
      <c r="B107" s="42"/>
      <c r="C107" s="42"/>
    </row>
    <row r="108" spans="1:4" ht="7.5" customHeight="1">
      <c r="D108" s="136"/>
    </row>
    <row r="109" spans="1:4" ht="7.5" customHeight="1">
      <c r="D109" s="136"/>
    </row>
    <row r="110" spans="1:4" ht="17.100000000000001" customHeight="1">
      <c r="A110" s="11"/>
    </row>
    <row r="111" spans="1:4" ht="17.100000000000001" customHeight="1">
      <c r="A111" s="11"/>
    </row>
    <row r="112" spans="1:4" ht="17.100000000000001" customHeight="1">
      <c r="A112" s="11"/>
    </row>
    <row r="113" spans="1:1" ht="17.100000000000001" customHeight="1">
      <c r="A113" s="11"/>
    </row>
    <row r="114" spans="1:1" ht="17.100000000000001" customHeight="1">
      <c r="A114" s="11"/>
    </row>
    <row r="115" spans="1:1" ht="17.100000000000001" customHeight="1">
      <c r="A115" s="11"/>
    </row>
    <row r="116" spans="1:1" ht="17.100000000000001" customHeight="1">
      <c r="A116" s="11"/>
    </row>
    <row r="117" spans="1:1" ht="17.100000000000001" customHeight="1">
      <c r="A117" s="11"/>
    </row>
    <row r="118" spans="1:1" ht="17.100000000000001" customHeight="1">
      <c r="A118" s="11"/>
    </row>
    <row r="119" spans="1:1" ht="17.100000000000001" customHeight="1">
      <c r="A119" s="11"/>
    </row>
    <row r="120" spans="1:1" ht="17.100000000000001" customHeight="1">
      <c r="A120" s="11"/>
    </row>
    <row r="121" spans="1:1" ht="17.100000000000001" customHeight="1">
      <c r="A121" s="11"/>
    </row>
    <row r="122" spans="1:1" ht="10.5" customHeight="1">
      <c r="A122" s="11"/>
    </row>
    <row r="123" spans="1:1" ht="10.5" customHeight="1">
      <c r="A123" s="11"/>
    </row>
    <row r="124" spans="1:1">
      <c r="A124" s="11"/>
    </row>
    <row r="126" spans="1:1" ht="12" customHeight="1">
      <c r="A126" s="11"/>
    </row>
    <row r="127" spans="1:1" ht="12.75" customHeight="1">
      <c r="A127" s="11"/>
    </row>
    <row r="128" spans="1:1">
      <c r="A128" s="11"/>
    </row>
    <row r="129" spans="1:1">
      <c r="A129" s="11"/>
    </row>
    <row r="130" spans="1:1">
      <c r="A130" s="11"/>
    </row>
    <row r="131" spans="1:1">
      <c r="A131" s="11"/>
    </row>
    <row r="132" spans="1:1" ht="17.100000000000001" customHeight="1">
      <c r="A132" s="11"/>
    </row>
    <row r="133" spans="1:1" ht="17.100000000000001" customHeight="1">
      <c r="A133" s="11"/>
    </row>
    <row r="134" spans="1:1" ht="17.100000000000001" customHeight="1">
      <c r="A134" s="11"/>
    </row>
    <row r="135" spans="1:1" ht="17.100000000000001" customHeight="1">
      <c r="A135" s="11"/>
    </row>
    <row r="136" spans="1:1" ht="17.100000000000001" customHeight="1">
      <c r="A136" s="11"/>
    </row>
    <row r="137" spans="1:1" ht="17.100000000000001" customHeight="1">
      <c r="A137" s="11"/>
    </row>
    <row r="138" spans="1:1" ht="17.100000000000001" customHeight="1">
      <c r="A138" s="11"/>
    </row>
    <row r="139" spans="1:1" ht="17.100000000000001" customHeight="1">
      <c r="A139" s="11"/>
    </row>
    <row r="140" spans="1:1" ht="17.100000000000001" customHeight="1">
      <c r="A140" s="11"/>
    </row>
    <row r="141" spans="1:1" ht="17.100000000000001" customHeight="1">
      <c r="A141" s="11"/>
    </row>
    <row r="142" spans="1:1" ht="17.100000000000001" customHeight="1">
      <c r="A142" s="11"/>
    </row>
    <row r="143" spans="1:1" ht="17.100000000000001" customHeight="1">
      <c r="A143" s="11"/>
    </row>
    <row r="144" spans="1:1" ht="17.100000000000001" customHeight="1">
      <c r="A144" s="11"/>
    </row>
    <row r="145" spans="1:1" ht="17.100000000000001" customHeight="1">
      <c r="A145" s="11"/>
    </row>
    <row r="146" spans="1:1" ht="17.100000000000001" customHeight="1">
      <c r="A146" s="11"/>
    </row>
    <row r="147" spans="1:1" ht="17.100000000000001" customHeight="1">
      <c r="A147" s="11"/>
    </row>
    <row r="148" spans="1:1" ht="17.100000000000001" customHeight="1">
      <c r="A148" s="11"/>
    </row>
    <row r="149" spans="1:1" ht="17.100000000000001" customHeight="1">
      <c r="A149" s="11"/>
    </row>
    <row r="150" spans="1:1" ht="17.100000000000001" customHeight="1">
      <c r="A150" s="11"/>
    </row>
    <row r="151" spans="1:1" ht="17.100000000000001" customHeight="1">
      <c r="A151" s="11"/>
    </row>
    <row r="152" spans="1:1" ht="17.100000000000001" customHeight="1">
      <c r="A152" s="11"/>
    </row>
    <row r="153" spans="1:1" ht="17.100000000000001" customHeight="1">
      <c r="A153" s="11"/>
    </row>
    <row r="154" spans="1:1">
      <c r="A154" s="11"/>
    </row>
  </sheetData>
  <mergeCells count="2">
    <mergeCell ref="A61:P61"/>
    <mergeCell ref="A1:U1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0"/>
    <pageSetUpPr autoPageBreaks="0"/>
  </sheetPr>
  <dimension ref="A1:AJ61"/>
  <sheetViews>
    <sheetView showGridLines="0" zoomScaleNormal="100" zoomScaleSheetLayoutView="115" workbookViewId="0">
      <pane xSplit="13" topLeftCell="N1" activePane="topRight" state="frozen"/>
      <selection pane="topRight" sqref="A1:V1"/>
    </sheetView>
  </sheetViews>
  <sheetFormatPr baseColWidth="10" defaultColWidth="11.42578125" defaultRowHeight="12.75"/>
  <cols>
    <col min="1" max="1" width="15.28515625" style="11" customWidth="1"/>
    <col min="2" max="6" width="7.28515625" style="11" hidden="1" customWidth="1"/>
    <col min="7" max="7" width="7.28515625" style="26" hidden="1" customWidth="1"/>
    <col min="8" max="9" width="10.5703125" style="26" hidden="1" customWidth="1"/>
    <col min="10" max="12" width="10.5703125" style="11" hidden="1" customWidth="1"/>
    <col min="13" max="14" width="11.140625" style="11" hidden="1" customWidth="1"/>
    <col min="15" max="15" width="9.7109375" style="11" hidden="1" customWidth="1"/>
    <col min="16" max="22" width="9.7109375" style="11" customWidth="1"/>
    <col min="23" max="16384" width="11.42578125" style="11"/>
  </cols>
  <sheetData>
    <row r="1" spans="1:36" ht="13.5">
      <c r="A1" s="521" t="s">
        <v>265</v>
      </c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  <c r="P1" s="521"/>
      <c r="Q1" s="521"/>
      <c r="R1" s="521"/>
      <c r="S1" s="521"/>
      <c r="T1" s="521"/>
      <c r="U1" s="521"/>
      <c r="V1" s="521"/>
    </row>
    <row r="2" spans="1:36" ht="13.5">
      <c r="A2" s="521" t="s">
        <v>398</v>
      </c>
      <c r="B2" s="521"/>
      <c r="C2" s="521"/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1"/>
      <c r="O2" s="521"/>
      <c r="P2" s="521"/>
      <c r="Q2" s="521"/>
      <c r="R2" s="521"/>
      <c r="S2" s="521"/>
      <c r="T2" s="521"/>
      <c r="U2" s="521"/>
      <c r="V2" s="521"/>
    </row>
    <row r="3" spans="1:36" ht="13.5">
      <c r="A3" s="234" t="s">
        <v>153</v>
      </c>
      <c r="B3" s="9"/>
      <c r="C3" s="9"/>
      <c r="D3" s="9"/>
      <c r="E3" s="15"/>
      <c r="F3" s="15"/>
      <c r="G3" s="123"/>
      <c r="H3" s="123"/>
      <c r="I3" s="123"/>
      <c r="J3" s="15"/>
      <c r="Z3" s="17"/>
    </row>
    <row r="4" spans="1:36" ht="5.0999999999999996" customHeight="1">
      <c r="A4" s="234"/>
      <c r="B4" s="9"/>
      <c r="C4" s="9"/>
      <c r="D4" s="9"/>
      <c r="E4" s="15"/>
      <c r="F4" s="15"/>
      <c r="G4" s="123"/>
      <c r="H4" s="123"/>
      <c r="I4" s="123"/>
      <c r="J4" s="15"/>
      <c r="Z4" s="17"/>
    </row>
    <row r="5" spans="1:36" ht="30" customHeight="1">
      <c r="A5" s="137" t="s">
        <v>279</v>
      </c>
      <c r="B5" s="56" t="s">
        <v>228</v>
      </c>
      <c r="C5" s="56" t="s">
        <v>229</v>
      </c>
      <c r="D5" s="56" t="s">
        <v>230</v>
      </c>
      <c r="E5" s="56" t="s">
        <v>231</v>
      </c>
      <c r="F5" s="56" t="s">
        <v>217</v>
      </c>
      <c r="G5" s="56" t="s">
        <v>218</v>
      </c>
      <c r="H5" s="56" t="s">
        <v>219</v>
      </c>
      <c r="I5" s="56" t="s">
        <v>220</v>
      </c>
      <c r="J5" s="56" t="s">
        <v>221</v>
      </c>
      <c r="K5" s="56" t="s">
        <v>222</v>
      </c>
      <c r="L5" s="56" t="s">
        <v>223</v>
      </c>
      <c r="M5" s="56" t="s">
        <v>224</v>
      </c>
      <c r="N5" s="56" t="s">
        <v>225</v>
      </c>
      <c r="O5" s="56" t="s">
        <v>226</v>
      </c>
      <c r="P5" s="457" t="s">
        <v>227</v>
      </c>
      <c r="Q5" s="56" t="s">
        <v>261</v>
      </c>
      <c r="R5" s="56" t="s">
        <v>316</v>
      </c>
      <c r="S5" s="56" t="s">
        <v>317</v>
      </c>
      <c r="T5" s="56" t="s">
        <v>318</v>
      </c>
      <c r="U5" s="56" t="s">
        <v>326</v>
      </c>
      <c r="V5" s="56" t="s">
        <v>375</v>
      </c>
    </row>
    <row r="6" spans="1:36" ht="5.0999999999999996" customHeight="1">
      <c r="A6" s="395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98"/>
      <c r="Q6" s="52"/>
      <c r="R6" s="52"/>
      <c r="S6" s="52"/>
      <c r="T6" s="52"/>
      <c r="U6" s="52"/>
      <c r="V6" s="52"/>
    </row>
    <row r="7" spans="1:36" s="16" customFormat="1" ht="17.100000000000001" customHeight="1">
      <c r="A7" s="57" t="s">
        <v>119</v>
      </c>
      <c r="B7" s="12"/>
      <c r="C7" s="12"/>
      <c r="D7" s="12"/>
      <c r="E7" s="12"/>
      <c r="F7" s="11"/>
      <c r="G7" s="64"/>
      <c r="H7" s="64"/>
      <c r="I7" s="64"/>
      <c r="J7" s="11"/>
      <c r="K7" s="11"/>
      <c r="P7" s="463"/>
      <c r="Q7" s="220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1:36" s="16" customFormat="1" ht="17.100000000000001" customHeight="1">
      <c r="A8" s="58" t="s">
        <v>6</v>
      </c>
      <c r="B8" s="42">
        <v>39317</v>
      </c>
      <c r="C8" s="42">
        <v>40296</v>
      </c>
      <c r="D8" s="42">
        <v>40935</v>
      </c>
      <c r="E8" s="42">
        <v>44075</v>
      </c>
      <c r="F8" s="42">
        <v>44727</v>
      </c>
      <c r="G8" s="42">
        <v>48525</v>
      </c>
      <c r="H8" s="42">
        <v>52750</v>
      </c>
      <c r="I8" s="42">
        <v>54510</v>
      </c>
      <c r="J8" s="42">
        <v>57912</v>
      </c>
      <c r="K8" s="42">
        <v>58179</v>
      </c>
      <c r="L8" s="42">
        <v>59946</v>
      </c>
      <c r="M8" s="42">
        <v>62212</v>
      </c>
      <c r="N8" s="42">
        <v>64175</v>
      </c>
      <c r="O8" s="42">
        <v>68040</v>
      </c>
      <c r="P8" s="80">
        <v>75165</v>
      </c>
      <c r="Q8" s="42">
        <v>75235</v>
      </c>
      <c r="R8" s="42">
        <v>76146</v>
      </c>
      <c r="S8" s="42">
        <v>76983</v>
      </c>
      <c r="T8" s="42">
        <v>79379</v>
      </c>
      <c r="U8" s="312">
        <v>79814</v>
      </c>
      <c r="V8" s="312">
        <v>81604</v>
      </c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1:36" s="16" customFormat="1" ht="17.100000000000001" customHeight="1">
      <c r="A9" s="58" t="s">
        <v>17</v>
      </c>
      <c r="B9" s="42">
        <v>5522</v>
      </c>
      <c r="C9" s="42">
        <v>5652</v>
      </c>
      <c r="D9" s="42">
        <v>5632</v>
      </c>
      <c r="E9" s="42">
        <v>5487</v>
      </c>
      <c r="F9" s="42">
        <v>5761</v>
      </c>
      <c r="G9" s="42">
        <v>6069</v>
      </c>
      <c r="H9" s="42">
        <v>6208</v>
      </c>
      <c r="I9" s="42">
        <v>6444</v>
      </c>
      <c r="J9" s="42">
        <v>6604</v>
      </c>
      <c r="K9" s="42">
        <v>6557</v>
      </c>
      <c r="L9" s="42">
        <v>7044</v>
      </c>
      <c r="M9" s="42">
        <v>7049</v>
      </c>
      <c r="N9" s="42">
        <v>8199</v>
      </c>
      <c r="O9" s="42">
        <v>7819</v>
      </c>
      <c r="P9" s="80">
        <v>7715</v>
      </c>
      <c r="Q9" s="42">
        <v>7565</v>
      </c>
      <c r="R9" s="42">
        <v>8136</v>
      </c>
      <c r="S9" s="42">
        <v>8171</v>
      </c>
      <c r="T9" s="42">
        <v>8590</v>
      </c>
      <c r="U9" s="312">
        <v>6615</v>
      </c>
      <c r="V9" s="312">
        <v>6695</v>
      </c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s="16" customFormat="1" ht="17.100000000000001" customHeight="1">
      <c r="A10" s="58" t="s">
        <v>232</v>
      </c>
      <c r="B10" s="42">
        <v>6382</v>
      </c>
      <c r="C10" s="42">
        <v>6034</v>
      </c>
      <c r="D10" s="42">
        <v>5982</v>
      </c>
      <c r="E10" s="42">
        <v>5896</v>
      </c>
      <c r="F10" s="42">
        <v>5785</v>
      </c>
      <c r="G10" s="42">
        <v>5712</v>
      </c>
      <c r="H10" s="42">
        <v>5842</v>
      </c>
      <c r="I10" s="42">
        <v>5884</v>
      </c>
      <c r="J10" s="42">
        <v>5845</v>
      </c>
      <c r="K10" s="42">
        <v>5737</v>
      </c>
      <c r="L10" s="42">
        <v>5748</v>
      </c>
      <c r="M10" s="42">
        <v>5608</v>
      </c>
      <c r="N10" s="42">
        <v>5523</v>
      </c>
      <c r="O10" s="42">
        <v>5712</v>
      </c>
      <c r="P10" s="80">
        <v>5653</v>
      </c>
      <c r="Q10" s="42">
        <v>5638</v>
      </c>
      <c r="R10" s="42">
        <v>5690</v>
      </c>
      <c r="S10" s="42">
        <v>5784</v>
      </c>
      <c r="T10" s="42">
        <v>5606</v>
      </c>
      <c r="U10" s="312">
        <v>4710</v>
      </c>
      <c r="V10" s="312">
        <v>4710</v>
      </c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</row>
    <row r="11" spans="1:36" s="16" customFormat="1" ht="17.100000000000001" customHeight="1">
      <c r="A11" s="58" t="s">
        <v>5</v>
      </c>
      <c r="B11" s="42">
        <v>19923</v>
      </c>
      <c r="C11" s="42">
        <v>17363</v>
      </c>
      <c r="D11" s="42">
        <v>16756</v>
      </c>
      <c r="E11" s="42">
        <v>16626</v>
      </c>
      <c r="F11" s="42">
        <v>16458</v>
      </c>
      <c r="G11" s="42">
        <v>16305</v>
      </c>
      <c r="H11" s="42">
        <v>18239</v>
      </c>
      <c r="I11" s="42">
        <v>18104</v>
      </c>
      <c r="J11" s="42">
        <v>18379</v>
      </c>
      <c r="K11" s="42">
        <v>18398</v>
      </c>
      <c r="L11" s="42">
        <v>19102</v>
      </c>
      <c r="M11" s="42">
        <v>19102</v>
      </c>
      <c r="N11" s="42">
        <v>18513</v>
      </c>
      <c r="O11" s="42">
        <v>18838</v>
      </c>
      <c r="P11" s="80">
        <v>17650</v>
      </c>
      <c r="Q11" s="42">
        <v>16496</v>
      </c>
      <c r="R11" s="42">
        <v>16506</v>
      </c>
      <c r="S11" s="42">
        <v>14421</v>
      </c>
      <c r="T11" s="42">
        <v>14927</v>
      </c>
      <c r="U11" s="312">
        <v>17728</v>
      </c>
      <c r="V11" s="312">
        <v>13055</v>
      </c>
      <c r="W11" s="425"/>
      <c r="X11" s="425"/>
      <c r="Y11" s="427"/>
      <c r="Z11" s="427"/>
      <c r="AA11" s="427"/>
      <c r="AB11" s="427"/>
      <c r="AC11" s="427"/>
      <c r="AD11" s="427"/>
      <c r="AE11" s="427"/>
      <c r="AF11" s="427"/>
      <c r="AG11" s="427"/>
      <c r="AH11" s="427"/>
      <c r="AI11"/>
      <c r="AJ11"/>
    </row>
    <row r="12" spans="1:36" s="16" customFormat="1" ht="17.100000000000001" customHeight="1">
      <c r="A12" s="58" t="s">
        <v>7</v>
      </c>
      <c r="B12" s="42">
        <v>24372</v>
      </c>
      <c r="C12" s="42">
        <v>24700</v>
      </c>
      <c r="D12" s="42">
        <v>24933</v>
      </c>
      <c r="E12" s="42">
        <v>25156</v>
      </c>
      <c r="F12" s="42">
        <v>25583</v>
      </c>
      <c r="G12" s="42">
        <v>26314</v>
      </c>
      <c r="H12" s="42">
        <v>25978</v>
      </c>
      <c r="I12" s="42">
        <v>26369</v>
      </c>
      <c r="J12" s="42">
        <v>26544</v>
      </c>
      <c r="K12" s="42">
        <v>26650</v>
      </c>
      <c r="L12" s="42">
        <v>27165</v>
      </c>
      <c r="M12" s="42">
        <v>27091</v>
      </c>
      <c r="N12" s="42">
        <v>27750</v>
      </c>
      <c r="O12" s="42">
        <v>25625</v>
      </c>
      <c r="P12" s="80">
        <v>24779</v>
      </c>
      <c r="Q12" s="42">
        <v>24426</v>
      </c>
      <c r="R12" s="42">
        <v>24790</v>
      </c>
      <c r="S12" s="42">
        <v>23949</v>
      </c>
      <c r="T12" s="42">
        <v>23679</v>
      </c>
      <c r="U12" s="312">
        <v>19066</v>
      </c>
      <c r="V12" s="312">
        <v>19036</v>
      </c>
      <c r="W12" s="427"/>
      <c r="X12" s="427"/>
      <c r="Y12" s="427"/>
      <c r="Z12" s="427"/>
      <c r="AA12" s="427"/>
      <c r="AB12" s="427"/>
      <c r="AC12" s="427"/>
      <c r="AD12" s="427"/>
      <c r="AE12" s="427"/>
      <c r="AF12" s="427"/>
      <c r="AG12" s="425"/>
      <c r="AH12" s="425"/>
    </row>
    <row r="13" spans="1:36" s="16" customFormat="1" ht="17.100000000000001" customHeight="1">
      <c r="A13" s="58" t="s">
        <v>20</v>
      </c>
      <c r="B13" s="42">
        <v>410</v>
      </c>
      <c r="C13" s="42">
        <v>405</v>
      </c>
      <c r="D13" s="42">
        <v>378</v>
      </c>
      <c r="E13" s="42">
        <v>347</v>
      </c>
      <c r="F13" s="42">
        <v>346</v>
      </c>
      <c r="G13" s="42">
        <v>371</v>
      </c>
      <c r="H13" s="42">
        <v>402</v>
      </c>
      <c r="I13" s="42">
        <v>384</v>
      </c>
      <c r="J13" s="42">
        <v>394</v>
      </c>
      <c r="K13" s="42">
        <v>414</v>
      </c>
      <c r="L13" s="42">
        <v>440</v>
      </c>
      <c r="M13" s="42">
        <v>497</v>
      </c>
      <c r="N13" s="42">
        <v>482</v>
      </c>
      <c r="O13" s="42">
        <v>493</v>
      </c>
      <c r="P13" s="80">
        <v>456</v>
      </c>
      <c r="Q13" s="42">
        <v>453</v>
      </c>
      <c r="R13" s="42">
        <v>395</v>
      </c>
      <c r="S13" s="42">
        <v>379</v>
      </c>
      <c r="T13" s="42">
        <v>358</v>
      </c>
      <c r="U13" s="38">
        <v>374</v>
      </c>
      <c r="V13" s="312">
        <v>362</v>
      </c>
      <c r="W13" s="427"/>
      <c r="X13" s="427"/>
      <c r="Y13" s="427"/>
      <c r="Z13" s="427"/>
      <c r="AA13" s="427"/>
      <c r="AB13" s="427"/>
      <c r="AC13" s="427"/>
      <c r="AD13" s="427"/>
      <c r="AE13" s="427"/>
      <c r="AF13" s="427"/>
      <c r="AG13" s="425"/>
      <c r="AH13" s="425"/>
    </row>
    <row r="14" spans="1:36" s="16" customFormat="1" ht="17.100000000000001" customHeight="1">
      <c r="A14" s="58" t="s">
        <v>233</v>
      </c>
      <c r="B14" s="42">
        <v>2619</v>
      </c>
      <c r="C14" s="42">
        <v>2748</v>
      </c>
      <c r="D14" s="42">
        <v>2758</v>
      </c>
      <c r="E14" s="42">
        <v>2960</v>
      </c>
      <c r="F14" s="42">
        <v>2991</v>
      </c>
      <c r="G14" s="42">
        <v>2997</v>
      </c>
      <c r="H14" s="42">
        <v>2455</v>
      </c>
      <c r="I14" s="42">
        <v>2308</v>
      </c>
      <c r="J14" s="42">
        <v>2390</v>
      </c>
      <c r="K14" s="42">
        <v>2287</v>
      </c>
      <c r="L14" s="42">
        <v>2334</v>
      </c>
      <c r="M14" s="42">
        <v>2368</v>
      </c>
      <c r="N14" s="42">
        <v>2435</v>
      </c>
      <c r="O14" s="42">
        <v>2527</v>
      </c>
      <c r="P14" s="80">
        <v>2583</v>
      </c>
      <c r="Q14" s="42">
        <v>2617</v>
      </c>
      <c r="R14" s="42">
        <v>2659</v>
      </c>
      <c r="S14" s="42">
        <v>2555</v>
      </c>
      <c r="T14" s="42">
        <v>2449</v>
      </c>
      <c r="U14" s="312">
        <v>2478</v>
      </c>
      <c r="V14" s="312">
        <v>2478</v>
      </c>
    </row>
    <row r="15" spans="1:36" s="16" customFormat="1" ht="17.100000000000001" customHeight="1">
      <c r="A15" s="58" t="s">
        <v>234</v>
      </c>
      <c r="B15" s="42">
        <v>3384</v>
      </c>
      <c r="C15" s="42">
        <v>3563</v>
      </c>
      <c r="D15" s="42">
        <v>3521</v>
      </c>
      <c r="E15" s="42">
        <v>4283</v>
      </c>
      <c r="F15" s="42">
        <v>4345</v>
      </c>
      <c r="G15" s="42">
        <v>4353</v>
      </c>
      <c r="H15" s="42">
        <v>3666</v>
      </c>
      <c r="I15" s="42">
        <v>3663</v>
      </c>
      <c r="J15" s="42">
        <v>3654</v>
      </c>
      <c r="K15" s="42">
        <v>3359</v>
      </c>
      <c r="L15" s="42">
        <v>3543</v>
      </c>
      <c r="M15" s="42">
        <v>3496</v>
      </c>
      <c r="N15" s="42">
        <v>3824</v>
      </c>
      <c r="O15" s="42">
        <v>3780</v>
      </c>
      <c r="P15" s="80">
        <v>3904</v>
      </c>
      <c r="Q15" s="42">
        <v>3936</v>
      </c>
      <c r="R15" s="42">
        <v>4056</v>
      </c>
      <c r="S15" s="42">
        <v>3892</v>
      </c>
      <c r="T15" s="42">
        <v>3763</v>
      </c>
      <c r="U15" s="312">
        <v>3632</v>
      </c>
      <c r="V15" s="312">
        <v>3632</v>
      </c>
    </row>
    <row r="16" spans="1:36" s="16" customFormat="1" ht="17.100000000000001" customHeight="1">
      <c r="A16" s="58" t="s">
        <v>9</v>
      </c>
      <c r="B16" s="42">
        <v>4218</v>
      </c>
      <c r="C16" s="42">
        <v>4376</v>
      </c>
      <c r="D16" s="42">
        <v>4361</v>
      </c>
      <c r="E16" s="42">
        <v>4323</v>
      </c>
      <c r="F16" s="42">
        <v>4330</v>
      </c>
      <c r="G16" s="42">
        <v>4438</v>
      </c>
      <c r="H16" s="42">
        <v>4302</v>
      </c>
      <c r="I16" s="42">
        <v>4033</v>
      </c>
      <c r="J16" s="42">
        <v>3850</v>
      </c>
      <c r="K16" s="42">
        <v>3863</v>
      </c>
      <c r="L16" s="42">
        <v>3799</v>
      </c>
      <c r="M16" s="42">
        <v>3774</v>
      </c>
      <c r="N16" s="42">
        <v>3939</v>
      </c>
      <c r="O16" s="42">
        <v>3494</v>
      </c>
      <c r="P16" s="80">
        <v>3478</v>
      </c>
      <c r="Q16" s="42">
        <v>3515</v>
      </c>
      <c r="R16" s="42">
        <v>3571</v>
      </c>
      <c r="S16" s="42">
        <v>3505</v>
      </c>
      <c r="T16" s="42">
        <v>3485</v>
      </c>
      <c r="U16" s="312">
        <v>3322</v>
      </c>
      <c r="V16" s="312">
        <v>3322</v>
      </c>
    </row>
    <row r="17" spans="1:35" s="16" customFormat="1" ht="17.100000000000001" customHeight="1">
      <c r="A17" s="58" t="s">
        <v>2</v>
      </c>
      <c r="B17" s="42">
        <v>1135</v>
      </c>
      <c r="C17" s="42">
        <v>1199</v>
      </c>
      <c r="D17" s="42">
        <v>1221</v>
      </c>
      <c r="E17" s="42">
        <v>1363</v>
      </c>
      <c r="F17" s="66">
        <v>1495</v>
      </c>
      <c r="G17" s="42">
        <v>1683</v>
      </c>
      <c r="H17" s="42">
        <v>1706</v>
      </c>
      <c r="I17" s="42">
        <v>1734</v>
      </c>
      <c r="J17" s="42">
        <v>2038</v>
      </c>
      <c r="K17" s="42">
        <v>2176</v>
      </c>
      <c r="L17" s="42">
        <v>2337</v>
      </c>
      <c r="M17" s="42">
        <v>2574</v>
      </c>
      <c r="N17" s="42">
        <v>2762</v>
      </c>
      <c r="O17" s="42">
        <v>3047</v>
      </c>
      <c r="P17" s="80">
        <v>2772</v>
      </c>
      <c r="Q17" s="42">
        <v>2762</v>
      </c>
      <c r="R17" s="42">
        <v>2807</v>
      </c>
      <c r="S17" s="42">
        <v>2832</v>
      </c>
      <c r="T17" s="42">
        <v>2900</v>
      </c>
      <c r="U17" s="312">
        <v>2662</v>
      </c>
      <c r="V17" s="312">
        <v>2662</v>
      </c>
    </row>
    <row r="18" spans="1:35" s="16" customFormat="1" ht="17.100000000000001" customHeight="1">
      <c r="A18" s="58" t="s">
        <v>10</v>
      </c>
      <c r="B18" s="42">
        <v>48042</v>
      </c>
      <c r="C18" s="42">
        <v>48899</v>
      </c>
      <c r="D18" s="42">
        <v>48449</v>
      </c>
      <c r="E18" s="42">
        <v>49232</v>
      </c>
      <c r="F18" s="42">
        <v>49698</v>
      </c>
      <c r="G18" s="42">
        <v>50528</v>
      </c>
      <c r="H18" s="42">
        <v>52417</v>
      </c>
      <c r="I18" s="42">
        <v>53367</v>
      </c>
      <c r="J18" s="42">
        <v>55042</v>
      </c>
      <c r="K18" s="42">
        <v>56465</v>
      </c>
      <c r="L18" s="42">
        <v>57865</v>
      </c>
      <c r="M18" s="42">
        <v>59356</v>
      </c>
      <c r="N18" s="42">
        <v>60401</v>
      </c>
      <c r="O18" s="42">
        <v>59711</v>
      </c>
      <c r="P18" s="80">
        <v>59981</v>
      </c>
      <c r="Q18" s="42">
        <v>60809</v>
      </c>
      <c r="R18" s="42">
        <v>61966</v>
      </c>
      <c r="S18" s="42">
        <v>62191</v>
      </c>
      <c r="T18" s="42">
        <v>63157</v>
      </c>
      <c r="U18" s="312">
        <v>57084</v>
      </c>
      <c r="V18" s="312">
        <v>57110</v>
      </c>
    </row>
    <row r="19" spans="1:35" s="16" customFormat="1" ht="17.100000000000001" customHeight="1">
      <c r="A19" s="58" t="s">
        <v>3</v>
      </c>
      <c r="B19" s="42">
        <v>23120</v>
      </c>
      <c r="C19" s="42">
        <v>23345</v>
      </c>
      <c r="D19" s="42">
        <v>23378</v>
      </c>
      <c r="E19" s="42">
        <v>24026</v>
      </c>
      <c r="F19" s="42">
        <v>24601</v>
      </c>
      <c r="G19" s="42">
        <v>25181</v>
      </c>
      <c r="H19" s="42">
        <v>27047</v>
      </c>
      <c r="I19" s="42">
        <v>28360</v>
      </c>
      <c r="J19" s="42">
        <v>30265</v>
      </c>
      <c r="K19" s="42">
        <v>31258</v>
      </c>
      <c r="L19" s="42">
        <v>32929</v>
      </c>
      <c r="M19" s="42">
        <v>34640</v>
      </c>
      <c r="N19" s="42">
        <v>36430</v>
      </c>
      <c r="O19" s="42">
        <v>35309</v>
      </c>
      <c r="P19" s="80">
        <v>35916</v>
      </c>
      <c r="Q19" s="42">
        <v>36157</v>
      </c>
      <c r="R19" s="42">
        <v>36134</v>
      </c>
      <c r="S19" s="42">
        <v>36868</v>
      </c>
      <c r="T19" s="42">
        <v>37040</v>
      </c>
      <c r="U19" s="312">
        <v>33296</v>
      </c>
      <c r="V19" s="312">
        <v>33296</v>
      </c>
      <c r="W19" s="425"/>
      <c r="X19" s="425"/>
      <c r="Y19" s="427"/>
      <c r="Z19" s="427"/>
      <c r="AA19" s="427"/>
      <c r="AB19" s="427"/>
      <c r="AC19" s="427"/>
      <c r="AD19" s="427"/>
      <c r="AE19" s="427"/>
      <c r="AF19" s="427"/>
      <c r="AG19" s="427"/>
      <c r="AH19" s="427"/>
    </row>
    <row r="20" spans="1:35" s="16" customFormat="1" ht="17.100000000000001" customHeight="1">
      <c r="A20" s="58" t="s">
        <v>14</v>
      </c>
      <c r="B20" s="42">
        <v>1226</v>
      </c>
      <c r="C20" s="42">
        <v>1322</v>
      </c>
      <c r="D20" s="42">
        <v>1313</v>
      </c>
      <c r="E20" s="42">
        <v>1345</v>
      </c>
      <c r="F20" s="42">
        <v>1376</v>
      </c>
      <c r="G20" s="42">
        <v>1457</v>
      </c>
      <c r="H20" s="42">
        <v>1455</v>
      </c>
      <c r="I20" s="42">
        <v>1519</v>
      </c>
      <c r="J20" s="42">
        <v>1572</v>
      </c>
      <c r="K20" s="42">
        <v>1579</v>
      </c>
      <c r="L20" s="42">
        <v>1475</v>
      </c>
      <c r="M20" s="42">
        <v>1447</v>
      </c>
      <c r="N20" s="42">
        <v>1501</v>
      </c>
      <c r="O20" s="42">
        <v>1372</v>
      </c>
      <c r="P20" s="80">
        <v>1493</v>
      </c>
      <c r="Q20" s="42">
        <v>1414</v>
      </c>
      <c r="R20" s="42">
        <v>1363</v>
      </c>
      <c r="S20" s="42">
        <v>1353</v>
      </c>
      <c r="T20" s="42">
        <v>1360</v>
      </c>
      <c r="U20" s="312">
        <v>1396</v>
      </c>
      <c r="V20" s="312">
        <v>1396</v>
      </c>
      <c r="W20" s="425"/>
      <c r="X20" s="425"/>
      <c r="Y20" s="427"/>
      <c r="Z20" s="427"/>
      <c r="AA20" s="427"/>
      <c r="AB20" s="427"/>
      <c r="AC20" s="427"/>
      <c r="AD20" s="427"/>
      <c r="AE20" s="427"/>
      <c r="AF20" s="427"/>
      <c r="AG20" s="427"/>
      <c r="AH20" s="427"/>
    </row>
    <row r="21" spans="1:35" s="16" customFormat="1" ht="17.100000000000001" customHeight="1">
      <c r="A21" s="58" t="s">
        <v>235</v>
      </c>
      <c r="B21" s="42">
        <v>63</v>
      </c>
      <c r="C21" s="42">
        <v>90</v>
      </c>
      <c r="D21" s="42">
        <v>110</v>
      </c>
      <c r="E21" s="42">
        <v>118</v>
      </c>
      <c r="F21" s="42">
        <v>117</v>
      </c>
      <c r="G21" s="42">
        <v>118</v>
      </c>
      <c r="H21" s="42">
        <v>125</v>
      </c>
      <c r="I21" s="42">
        <v>128</v>
      </c>
      <c r="J21" s="42">
        <v>140</v>
      </c>
      <c r="K21" s="42">
        <v>130</v>
      </c>
      <c r="L21" s="42">
        <v>127</v>
      </c>
      <c r="M21" s="42">
        <v>153</v>
      </c>
      <c r="N21" s="42">
        <v>155</v>
      </c>
      <c r="O21" s="42">
        <v>164</v>
      </c>
      <c r="P21" s="80">
        <v>177</v>
      </c>
      <c r="Q21" s="42">
        <v>178</v>
      </c>
      <c r="R21" s="42">
        <v>195</v>
      </c>
      <c r="S21" s="42">
        <v>189</v>
      </c>
      <c r="T21" s="42">
        <v>191</v>
      </c>
      <c r="U21" s="38">
        <v>184</v>
      </c>
      <c r="V21" s="312">
        <v>161</v>
      </c>
      <c r="W21" s="425"/>
      <c r="X21" s="425"/>
      <c r="Y21" s="427"/>
      <c r="Z21" s="427"/>
      <c r="AA21" s="427"/>
      <c r="AB21" s="427"/>
      <c r="AC21" s="427"/>
      <c r="AD21" s="427"/>
      <c r="AE21" s="427"/>
      <c r="AF21" s="427"/>
      <c r="AG21" s="427"/>
      <c r="AH21" s="429"/>
    </row>
    <row r="22" spans="1:35" s="16" customFormat="1" ht="17.100000000000001" customHeight="1">
      <c r="A22" s="58" t="s">
        <v>37</v>
      </c>
      <c r="B22" s="42">
        <v>1003</v>
      </c>
      <c r="C22" s="42">
        <v>1094</v>
      </c>
      <c r="D22" s="42">
        <v>1155</v>
      </c>
      <c r="E22" s="42">
        <v>1181</v>
      </c>
      <c r="F22" s="42">
        <v>1238</v>
      </c>
      <c r="G22" s="42">
        <v>1333</v>
      </c>
      <c r="H22" s="42">
        <v>1336</v>
      </c>
      <c r="I22" s="42">
        <v>1389</v>
      </c>
      <c r="J22" s="42">
        <v>1433</v>
      </c>
      <c r="K22" s="42">
        <v>1477</v>
      </c>
      <c r="L22" s="42">
        <v>1651</v>
      </c>
      <c r="M22" s="42">
        <v>1915</v>
      </c>
      <c r="N22" s="42">
        <v>1927</v>
      </c>
      <c r="O22" s="42">
        <v>1963</v>
      </c>
      <c r="P22" s="80">
        <v>2013</v>
      </c>
      <c r="Q22" s="42">
        <v>2158</v>
      </c>
      <c r="R22" s="42">
        <v>2259</v>
      </c>
      <c r="S22" s="42">
        <v>2223</v>
      </c>
      <c r="T22" s="42">
        <v>2055</v>
      </c>
      <c r="U22" s="312">
        <v>2085</v>
      </c>
      <c r="V22" s="312">
        <v>2085</v>
      </c>
    </row>
    <row r="23" spans="1:35" s="16" customFormat="1" ht="17.100000000000001" customHeight="1">
      <c r="A23" s="58" t="s">
        <v>4</v>
      </c>
      <c r="B23" s="42">
        <v>1126</v>
      </c>
      <c r="C23" s="42">
        <v>1661</v>
      </c>
      <c r="D23" s="42">
        <v>1614</v>
      </c>
      <c r="E23" s="42">
        <v>2830</v>
      </c>
      <c r="F23" s="42">
        <v>2570</v>
      </c>
      <c r="G23" s="42">
        <v>4304</v>
      </c>
      <c r="H23" s="42">
        <v>2924</v>
      </c>
      <c r="I23" s="42">
        <v>3169</v>
      </c>
      <c r="J23" s="42">
        <v>3832</v>
      </c>
      <c r="K23" s="42">
        <v>4585</v>
      </c>
      <c r="L23" s="42">
        <v>3651</v>
      </c>
      <c r="M23" s="42">
        <v>5321</v>
      </c>
      <c r="N23" s="42">
        <v>8181</v>
      </c>
      <c r="O23" s="42">
        <v>3906</v>
      </c>
      <c r="P23" s="80">
        <v>5742</v>
      </c>
      <c r="Q23" s="42">
        <v>6563</v>
      </c>
      <c r="R23" s="42">
        <v>8675</v>
      </c>
      <c r="S23" s="42">
        <v>10443</v>
      </c>
      <c r="T23" s="42">
        <v>1907</v>
      </c>
      <c r="U23" s="312">
        <v>1224</v>
      </c>
      <c r="V23" s="312">
        <v>1729</v>
      </c>
    </row>
    <row r="24" spans="1:35" s="16" customFormat="1" ht="17.100000000000001" customHeight="1">
      <c r="A24" s="58" t="s">
        <v>236</v>
      </c>
      <c r="B24" s="42">
        <v>388</v>
      </c>
      <c r="C24" s="42">
        <v>385</v>
      </c>
      <c r="D24" s="42">
        <v>489</v>
      </c>
      <c r="E24" s="42">
        <v>631</v>
      </c>
      <c r="F24" s="42">
        <v>615</v>
      </c>
      <c r="G24" s="42">
        <v>871</v>
      </c>
      <c r="H24" s="42">
        <v>507</v>
      </c>
      <c r="I24" s="42">
        <v>462</v>
      </c>
      <c r="J24" s="42">
        <v>492</v>
      </c>
      <c r="K24" s="42">
        <v>377</v>
      </c>
      <c r="L24" s="42">
        <v>315</v>
      </c>
      <c r="M24" s="42">
        <v>462</v>
      </c>
      <c r="N24" s="42">
        <v>1161</v>
      </c>
      <c r="O24" s="42">
        <v>138</v>
      </c>
      <c r="P24" s="80">
        <v>268</v>
      </c>
      <c r="Q24" s="42" t="s">
        <v>138</v>
      </c>
      <c r="R24" s="42" t="s">
        <v>138</v>
      </c>
      <c r="S24" s="275" t="s">
        <v>138</v>
      </c>
      <c r="T24" s="38">
        <v>39</v>
      </c>
      <c r="U24" s="38">
        <v>53</v>
      </c>
      <c r="V24" s="312">
        <v>20</v>
      </c>
    </row>
    <row r="25" spans="1:35" s="16" customFormat="1" ht="17.100000000000001" customHeight="1">
      <c r="A25" s="65" t="s">
        <v>148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P25" s="464"/>
      <c r="Q25" s="275"/>
      <c r="R25" s="275"/>
      <c r="S25" s="275"/>
      <c r="T25" s="275"/>
      <c r="U25" s="38"/>
      <c r="V25" s="462"/>
    </row>
    <row r="26" spans="1:35" s="16" customFormat="1" ht="17.100000000000001" customHeight="1">
      <c r="A26" s="58" t="s">
        <v>6</v>
      </c>
      <c r="B26" s="42">
        <v>37936</v>
      </c>
      <c r="C26" s="42">
        <v>38833</v>
      </c>
      <c r="D26" s="42">
        <v>40873</v>
      </c>
      <c r="E26" s="42">
        <v>43915</v>
      </c>
      <c r="F26" s="42">
        <v>44717</v>
      </c>
      <c r="G26" s="42">
        <v>45318</v>
      </c>
      <c r="H26" s="42">
        <v>50940</v>
      </c>
      <c r="I26" s="42">
        <v>53402</v>
      </c>
      <c r="J26" s="42">
        <v>53776</v>
      </c>
      <c r="K26" s="42">
        <v>56978</v>
      </c>
      <c r="L26" s="42">
        <v>59946</v>
      </c>
      <c r="M26" s="42">
        <v>62162</v>
      </c>
      <c r="N26" s="42">
        <v>63075</v>
      </c>
      <c r="O26" s="42">
        <v>68040</v>
      </c>
      <c r="P26" s="80">
        <v>75165</v>
      </c>
      <c r="Q26" s="42">
        <v>75010</v>
      </c>
      <c r="R26" s="42">
        <v>76086</v>
      </c>
      <c r="S26" s="42">
        <v>76983</v>
      </c>
      <c r="T26" s="42">
        <v>79139</v>
      </c>
      <c r="U26" s="312">
        <v>84981</v>
      </c>
      <c r="V26" s="312">
        <v>81604</v>
      </c>
    </row>
    <row r="27" spans="1:35" s="16" customFormat="1" ht="17.100000000000001" customHeight="1">
      <c r="A27" s="58" t="s">
        <v>17</v>
      </c>
      <c r="B27" s="42">
        <v>5167</v>
      </c>
      <c r="C27" s="42">
        <v>5606</v>
      </c>
      <c r="D27" s="42">
        <v>5632</v>
      </c>
      <c r="E27" s="42">
        <v>5438</v>
      </c>
      <c r="F27" s="42">
        <v>5761</v>
      </c>
      <c r="G27" s="42">
        <v>5436</v>
      </c>
      <c r="H27" s="42">
        <v>6193</v>
      </c>
      <c r="I27" s="42">
        <v>6054</v>
      </c>
      <c r="J27" s="42">
        <v>6203</v>
      </c>
      <c r="K27" s="42">
        <v>6544</v>
      </c>
      <c r="L27" s="42">
        <v>7044</v>
      </c>
      <c r="M27" s="42">
        <v>7049</v>
      </c>
      <c r="N27" s="42">
        <v>8199</v>
      </c>
      <c r="O27" s="42">
        <v>7819</v>
      </c>
      <c r="P27" s="80">
        <v>7715</v>
      </c>
      <c r="Q27" s="42">
        <v>7565</v>
      </c>
      <c r="R27" s="42">
        <v>8136</v>
      </c>
      <c r="S27" s="42">
        <v>8171</v>
      </c>
      <c r="T27" s="42">
        <v>8590</v>
      </c>
      <c r="U27" s="312">
        <v>7302</v>
      </c>
      <c r="V27" s="312">
        <v>6695</v>
      </c>
      <c r="W27" s="391"/>
      <c r="Y27" s="427"/>
      <c r="Z27" s="427"/>
      <c r="AA27" s="427"/>
      <c r="AB27" s="427"/>
      <c r="AC27" s="427"/>
      <c r="AD27" s="427"/>
      <c r="AF27" s="427"/>
      <c r="AG27" s="427"/>
      <c r="AI27" s="427"/>
    </row>
    <row r="28" spans="1:35" s="16" customFormat="1" ht="17.100000000000001" customHeight="1">
      <c r="A28" s="58" t="s">
        <v>232</v>
      </c>
      <c r="B28" s="42">
        <v>6139</v>
      </c>
      <c r="C28" s="42">
        <v>5920</v>
      </c>
      <c r="D28" s="42">
        <v>5962</v>
      </c>
      <c r="E28" s="42">
        <v>5868</v>
      </c>
      <c r="F28" s="42">
        <v>5776</v>
      </c>
      <c r="G28" s="42">
        <v>5616</v>
      </c>
      <c r="H28" s="42">
        <v>5609</v>
      </c>
      <c r="I28" s="42">
        <v>5622</v>
      </c>
      <c r="J28" s="42">
        <v>5638</v>
      </c>
      <c r="K28" s="42">
        <v>5594</v>
      </c>
      <c r="L28" s="42">
        <v>5730</v>
      </c>
      <c r="M28" s="42">
        <v>5608</v>
      </c>
      <c r="N28" s="42">
        <v>5523</v>
      </c>
      <c r="O28" s="42">
        <v>5712</v>
      </c>
      <c r="P28" s="80">
        <v>5653</v>
      </c>
      <c r="Q28" s="42">
        <v>5638</v>
      </c>
      <c r="R28" s="42">
        <v>5690</v>
      </c>
      <c r="S28" s="42">
        <v>5784</v>
      </c>
      <c r="T28" s="42">
        <v>5601.46</v>
      </c>
      <c r="U28" s="312">
        <v>4062</v>
      </c>
      <c r="V28" s="312">
        <v>4710</v>
      </c>
    </row>
    <row r="29" spans="1:35" s="16" customFormat="1" ht="17.100000000000001" customHeight="1">
      <c r="A29" s="58" t="s">
        <v>5</v>
      </c>
      <c r="B29" s="42">
        <v>19604</v>
      </c>
      <c r="C29" s="42">
        <v>16873</v>
      </c>
      <c r="D29" s="42">
        <v>16676</v>
      </c>
      <c r="E29" s="42">
        <v>16453</v>
      </c>
      <c r="F29" s="42">
        <v>16446</v>
      </c>
      <c r="G29" s="42">
        <v>15792</v>
      </c>
      <c r="H29" s="42">
        <v>17946</v>
      </c>
      <c r="I29" s="42">
        <v>16989</v>
      </c>
      <c r="J29" s="42">
        <v>15970</v>
      </c>
      <c r="K29" s="42">
        <v>18367</v>
      </c>
      <c r="L29" s="42">
        <v>19102</v>
      </c>
      <c r="M29" s="42">
        <v>19102</v>
      </c>
      <c r="N29" s="42">
        <v>18513</v>
      </c>
      <c r="O29" s="42">
        <v>18838</v>
      </c>
      <c r="P29" s="80">
        <v>17650</v>
      </c>
      <c r="Q29" s="42">
        <v>16496</v>
      </c>
      <c r="R29" s="42">
        <v>16506</v>
      </c>
      <c r="S29" s="42">
        <v>14421</v>
      </c>
      <c r="T29" s="42">
        <v>14871</v>
      </c>
      <c r="U29" s="312">
        <v>14950</v>
      </c>
      <c r="V29" s="312">
        <v>13055</v>
      </c>
    </row>
    <row r="30" spans="1:35" s="16" customFormat="1" ht="17.100000000000001" customHeight="1">
      <c r="A30" s="58" t="s">
        <v>7</v>
      </c>
      <c r="B30" s="42">
        <v>23422</v>
      </c>
      <c r="C30" s="42">
        <v>24092</v>
      </c>
      <c r="D30" s="42">
        <v>24871</v>
      </c>
      <c r="E30" s="42">
        <v>24972</v>
      </c>
      <c r="F30" s="42">
        <v>25569</v>
      </c>
      <c r="G30" s="42">
        <v>23422</v>
      </c>
      <c r="H30" s="42">
        <v>25535</v>
      </c>
      <c r="I30" s="42">
        <v>24933</v>
      </c>
      <c r="J30" s="42">
        <v>24050</v>
      </c>
      <c r="K30" s="42">
        <v>26504</v>
      </c>
      <c r="L30" s="42">
        <v>26825</v>
      </c>
      <c r="M30" s="42">
        <v>27076</v>
      </c>
      <c r="N30" s="42">
        <v>27580</v>
      </c>
      <c r="O30" s="42">
        <v>25625</v>
      </c>
      <c r="P30" s="80">
        <v>24779</v>
      </c>
      <c r="Q30" s="42">
        <v>24404</v>
      </c>
      <c r="R30" s="42">
        <v>24720</v>
      </c>
      <c r="S30" s="42">
        <v>23949</v>
      </c>
      <c r="T30" s="42">
        <v>23573</v>
      </c>
      <c r="U30" s="312">
        <v>14271</v>
      </c>
      <c r="V30" s="312">
        <v>19036</v>
      </c>
    </row>
    <row r="31" spans="1:35" s="16" customFormat="1" ht="17.100000000000001" customHeight="1">
      <c r="A31" s="58" t="s">
        <v>20</v>
      </c>
      <c r="B31" s="42">
        <v>409</v>
      </c>
      <c r="C31" s="42">
        <v>401</v>
      </c>
      <c r="D31" s="42">
        <v>378</v>
      </c>
      <c r="E31" s="42">
        <v>347</v>
      </c>
      <c r="F31" s="42">
        <v>346</v>
      </c>
      <c r="G31" s="42">
        <v>367</v>
      </c>
      <c r="H31" s="42">
        <v>402</v>
      </c>
      <c r="I31" s="42">
        <v>384</v>
      </c>
      <c r="J31" s="42">
        <v>394</v>
      </c>
      <c r="K31" s="42">
        <v>412</v>
      </c>
      <c r="L31" s="42">
        <v>442</v>
      </c>
      <c r="M31" s="42">
        <v>497</v>
      </c>
      <c r="N31" s="42">
        <v>482</v>
      </c>
      <c r="O31" s="42">
        <v>493</v>
      </c>
      <c r="P31" s="80">
        <v>456</v>
      </c>
      <c r="Q31" s="42">
        <v>453</v>
      </c>
      <c r="R31" s="42">
        <v>395</v>
      </c>
      <c r="S31" s="42">
        <v>379</v>
      </c>
      <c r="T31" s="42">
        <v>358</v>
      </c>
      <c r="U31" s="38">
        <v>342</v>
      </c>
      <c r="V31" s="312">
        <v>362</v>
      </c>
    </row>
    <row r="32" spans="1:35" s="16" customFormat="1" ht="17.100000000000001" customHeight="1">
      <c r="A32" s="58" t="s">
        <v>233</v>
      </c>
      <c r="B32" s="42">
        <v>2539</v>
      </c>
      <c r="C32" s="42">
        <v>2720</v>
      </c>
      <c r="D32" s="42">
        <v>2758</v>
      </c>
      <c r="E32" s="42">
        <v>2960</v>
      </c>
      <c r="F32" s="42">
        <v>2991</v>
      </c>
      <c r="G32" s="42">
        <v>2997</v>
      </c>
      <c r="H32" s="42">
        <v>2455</v>
      </c>
      <c r="I32" s="42">
        <v>2308</v>
      </c>
      <c r="J32" s="42">
        <v>2390</v>
      </c>
      <c r="K32" s="42">
        <v>2287</v>
      </c>
      <c r="L32" s="42">
        <v>2334</v>
      </c>
      <c r="M32" s="42">
        <v>2368</v>
      </c>
      <c r="N32" s="42">
        <v>2435</v>
      </c>
      <c r="O32" s="42">
        <v>2527</v>
      </c>
      <c r="P32" s="80">
        <v>2583</v>
      </c>
      <c r="Q32" s="42">
        <v>2617</v>
      </c>
      <c r="R32" s="42">
        <v>2659</v>
      </c>
      <c r="S32" s="42">
        <v>2555</v>
      </c>
      <c r="T32" s="42">
        <v>2449</v>
      </c>
      <c r="U32" s="312">
        <v>2463</v>
      </c>
      <c r="V32" s="312">
        <v>2478</v>
      </c>
    </row>
    <row r="33" spans="1:28" s="16" customFormat="1" ht="17.100000000000001" customHeight="1">
      <c r="A33" s="58" t="s">
        <v>234</v>
      </c>
      <c r="B33" s="42">
        <v>3382</v>
      </c>
      <c r="C33" s="42">
        <v>3548</v>
      </c>
      <c r="D33" s="42">
        <v>3521</v>
      </c>
      <c r="E33" s="42">
        <v>4283</v>
      </c>
      <c r="F33" s="42">
        <v>4345</v>
      </c>
      <c r="G33" s="42">
        <v>4339</v>
      </c>
      <c r="H33" s="42">
        <v>3666</v>
      </c>
      <c r="I33" s="42">
        <v>3663</v>
      </c>
      <c r="J33" s="42">
        <v>3654</v>
      </c>
      <c r="K33" s="42">
        <v>3359</v>
      </c>
      <c r="L33" s="42">
        <v>3543</v>
      </c>
      <c r="M33" s="42">
        <v>3496</v>
      </c>
      <c r="N33" s="42">
        <v>3824</v>
      </c>
      <c r="O33" s="42">
        <v>3780</v>
      </c>
      <c r="P33" s="80">
        <v>3904</v>
      </c>
      <c r="Q33" s="42">
        <v>3936</v>
      </c>
      <c r="R33" s="42">
        <v>4056</v>
      </c>
      <c r="S33" s="42">
        <v>3892</v>
      </c>
      <c r="T33" s="42">
        <v>3763</v>
      </c>
      <c r="U33" s="312">
        <v>3522</v>
      </c>
      <c r="V33" s="312">
        <v>3632</v>
      </c>
    </row>
    <row r="34" spans="1:28" s="16" customFormat="1" ht="17.100000000000001" customHeight="1">
      <c r="A34" s="58" t="s">
        <v>9</v>
      </c>
      <c r="B34" s="42">
        <v>4117</v>
      </c>
      <c r="C34" s="42">
        <v>4364</v>
      </c>
      <c r="D34" s="42">
        <v>4361</v>
      </c>
      <c r="E34" s="42">
        <v>4319</v>
      </c>
      <c r="F34" s="42">
        <v>4286</v>
      </c>
      <c r="G34" s="42">
        <v>4397</v>
      </c>
      <c r="H34" s="42">
        <v>4180</v>
      </c>
      <c r="I34" s="42">
        <v>4018</v>
      </c>
      <c r="J34" s="42">
        <v>3808</v>
      </c>
      <c r="K34" s="42">
        <v>3863</v>
      </c>
      <c r="L34" s="42">
        <v>3799</v>
      </c>
      <c r="M34" s="42">
        <v>3774</v>
      </c>
      <c r="N34" s="42">
        <v>3939</v>
      </c>
      <c r="O34" s="42">
        <v>3494</v>
      </c>
      <c r="P34" s="80">
        <v>3478</v>
      </c>
      <c r="Q34" s="42">
        <v>3515</v>
      </c>
      <c r="R34" s="42">
        <v>3571</v>
      </c>
      <c r="S34" s="42">
        <v>3505</v>
      </c>
      <c r="T34" s="42">
        <v>3485</v>
      </c>
      <c r="U34" s="312">
        <v>2798</v>
      </c>
      <c r="V34" s="312">
        <v>3322</v>
      </c>
    </row>
    <row r="35" spans="1:28" s="16" customFormat="1" ht="17.100000000000001" customHeight="1">
      <c r="A35" s="58" t="s">
        <v>2</v>
      </c>
      <c r="B35" s="42">
        <v>1125</v>
      </c>
      <c r="C35" s="42">
        <v>1194</v>
      </c>
      <c r="D35" s="42">
        <v>1221</v>
      </c>
      <c r="E35" s="42">
        <v>1363</v>
      </c>
      <c r="F35" s="42">
        <v>1495</v>
      </c>
      <c r="G35" s="42">
        <v>1663</v>
      </c>
      <c r="H35" s="42">
        <v>1581</v>
      </c>
      <c r="I35" s="42">
        <v>1734</v>
      </c>
      <c r="J35" s="42">
        <v>2038</v>
      </c>
      <c r="K35" s="42">
        <v>2176</v>
      </c>
      <c r="L35" s="42">
        <v>2321</v>
      </c>
      <c r="M35" s="42">
        <v>2574</v>
      </c>
      <c r="N35" s="42">
        <v>2762</v>
      </c>
      <c r="O35" s="42">
        <v>3047</v>
      </c>
      <c r="P35" s="80">
        <v>2772</v>
      </c>
      <c r="Q35" s="42">
        <v>2762</v>
      </c>
      <c r="R35" s="42">
        <v>2807</v>
      </c>
      <c r="S35" s="42">
        <v>2832</v>
      </c>
      <c r="T35" s="42">
        <v>2900</v>
      </c>
      <c r="U35" s="312">
        <v>1779</v>
      </c>
      <c r="V35" s="312">
        <v>2662</v>
      </c>
    </row>
    <row r="36" spans="1:28" s="16" customFormat="1" ht="17.100000000000001" customHeight="1">
      <c r="A36" s="58" t="s">
        <v>10</v>
      </c>
      <c r="B36" s="42">
        <v>175</v>
      </c>
      <c r="C36" s="42">
        <v>186</v>
      </c>
      <c r="D36" s="42">
        <v>188</v>
      </c>
      <c r="E36" s="42">
        <v>268</v>
      </c>
      <c r="F36" s="42">
        <v>284</v>
      </c>
      <c r="G36" s="42">
        <v>310</v>
      </c>
      <c r="H36" s="42">
        <v>390</v>
      </c>
      <c r="I36" s="42">
        <v>392</v>
      </c>
      <c r="J36" s="42">
        <v>384</v>
      </c>
      <c r="K36" s="42">
        <v>388</v>
      </c>
      <c r="L36" s="42">
        <v>398</v>
      </c>
      <c r="M36" s="42">
        <v>420</v>
      </c>
      <c r="N36" s="42">
        <v>420</v>
      </c>
      <c r="O36" s="42">
        <v>59711</v>
      </c>
      <c r="P36" s="80">
        <v>59981</v>
      </c>
      <c r="Q36" s="42">
        <v>60730</v>
      </c>
      <c r="R36" s="42">
        <v>61853</v>
      </c>
      <c r="S36" s="42">
        <v>62106</v>
      </c>
      <c r="T36" s="42">
        <v>63121</v>
      </c>
      <c r="U36" s="312">
        <v>54961</v>
      </c>
      <c r="V36" s="312">
        <v>55621</v>
      </c>
    </row>
    <row r="37" spans="1:28" s="16" customFormat="1" ht="17.100000000000001" customHeight="1">
      <c r="A37" s="58" t="s">
        <v>3</v>
      </c>
      <c r="B37" s="42">
        <v>22602</v>
      </c>
      <c r="C37" s="42">
        <v>22485</v>
      </c>
      <c r="D37" s="42">
        <v>23343</v>
      </c>
      <c r="E37" s="42">
        <v>23821</v>
      </c>
      <c r="F37" s="42">
        <v>23966</v>
      </c>
      <c r="G37" s="42">
        <v>23401</v>
      </c>
      <c r="H37" s="42">
        <v>26338</v>
      </c>
      <c r="I37" s="42">
        <v>27337</v>
      </c>
      <c r="J37" s="42">
        <v>27445</v>
      </c>
      <c r="K37" s="42">
        <v>29886</v>
      </c>
      <c r="L37" s="42">
        <v>32261</v>
      </c>
      <c r="M37" s="42">
        <v>34167</v>
      </c>
      <c r="N37" s="42">
        <v>35694</v>
      </c>
      <c r="O37" s="42">
        <v>35269</v>
      </c>
      <c r="P37" s="80">
        <v>35916</v>
      </c>
      <c r="Q37" s="42">
        <v>36092</v>
      </c>
      <c r="R37" s="42">
        <v>35951</v>
      </c>
      <c r="S37" s="42">
        <v>36863</v>
      </c>
      <c r="T37" s="42">
        <v>36864</v>
      </c>
      <c r="U37" s="312">
        <v>9786</v>
      </c>
      <c r="V37" s="312">
        <v>33296</v>
      </c>
    </row>
    <row r="38" spans="1:28" s="16" customFormat="1" ht="17.100000000000001" customHeight="1">
      <c r="A38" s="58" t="s">
        <v>14</v>
      </c>
      <c r="B38" s="42">
        <v>1215</v>
      </c>
      <c r="C38" s="42">
        <v>1319</v>
      </c>
      <c r="D38" s="42">
        <v>1313</v>
      </c>
      <c r="E38" s="42">
        <v>1344</v>
      </c>
      <c r="F38" s="42">
        <v>1376</v>
      </c>
      <c r="G38" s="42">
        <v>1400</v>
      </c>
      <c r="H38" s="42">
        <v>1455</v>
      </c>
      <c r="I38" s="42">
        <v>1519</v>
      </c>
      <c r="J38" s="42">
        <v>1572</v>
      </c>
      <c r="K38" s="42">
        <v>1579</v>
      </c>
      <c r="L38" s="42">
        <v>1475</v>
      </c>
      <c r="M38" s="42">
        <v>1447</v>
      </c>
      <c r="N38" s="42">
        <v>1501</v>
      </c>
      <c r="O38" s="42">
        <v>1372</v>
      </c>
      <c r="P38" s="80">
        <v>1493</v>
      </c>
      <c r="Q38" s="42">
        <v>1414</v>
      </c>
      <c r="R38" s="42">
        <v>1363</v>
      </c>
      <c r="S38" s="42">
        <v>1353</v>
      </c>
      <c r="T38" s="42">
        <v>1360</v>
      </c>
      <c r="U38" s="38">
        <v>879</v>
      </c>
      <c r="V38" s="312">
        <v>1396</v>
      </c>
    </row>
    <row r="39" spans="1:28" s="16" customFormat="1" ht="17.100000000000001" customHeight="1">
      <c r="A39" s="58" t="s">
        <v>235</v>
      </c>
      <c r="B39" s="42">
        <v>63</v>
      </c>
      <c r="C39" s="42">
        <v>89</v>
      </c>
      <c r="D39" s="42">
        <v>110</v>
      </c>
      <c r="E39" s="42">
        <v>118</v>
      </c>
      <c r="F39" s="42">
        <v>117</v>
      </c>
      <c r="G39" s="42">
        <v>118</v>
      </c>
      <c r="H39" s="42">
        <v>125</v>
      </c>
      <c r="I39" s="42">
        <v>128</v>
      </c>
      <c r="J39" s="42">
        <v>140</v>
      </c>
      <c r="K39" s="42">
        <v>130</v>
      </c>
      <c r="L39" s="42">
        <v>127</v>
      </c>
      <c r="M39" s="42">
        <v>153</v>
      </c>
      <c r="N39" s="42">
        <v>155</v>
      </c>
      <c r="O39" s="42">
        <v>164</v>
      </c>
      <c r="P39" s="80">
        <v>177</v>
      </c>
      <c r="Q39" s="42">
        <v>178</v>
      </c>
      <c r="R39" s="42">
        <v>195</v>
      </c>
      <c r="S39" s="42">
        <v>189</v>
      </c>
      <c r="T39" s="42">
        <v>191</v>
      </c>
      <c r="U39" s="38">
        <v>184</v>
      </c>
      <c r="V39" s="312">
        <v>161</v>
      </c>
    </row>
    <row r="40" spans="1:28" s="16" customFormat="1" ht="17.100000000000001" customHeight="1">
      <c r="A40" s="58" t="s">
        <v>37</v>
      </c>
      <c r="B40" s="42">
        <v>999</v>
      </c>
      <c r="C40" s="42">
        <v>1091</v>
      </c>
      <c r="D40" s="42">
        <v>1155</v>
      </c>
      <c r="E40" s="42">
        <v>1181</v>
      </c>
      <c r="F40" s="42">
        <v>1238</v>
      </c>
      <c r="G40" s="42">
        <v>1333</v>
      </c>
      <c r="H40" s="42">
        <v>1336</v>
      </c>
      <c r="I40" s="42">
        <v>1389</v>
      </c>
      <c r="J40" s="42">
        <v>1433</v>
      </c>
      <c r="K40" s="42">
        <v>1477</v>
      </c>
      <c r="L40" s="42">
        <v>1651</v>
      </c>
      <c r="M40" s="42">
        <v>1915</v>
      </c>
      <c r="N40" s="42">
        <v>1927</v>
      </c>
      <c r="O40" s="42">
        <v>1963</v>
      </c>
      <c r="P40" s="80">
        <v>2013</v>
      </c>
      <c r="Q40" s="42">
        <v>2158</v>
      </c>
      <c r="R40" s="42">
        <v>2259</v>
      </c>
      <c r="S40" s="42">
        <v>2223</v>
      </c>
      <c r="T40" s="42">
        <v>2055</v>
      </c>
      <c r="U40" s="312">
        <v>2099</v>
      </c>
      <c r="V40" s="312">
        <v>2085</v>
      </c>
    </row>
    <row r="41" spans="1:28" s="16" customFormat="1" ht="17.100000000000001" customHeight="1">
      <c r="A41" s="58" t="s">
        <v>4</v>
      </c>
      <c r="B41" s="42">
        <v>6121</v>
      </c>
      <c r="C41" s="42">
        <v>6881</v>
      </c>
      <c r="D41" s="42">
        <v>7570</v>
      </c>
      <c r="E41" s="42">
        <v>9632</v>
      </c>
      <c r="F41" s="42">
        <v>10250</v>
      </c>
      <c r="G41" s="42">
        <v>13695</v>
      </c>
      <c r="H41" s="42">
        <v>19382</v>
      </c>
      <c r="I41" s="42">
        <v>26970</v>
      </c>
      <c r="J41" s="42">
        <v>28716</v>
      </c>
      <c r="K41" s="42">
        <v>33299</v>
      </c>
      <c r="L41" s="42">
        <v>36186</v>
      </c>
      <c r="M41" s="42">
        <v>42231</v>
      </c>
      <c r="N41" s="42">
        <v>47180</v>
      </c>
      <c r="O41" s="42">
        <v>55406</v>
      </c>
      <c r="P41" s="80">
        <v>59242</v>
      </c>
      <c r="Q41" s="42">
        <v>64664</v>
      </c>
      <c r="R41" s="42">
        <v>71146</v>
      </c>
      <c r="S41" s="42">
        <v>80138</v>
      </c>
      <c r="T41" s="42">
        <v>91617</v>
      </c>
      <c r="U41" s="312">
        <v>92248</v>
      </c>
      <c r="V41" s="426" t="s">
        <v>138</v>
      </c>
    </row>
    <row r="42" spans="1:28" s="16" customFormat="1" ht="17.100000000000001" customHeight="1">
      <c r="A42" s="58" t="s">
        <v>236</v>
      </c>
      <c r="B42" s="42">
        <v>3155</v>
      </c>
      <c r="C42" s="42">
        <v>3557</v>
      </c>
      <c r="D42" s="42">
        <v>3826</v>
      </c>
      <c r="E42" s="42">
        <v>4468</v>
      </c>
      <c r="F42" s="42">
        <v>4586</v>
      </c>
      <c r="G42" s="42">
        <v>5399</v>
      </c>
      <c r="H42" s="42">
        <v>6579</v>
      </c>
      <c r="I42" s="42">
        <v>7074</v>
      </c>
      <c r="J42" s="42">
        <v>7384</v>
      </c>
      <c r="K42" s="42">
        <v>8049</v>
      </c>
      <c r="L42" s="42">
        <v>8396</v>
      </c>
      <c r="M42" s="42">
        <v>9070</v>
      </c>
      <c r="N42" s="42">
        <v>9514</v>
      </c>
      <c r="O42" s="42">
        <v>10576</v>
      </c>
      <c r="P42" s="80">
        <v>10837</v>
      </c>
      <c r="Q42" s="42">
        <v>10942</v>
      </c>
      <c r="R42" s="42">
        <v>11002</v>
      </c>
      <c r="S42" s="42">
        <v>11002</v>
      </c>
      <c r="T42" s="42">
        <v>11002</v>
      </c>
      <c r="U42" s="312">
        <v>10920</v>
      </c>
      <c r="V42" s="426" t="s">
        <v>138</v>
      </c>
    </row>
    <row r="43" spans="1:28" s="16" customFormat="1" ht="6" customHeight="1">
      <c r="A43" s="60"/>
      <c r="B43" s="61"/>
      <c r="C43" s="61"/>
      <c r="D43" s="61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162"/>
      <c r="Q43" s="94"/>
      <c r="R43" s="94"/>
      <c r="S43" s="94"/>
      <c r="T43" s="94"/>
      <c r="U43" s="94" t="s">
        <v>349</v>
      </c>
      <c r="V43" s="428" t="s">
        <v>349</v>
      </c>
    </row>
    <row r="44" spans="1:28" ht="5.25" hidden="1" customHeight="1">
      <c r="A44" s="210"/>
      <c r="B44" s="42"/>
      <c r="C44" s="42"/>
      <c r="D44" s="42"/>
      <c r="E44" s="42"/>
      <c r="F44" s="42"/>
      <c r="G44" s="42"/>
      <c r="H44" s="29"/>
      <c r="I44" s="45"/>
      <c r="M44" s="183"/>
      <c r="R44" s="42"/>
      <c r="S44" s="42"/>
    </row>
    <row r="45" spans="1:28" ht="11.1" customHeight="1">
      <c r="A45" s="351" t="s">
        <v>413</v>
      </c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62"/>
      <c r="O45" s="62"/>
      <c r="P45" s="62"/>
      <c r="Q45" s="63"/>
      <c r="R45" s="226"/>
      <c r="S45" s="226"/>
    </row>
    <row r="46" spans="1:28" ht="13.5" customHeight="1">
      <c r="A46" s="129" t="s">
        <v>127</v>
      </c>
      <c r="G46" s="30"/>
      <c r="H46" s="30"/>
      <c r="I46" s="30"/>
      <c r="Y46"/>
      <c r="Z46"/>
      <c r="AA46"/>
      <c r="AB46"/>
    </row>
    <row r="47" spans="1:28">
      <c r="V47"/>
      <c r="W47"/>
      <c r="X47"/>
      <c r="Y47"/>
      <c r="Z47"/>
      <c r="AA47"/>
      <c r="AB47"/>
    </row>
    <row r="48" spans="1:28">
      <c r="V48"/>
      <c r="W48"/>
      <c r="X48"/>
      <c r="Y48"/>
      <c r="Z48"/>
      <c r="AA48"/>
      <c r="AB48"/>
    </row>
    <row r="49" spans="22:28">
      <c r="V49"/>
      <c r="W49"/>
      <c r="X49"/>
      <c r="Y49"/>
      <c r="Z49"/>
      <c r="AA49"/>
      <c r="AB49"/>
    </row>
    <row r="50" spans="22:28">
      <c r="V50"/>
      <c r="W50"/>
      <c r="X50"/>
      <c r="Y50"/>
      <c r="Z50"/>
      <c r="AA50"/>
      <c r="AB50"/>
    </row>
    <row r="51" spans="22:28">
      <c r="V51"/>
      <c r="W51"/>
      <c r="X51"/>
      <c r="Y51"/>
      <c r="Z51"/>
      <c r="AA51"/>
      <c r="AB51"/>
    </row>
    <row r="52" spans="22:28">
      <c r="V52"/>
      <c r="W52"/>
      <c r="X52"/>
      <c r="Y52"/>
      <c r="Z52"/>
      <c r="AA52"/>
      <c r="AB52"/>
    </row>
    <row r="53" spans="22:28">
      <c r="V53"/>
      <c r="W53"/>
      <c r="X53"/>
      <c r="Y53"/>
      <c r="Z53"/>
      <c r="AA53"/>
      <c r="AB53"/>
    </row>
    <row r="54" spans="22:28">
      <c r="V54"/>
      <c r="W54"/>
      <c r="X54"/>
      <c r="Y54"/>
      <c r="Z54"/>
      <c r="AA54"/>
      <c r="AB54"/>
    </row>
    <row r="55" spans="22:28">
      <c r="V55"/>
      <c r="W55"/>
      <c r="X55"/>
      <c r="Y55"/>
      <c r="Z55"/>
      <c r="AA55"/>
      <c r="AB55"/>
    </row>
    <row r="56" spans="22:28">
      <c r="V56"/>
      <c r="W56"/>
      <c r="X56"/>
      <c r="Y56"/>
      <c r="Z56"/>
      <c r="AA56"/>
      <c r="AB56"/>
    </row>
    <row r="57" spans="22:28">
      <c r="V57"/>
      <c r="W57"/>
      <c r="X57"/>
      <c r="Y57"/>
      <c r="Z57"/>
      <c r="AA57"/>
      <c r="AB57"/>
    </row>
    <row r="58" spans="22:28">
      <c r="V58"/>
      <c r="W58"/>
      <c r="X58"/>
      <c r="Y58"/>
      <c r="Z58"/>
      <c r="AA58"/>
      <c r="AB58"/>
    </row>
    <row r="59" spans="22:28">
      <c r="V59"/>
      <c r="W59"/>
      <c r="X59"/>
      <c r="Y59"/>
      <c r="Z59"/>
      <c r="AA59"/>
      <c r="AB59"/>
    </row>
    <row r="60" spans="22:28">
      <c r="V60"/>
      <c r="W60"/>
      <c r="X60"/>
      <c r="Y60"/>
      <c r="Z60"/>
      <c r="AA60"/>
      <c r="AB60"/>
    </row>
    <row r="61" spans="22:28">
      <c r="V61"/>
      <c r="W61"/>
      <c r="X61"/>
      <c r="Y61"/>
      <c r="Z61"/>
      <c r="AA61"/>
      <c r="AB61"/>
    </row>
  </sheetData>
  <mergeCells count="2">
    <mergeCell ref="A1:V1"/>
    <mergeCell ref="A2:V2"/>
  </mergeCells>
  <phoneticPr fontId="0" type="noConversion"/>
  <pageMargins left="0.78740157480314965" right="0.78740157480314965" top="0.98425196850393704" bottom="0.98425196850393704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0"/>
  </sheetPr>
  <dimension ref="A1:AR355"/>
  <sheetViews>
    <sheetView showGridLines="0" topLeftCell="A202" zoomScaleNormal="100" zoomScaleSheetLayoutView="115" workbookViewId="0">
      <selection activeCell="A202" sqref="A202:J202"/>
    </sheetView>
  </sheetViews>
  <sheetFormatPr baseColWidth="10" defaultColWidth="11.42578125" defaultRowHeight="12.75"/>
  <cols>
    <col min="1" max="1" width="14.28515625" style="11" customWidth="1"/>
    <col min="2" max="10" width="7.7109375" style="11" customWidth="1"/>
    <col min="11" max="11" width="2.28515625" style="11" customWidth="1"/>
    <col min="12" max="12" width="14.28515625" style="11" customWidth="1"/>
    <col min="13" max="21" width="7.7109375" style="11" customWidth="1"/>
    <col min="22" max="16384" width="11.42578125" style="11"/>
  </cols>
  <sheetData>
    <row r="1" spans="1:10" ht="13.5" hidden="1" customHeight="1">
      <c r="A1" s="17"/>
      <c r="B1" s="17"/>
      <c r="C1" s="17"/>
      <c r="D1" s="17"/>
      <c r="E1" s="17"/>
      <c r="F1" s="17"/>
      <c r="G1" s="17"/>
      <c r="H1" s="17"/>
      <c r="I1" s="17"/>
      <c r="J1" s="17"/>
    </row>
    <row r="2" spans="1:10" ht="12.75" hidden="1" customHeight="1">
      <c r="A2" s="534"/>
      <c r="B2" s="534"/>
      <c r="C2" s="534"/>
      <c r="D2" s="534"/>
      <c r="E2" s="534"/>
      <c r="F2" s="534"/>
      <c r="G2" s="534"/>
      <c r="H2" s="534"/>
      <c r="I2" s="534"/>
      <c r="J2" s="534"/>
    </row>
    <row r="3" spans="1:10" ht="12.75" hidden="1" customHeight="1">
      <c r="A3" s="535"/>
      <c r="B3" s="523"/>
      <c r="C3" s="524"/>
      <c r="D3" s="524"/>
      <c r="E3" s="525"/>
      <c r="F3" s="524"/>
      <c r="G3" s="524"/>
      <c r="H3" s="523"/>
      <c r="I3" s="524"/>
      <c r="J3" s="524"/>
    </row>
    <row r="4" spans="1:10" ht="12.75" hidden="1" customHeight="1">
      <c r="A4" s="535"/>
      <c r="B4" s="52"/>
      <c r="C4" s="52"/>
      <c r="D4" s="52"/>
      <c r="E4" s="52"/>
      <c r="F4" s="52"/>
      <c r="G4" s="52"/>
      <c r="H4" s="52"/>
      <c r="I4" s="52"/>
      <c r="J4" s="52"/>
    </row>
    <row r="5" spans="1:10" ht="12.75" hidden="1" customHeight="1">
      <c r="A5" s="535"/>
      <c r="B5" s="52"/>
      <c r="C5" s="52"/>
      <c r="D5" s="52"/>
      <c r="E5" s="52"/>
      <c r="F5" s="52"/>
      <c r="G5" s="52"/>
      <c r="H5" s="52"/>
      <c r="I5" s="52"/>
      <c r="J5" s="52"/>
    </row>
    <row r="6" spans="1:10" ht="12.75" hidden="1" customHeight="1">
      <c r="A6" s="322"/>
      <c r="B6" s="66"/>
      <c r="C6" s="42"/>
      <c r="D6" s="42"/>
      <c r="E6" s="42"/>
      <c r="F6" s="42"/>
      <c r="G6" s="42"/>
      <c r="H6" s="42"/>
      <c r="I6" s="42"/>
      <c r="J6" s="42"/>
    </row>
    <row r="7" spans="1:10" ht="12.75" hidden="1" customHeight="1">
      <c r="A7" s="323"/>
      <c r="B7" s="69"/>
      <c r="C7" s="67"/>
      <c r="D7" s="67"/>
      <c r="E7" s="67"/>
      <c r="F7" s="67"/>
      <c r="G7" s="67"/>
      <c r="H7" s="67"/>
      <c r="I7" s="67"/>
      <c r="J7" s="67"/>
    </row>
    <row r="8" spans="1:10" ht="12.75" hidden="1" customHeight="1">
      <c r="A8" s="321"/>
      <c r="B8" s="66"/>
      <c r="C8" s="42"/>
      <c r="D8" s="42"/>
      <c r="E8" s="42"/>
      <c r="F8" s="42"/>
      <c r="G8" s="42"/>
      <c r="H8" s="42"/>
      <c r="I8" s="42"/>
      <c r="J8" s="42"/>
    </row>
    <row r="9" spans="1:10" ht="12.75" hidden="1" customHeight="1">
      <c r="A9" s="321"/>
      <c r="B9" s="66"/>
      <c r="C9" s="42"/>
      <c r="D9" s="42"/>
      <c r="E9" s="42"/>
      <c r="F9" s="42"/>
      <c r="G9" s="42"/>
      <c r="H9" s="42"/>
      <c r="I9" s="42"/>
      <c r="J9" s="42"/>
    </row>
    <row r="10" spans="1:10" ht="12.75" hidden="1" customHeight="1">
      <c r="A10" s="321"/>
      <c r="B10" s="66"/>
      <c r="C10" s="42"/>
      <c r="D10" s="42"/>
      <c r="E10" s="42"/>
      <c r="F10" s="42"/>
      <c r="G10" s="42"/>
      <c r="H10" s="42"/>
      <c r="I10" s="42"/>
      <c r="J10" s="42"/>
    </row>
    <row r="11" spans="1:10" ht="12.75" hidden="1" customHeight="1">
      <c r="A11" s="321"/>
      <c r="B11" s="66"/>
      <c r="C11" s="42"/>
      <c r="D11" s="42"/>
      <c r="E11" s="42"/>
      <c r="F11" s="42"/>
      <c r="G11" s="42"/>
      <c r="H11" s="42"/>
      <c r="I11" s="42"/>
      <c r="J11" s="42"/>
    </row>
    <row r="12" spans="1:10" ht="12.75" hidden="1" customHeight="1">
      <c r="A12" s="321"/>
      <c r="B12" s="66"/>
      <c r="C12" s="42"/>
      <c r="D12" s="42"/>
      <c r="E12" s="42"/>
      <c r="F12" s="42"/>
      <c r="G12" s="42"/>
      <c r="H12" s="42"/>
      <c r="I12" s="42"/>
      <c r="J12" s="42"/>
    </row>
    <row r="13" spans="1:10" ht="12.75" hidden="1" customHeight="1">
      <c r="A13" s="321"/>
      <c r="B13" s="66"/>
      <c r="C13" s="42"/>
      <c r="D13" s="42"/>
      <c r="E13" s="42"/>
      <c r="F13" s="42"/>
      <c r="G13" s="42"/>
      <c r="H13" s="42"/>
      <c r="I13" s="42"/>
      <c r="J13" s="42"/>
    </row>
    <row r="14" spans="1:10" ht="12.75" hidden="1" customHeight="1">
      <c r="A14" s="324"/>
      <c r="B14" s="42"/>
      <c r="C14" s="42"/>
      <c r="D14" s="42"/>
      <c r="E14" s="42"/>
      <c r="F14" s="42"/>
      <c r="G14" s="42"/>
      <c r="H14" s="42"/>
      <c r="I14" s="42"/>
      <c r="J14" s="42"/>
    </row>
    <row r="15" spans="1:10" ht="12.75" hidden="1" customHeight="1">
      <c r="A15" s="324"/>
      <c r="B15" s="42"/>
      <c r="C15" s="42"/>
      <c r="D15" s="42"/>
      <c r="E15" s="42"/>
      <c r="F15" s="42"/>
      <c r="G15" s="42"/>
      <c r="H15" s="42"/>
      <c r="I15" s="42"/>
      <c r="J15" s="42"/>
    </row>
    <row r="16" spans="1:10" ht="12.75" hidden="1" customHeight="1">
      <c r="A16" s="321"/>
      <c r="B16" s="66"/>
      <c r="C16" s="42"/>
      <c r="D16" s="42"/>
      <c r="E16" s="42"/>
      <c r="F16" s="42"/>
      <c r="G16" s="42"/>
      <c r="H16" s="42"/>
      <c r="I16" s="42"/>
      <c r="J16" s="42"/>
    </row>
    <row r="17" spans="1:10" ht="12.75" hidden="1" customHeight="1">
      <c r="A17" s="321"/>
      <c r="B17" s="66"/>
      <c r="C17" s="42"/>
      <c r="D17" s="42"/>
      <c r="E17" s="42"/>
      <c r="F17" s="42"/>
      <c r="G17" s="42"/>
      <c r="H17" s="42"/>
      <c r="I17" s="42"/>
      <c r="J17" s="42"/>
    </row>
    <row r="18" spans="1:10" ht="12.75" hidden="1" customHeight="1">
      <c r="A18" s="321"/>
      <c r="B18" s="66"/>
      <c r="C18" s="42"/>
      <c r="D18" s="42"/>
      <c r="E18" s="42"/>
      <c r="F18" s="42"/>
      <c r="G18" s="42"/>
      <c r="H18" s="42"/>
      <c r="I18" s="42"/>
      <c r="J18" s="42"/>
    </row>
    <row r="19" spans="1:10" ht="12.75" hidden="1" customHeight="1">
      <c r="A19" s="321"/>
      <c r="B19" s="66"/>
      <c r="C19" s="42"/>
      <c r="D19" s="42"/>
      <c r="E19" s="42"/>
      <c r="F19" s="42"/>
      <c r="G19" s="42"/>
      <c r="H19" s="42"/>
      <c r="I19" s="42"/>
      <c r="J19" s="42"/>
    </row>
    <row r="20" spans="1:10" ht="12.75" hidden="1" customHeight="1">
      <c r="A20" s="321"/>
      <c r="B20" s="66"/>
      <c r="C20" s="42"/>
      <c r="D20" s="42"/>
      <c r="E20" s="42"/>
      <c r="F20" s="42"/>
      <c r="G20" s="42"/>
      <c r="H20" s="42"/>
      <c r="I20" s="42"/>
      <c r="J20" s="42"/>
    </row>
    <row r="21" spans="1:10" ht="12.75" hidden="1" customHeight="1">
      <c r="A21" s="322"/>
      <c r="B21" s="66"/>
      <c r="C21" s="42"/>
      <c r="D21" s="42"/>
      <c r="E21" s="42"/>
      <c r="F21" s="42"/>
      <c r="G21" s="42"/>
      <c r="H21" s="42"/>
      <c r="I21" s="42"/>
      <c r="J21" s="42"/>
    </row>
    <row r="22" spans="1:10" ht="12.75" hidden="1" customHeight="1">
      <c r="A22" s="323"/>
      <c r="B22" s="69"/>
      <c r="C22" s="67"/>
      <c r="D22" s="67"/>
      <c r="E22" s="67"/>
      <c r="F22" s="67"/>
      <c r="G22" s="67"/>
      <c r="H22" s="67"/>
      <c r="I22" s="67"/>
      <c r="J22" s="67"/>
    </row>
    <row r="23" spans="1:10" ht="12.75" hidden="1" customHeight="1">
      <c r="A23" s="321"/>
      <c r="B23" s="66"/>
      <c r="C23" s="42"/>
      <c r="D23" s="42"/>
      <c r="E23" s="42"/>
      <c r="F23" s="42"/>
      <c r="G23" s="42"/>
      <c r="H23" s="42"/>
      <c r="I23" s="42"/>
      <c r="J23" s="42"/>
    </row>
    <row r="24" spans="1:10" ht="12.75" hidden="1" customHeight="1">
      <c r="A24" s="321"/>
      <c r="B24" s="66"/>
      <c r="C24" s="42"/>
      <c r="D24" s="42"/>
      <c r="E24" s="42"/>
      <c r="F24" s="42"/>
      <c r="G24" s="42"/>
      <c r="H24" s="42"/>
      <c r="I24" s="42"/>
      <c r="J24" s="42"/>
    </row>
    <row r="25" spans="1:10" ht="12.75" hidden="1" customHeight="1">
      <c r="A25" s="321"/>
      <c r="B25" s="66"/>
      <c r="C25" s="42"/>
      <c r="D25" s="42"/>
      <c r="E25" s="42"/>
      <c r="F25" s="42"/>
      <c r="G25" s="42"/>
      <c r="H25" s="42"/>
      <c r="I25" s="42"/>
      <c r="J25" s="42"/>
    </row>
    <row r="26" spans="1:10" ht="12.75" hidden="1" customHeight="1">
      <c r="A26" s="321"/>
      <c r="B26" s="66"/>
      <c r="C26" s="42"/>
      <c r="D26" s="42"/>
      <c r="E26" s="42"/>
      <c r="F26" s="42"/>
      <c r="G26" s="42"/>
      <c r="H26" s="42"/>
      <c r="I26" s="42"/>
      <c r="J26" s="42"/>
    </row>
    <row r="27" spans="1:10" ht="12.75" hidden="1" customHeight="1">
      <c r="A27" s="321"/>
      <c r="B27" s="66"/>
      <c r="C27" s="42"/>
      <c r="D27" s="42"/>
      <c r="E27" s="42"/>
      <c r="F27" s="42"/>
      <c r="G27" s="42"/>
      <c r="H27" s="42"/>
      <c r="I27" s="42"/>
      <c r="J27" s="42"/>
    </row>
    <row r="28" spans="1:10" ht="12.75" hidden="1" customHeight="1">
      <c r="A28" s="321"/>
      <c r="B28" s="66"/>
      <c r="C28" s="42"/>
      <c r="D28" s="42"/>
      <c r="E28" s="42"/>
      <c r="F28" s="42"/>
      <c r="G28" s="42"/>
      <c r="H28" s="42"/>
      <c r="I28" s="42"/>
      <c r="J28" s="42"/>
    </row>
    <row r="29" spans="1:10" ht="12.75" hidden="1" customHeight="1">
      <c r="A29" s="321"/>
      <c r="B29" s="66"/>
      <c r="C29" s="42"/>
      <c r="D29" s="42"/>
      <c r="E29" s="42"/>
      <c r="F29" s="42"/>
      <c r="G29" s="42"/>
      <c r="H29" s="42"/>
      <c r="I29" s="42"/>
      <c r="J29" s="42"/>
    </row>
    <row r="30" spans="1:10" ht="12.75" hidden="1" customHeight="1">
      <c r="A30" s="321"/>
      <c r="B30" s="66"/>
      <c r="C30" s="42"/>
      <c r="D30" s="42"/>
      <c r="E30" s="42"/>
      <c r="F30" s="42"/>
      <c r="G30" s="42"/>
      <c r="H30" s="42"/>
      <c r="I30" s="42"/>
      <c r="J30" s="42"/>
    </row>
    <row r="31" spans="1:10" ht="12.75" hidden="1" customHeight="1">
      <c r="A31" s="321"/>
      <c r="B31" s="66"/>
      <c r="C31" s="42"/>
      <c r="D31" s="42"/>
      <c r="E31" s="42"/>
      <c r="F31" s="42"/>
      <c r="G31" s="42"/>
      <c r="H31" s="42"/>
      <c r="I31" s="42"/>
      <c r="J31" s="42"/>
    </row>
    <row r="32" spans="1:10" ht="12.75" hidden="1" customHeight="1">
      <c r="A32" s="321"/>
      <c r="B32" s="66"/>
      <c r="C32" s="42"/>
      <c r="D32" s="42"/>
      <c r="E32" s="42"/>
      <c r="F32" s="42"/>
      <c r="G32" s="42"/>
      <c r="H32" s="42"/>
      <c r="I32" s="42"/>
      <c r="J32" s="42"/>
    </row>
    <row r="33" spans="1:10" ht="12.75" hidden="1" customHeight="1">
      <c r="A33" s="321"/>
      <c r="B33" s="66"/>
      <c r="C33" s="42"/>
      <c r="D33" s="42"/>
      <c r="E33" s="42"/>
      <c r="F33" s="42"/>
      <c r="G33" s="42"/>
      <c r="H33" s="42"/>
      <c r="I33" s="42"/>
      <c r="J33" s="42"/>
    </row>
    <row r="34" spans="1:10" ht="12.75" hidden="1" customHeight="1">
      <c r="A34" s="321"/>
      <c r="B34" s="66"/>
      <c r="C34" s="42"/>
      <c r="D34" s="42"/>
      <c r="E34" s="42"/>
      <c r="F34" s="42"/>
      <c r="G34" s="42"/>
      <c r="H34" s="42"/>
      <c r="I34" s="42"/>
      <c r="J34" s="42"/>
    </row>
    <row r="35" spans="1:10" ht="12.75" hidden="1" customHeight="1">
      <c r="A35" s="321"/>
      <c r="B35" s="66"/>
      <c r="C35" s="42"/>
      <c r="D35" s="42"/>
      <c r="E35" s="42"/>
      <c r="F35" s="42"/>
      <c r="G35" s="42"/>
      <c r="H35" s="42"/>
      <c r="I35" s="42"/>
      <c r="J35" s="42"/>
    </row>
    <row r="36" spans="1:10" ht="12.75" hidden="1" customHeight="1">
      <c r="A36" s="322"/>
      <c r="B36" s="66"/>
      <c r="C36" s="42"/>
      <c r="D36" s="42"/>
      <c r="E36" s="42"/>
      <c r="F36" s="42"/>
      <c r="G36" s="42"/>
      <c r="H36" s="42"/>
      <c r="I36" s="42"/>
      <c r="J36" s="42"/>
    </row>
    <row r="37" spans="1:10" ht="12.75" hidden="1" customHeight="1">
      <c r="A37" s="323"/>
      <c r="B37" s="69"/>
      <c r="C37" s="67"/>
      <c r="D37" s="67"/>
      <c r="E37" s="67"/>
      <c r="F37" s="67"/>
      <c r="G37" s="67"/>
      <c r="H37" s="67"/>
      <c r="I37" s="67"/>
      <c r="J37" s="67"/>
    </row>
    <row r="38" spans="1:10" ht="12.75" hidden="1" customHeight="1">
      <c r="A38" s="321"/>
      <c r="B38" s="66"/>
      <c r="C38" s="42"/>
      <c r="D38" s="42"/>
      <c r="E38" s="42"/>
      <c r="F38" s="42"/>
      <c r="G38" s="42"/>
      <c r="H38" s="42"/>
      <c r="I38" s="42"/>
      <c r="J38" s="42"/>
    </row>
    <row r="39" spans="1:10" ht="12.75" hidden="1" customHeight="1">
      <c r="A39" s="321"/>
      <c r="B39" s="66"/>
      <c r="C39" s="42"/>
      <c r="D39" s="42"/>
      <c r="E39" s="42"/>
      <c r="F39" s="42"/>
      <c r="G39" s="42"/>
      <c r="H39" s="42"/>
      <c r="I39" s="42"/>
      <c r="J39" s="42"/>
    </row>
    <row r="40" spans="1:10" ht="12.75" hidden="1" customHeight="1">
      <c r="A40" s="321"/>
      <c r="B40" s="66"/>
      <c r="C40" s="42"/>
      <c r="D40" s="42"/>
      <c r="E40" s="42"/>
      <c r="F40" s="42"/>
      <c r="G40" s="42"/>
      <c r="H40" s="42"/>
      <c r="I40" s="42"/>
      <c r="J40" s="42"/>
    </row>
    <row r="41" spans="1:10" ht="12.75" hidden="1" customHeight="1">
      <c r="A41" s="321"/>
      <c r="B41" s="66"/>
      <c r="C41" s="42"/>
      <c r="D41" s="42"/>
      <c r="E41" s="42"/>
      <c r="F41" s="42"/>
      <c r="G41" s="42"/>
      <c r="H41" s="42"/>
      <c r="I41" s="42"/>
      <c r="J41" s="42"/>
    </row>
    <row r="42" spans="1:10" ht="12.75" hidden="1" customHeight="1">
      <c r="A42" s="321"/>
      <c r="B42" s="66"/>
      <c r="C42" s="42"/>
      <c r="D42" s="42"/>
      <c r="E42" s="42"/>
      <c r="F42" s="42"/>
      <c r="G42" s="42"/>
      <c r="H42" s="42"/>
      <c r="I42" s="42"/>
      <c r="J42" s="42"/>
    </row>
    <row r="43" spans="1:10" ht="12.75" hidden="1" customHeight="1">
      <c r="A43" s="321"/>
      <c r="B43" s="66"/>
      <c r="C43" s="42"/>
      <c r="D43" s="42"/>
      <c r="E43" s="42"/>
      <c r="F43" s="42"/>
      <c r="G43" s="42"/>
      <c r="H43" s="42"/>
      <c r="I43" s="42"/>
      <c r="J43" s="42"/>
    </row>
    <row r="44" spans="1:10" ht="12.75" hidden="1" customHeight="1">
      <c r="A44" s="321"/>
      <c r="B44" s="66"/>
      <c r="C44" s="42"/>
      <c r="D44" s="42"/>
      <c r="E44" s="42"/>
      <c r="F44" s="42"/>
      <c r="G44" s="42"/>
      <c r="H44" s="42"/>
      <c r="I44" s="42"/>
      <c r="J44" s="42"/>
    </row>
    <row r="45" spans="1:10" ht="12.75" hidden="1" customHeight="1">
      <c r="A45" s="321"/>
      <c r="B45" s="66"/>
      <c r="C45" s="42"/>
      <c r="D45" s="42"/>
      <c r="E45" s="42"/>
      <c r="F45" s="42"/>
      <c r="G45" s="42"/>
      <c r="H45" s="42"/>
      <c r="I45" s="42"/>
      <c r="J45" s="42"/>
    </row>
    <row r="46" spans="1:10" ht="12.75" hidden="1" customHeight="1">
      <c r="A46" s="321"/>
      <c r="B46" s="66"/>
      <c r="C46" s="42"/>
      <c r="D46" s="42"/>
      <c r="E46" s="42"/>
      <c r="F46" s="42"/>
      <c r="G46" s="42"/>
      <c r="H46" s="42"/>
      <c r="I46" s="42"/>
      <c r="J46" s="42"/>
    </row>
    <row r="47" spans="1:10" ht="12.75" hidden="1" customHeight="1">
      <c r="A47" s="321"/>
      <c r="B47" s="66"/>
      <c r="C47" s="42"/>
      <c r="D47" s="42"/>
      <c r="E47" s="42"/>
      <c r="F47" s="42"/>
      <c r="G47" s="42"/>
      <c r="H47" s="42"/>
      <c r="I47" s="42"/>
      <c r="J47" s="42"/>
    </row>
    <row r="48" spans="1:10" ht="12.75" hidden="1" customHeight="1">
      <c r="A48" s="321"/>
      <c r="B48" s="66"/>
      <c r="C48" s="42"/>
      <c r="D48" s="42"/>
      <c r="E48" s="42"/>
      <c r="F48" s="42"/>
      <c r="G48" s="42"/>
      <c r="H48" s="42"/>
      <c r="I48" s="42"/>
      <c r="J48" s="42"/>
    </row>
    <row r="49" spans="1:10" ht="12.75" hidden="1" customHeight="1">
      <c r="A49" s="321"/>
      <c r="B49" s="66"/>
      <c r="C49" s="42"/>
      <c r="D49" s="42"/>
      <c r="E49" s="42"/>
      <c r="F49" s="42"/>
      <c r="G49" s="42"/>
      <c r="H49" s="42"/>
      <c r="I49" s="42"/>
      <c r="J49" s="42"/>
    </row>
    <row r="50" spans="1:10" ht="12.75" hidden="1" customHeight="1">
      <c r="A50" s="321"/>
      <c r="B50" s="66"/>
      <c r="C50" s="42"/>
      <c r="D50" s="42"/>
      <c r="E50" s="42"/>
      <c r="F50" s="42"/>
      <c r="G50" s="42"/>
      <c r="H50" s="42"/>
      <c r="I50" s="42"/>
      <c r="J50" s="42"/>
    </row>
    <row r="51" spans="1:10" ht="12.75" hidden="1" customHeight="1">
      <c r="A51" s="322"/>
      <c r="B51" s="66"/>
      <c r="C51" s="42"/>
      <c r="D51" s="42"/>
      <c r="E51" s="42"/>
      <c r="F51" s="42"/>
      <c r="G51" s="42"/>
      <c r="H51" s="42"/>
      <c r="I51" s="42"/>
      <c r="J51" s="42"/>
    </row>
    <row r="52" spans="1:10" ht="12.75" hidden="1" customHeight="1">
      <c r="A52" s="323"/>
      <c r="B52" s="69"/>
      <c r="C52" s="67"/>
      <c r="D52" s="67"/>
      <c r="E52" s="67"/>
      <c r="F52" s="67"/>
      <c r="G52" s="67"/>
      <c r="H52" s="67"/>
      <c r="I52" s="67"/>
      <c r="J52" s="67"/>
    </row>
    <row r="53" spans="1:10" ht="12.75" hidden="1" customHeight="1">
      <c r="A53" s="321"/>
      <c r="B53" s="66"/>
      <c r="C53" s="42"/>
      <c r="D53" s="42"/>
      <c r="E53" s="42"/>
      <c r="F53" s="42"/>
      <c r="G53" s="42"/>
      <c r="H53" s="42"/>
      <c r="I53" s="42"/>
      <c r="J53" s="42"/>
    </row>
    <row r="54" spans="1:10" ht="12.75" hidden="1" customHeight="1">
      <c r="A54" s="321"/>
      <c r="B54" s="66"/>
      <c r="C54" s="42"/>
      <c r="D54" s="42"/>
      <c r="E54" s="42"/>
      <c r="F54" s="42"/>
      <c r="G54" s="42"/>
      <c r="H54" s="42"/>
      <c r="I54" s="42"/>
      <c r="J54" s="42"/>
    </row>
    <row r="55" spans="1:10" ht="12.75" hidden="1" customHeight="1">
      <c r="A55" s="321"/>
      <c r="B55" s="66"/>
      <c r="C55" s="42"/>
      <c r="D55" s="42"/>
      <c r="E55" s="42"/>
      <c r="F55" s="42"/>
      <c r="G55" s="42"/>
      <c r="H55" s="42"/>
      <c r="I55" s="42"/>
      <c r="J55" s="42"/>
    </row>
    <row r="56" spans="1:10" ht="12.75" hidden="1" customHeight="1">
      <c r="A56" s="321"/>
      <c r="B56" s="66"/>
      <c r="C56" s="42"/>
      <c r="D56" s="42"/>
      <c r="E56" s="42"/>
      <c r="F56" s="42"/>
      <c r="G56" s="42"/>
      <c r="H56" s="42"/>
      <c r="I56" s="42"/>
      <c r="J56" s="42"/>
    </row>
    <row r="57" spans="1:10" ht="12.75" hidden="1" customHeight="1">
      <c r="A57" s="321"/>
      <c r="B57" s="66"/>
      <c r="C57" s="42"/>
      <c r="D57" s="42"/>
      <c r="E57" s="42"/>
      <c r="F57" s="42"/>
      <c r="G57" s="42"/>
      <c r="H57" s="42"/>
      <c r="I57" s="42"/>
      <c r="J57" s="42"/>
    </row>
    <row r="58" spans="1:10" ht="12.75" hidden="1" customHeight="1">
      <c r="A58" s="321"/>
      <c r="B58" s="66"/>
      <c r="C58" s="42"/>
      <c r="D58" s="42"/>
      <c r="E58" s="42"/>
      <c r="F58" s="42"/>
      <c r="G58" s="42"/>
      <c r="H58" s="42"/>
      <c r="I58" s="42"/>
      <c r="J58" s="42"/>
    </row>
    <row r="59" spans="1:10" ht="12.75" hidden="1" customHeight="1">
      <c r="A59" s="321"/>
      <c r="B59" s="66"/>
      <c r="C59" s="42"/>
      <c r="D59" s="42"/>
      <c r="E59" s="42"/>
      <c r="F59" s="42"/>
      <c r="G59" s="42"/>
      <c r="H59" s="42"/>
      <c r="I59" s="42"/>
      <c r="J59" s="42"/>
    </row>
    <row r="60" spans="1:10" ht="12.75" hidden="1" customHeight="1">
      <c r="A60" s="321"/>
      <c r="B60" s="66"/>
      <c r="C60" s="42"/>
      <c r="D60" s="42"/>
      <c r="E60" s="42"/>
      <c r="F60" s="42"/>
      <c r="G60" s="42"/>
      <c r="H60" s="42"/>
      <c r="I60" s="42"/>
      <c r="J60" s="42"/>
    </row>
    <row r="61" spans="1:10" ht="12.75" hidden="1" customHeight="1">
      <c r="A61" s="321"/>
      <c r="B61" s="66"/>
      <c r="C61" s="42"/>
      <c r="D61" s="42"/>
      <c r="E61" s="42"/>
      <c r="F61" s="42"/>
      <c r="G61" s="42"/>
      <c r="H61" s="42"/>
      <c r="I61" s="42"/>
      <c r="J61" s="42"/>
    </row>
    <row r="62" spans="1:10" ht="12.75" hidden="1" customHeight="1">
      <c r="A62" s="321"/>
      <c r="B62" s="66"/>
      <c r="C62" s="42"/>
      <c r="D62" s="42"/>
      <c r="E62" s="42"/>
      <c r="F62" s="42"/>
      <c r="G62" s="42"/>
      <c r="H62" s="42"/>
      <c r="I62" s="42"/>
      <c r="J62" s="42"/>
    </row>
    <row r="63" spans="1:10" ht="12.75" hidden="1" customHeight="1">
      <c r="A63" s="321"/>
      <c r="B63" s="66"/>
      <c r="C63" s="42"/>
      <c r="D63" s="42"/>
      <c r="E63" s="42"/>
      <c r="F63" s="42"/>
      <c r="G63" s="42"/>
      <c r="H63" s="42"/>
      <c r="I63" s="42"/>
      <c r="J63" s="42"/>
    </row>
    <row r="64" spans="1:10" ht="12.75" hidden="1" customHeight="1">
      <c r="A64" s="321"/>
      <c r="B64" s="66"/>
      <c r="C64" s="42"/>
      <c r="D64" s="42"/>
      <c r="E64" s="42"/>
      <c r="F64" s="42"/>
      <c r="G64" s="42"/>
      <c r="H64" s="42"/>
      <c r="I64" s="42"/>
      <c r="J64" s="42"/>
    </row>
    <row r="65" spans="1:10" ht="12.75" hidden="1" customHeight="1">
      <c r="A65" s="321"/>
      <c r="B65" s="66"/>
      <c r="C65" s="42"/>
      <c r="D65" s="42"/>
      <c r="E65" s="42"/>
      <c r="F65" s="42"/>
      <c r="G65" s="42"/>
      <c r="H65" s="42"/>
      <c r="I65" s="42"/>
      <c r="J65" s="42"/>
    </row>
    <row r="66" spans="1:10" ht="12.75" hidden="1" customHeight="1">
      <c r="A66" s="322"/>
      <c r="B66" s="66"/>
      <c r="C66" s="42"/>
      <c r="D66" s="42"/>
      <c r="E66" s="42"/>
      <c r="F66" s="42"/>
      <c r="G66" s="42"/>
      <c r="H66" s="42"/>
      <c r="I66" s="42"/>
      <c r="J66" s="42"/>
    </row>
    <row r="67" spans="1:10" ht="12.75" hidden="1" customHeight="1">
      <c r="A67" s="323"/>
      <c r="B67" s="69"/>
      <c r="C67" s="67"/>
      <c r="D67" s="67"/>
      <c r="E67" s="67"/>
      <c r="F67" s="67"/>
      <c r="G67" s="67"/>
      <c r="H67" s="67"/>
      <c r="I67" s="67"/>
      <c r="J67" s="67"/>
    </row>
    <row r="68" spans="1:10" ht="12.75" hidden="1" customHeight="1">
      <c r="A68" s="321"/>
      <c r="B68" s="66"/>
      <c r="C68" s="42"/>
      <c r="D68" s="42"/>
      <c r="E68" s="42"/>
      <c r="F68" s="42"/>
      <c r="G68" s="42"/>
      <c r="H68" s="42"/>
      <c r="I68" s="42"/>
      <c r="J68" s="42"/>
    </row>
    <row r="69" spans="1:10" ht="12.75" hidden="1" customHeight="1">
      <c r="A69" s="321"/>
      <c r="B69" s="66"/>
      <c r="C69" s="42"/>
      <c r="D69" s="42"/>
      <c r="E69" s="42"/>
      <c r="F69" s="42"/>
      <c r="G69" s="42"/>
      <c r="H69" s="42"/>
      <c r="I69" s="42"/>
      <c r="J69" s="42"/>
    </row>
    <row r="70" spans="1:10" ht="12.75" hidden="1" customHeight="1">
      <c r="A70" s="321"/>
      <c r="B70" s="66"/>
      <c r="C70" s="42"/>
      <c r="D70" s="42"/>
      <c r="E70" s="42"/>
      <c r="F70" s="42"/>
      <c r="G70" s="42"/>
      <c r="H70" s="42"/>
      <c r="I70" s="42"/>
      <c r="J70" s="42"/>
    </row>
    <row r="71" spans="1:10" ht="12.75" hidden="1" customHeight="1">
      <c r="A71" s="321"/>
      <c r="B71" s="66"/>
      <c r="C71" s="42"/>
      <c r="D71" s="42"/>
      <c r="E71" s="42"/>
      <c r="F71" s="42"/>
      <c r="G71" s="42"/>
      <c r="H71" s="42"/>
      <c r="I71" s="42"/>
      <c r="J71" s="42"/>
    </row>
    <row r="72" spans="1:10" ht="12.75" hidden="1" customHeight="1">
      <c r="A72" s="321"/>
      <c r="B72" s="66"/>
      <c r="C72" s="42"/>
      <c r="D72" s="42"/>
      <c r="E72" s="42"/>
      <c r="F72" s="42"/>
      <c r="G72" s="42"/>
      <c r="H72" s="42"/>
      <c r="I72" s="42"/>
      <c r="J72" s="42"/>
    </row>
    <row r="73" spans="1:10" ht="12.75" hidden="1" customHeight="1">
      <c r="A73" s="321"/>
      <c r="B73" s="66"/>
      <c r="C73" s="42"/>
      <c r="D73" s="42"/>
      <c r="E73" s="42"/>
      <c r="F73" s="42"/>
      <c r="G73" s="42"/>
      <c r="H73" s="42"/>
      <c r="I73" s="42"/>
      <c r="J73" s="42"/>
    </row>
    <row r="74" spans="1:10" ht="12.75" hidden="1" customHeight="1">
      <c r="A74" s="321"/>
      <c r="B74" s="66"/>
      <c r="C74" s="42"/>
      <c r="D74" s="42"/>
      <c r="E74" s="42"/>
      <c r="F74" s="42"/>
      <c r="G74" s="42"/>
      <c r="H74" s="42"/>
      <c r="I74" s="42"/>
      <c r="J74" s="42"/>
    </row>
    <row r="75" spans="1:10" ht="12.75" hidden="1" customHeight="1">
      <c r="A75" s="321"/>
      <c r="B75" s="66"/>
      <c r="C75" s="42"/>
      <c r="D75" s="42"/>
      <c r="E75" s="42"/>
      <c r="F75" s="42"/>
      <c r="G75" s="42"/>
      <c r="H75" s="42"/>
      <c r="I75" s="42"/>
      <c r="J75" s="42"/>
    </row>
    <row r="76" spans="1:10" ht="12.75" hidden="1" customHeight="1">
      <c r="A76" s="321"/>
      <c r="B76" s="66"/>
      <c r="C76" s="42"/>
      <c r="D76" s="42"/>
      <c r="E76" s="42"/>
      <c r="F76" s="42"/>
      <c r="G76" s="42"/>
      <c r="H76" s="42"/>
      <c r="I76" s="42"/>
      <c r="J76" s="42"/>
    </row>
    <row r="77" spans="1:10" ht="12.75" hidden="1" customHeight="1">
      <c r="A77" s="321"/>
      <c r="B77" s="66"/>
      <c r="C77" s="42"/>
      <c r="D77" s="42"/>
      <c r="E77" s="42"/>
      <c r="F77" s="42"/>
      <c r="G77" s="42"/>
      <c r="H77" s="42"/>
      <c r="I77" s="42"/>
      <c r="J77" s="42"/>
    </row>
    <row r="78" spans="1:10" ht="12.75" hidden="1" customHeight="1">
      <c r="A78" s="321"/>
      <c r="B78" s="66"/>
      <c r="C78" s="42"/>
      <c r="D78" s="42"/>
      <c r="E78" s="42"/>
      <c r="F78" s="42"/>
      <c r="G78" s="42"/>
      <c r="H78" s="42"/>
      <c r="I78" s="42"/>
      <c r="J78" s="42"/>
    </row>
    <row r="79" spans="1:10" ht="12.75" hidden="1" customHeight="1">
      <c r="A79" s="321"/>
      <c r="B79" s="66"/>
      <c r="C79" s="42"/>
      <c r="D79" s="42"/>
      <c r="E79" s="42"/>
      <c r="F79" s="42"/>
      <c r="G79" s="42"/>
      <c r="H79" s="42"/>
      <c r="I79" s="42"/>
      <c r="J79" s="42"/>
    </row>
    <row r="80" spans="1:10" ht="12.75" hidden="1" customHeight="1">
      <c r="A80" s="321"/>
      <c r="B80" s="66"/>
      <c r="C80" s="42"/>
      <c r="D80" s="42"/>
      <c r="E80" s="42"/>
      <c r="F80" s="42"/>
      <c r="G80" s="42"/>
      <c r="H80" s="42"/>
      <c r="I80" s="42"/>
      <c r="J80" s="42"/>
    </row>
    <row r="81" spans="1:10" ht="12.75" hidden="1" customHeight="1">
      <c r="A81" s="322"/>
      <c r="B81" s="66"/>
      <c r="C81" s="42"/>
      <c r="D81" s="42"/>
      <c r="E81" s="42"/>
      <c r="F81" s="42"/>
      <c r="G81" s="42"/>
      <c r="H81" s="42"/>
      <c r="I81" s="42"/>
      <c r="J81" s="42"/>
    </row>
    <row r="82" spans="1:10" ht="12.75" hidden="1" customHeight="1">
      <c r="A82" s="323"/>
      <c r="B82" s="69"/>
      <c r="C82" s="67"/>
      <c r="D82" s="67"/>
      <c r="E82" s="67"/>
      <c r="F82" s="67"/>
      <c r="G82" s="67"/>
      <c r="H82" s="67"/>
      <c r="I82" s="67"/>
      <c r="J82" s="67"/>
    </row>
    <row r="83" spans="1:10" ht="12.75" hidden="1" customHeight="1">
      <c r="A83" s="321"/>
      <c r="B83" s="66"/>
      <c r="C83" s="42"/>
      <c r="D83" s="42"/>
      <c r="E83" s="42"/>
      <c r="F83" s="42"/>
      <c r="G83" s="42"/>
      <c r="H83" s="42"/>
      <c r="I83" s="42"/>
      <c r="J83" s="42"/>
    </row>
    <row r="84" spans="1:10" ht="12.75" hidden="1" customHeight="1">
      <c r="A84" s="321"/>
      <c r="B84" s="66"/>
      <c r="C84" s="42"/>
      <c r="D84" s="42"/>
      <c r="E84" s="42"/>
      <c r="F84" s="42"/>
      <c r="G84" s="42"/>
      <c r="H84" s="42"/>
      <c r="I84" s="42"/>
      <c r="J84" s="42"/>
    </row>
    <row r="85" spans="1:10" ht="12.75" hidden="1" customHeight="1">
      <c r="A85" s="321"/>
      <c r="B85" s="66"/>
      <c r="C85" s="42"/>
      <c r="D85" s="42"/>
      <c r="E85" s="42"/>
      <c r="F85" s="42"/>
      <c r="G85" s="42"/>
      <c r="H85" s="42"/>
      <c r="I85" s="42"/>
      <c r="J85" s="42"/>
    </row>
    <row r="86" spans="1:10" ht="12.75" hidden="1" customHeight="1">
      <c r="A86" s="321"/>
      <c r="B86" s="66"/>
      <c r="C86" s="42"/>
      <c r="D86" s="42"/>
      <c r="E86" s="42"/>
      <c r="F86" s="42"/>
      <c r="G86" s="42"/>
      <c r="H86" s="42"/>
      <c r="I86" s="42"/>
      <c r="J86" s="42"/>
    </row>
    <row r="87" spans="1:10" ht="12.75" hidden="1" customHeight="1">
      <c r="A87" s="321"/>
      <c r="B87" s="66"/>
      <c r="C87" s="42"/>
      <c r="D87" s="42"/>
      <c r="E87" s="42"/>
      <c r="F87" s="42"/>
      <c r="G87" s="42"/>
      <c r="H87" s="42"/>
      <c r="I87" s="42"/>
      <c r="J87" s="42"/>
    </row>
    <row r="88" spans="1:10" ht="12.75" hidden="1" customHeight="1">
      <c r="A88" s="321"/>
      <c r="B88" s="66"/>
      <c r="C88" s="42"/>
      <c r="D88" s="42"/>
      <c r="E88" s="42"/>
      <c r="F88" s="42"/>
      <c r="G88" s="42"/>
      <c r="H88" s="42"/>
      <c r="I88" s="42"/>
      <c r="J88" s="42"/>
    </row>
    <row r="89" spans="1:10" ht="12.75" hidden="1" customHeight="1">
      <c r="A89" s="321"/>
      <c r="B89" s="66"/>
      <c r="C89" s="42"/>
      <c r="D89" s="42"/>
      <c r="E89" s="42"/>
      <c r="F89" s="42"/>
      <c r="G89" s="42"/>
      <c r="H89" s="42"/>
      <c r="I89" s="42"/>
      <c r="J89" s="42"/>
    </row>
    <row r="90" spans="1:10" ht="12.75" hidden="1" customHeight="1">
      <c r="A90" s="321"/>
      <c r="B90" s="66"/>
      <c r="C90" s="42"/>
      <c r="D90" s="42"/>
      <c r="E90" s="42"/>
      <c r="F90" s="42"/>
      <c r="G90" s="42"/>
      <c r="H90" s="42"/>
      <c r="I90" s="42"/>
      <c r="J90" s="42"/>
    </row>
    <row r="91" spans="1:10" ht="12.75" hidden="1" customHeight="1">
      <c r="A91" s="321"/>
      <c r="B91" s="66"/>
      <c r="C91" s="42"/>
      <c r="D91" s="42"/>
      <c r="E91" s="42"/>
      <c r="F91" s="42"/>
      <c r="G91" s="42"/>
      <c r="H91" s="42"/>
      <c r="I91" s="42"/>
      <c r="J91" s="42"/>
    </row>
    <row r="92" spans="1:10" ht="12.75" hidden="1" customHeight="1">
      <c r="A92" s="321"/>
      <c r="B92" s="66"/>
      <c r="C92" s="42"/>
      <c r="D92" s="42"/>
      <c r="E92" s="42"/>
      <c r="F92" s="42"/>
      <c r="G92" s="42"/>
      <c r="H92" s="42"/>
      <c r="I92" s="42"/>
      <c r="J92" s="42"/>
    </row>
    <row r="93" spans="1:10" ht="12.75" hidden="1" customHeight="1">
      <c r="A93" s="321"/>
      <c r="B93" s="66"/>
      <c r="C93" s="42"/>
      <c r="D93" s="42"/>
      <c r="E93" s="42"/>
      <c r="F93" s="42"/>
      <c r="G93" s="42"/>
      <c r="H93" s="42"/>
      <c r="I93" s="42"/>
      <c r="J93" s="42"/>
    </row>
    <row r="94" spans="1:10" ht="12.75" hidden="1" customHeight="1">
      <c r="A94" s="321"/>
      <c r="B94" s="66"/>
      <c r="C94" s="42"/>
      <c r="D94" s="42"/>
      <c r="E94" s="42"/>
      <c r="F94" s="42"/>
      <c r="G94" s="42"/>
      <c r="H94" s="42"/>
      <c r="I94" s="42"/>
      <c r="J94" s="42"/>
    </row>
    <row r="95" spans="1:10" ht="12.75" hidden="1" customHeight="1">
      <c r="A95" s="321"/>
      <c r="B95" s="66"/>
      <c r="C95" s="42"/>
      <c r="D95" s="42"/>
      <c r="E95" s="42"/>
      <c r="F95" s="42"/>
      <c r="G95" s="42"/>
      <c r="H95" s="42"/>
      <c r="I95" s="42"/>
      <c r="J95" s="42"/>
    </row>
    <row r="96" spans="1:10" ht="12.75" hidden="1" customHeight="1">
      <c r="A96" s="321"/>
      <c r="B96" s="66"/>
      <c r="C96" s="42"/>
      <c r="D96" s="42"/>
      <c r="E96" s="42"/>
      <c r="F96" s="42"/>
      <c r="G96" s="42"/>
      <c r="H96" s="42"/>
      <c r="I96" s="42"/>
      <c r="J96" s="42"/>
    </row>
    <row r="97" spans="1:19" ht="12.75" hidden="1" customHeight="1">
      <c r="A97" s="413"/>
      <c r="B97" s="413"/>
      <c r="C97" s="413"/>
      <c r="D97" s="413"/>
      <c r="E97" s="413"/>
      <c r="F97" s="413"/>
      <c r="G97" s="413"/>
      <c r="H97" s="413"/>
      <c r="I97" s="413"/>
      <c r="J97" s="413"/>
      <c r="K97" s="414"/>
      <c r="L97" s="414"/>
    </row>
    <row r="98" spans="1:19" ht="13.5" hidden="1" customHeight="1">
      <c r="A98" s="325"/>
      <c r="B98" s="325"/>
      <c r="C98" s="325"/>
      <c r="D98" s="325"/>
      <c r="E98" s="325"/>
      <c r="F98" s="325"/>
      <c r="G98" s="325"/>
      <c r="H98" s="325"/>
      <c r="I98" s="325"/>
      <c r="J98" s="325"/>
      <c r="K98" s="414"/>
      <c r="L98" s="414"/>
    </row>
    <row r="99" spans="1:19" ht="12.75" hidden="1" customHeight="1">
      <c r="A99" s="536"/>
      <c r="B99" s="536"/>
      <c r="C99" s="536"/>
      <c r="D99" s="536"/>
      <c r="E99" s="536"/>
      <c r="F99" s="536"/>
      <c r="G99" s="536"/>
      <c r="H99" s="536"/>
      <c r="I99" s="536"/>
      <c r="J99" s="536"/>
      <c r="K99" s="414"/>
      <c r="L99" s="414"/>
      <c r="N99" s="415"/>
      <c r="O99" s="415"/>
      <c r="P99" s="415"/>
      <c r="Q99" s="415"/>
      <c r="R99" s="415"/>
      <c r="S99" s="415"/>
    </row>
    <row r="100" spans="1:19" ht="12.75" hidden="1" customHeight="1">
      <c r="A100" s="537"/>
      <c r="B100" s="538"/>
      <c r="C100" s="539"/>
      <c r="D100" s="539"/>
      <c r="E100" s="540"/>
      <c r="F100" s="539"/>
      <c r="G100" s="539"/>
      <c r="H100" s="538"/>
      <c r="I100" s="539"/>
      <c r="J100" s="539"/>
      <c r="K100" s="414"/>
      <c r="L100" s="414"/>
      <c r="N100" s="415"/>
      <c r="O100" s="415"/>
      <c r="P100" s="415"/>
      <c r="Q100" s="415"/>
      <c r="R100" s="415"/>
      <c r="S100" s="415"/>
    </row>
    <row r="101" spans="1:19" ht="12.75" hidden="1" customHeight="1">
      <c r="A101" s="537"/>
      <c r="B101" s="326"/>
      <c r="C101" s="326"/>
      <c r="D101" s="326"/>
      <c r="E101" s="326"/>
      <c r="F101" s="326"/>
      <c r="G101" s="326"/>
      <c r="H101" s="326"/>
      <c r="I101" s="326"/>
      <c r="J101" s="326"/>
      <c r="K101" s="414"/>
      <c r="L101" s="414"/>
      <c r="N101" s="415"/>
      <c r="O101" s="415"/>
      <c r="P101" s="415"/>
      <c r="Q101" s="415"/>
      <c r="R101" s="415"/>
      <c r="S101" s="415"/>
    </row>
    <row r="102" spans="1:19" ht="12.75" hidden="1" customHeight="1">
      <c r="A102" s="537"/>
      <c r="B102" s="326"/>
      <c r="C102" s="326"/>
      <c r="D102" s="326"/>
      <c r="E102" s="326"/>
      <c r="F102" s="326"/>
      <c r="G102" s="326"/>
      <c r="H102" s="326"/>
      <c r="I102" s="326"/>
      <c r="J102" s="326"/>
      <c r="K102" s="414"/>
      <c r="L102" s="414"/>
      <c r="N102" s="415"/>
      <c r="O102" s="415"/>
      <c r="P102" s="415"/>
      <c r="Q102" s="415"/>
      <c r="R102" s="415"/>
      <c r="S102" s="415"/>
    </row>
    <row r="103" spans="1:19" ht="12.75" hidden="1" customHeight="1">
      <c r="A103" s="327"/>
      <c r="B103" s="328"/>
      <c r="C103" s="329"/>
      <c r="D103" s="329"/>
      <c r="E103" s="329"/>
      <c r="F103" s="329"/>
      <c r="G103" s="329"/>
      <c r="H103" s="329"/>
      <c r="I103" s="329"/>
      <c r="J103" s="329"/>
      <c r="K103" s="414"/>
      <c r="L103" s="414"/>
      <c r="N103" s="415"/>
      <c r="O103" s="415"/>
      <c r="P103" s="415"/>
      <c r="Q103" s="415"/>
      <c r="R103" s="415"/>
      <c r="S103" s="415"/>
    </row>
    <row r="104" spans="1:19" ht="12.75" hidden="1" customHeight="1">
      <c r="A104" s="330"/>
      <c r="B104" s="331"/>
      <c r="C104" s="332"/>
      <c r="D104" s="332"/>
      <c r="E104" s="332"/>
      <c r="F104" s="332"/>
      <c r="G104" s="332"/>
      <c r="H104" s="332"/>
      <c r="I104" s="332"/>
      <c r="J104" s="332"/>
      <c r="K104" s="414"/>
      <c r="L104" s="414"/>
      <c r="N104" s="415"/>
      <c r="O104" s="415"/>
      <c r="P104" s="415"/>
      <c r="Q104" s="415"/>
      <c r="R104" s="415"/>
      <c r="S104" s="415"/>
    </row>
    <row r="105" spans="1:19" ht="12.75" hidden="1" customHeight="1">
      <c r="A105" s="333"/>
      <c r="B105" s="328"/>
      <c r="C105" s="329"/>
      <c r="D105" s="329"/>
      <c r="E105" s="329"/>
      <c r="F105" s="329"/>
      <c r="G105" s="329"/>
      <c r="H105" s="329"/>
      <c r="I105" s="329"/>
      <c r="J105" s="329"/>
      <c r="K105" s="414"/>
      <c r="L105" s="414"/>
      <c r="N105" s="415"/>
      <c r="O105" s="415"/>
      <c r="P105" s="415"/>
      <c r="Q105" s="415"/>
      <c r="R105" s="415"/>
      <c r="S105" s="415"/>
    </row>
    <row r="106" spans="1:19" ht="12.75" hidden="1" customHeight="1">
      <c r="A106" s="333"/>
      <c r="B106" s="328"/>
      <c r="C106" s="329"/>
      <c r="D106" s="329"/>
      <c r="E106" s="329"/>
      <c r="F106" s="329"/>
      <c r="G106" s="329"/>
      <c r="H106" s="329"/>
      <c r="I106" s="329"/>
      <c r="J106" s="329"/>
      <c r="K106" s="414"/>
      <c r="L106" s="414"/>
      <c r="N106" s="415"/>
      <c r="O106" s="415"/>
      <c r="P106" s="415"/>
      <c r="Q106" s="415"/>
      <c r="R106" s="415"/>
      <c r="S106" s="415"/>
    </row>
    <row r="107" spans="1:19" ht="12.75" hidden="1" customHeight="1">
      <c r="A107" s="333"/>
      <c r="B107" s="328"/>
      <c r="C107" s="329"/>
      <c r="D107" s="329"/>
      <c r="E107" s="329"/>
      <c r="F107" s="329"/>
      <c r="G107" s="329"/>
      <c r="H107" s="329"/>
      <c r="I107" s="329"/>
      <c r="J107" s="329"/>
      <c r="K107" s="414"/>
      <c r="L107" s="414"/>
      <c r="N107" s="415"/>
      <c r="O107" s="415"/>
      <c r="P107" s="415"/>
      <c r="Q107" s="415"/>
      <c r="R107" s="415"/>
      <c r="S107" s="415"/>
    </row>
    <row r="108" spans="1:19" ht="12.75" hidden="1" customHeight="1">
      <c r="A108" s="333"/>
      <c r="B108" s="328"/>
      <c r="C108" s="329"/>
      <c r="D108" s="329"/>
      <c r="E108" s="329"/>
      <c r="F108" s="329"/>
      <c r="G108" s="329"/>
      <c r="H108" s="329"/>
      <c r="I108" s="329"/>
      <c r="J108" s="329"/>
      <c r="K108" s="414"/>
      <c r="L108" s="414"/>
      <c r="N108" s="415"/>
      <c r="O108" s="415"/>
      <c r="P108" s="415"/>
      <c r="Q108" s="415"/>
      <c r="R108" s="415"/>
      <c r="S108" s="415"/>
    </row>
    <row r="109" spans="1:19" ht="12.75" hidden="1" customHeight="1">
      <c r="A109" s="333"/>
      <c r="B109" s="328"/>
      <c r="C109" s="329"/>
      <c r="D109" s="329"/>
      <c r="E109" s="329"/>
      <c r="F109" s="329"/>
      <c r="G109" s="329"/>
      <c r="H109" s="329"/>
      <c r="I109" s="329"/>
      <c r="J109" s="329"/>
      <c r="K109" s="414"/>
      <c r="L109" s="414"/>
      <c r="N109" s="415"/>
      <c r="O109" s="415"/>
      <c r="P109" s="415"/>
      <c r="Q109" s="415"/>
      <c r="R109" s="415"/>
      <c r="S109" s="415"/>
    </row>
    <row r="110" spans="1:19" ht="12.75" hidden="1" customHeight="1">
      <c r="A110" s="333"/>
      <c r="B110" s="328"/>
      <c r="C110" s="329"/>
      <c r="D110" s="329"/>
      <c r="E110" s="329"/>
      <c r="F110" s="329"/>
      <c r="G110" s="329"/>
      <c r="H110" s="329"/>
      <c r="I110" s="329"/>
      <c r="J110" s="329"/>
      <c r="K110" s="414"/>
      <c r="L110" s="414"/>
      <c r="N110" s="415"/>
      <c r="O110" s="415"/>
      <c r="P110" s="415"/>
      <c r="Q110" s="415"/>
      <c r="R110" s="415"/>
      <c r="S110" s="415"/>
    </row>
    <row r="111" spans="1:19" ht="12.75" hidden="1" customHeight="1">
      <c r="A111" s="333"/>
      <c r="B111" s="328"/>
      <c r="C111" s="329"/>
      <c r="D111" s="329"/>
      <c r="E111" s="329"/>
      <c r="F111" s="329"/>
      <c r="G111" s="329"/>
      <c r="H111" s="329"/>
      <c r="I111" s="329"/>
      <c r="J111" s="329"/>
      <c r="K111" s="414"/>
      <c r="L111" s="414"/>
      <c r="N111" s="415"/>
      <c r="O111" s="415"/>
      <c r="P111" s="415"/>
      <c r="Q111" s="415"/>
      <c r="R111" s="415"/>
      <c r="S111" s="415"/>
    </row>
    <row r="112" spans="1:19" ht="12.75" hidden="1" customHeight="1">
      <c r="A112" s="333"/>
      <c r="B112" s="328"/>
      <c r="C112" s="329"/>
      <c r="D112" s="329"/>
      <c r="E112" s="329"/>
      <c r="F112" s="329"/>
      <c r="G112" s="329"/>
      <c r="H112" s="329"/>
      <c r="I112" s="329"/>
      <c r="J112" s="329"/>
      <c r="K112" s="414"/>
      <c r="L112" s="414"/>
      <c r="N112" s="415"/>
      <c r="O112" s="415"/>
      <c r="P112" s="415"/>
      <c r="Q112" s="415"/>
      <c r="R112" s="415"/>
      <c r="S112" s="415"/>
    </row>
    <row r="113" spans="1:19" ht="12.75" hidden="1" customHeight="1">
      <c r="A113" s="333"/>
      <c r="B113" s="328"/>
      <c r="C113" s="329"/>
      <c r="D113" s="329"/>
      <c r="E113" s="329"/>
      <c r="F113" s="329"/>
      <c r="G113" s="329"/>
      <c r="H113" s="329"/>
      <c r="I113" s="329"/>
      <c r="J113" s="329"/>
      <c r="K113" s="414"/>
      <c r="L113" s="414"/>
      <c r="N113" s="415"/>
      <c r="O113" s="415"/>
      <c r="P113" s="415"/>
      <c r="Q113" s="415"/>
      <c r="R113" s="415"/>
      <c r="S113" s="415"/>
    </row>
    <row r="114" spans="1:19" s="50" customFormat="1" ht="12.75" hidden="1" customHeight="1">
      <c r="A114" s="333"/>
      <c r="B114" s="328"/>
      <c r="C114" s="329"/>
      <c r="D114" s="329"/>
      <c r="E114" s="329"/>
      <c r="F114" s="329"/>
      <c r="G114" s="329"/>
      <c r="H114" s="329"/>
      <c r="I114" s="329"/>
      <c r="J114" s="329"/>
      <c r="K114" s="414"/>
      <c r="L114" s="414"/>
      <c r="N114" s="416"/>
      <c r="O114" s="416"/>
      <c r="P114" s="416"/>
      <c r="Q114" s="416"/>
      <c r="R114" s="416"/>
      <c r="S114" s="416"/>
    </row>
    <row r="115" spans="1:19" ht="12.75" hidden="1" customHeight="1">
      <c r="A115" s="333"/>
      <c r="B115" s="328"/>
      <c r="C115" s="329"/>
      <c r="D115" s="329"/>
      <c r="E115" s="329"/>
      <c r="F115" s="329"/>
      <c r="G115" s="329"/>
      <c r="H115" s="329"/>
      <c r="I115" s="329"/>
      <c r="J115" s="329"/>
      <c r="K115" s="414"/>
      <c r="L115" s="414"/>
      <c r="N115" s="415"/>
      <c r="O115" s="415"/>
      <c r="P115" s="415"/>
      <c r="Q115" s="415"/>
      <c r="R115" s="415"/>
      <c r="S115" s="415"/>
    </row>
    <row r="116" spans="1:19" ht="12.75" hidden="1" customHeight="1">
      <c r="A116" s="333"/>
      <c r="B116" s="328"/>
      <c r="C116" s="329"/>
      <c r="D116" s="329"/>
      <c r="E116" s="329"/>
      <c r="F116" s="329"/>
      <c r="G116" s="329"/>
      <c r="H116" s="329"/>
      <c r="I116" s="329"/>
      <c r="J116" s="329"/>
      <c r="K116" s="414"/>
      <c r="L116" s="414"/>
      <c r="N116" s="415"/>
      <c r="O116" s="415"/>
      <c r="P116" s="415"/>
      <c r="Q116" s="415"/>
      <c r="R116" s="415"/>
      <c r="S116" s="415"/>
    </row>
    <row r="117" spans="1:19" ht="12.75" hidden="1" customHeight="1">
      <c r="A117" s="333"/>
      <c r="B117" s="328"/>
      <c r="C117" s="329"/>
      <c r="D117" s="329"/>
      <c r="E117" s="329"/>
      <c r="F117" s="329"/>
      <c r="G117" s="329"/>
      <c r="H117" s="329"/>
      <c r="I117" s="329"/>
      <c r="J117" s="329"/>
      <c r="K117" s="414"/>
      <c r="L117" s="414"/>
      <c r="N117" s="415"/>
      <c r="O117" s="415"/>
      <c r="P117" s="415"/>
      <c r="Q117" s="415"/>
      <c r="R117" s="415"/>
      <c r="S117" s="415"/>
    </row>
    <row r="118" spans="1:19" ht="12.75" hidden="1" customHeight="1">
      <c r="A118" s="327"/>
      <c r="B118" s="328"/>
      <c r="C118" s="329"/>
      <c r="D118" s="329"/>
      <c r="E118" s="329"/>
      <c r="F118" s="329"/>
      <c r="G118" s="329"/>
      <c r="H118" s="329"/>
      <c r="I118" s="329"/>
      <c r="J118" s="329"/>
      <c r="K118" s="414"/>
      <c r="L118" s="414"/>
      <c r="N118" s="415"/>
      <c r="O118" s="415"/>
      <c r="P118" s="415"/>
      <c r="Q118" s="415"/>
      <c r="R118" s="415"/>
      <c r="S118" s="415"/>
    </row>
    <row r="119" spans="1:19" ht="12.75" hidden="1" customHeight="1">
      <c r="A119" s="330"/>
      <c r="B119" s="331"/>
      <c r="C119" s="332"/>
      <c r="D119" s="332"/>
      <c r="E119" s="332"/>
      <c r="F119" s="332"/>
      <c r="G119" s="332"/>
      <c r="H119" s="332"/>
      <c r="I119" s="332"/>
      <c r="J119" s="332"/>
      <c r="K119" s="414"/>
      <c r="L119" s="414"/>
      <c r="N119" s="415"/>
      <c r="O119" s="415"/>
      <c r="P119" s="415"/>
      <c r="Q119" s="415"/>
      <c r="R119" s="415"/>
      <c r="S119" s="415"/>
    </row>
    <row r="120" spans="1:19" ht="12.75" hidden="1" customHeight="1">
      <c r="A120" s="333"/>
      <c r="B120" s="328"/>
      <c r="C120" s="329"/>
      <c r="D120" s="329"/>
      <c r="E120" s="329"/>
      <c r="F120" s="329"/>
      <c r="G120" s="329"/>
      <c r="H120" s="329"/>
      <c r="I120" s="329"/>
      <c r="J120" s="329"/>
      <c r="K120" s="414"/>
      <c r="L120" s="414"/>
      <c r="N120" s="415"/>
      <c r="O120" s="415"/>
      <c r="P120" s="415"/>
      <c r="Q120" s="415"/>
      <c r="R120" s="415"/>
      <c r="S120" s="415"/>
    </row>
    <row r="121" spans="1:19" ht="12.75" hidden="1" customHeight="1">
      <c r="A121" s="333"/>
      <c r="B121" s="328"/>
      <c r="C121" s="329"/>
      <c r="D121" s="329"/>
      <c r="E121" s="329"/>
      <c r="F121" s="329"/>
      <c r="G121" s="329"/>
      <c r="H121" s="329"/>
      <c r="I121" s="329"/>
      <c r="J121" s="329"/>
      <c r="K121" s="414"/>
      <c r="L121" s="414"/>
      <c r="N121" s="415"/>
      <c r="O121" s="415"/>
      <c r="P121" s="415"/>
      <c r="Q121" s="415"/>
      <c r="R121" s="415"/>
      <c r="S121" s="415"/>
    </row>
    <row r="122" spans="1:19" ht="12.75" hidden="1" customHeight="1">
      <c r="A122" s="333"/>
      <c r="B122" s="328"/>
      <c r="C122" s="329"/>
      <c r="D122" s="329"/>
      <c r="E122" s="329"/>
      <c r="F122" s="329"/>
      <c r="G122" s="329"/>
      <c r="H122" s="329"/>
      <c r="I122" s="329"/>
      <c r="J122" s="329"/>
      <c r="K122" s="414"/>
      <c r="L122" s="414"/>
      <c r="N122" s="415"/>
      <c r="O122" s="415"/>
      <c r="P122" s="415"/>
      <c r="Q122" s="415"/>
      <c r="R122" s="415"/>
      <c r="S122" s="415"/>
    </row>
    <row r="123" spans="1:19" ht="12.75" hidden="1" customHeight="1">
      <c r="A123" s="333"/>
      <c r="B123" s="328"/>
      <c r="C123" s="329"/>
      <c r="D123" s="329"/>
      <c r="E123" s="329"/>
      <c r="F123" s="329"/>
      <c r="G123" s="329"/>
      <c r="H123" s="329"/>
      <c r="I123" s="329"/>
      <c r="J123" s="329"/>
      <c r="K123" s="414"/>
      <c r="L123" s="414"/>
      <c r="N123" s="415"/>
      <c r="O123" s="415"/>
      <c r="P123" s="415"/>
      <c r="Q123" s="415"/>
      <c r="R123" s="415"/>
      <c r="S123" s="415"/>
    </row>
    <row r="124" spans="1:19" ht="12.75" hidden="1" customHeight="1">
      <c r="A124" s="333"/>
      <c r="B124" s="328"/>
      <c r="C124" s="329"/>
      <c r="D124" s="329"/>
      <c r="E124" s="329"/>
      <c r="F124" s="329"/>
      <c r="G124" s="329"/>
      <c r="H124" s="329"/>
      <c r="I124" s="329"/>
      <c r="J124" s="329"/>
      <c r="K124" s="414"/>
      <c r="L124" s="414"/>
      <c r="N124" s="415"/>
      <c r="O124" s="415"/>
      <c r="P124" s="415"/>
      <c r="Q124" s="415"/>
      <c r="R124" s="415"/>
      <c r="S124" s="415"/>
    </row>
    <row r="125" spans="1:19" ht="12.75" hidden="1" customHeight="1">
      <c r="A125" s="333"/>
      <c r="B125" s="328"/>
      <c r="C125" s="329"/>
      <c r="D125" s="329"/>
      <c r="E125" s="329"/>
      <c r="F125" s="329"/>
      <c r="G125" s="329"/>
      <c r="H125" s="329"/>
      <c r="I125" s="329"/>
      <c r="J125" s="329"/>
      <c r="K125" s="414"/>
      <c r="L125" s="414"/>
    </row>
    <row r="126" spans="1:19" ht="12.75" hidden="1" customHeight="1">
      <c r="A126" s="333"/>
      <c r="B126" s="328"/>
      <c r="C126" s="329"/>
      <c r="D126" s="329"/>
      <c r="E126" s="329"/>
      <c r="F126" s="329"/>
      <c r="G126" s="329"/>
      <c r="H126" s="329"/>
      <c r="I126" s="329"/>
      <c r="J126" s="329"/>
      <c r="K126" s="414"/>
      <c r="L126" s="414"/>
    </row>
    <row r="127" spans="1:19" ht="12.75" hidden="1" customHeight="1">
      <c r="A127" s="333"/>
      <c r="B127" s="328"/>
      <c r="C127" s="329"/>
      <c r="D127" s="329"/>
      <c r="E127" s="329"/>
      <c r="F127" s="329"/>
      <c r="G127" s="329"/>
      <c r="H127" s="329"/>
      <c r="I127" s="329"/>
      <c r="J127" s="329"/>
      <c r="K127" s="414"/>
      <c r="L127" s="414"/>
    </row>
    <row r="128" spans="1:19" ht="12.75" hidden="1" customHeight="1">
      <c r="A128" s="333"/>
      <c r="B128" s="328"/>
      <c r="C128" s="329"/>
      <c r="D128" s="329"/>
      <c r="E128" s="329"/>
      <c r="F128" s="329"/>
      <c r="G128" s="329"/>
      <c r="H128" s="329"/>
      <c r="I128" s="329"/>
      <c r="J128" s="329"/>
      <c r="K128" s="414"/>
      <c r="L128" s="414"/>
    </row>
    <row r="129" spans="1:44" ht="12.75" hidden="1" customHeight="1">
      <c r="A129" s="333"/>
      <c r="B129" s="328"/>
      <c r="C129" s="329"/>
      <c r="D129" s="329"/>
      <c r="E129" s="329"/>
      <c r="F129" s="329"/>
      <c r="G129" s="329"/>
      <c r="H129" s="329"/>
      <c r="I129" s="329"/>
      <c r="J129" s="329"/>
      <c r="K129" s="414"/>
      <c r="L129" s="414"/>
    </row>
    <row r="130" spans="1:44" ht="12.75" hidden="1" customHeight="1">
      <c r="A130" s="333"/>
      <c r="B130" s="328"/>
      <c r="C130" s="329"/>
      <c r="D130" s="329"/>
      <c r="E130" s="329"/>
      <c r="F130" s="329"/>
      <c r="G130" s="329"/>
      <c r="H130" s="329"/>
      <c r="I130" s="329"/>
      <c r="J130" s="329"/>
      <c r="K130" s="414"/>
      <c r="L130" s="414"/>
    </row>
    <row r="131" spans="1:44" ht="12.75" hidden="1" customHeight="1">
      <c r="A131" s="333"/>
      <c r="B131" s="328"/>
      <c r="C131" s="329"/>
      <c r="D131" s="329"/>
      <c r="E131" s="329"/>
      <c r="F131" s="329"/>
      <c r="G131" s="329"/>
      <c r="H131" s="329"/>
      <c r="I131" s="329"/>
      <c r="J131" s="329"/>
      <c r="K131" s="414"/>
      <c r="L131" s="414"/>
    </row>
    <row r="132" spans="1:44" ht="12.75" hidden="1" customHeight="1">
      <c r="A132" s="333"/>
      <c r="B132" s="328"/>
      <c r="C132" s="329"/>
      <c r="D132" s="329"/>
      <c r="E132" s="329"/>
      <c r="F132" s="329"/>
      <c r="G132" s="329"/>
      <c r="H132" s="329"/>
      <c r="I132" s="329"/>
      <c r="J132" s="329"/>
      <c r="K132" s="414"/>
      <c r="L132" s="414"/>
    </row>
    <row r="133" spans="1:44" ht="12.75" hidden="1" customHeight="1">
      <c r="A133" s="333"/>
      <c r="B133" s="328"/>
      <c r="C133" s="329"/>
      <c r="D133" s="329"/>
      <c r="E133" s="329"/>
      <c r="F133" s="329"/>
      <c r="G133" s="329"/>
      <c r="H133" s="329"/>
      <c r="I133" s="329"/>
      <c r="J133" s="329"/>
      <c r="K133" s="414"/>
      <c r="L133" s="414"/>
    </row>
    <row r="134" spans="1:44" ht="12.75" hidden="1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42"/>
    </row>
    <row r="135" spans="1:44" s="23" customFormat="1" ht="13.5" hidden="1" customHeight="1">
      <c r="A135" s="526" t="s">
        <v>305</v>
      </c>
      <c r="B135" s="526"/>
      <c r="C135" s="526"/>
      <c r="D135" s="526"/>
      <c r="E135" s="526"/>
      <c r="F135" s="526"/>
      <c r="G135" s="526"/>
      <c r="H135" s="526"/>
      <c r="I135" s="526"/>
      <c r="J135" s="526"/>
      <c r="L135" s="336" t="str">
        <f>A135</f>
        <v>12.4  PUNO: POBLACIÓN PECUARIA, SACA Y PRODUCCIÓN POR ESPECIE, SEGÚN PROVINCIA, 2017 - 2022</v>
      </c>
      <c r="M135" s="336"/>
      <c r="N135" s="337"/>
      <c r="O135" s="336"/>
      <c r="P135" s="336"/>
      <c r="Q135" s="336"/>
      <c r="R135" s="336"/>
      <c r="S135" s="336"/>
      <c r="T135" s="336"/>
      <c r="U135" s="336"/>
      <c r="X135" s="336"/>
      <c r="Y135" s="336"/>
      <c r="Z135" s="336"/>
      <c r="AA135" s="336"/>
      <c r="AB135" s="336"/>
      <c r="AC135" s="336"/>
      <c r="AD135" s="336"/>
      <c r="AE135" s="336"/>
      <c r="AF135" s="336"/>
      <c r="AG135" s="336"/>
      <c r="AI135" s="336"/>
      <c r="AJ135" s="336"/>
      <c r="AK135" s="337"/>
      <c r="AL135" s="336"/>
      <c r="AM135" s="336"/>
      <c r="AN135" s="336"/>
      <c r="AO135" s="336"/>
      <c r="AP135" s="336"/>
      <c r="AQ135" s="336"/>
      <c r="AR135" s="336"/>
    </row>
    <row r="136" spans="1:44" s="335" customFormat="1" ht="12.75" hidden="1" customHeight="1">
      <c r="A136" s="310" t="s">
        <v>281</v>
      </c>
      <c r="B136" s="310"/>
      <c r="C136" s="310"/>
      <c r="D136" s="310"/>
      <c r="E136" s="310"/>
      <c r="F136" s="310"/>
      <c r="G136" s="310"/>
      <c r="H136" s="310"/>
      <c r="I136" s="310"/>
      <c r="J136" s="310"/>
      <c r="L136" s="311" t="str">
        <f>A136</f>
        <v xml:space="preserve">        (Miles de unidades)</v>
      </c>
      <c r="M136" s="338"/>
      <c r="N136" s="338"/>
      <c r="O136" s="338"/>
      <c r="P136" s="338"/>
      <c r="Q136" s="338"/>
      <c r="R136" s="338"/>
      <c r="S136" s="338"/>
      <c r="T136" s="338"/>
      <c r="U136" s="339"/>
      <c r="AI136" s="334"/>
      <c r="AJ136" s="338"/>
      <c r="AK136" s="338"/>
      <c r="AL136" s="338"/>
      <c r="AM136" s="338"/>
      <c r="AN136" s="338"/>
      <c r="AO136" s="338"/>
      <c r="AP136" s="338"/>
      <c r="AQ136" s="338"/>
      <c r="AR136" s="339"/>
    </row>
    <row r="137" spans="1:44" ht="12.75" hidden="1" customHeight="1">
      <c r="A137" s="527" t="s">
        <v>60</v>
      </c>
      <c r="B137" s="530" t="s">
        <v>56</v>
      </c>
      <c r="C137" s="529"/>
      <c r="D137" s="529"/>
      <c r="E137" s="531" t="s">
        <v>57</v>
      </c>
      <c r="F137" s="531"/>
      <c r="G137" s="531"/>
      <c r="H137" s="529" t="s">
        <v>58</v>
      </c>
      <c r="I137" s="529"/>
      <c r="J137" s="529"/>
      <c r="L137" s="527" t="s">
        <v>60</v>
      </c>
      <c r="M137" s="529" t="s">
        <v>62</v>
      </c>
      <c r="N137" s="529"/>
      <c r="O137" s="529"/>
      <c r="P137" s="529" t="s">
        <v>63</v>
      </c>
      <c r="Q137" s="529"/>
      <c r="R137" s="529"/>
      <c r="S137" s="529" t="s">
        <v>123</v>
      </c>
      <c r="T137" s="529"/>
      <c r="U137" s="529"/>
      <c r="X137" s="512"/>
      <c r="Y137" s="523"/>
      <c r="Z137" s="523"/>
      <c r="AA137" s="523"/>
      <c r="AB137" s="525"/>
      <c r="AC137" s="525"/>
      <c r="AD137" s="525"/>
      <c r="AE137" s="523"/>
      <c r="AF137" s="523"/>
      <c r="AG137" s="523"/>
      <c r="AI137" s="512"/>
      <c r="AJ137" s="523"/>
      <c r="AK137" s="523"/>
      <c r="AL137" s="523"/>
      <c r="AM137" s="523"/>
      <c r="AN137" s="523"/>
      <c r="AO137" s="523"/>
      <c r="AP137" s="523"/>
      <c r="AQ137" s="523"/>
      <c r="AR137" s="523"/>
    </row>
    <row r="138" spans="1:44" ht="12.75" hidden="1" customHeight="1">
      <c r="A138" s="528"/>
      <c r="B138" s="160" t="s">
        <v>59</v>
      </c>
      <c r="C138" s="160" t="s">
        <v>61</v>
      </c>
      <c r="D138" s="160" t="s">
        <v>11</v>
      </c>
      <c r="E138" s="160" t="s">
        <v>59</v>
      </c>
      <c r="F138" s="160" t="s">
        <v>61</v>
      </c>
      <c r="G138" s="160" t="s">
        <v>11</v>
      </c>
      <c r="H138" s="160" t="s">
        <v>59</v>
      </c>
      <c r="I138" s="160" t="s">
        <v>61</v>
      </c>
      <c r="J138" s="160" t="s">
        <v>11</v>
      </c>
      <c r="L138" s="528"/>
      <c r="M138" s="160" t="s">
        <v>59</v>
      </c>
      <c r="N138" s="160" t="s">
        <v>61</v>
      </c>
      <c r="O138" s="160" t="s">
        <v>11</v>
      </c>
      <c r="P138" s="160" t="s">
        <v>59</v>
      </c>
      <c r="Q138" s="160" t="s">
        <v>61</v>
      </c>
      <c r="R138" s="160" t="s">
        <v>11</v>
      </c>
      <c r="S138" s="160" t="s">
        <v>59</v>
      </c>
      <c r="T138" s="160" t="s">
        <v>61</v>
      </c>
      <c r="U138" s="160" t="s">
        <v>11</v>
      </c>
      <c r="X138" s="512"/>
      <c r="Y138" s="52"/>
      <c r="Z138" s="52"/>
      <c r="AA138" s="52"/>
      <c r="AB138" s="52"/>
      <c r="AC138" s="52"/>
      <c r="AD138" s="52"/>
      <c r="AE138" s="52"/>
      <c r="AF138" s="52"/>
      <c r="AG138" s="52"/>
      <c r="AI138" s="512"/>
      <c r="AJ138" s="52"/>
      <c r="AK138" s="52"/>
      <c r="AL138" s="52"/>
      <c r="AM138" s="52"/>
      <c r="AN138" s="52"/>
      <c r="AO138" s="52"/>
      <c r="AP138" s="52"/>
      <c r="AQ138" s="52"/>
      <c r="AR138" s="52"/>
    </row>
    <row r="139" spans="1:44" ht="12.75" hidden="1" customHeight="1">
      <c r="A139" s="528"/>
      <c r="B139" s="54" t="s">
        <v>104</v>
      </c>
      <c r="C139" s="54" t="s">
        <v>105</v>
      </c>
      <c r="D139" s="54" t="s">
        <v>128</v>
      </c>
      <c r="E139" s="54" t="s">
        <v>104</v>
      </c>
      <c r="F139" s="54" t="s">
        <v>105</v>
      </c>
      <c r="G139" s="54" t="s">
        <v>128</v>
      </c>
      <c r="H139" s="54" t="s">
        <v>104</v>
      </c>
      <c r="I139" s="54" t="s">
        <v>105</v>
      </c>
      <c r="J139" s="54" t="s">
        <v>128</v>
      </c>
      <c r="L139" s="528"/>
      <c r="M139" s="54" t="s">
        <v>104</v>
      </c>
      <c r="N139" s="54" t="s">
        <v>105</v>
      </c>
      <c r="O139" s="54" t="s">
        <v>128</v>
      </c>
      <c r="P139" s="54" t="s">
        <v>104</v>
      </c>
      <c r="Q139" s="54" t="s">
        <v>105</v>
      </c>
      <c r="R139" s="54" t="s">
        <v>128</v>
      </c>
      <c r="S139" s="54" t="s">
        <v>104</v>
      </c>
      <c r="T139" s="54" t="s">
        <v>105</v>
      </c>
      <c r="U139" s="54" t="s">
        <v>128</v>
      </c>
      <c r="X139" s="512"/>
      <c r="Y139" s="52"/>
      <c r="Z139" s="52"/>
      <c r="AA139" s="52"/>
      <c r="AB139" s="52"/>
      <c r="AC139" s="52"/>
      <c r="AD139" s="52"/>
      <c r="AE139" s="52"/>
      <c r="AF139" s="52"/>
      <c r="AG139" s="52"/>
      <c r="AI139" s="512"/>
      <c r="AJ139" s="52"/>
      <c r="AK139" s="52"/>
      <c r="AL139" s="52"/>
      <c r="AM139" s="52"/>
      <c r="AN139" s="52"/>
      <c r="AO139" s="52"/>
      <c r="AP139" s="52"/>
      <c r="AQ139" s="52"/>
      <c r="AR139" s="52"/>
    </row>
    <row r="140" spans="1:44" ht="12.75" hidden="1" customHeight="1">
      <c r="A140" s="132">
        <v>2017</v>
      </c>
      <c r="B140" s="66"/>
      <c r="C140" s="42"/>
      <c r="D140" s="42"/>
      <c r="E140" s="42"/>
      <c r="F140" s="42"/>
      <c r="G140" s="42"/>
      <c r="H140" s="42"/>
      <c r="I140" s="42"/>
      <c r="J140" s="42"/>
      <c r="L140" s="132">
        <v>2017</v>
      </c>
      <c r="M140" s="42"/>
      <c r="N140" s="42"/>
      <c r="O140" s="42"/>
      <c r="P140" s="42"/>
      <c r="Q140" s="42"/>
      <c r="R140" s="42"/>
      <c r="S140" s="42"/>
      <c r="T140" s="42"/>
      <c r="U140" s="42"/>
      <c r="X140" s="322"/>
      <c r="Y140" s="66"/>
      <c r="Z140" s="42"/>
      <c r="AA140" s="42"/>
      <c r="AB140" s="42"/>
      <c r="AC140" s="42"/>
      <c r="AD140" s="42"/>
      <c r="AE140" s="42"/>
      <c r="AF140" s="42"/>
      <c r="AG140" s="42"/>
      <c r="AI140" s="322"/>
      <c r="AJ140" s="42"/>
      <c r="AK140" s="42"/>
      <c r="AL140" s="42"/>
      <c r="AM140" s="42"/>
      <c r="AN140" s="42"/>
      <c r="AO140" s="42"/>
      <c r="AP140" s="42"/>
      <c r="AQ140" s="42"/>
      <c r="AR140" s="42"/>
    </row>
    <row r="141" spans="1:44" ht="12.75" hidden="1" customHeight="1">
      <c r="A141" s="133" t="s">
        <v>280</v>
      </c>
      <c r="B141" s="75">
        <f t="shared" ref="B141:J141" si="0">SUM(B142:B154)</f>
        <v>721050</v>
      </c>
      <c r="C141" s="67">
        <f t="shared" si="0"/>
        <v>147409.9</v>
      </c>
      <c r="D141" s="67">
        <f t="shared" si="0"/>
        <v>21169.138279999996</v>
      </c>
      <c r="E141" s="67">
        <f t="shared" si="0"/>
        <v>2950630</v>
      </c>
      <c r="F141" s="67">
        <f t="shared" si="0"/>
        <v>619632.29999999993</v>
      </c>
      <c r="G141" s="67">
        <f t="shared" si="0"/>
        <v>7935.1568099999986</v>
      </c>
      <c r="H141" s="67">
        <f t="shared" si="0"/>
        <v>2066830</v>
      </c>
      <c r="I141" s="67">
        <f t="shared" si="0"/>
        <v>248019.60000000003</v>
      </c>
      <c r="J141" s="67">
        <f t="shared" si="0"/>
        <v>6696.529199999999</v>
      </c>
      <c r="L141" s="133" t="s">
        <v>280</v>
      </c>
      <c r="M141" s="67">
        <f t="shared" ref="M141:U141" si="1">SUM(M142:M154)</f>
        <v>394830</v>
      </c>
      <c r="N141" s="67">
        <f t="shared" si="1"/>
        <v>47379.600000000006</v>
      </c>
      <c r="O141" s="67">
        <f t="shared" si="1"/>
        <v>1753.0451999999998</v>
      </c>
      <c r="P141" s="67">
        <f t="shared" si="1"/>
        <v>112320</v>
      </c>
      <c r="Q141" s="67">
        <f t="shared" si="1"/>
        <v>73008</v>
      </c>
      <c r="R141" s="67">
        <f t="shared" si="1"/>
        <v>2336.2559999999994</v>
      </c>
      <c r="S141" s="67">
        <f t="shared" si="1"/>
        <v>1727180</v>
      </c>
      <c r="T141" s="67">
        <f t="shared" si="1"/>
        <v>3454360</v>
      </c>
      <c r="U141" s="67">
        <f t="shared" si="1"/>
        <v>5510.4329999999991</v>
      </c>
      <c r="X141" s="323"/>
      <c r="Y141" s="69"/>
      <c r="Z141" s="67"/>
      <c r="AA141" s="67"/>
      <c r="AB141" s="67"/>
      <c r="AC141" s="67"/>
      <c r="AD141" s="67"/>
      <c r="AE141" s="67"/>
      <c r="AF141" s="67"/>
      <c r="AG141" s="67"/>
      <c r="AI141" s="323"/>
      <c r="AJ141" s="67"/>
      <c r="AK141" s="67"/>
      <c r="AL141" s="67"/>
      <c r="AM141" s="67"/>
      <c r="AN141" s="67"/>
      <c r="AO141" s="67"/>
      <c r="AP141" s="67"/>
      <c r="AQ141" s="67"/>
      <c r="AR141" s="67"/>
    </row>
    <row r="142" spans="1:44" ht="12.75" hidden="1" customHeight="1">
      <c r="A142" s="68" t="s">
        <v>50</v>
      </c>
      <c r="B142" s="66">
        <v>103360</v>
      </c>
      <c r="C142" s="42">
        <v>17695</v>
      </c>
      <c r="D142" s="42">
        <v>2537</v>
      </c>
      <c r="E142" s="42">
        <v>437690</v>
      </c>
      <c r="F142" s="42">
        <v>91914.9</v>
      </c>
      <c r="G142" s="42">
        <v>1176.51072</v>
      </c>
      <c r="H142" s="42">
        <v>175090</v>
      </c>
      <c r="I142" s="42">
        <v>21010.799999999999</v>
      </c>
      <c r="J142" s="42">
        <v>567.29160000000002</v>
      </c>
      <c r="L142" s="68" t="s">
        <v>50</v>
      </c>
      <c r="M142" s="42">
        <v>40620</v>
      </c>
      <c r="N142" s="42">
        <v>4874.3999999999996</v>
      </c>
      <c r="O142" s="42">
        <v>180.3528</v>
      </c>
      <c r="P142" s="42">
        <v>19470</v>
      </c>
      <c r="Q142" s="42">
        <v>12655.5</v>
      </c>
      <c r="R142" s="42">
        <v>404.976</v>
      </c>
      <c r="S142" s="42">
        <v>168680</v>
      </c>
      <c r="T142" s="42">
        <v>337360</v>
      </c>
      <c r="U142" s="42">
        <v>536</v>
      </c>
      <c r="X142" s="321"/>
      <c r="Y142" s="66"/>
      <c r="Z142" s="42"/>
      <c r="AA142" s="42"/>
      <c r="AB142" s="42"/>
      <c r="AC142" s="42"/>
      <c r="AD142" s="42"/>
      <c r="AE142" s="42"/>
      <c r="AF142" s="42"/>
      <c r="AG142" s="42"/>
      <c r="AI142" s="321"/>
      <c r="AJ142" s="42"/>
      <c r="AK142" s="42"/>
      <c r="AL142" s="42"/>
      <c r="AM142" s="42"/>
      <c r="AN142" s="42"/>
      <c r="AO142" s="42"/>
      <c r="AP142" s="42"/>
      <c r="AQ142" s="42"/>
      <c r="AR142" s="42"/>
    </row>
    <row r="143" spans="1:44" ht="12.75" hidden="1" customHeight="1">
      <c r="A143" s="68" t="s">
        <v>70</v>
      </c>
      <c r="B143" s="66">
        <v>110680</v>
      </c>
      <c r="C143" s="42">
        <v>23242.799999999999</v>
      </c>
      <c r="D143" s="42">
        <v>3342.3146400000001</v>
      </c>
      <c r="E143" s="42">
        <v>517550</v>
      </c>
      <c r="F143" s="42">
        <v>108685.5</v>
      </c>
      <c r="G143" s="42">
        <v>1391.1744000000001</v>
      </c>
      <c r="H143" s="42">
        <v>199200</v>
      </c>
      <c r="I143" s="42">
        <v>23904</v>
      </c>
      <c r="J143" s="42">
        <v>645.40800000000002</v>
      </c>
      <c r="L143" s="68" t="s">
        <v>70</v>
      </c>
      <c r="M143" s="42">
        <v>65220</v>
      </c>
      <c r="N143" s="42">
        <v>7826.4</v>
      </c>
      <c r="O143" s="42">
        <v>289.57679999999999</v>
      </c>
      <c r="P143" s="42">
        <v>17530</v>
      </c>
      <c r="Q143" s="42">
        <v>11394.5</v>
      </c>
      <c r="R143" s="42">
        <v>364.62400000000002</v>
      </c>
      <c r="S143" s="42">
        <v>215600</v>
      </c>
      <c r="T143" s="42">
        <v>431200</v>
      </c>
      <c r="U143" s="42">
        <v>685.60799999999995</v>
      </c>
      <c r="X143" s="321"/>
      <c r="Y143" s="66"/>
      <c r="Z143" s="42"/>
      <c r="AA143" s="42"/>
      <c r="AB143" s="42"/>
      <c r="AC143" s="42"/>
      <c r="AD143" s="42"/>
      <c r="AE143" s="42"/>
      <c r="AF143" s="42"/>
      <c r="AG143" s="42"/>
      <c r="AI143" s="321"/>
      <c r="AJ143" s="42"/>
      <c r="AK143" s="42"/>
      <c r="AL143" s="42"/>
      <c r="AM143" s="42"/>
      <c r="AN143" s="42"/>
      <c r="AO143" s="42"/>
      <c r="AP143" s="42"/>
      <c r="AQ143" s="42"/>
      <c r="AR143" s="42"/>
    </row>
    <row r="144" spans="1:44" ht="12.75" hidden="1" customHeight="1">
      <c r="A144" s="68" t="s">
        <v>54</v>
      </c>
      <c r="B144" s="66">
        <v>17130</v>
      </c>
      <c r="C144" s="42">
        <v>3597.2999999999997</v>
      </c>
      <c r="D144" s="42">
        <v>496.42739999999998</v>
      </c>
      <c r="E144" s="42">
        <v>183970</v>
      </c>
      <c r="F144" s="42">
        <v>38633.699999999997</v>
      </c>
      <c r="G144" s="42">
        <v>498.37473</v>
      </c>
      <c r="H144" s="42">
        <v>280110</v>
      </c>
      <c r="I144" s="42">
        <v>33613.199999999997</v>
      </c>
      <c r="J144" s="42">
        <v>907.55639999999994</v>
      </c>
      <c r="L144" s="68" t="s">
        <v>54</v>
      </c>
      <c r="M144" s="42">
        <v>56860</v>
      </c>
      <c r="N144" s="42">
        <v>6823.2</v>
      </c>
      <c r="O144" s="42">
        <v>252.45839999999998</v>
      </c>
      <c r="P144" s="42">
        <v>920</v>
      </c>
      <c r="Q144" s="42">
        <v>598</v>
      </c>
      <c r="R144" s="42">
        <v>19.135999999999999</v>
      </c>
      <c r="S144" s="42">
        <v>83650</v>
      </c>
      <c r="T144" s="42">
        <v>167300</v>
      </c>
      <c r="U144" s="42">
        <v>284.41000000000003</v>
      </c>
      <c r="X144" s="321"/>
      <c r="Y144" s="66"/>
      <c r="Z144" s="42"/>
      <c r="AA144" s="42"/>
      <c r="AB144" s="42"/>
      <c r="AC144" s="42"/>
      <c r="AD144" s="42"/>
      <c r="AE144" s="42"/>
      <c r="AF144" s="42"/>
      <c r="AG144" s="42"/>
      <c r="AI144" s="321"/>
      <c r="AJ144" s="42"/>
      <c r="AK144" s="42"/>
      <c r="AL144" s="42"/>
      <c r="AM144" s="42"/>
      <c r="AN144" s="42"/>
      <c r="AO144" s="42"/>
      <c r="AP144" s="42"/>
      <c r="AQ144" s="42"/>
      <c r="AR144" s="42"/>
    </row>
    <row r="145" spans="1:44" ht="12.75" hidden="1" customHeight="1">
      <c r="A145" s="68" t="s">
        <v>55</v>
      </c>
      <c r="B145" s="66">
        <v>73960</v>
      </c>
      <c r="C145" s="42">
        <v>15531.599999999999</v>
      </c>
      <c r="D145" s="42">
        <v>2233.4440800000002</v>
      </c>
      <c r="E145" s="42">
        <v>297630</v>
      </c>
      <c r="F145" s="42">
        <v>62502.299999999996</v>
      </c>
      <c r="G145" s="42">
        <v>800.02943999999991</v>
      </c>
      <c r="H145" s="42">
        <v>188560</v>
      </c>
      <c r="I145" s="42">
        <v>22627.200000000001</v>
      </c>
      <c r="J145" s="42">
        <v>610.93439999999998</v>
      </c>
      <c r="L145" s="68" t="s">
        <v>55</v>
      </c>
      <c r="M145" s="42">
        <v>44140</v>
      </c>
      <c r="N145" s="42">
        <v>5296.8</v>
      </c>
      <c r="O145" s="42">
        <v>195.98160000000001</v>
      </c>
      <c r="P145" s="42">
        <v>18350</v>
      </c>
      <c r="Q145" s="42">
        <v>11927.5</v>
      </c>
      <c r="R145" s="42">
        <v>381.68</v>
      </c>
      <c r="S145" s="42">
        <v>212820</v>
      </c>
      <c r="T145" s="42">
        <v>425640</v>
      </c>
      <c r="U145" s="42">
        <v>676.76760000000002</v>
      </c>
      <c r="X145" s="321"/>
      <c r="Y145" s="66"/>
      <c r="Z145" s="42"/>
      <c r="AA145" s="42"/>
      <c r="AB145" s="42"/>
      <c r="AC145" s="42"/>
      <c r="AD145" s="42"/>
      <c r="AE145" s="42"/>
      <c r="AF145" s="42"/>
      <c r="AG145" s="42"/>
      <c r="AI145" s="321"/>
      <c r="AJ145" s="42"/>
      <c r="AK145" s="42"/>
      <c r="AL145" s="42"/>
      <c r="AM145" s="42"/>
      <c r="AN145" s="42"/>
      <c r="AO145" s="42"/>
      <c r="AP145" s="42"/>
      <c r="AQ145" s="42"/>
      <c r="AR145" s="42"/>
    </row>
    <row r="146" spans="1:44" ht="12.75" hidden="1" customHeight="1">
      <c r="A146" s="68" t="s">
        <v>71</v>
      </c>
      <c r="B146" s="66">
        <v>48260</v>
      </c>
      <c r="C146" s="42">
        <v>10134.6</v>
      </c>
      <c r="D146" s="42">
        <v>1457.3554800000002</v>
      </c>
      <c r="E146" s="42">
        <v>109970</v>
      </c>
      <c r="F146" s="42">
        <v>23093.7</v>
      </c>
      <c r="G146" s="42">
        <v>295.59936000000005</v>
      </c>
      <c r="H146" s="42">
        <v>180120</v>
      </c>
      <c r="I146" s="42">
        <v>21614.399999999998</v>
      </c>
      <c r="J146" s="42">
        <v>583.58879999999988</v>
      </c>
      <c r="L146" s="68" t="s">
        <v>71</v>
      </c>
      <c r="M146" s="42">
        <v>80280</v>
      </c>
      <c r="N146" s="42">
        <v>9633.6</v>
      </c>
      <c r="O146" s="42">
        <v>356.44319999999999</v>
      </c>
      <c r="P146" s="42">
        <v>19270</v>
      </c>
      <c r="Q146" s="42">
        <v>12525.5</v>
      </c>
      <c r="R146" s="42">
        <v>400.81599999999997</v>
      </c>
      <c r="S146" s="42">
        <v>144210</v>
      </c>
      <c r="T146" s="42">
        <v>288420</v>
      </c>
      <c r="U146" s="42">
        <v>458.58780000000007</v>
      </c>
      <c r="X146" s="321"/>
      <c r="Y146" s="66"/>
      <c r="Z146" s="42"/>
      <c r="AA146" s="42"/>
      <c r="AB146" s="42"/>
      <c r="AC146" s="42"/>
      <c r="AD146" s="42"/>
      <c r="AE146" s="42"/>
      <c r="AF146" s="42"/>
      <c r="AG146" s="42"/>
      <c r="AI146" s="321"/>
      <c r="AJ146" s="42"/>
      <c r="AK146" s="42"/>
      <c r="AL146" s="42"/>
      <c r="AM146" s="42"/>
      <c r="AN146" s="42"/>
      <c r="AO146" s="42"/>
      <c r="AP146" s="42"/>
      <c r="AQ146" s="42"/>
      <c r="AR146" s="42"/>
    </row>
    <row r="147" spans="1:44" ht="12.75" hidden="1" customHeight="1">
      <c r="A147" s="68" t="s">
        <v>72</v>
      </c>
      <c r="B147" s="66">
        <v>66670</v>
      </c>
      <c r="C147" s="42">
        <v>14000.699999999999</v>
      </c>
      <c r="D147" s="42">
        <v>2013.3006599999999</v>
      </c>
      <c r="E147" s="42">
        <v>328640</v>
      </c>
      <c r="F147" s="42">
        <v>69014.399999999994</v>
      </c>
      <c r="G147" s="42">
        <v>883.38432</v>
      </c>
      <c r="H147" s="42">
        <v>154020</v>
      </c>
      <c r="I147" s="42">
        <v>18482.399999999998</v>
      </c>
      <c r="J147" s="42">
        <v>499.02479999999991</v>
      </c>
      <c r="L147" s="68" t="s">
        <v>72</v>
      </c>
      <c r="M147" s="42">
        <v>10280</v>
      </c>
      <c r="N147" s="42">
        <v>1233.5999999999999</v>
      </c>
      <c r="O147" s="42">
        <v>45.6432</v>
      </c>
      <c r="P147" s="42">
        <v>12800</v>
      </c>
      <c r="Q147" s="42">
        <v>8320</v>
      </c>
      <c r="R147" s="42">
        <v>266.24</v>
      </c>
      <c r="S147" s="42">
        <v>246180</v>
      </c>
      <c r="T147" s="42">
        <v>492360</v>
      </c>
      <c r="U147" s="42">
        <v>782.85239999999999</v>
      </c>
      <c r="X147" s="321"/>
      <c r="Y147" s="66"/>
      <c r="Z147" s="42"/>
      <c r="AA147" s="42"/>
      <c r="AB147" s="42"/>
      <c r="AC147" s="42"/>
      <c r="AD147" s="42"/>
      <c r="AE147" s="42"/>
      <c r="AF147" s="42"/>
      <c r="AG147" s="42"/>
      <c r="AI147" s="321"/>
      <c r="AJ147" s="42"/>
      <c r="AK147" s="42"/>
      <c r="AL147" s="42"/>
      <c r="AM147" s="42"/>
      <c r="AN147" s="42"/>
      <c r="AO147" s="42"/>
      <c r="AP147" s="42"/>
      <c r="AQ147" s="42"/>
      <c r="AR147" s="42"/>
    </row>
    <row r="148" spans="1:44" ht="12.75" hidden="1" customHeight="1">
      <c r="A148" s="68" t="s">
        <v>51</v>
      </c>
      <c r="B148" s="66">
        <v>59840</v>
      </c>
      <c r="C148" s="42">
        <v>12566.4</v>
      </c>
      <c r="D148" s="42">
        <v>1807.0483200000001</v>
      </c>
      <c r="E148" s="42">
        <v>247580</v>
      </c>
      <c r="F148" s="42">
        <v>51991.799999999996</v>
      </c>
      <c r="G148" s="42">
        <v>665.49504000000002</v>
      </c>
      <c r="H148" s="42">
        <v>336260</v>
      </c>
      <c r="I148" s="42">
        <v>40351.199999999997</v>
      </c>
      <c r="J148" s="42">
        <v>1089.4823999999999</v>
      </c>
      <c r="L148" s="68" t="s">
        <v>51</v>
      </c>
      <c r="M148" s="42">
        <v>32340</v>
      </c>
      <c r="N148" s="42">
        <v>3880.7999999999997</v>
      </c>
      <c r="O148" s="42">
        <v>143.58959999999999</v>
      </c>
      <c r="P148" s="42">
        <v>3050</v>
      </c>
      <c r="Q148" s="42">
        <v>1982.5</v>
      </c>
      <c r="R148" s="42">
        <v>63.44</v>
      </c>
      <c r="S148" s="42">
        <v>96790</v>
      </c>
      <c r="T148" s="42">
        <v>193580</v>
      </c>
      <c r="U148" s="42">
        <v>307.79220000000004</v>
      </c>
      <c r="X148" s="321"/>
      <c r="Y148" s="66"/>
      <c r="Z148" s="42"/>
      <c r="AA148" s="42"/>
      <c r="AB148" s="42"/>
      <c r="AC148" s="42"/>
      <c r="AD148" s="42"/>
      <c r="AE148" s="42"/>
      <c r="AF148" s="42"/>
      <c r="AG148" s="42"/>
      <c r="AI148" s="321"/>
      <c r="AJ148" s="42"/>
      <c r="AK148" s="42"/>
      <c r="AL148" s="42"/>
      <c r="AM148" s="42"/>
      <c r="AN148" s="42"/>
      <c r="AO148" s="42"/>
      <c r="AP148" s="42"/>
      <c r="AQ148" s="42"/>
      <c r="AR148" s="42"/>
    </row>
    <row r="149" spans="1:44" ht="12.75" hidden="1" customHeight="1">
      <c r="A149" s="68" t="s">
        <v>48</v>
      </c>
      <c r="B149" s="66">
        <v>153330</v>
      </c>
      <c r="C149" s="42">
        <v>32199.3</v>
      </c>
      <c r="D149" s="42">
        <v>4630.2593399999996</v>
      </c>
      <c r="E149" s="42">
        <v>331290</v>
      </c>
      <c r="F149" s="42">
        <v>69570.899999999994</v>
      </c>
      <c r="G149" s="42">
        <v>890.50752</v>
      </c>
      <c r="H149" s="42">
        <v>301950</v>
      </c>
      <c r="I149" s="42">
        <v>36234</v>
      </c>
      <c r="J149" s="42">
        <v>978.31799999999998</v>
      </c>
      <c r="L149" s="68" t="s">
        <v>48</v>
      </c>
      <c r="M149" s="42">
        <v>29760</v>
      </c>
      <c r="N149" s="42">
        <v>3571.2</v>
      </c>
      <c r="O149" s="42">
        <v>132.1344</v>
      </c>
      <c r="P149" s="42">
        <v>5970</v>
      </c>
      <c r="Q149" s="42">
        <v>3880.5</v>
      </c>
      <c r="R149" s="42">
        <v>124.176</v>
      </c>
      <c r="S149" s="42">
        <v>80350</v>
      </c>
      <c r="T149" s="42">
        <v>160700</v>
      </c>
      <c r="U149" s="42">
        <v>255.51300000000001</v>
      </c>
      <c r="X149" s="321"/>
      <c r="Y149" s="66"/>
      <c r="Z149" s="42"/>
      <c r="AA149" s="42"/>
      <c r="AB149" s="42"/>
      <c r="AC149" s="42"/>
      <c r="AD149" s="42"/>
      <c r="AE149" s="42"/>
      <c r="AF149" s="42"/>
      <c r="AG149" s="42"/>
      <c r="AI149" s="321"/>
      <c r="AJ149" s="42"/>
      <c r="AK149" s="42"/>
      <c r="AL149" s="42"/>
      <c r="AM149" s="42"/>
      <c r="AN149" s="42"/>
      <c r="AO149" s="42"/>
      <c r="AP149" s="42"/>
      <c r="AQ149" s="42"/>
      <c r="AR149" s="42"/>
    </row>
    <row r="150" spans="1:44" ht="12.75" hidden="1" customHeight="1">
      <c r="A150" s="68" t="s">
        <v>49</v>
      </c>
      <c r="B150" s="66">
        <v>13710</v>
      </c>
      <c r="C150" s="42">
        <v>2879.1</v>
      </c>
      <c r="D150" s="42">
        <v>414.01458000000002</v>
      </c>
      <c r="E150" s="42">
        <v>113000</v>
      </c>
      <c r="F150" s="42">
        <v>23730</v>
      </c>
      <c r="G150" s="42">
        <v>303.74400000000003</v>
      </c>
      <c r="H150" s="42">
        <v>11210</v>
      </c>
      <c r="I150" s="42">
        <v>1345.2</v>
      </c>
      <c r="J150" s="42">
        <v>36.320399999999999</v>
      </c>
      <c r="L150" s="68" t="s">
        <v>49</v>
      </c>
      <c r="M150" s="42">
        <v>9900</v>
      </c>
      <c r="N150" s="42">
        <v>1188</v>
      </c>
      <c r="O150" s="42">
        <v>43.956000000000003</v>
      </c>
      <c r="P150" s="42">
        <v>3700</v>
      </c>
      <c r="Q150" s="42">
        <v>2405</v>
      </c>
      <c r="R150" s="42">
        <v>76.959999999999994</v>
      </c>
      <c r="S150" s="42">
        <v>79090</v>
      </c>
      <c r="T150" s="42">
        <v>158180</v>
      </c>
      <c r="U150" s="42">
        <v>251.50620000000001</v>
      </c>
      <c r="X150" s="321"/>
      <c r="Y150" s="66"/>
      <c r="Z150" s="42"/>
      <c r="AA150" s="42"/>
      <c r="AB150" s="42"/>
      <c r="AC150" s="42"/>
      <c r="AD150" s="42"/>
      <c r="AE150" s="42"/>
      <c r="AF150" s="42"/>
      <c r="AG150" s="42"/>
      <c r="AI150" s="321"/>
      <c r="AJ150" s="42"/>
      <c r="AK150" s="42"/>
      <c r="AL150" s="42"/>
      <c r="AM150" s="42"/>
      <c r="AN150" s="42"/>
      <c r="AO150" s="42"/>
      <c r="AP150" s="42"/>
      <c r="AQ150" s="42"/>
      <c r="AR150" s="42"/>
    </row>
    <row r="151" spans="1:44" ht="12.75" hidden="1" customHeight="1">
      <c r="A151" s="68" t="s">
        <v>193</v>
      </c>
      <c r="B151" s="66">
        <v>12940</v>
      </c>
      <c r="C151" s="42">
        <v>2717.4</v>
      </c>
      <c r="D151" s="42">
        <v>390.76212000000004</v>
      </c>
      <c r="E151" s="42">
        <v>125620</v>
      </c>
      <c r="F151" s="42">
        <v>26380.2</v>
      </c>
      <c r="G151" s="42">
        <v>337.66656000000006</v>
      </c>
      <c r="H151" s="42">
        <v>141780</v>
      </c>
      <c r="I151" s="42">
        <v>17013.599999999999</v>
      </c>
      <c r="J151" s="42">
        <v>459.36719999999997</v>
      </c>
      <c r="L151" s="68" t="s">
        <v>193</v>
      </c>
      <c r="M151" s="42">
        <v>6130</v>
      </c>
      <c r="N151" s="42">
        <v>735.6</v>
      </c>
      <c r="O151" s="42">
        <v>27.217200000000002</v>
      </c>
      <c r="P151" s="42">
        <v>800</v>
      </c>
      <c r="Q151" s="42">
        <v>520</v>
      </c>
      <c r="R151" s="42">
        <v>16.64</v>
      </c>
      <c r="S151" s="42">
        <v>20310</v>
      </c>
      <c r="T151" s="42">
        <v>40620</v>
      </c>
      <c r="U151" s="42">
        <v>64.585800000000006</v>
      </c>
      <c r="X151" s="321"/>
      <c r="Y151" s="66"/>
      <c r="Z151" s="42"/>
      <c r="AA151" s="42"/>
      <c r="AB151" s="42"/>
      <c r="AC151" s="42"/>
      <c r="AD151" s="42"/>
      <c r="AE151" s="42"/>
      <c r="AF151" s="42"/>
      <c r="AG151" s="42"/>
      <c r="AI151" s="321"/>
      <c r="AJ151" s="42"/>
      <c r="AK151" s="42"/>
      <c r="AL151" s="42"/>
      <c r="AM151" s="42"/>
      <c r="AN151" s="42"/>
      <c r="AO151" s="42"/>
      <c r="AP151" s="42"/>
      <c r="AQ151" s="42"/>
      <c r="AR151" s="42"/>
    </row>
    <row r="152" spans="1:44" ht="12.75" hidden="1" customHeight="1">
      <c r="A152" s="68" t="s">
        <v>99</v>
      </c>
      <c r="B152" s="66">
        <v>33530</v>
      </c>
      <c r="C152" s="42">
        <v>7041.3</v>
      </c>
      <c r="D152" s="42">
        <v>1012.53894</v>
      </c>
      <c r="E152" s="42">
        <v>163350</v>
      </c>
      <c r="F152" s="42">
        <v>34303.5</v>
      </c>
      <c r="G152" s="42">
        <v>439.08480000000003</v>
      </c>
      <c r="H152" s="42">
        <v>53100</v>
      </c>
      <c r="I152" s="42">
        <v>6372</v>
      </c>
      <c r="J152" s="42">
        <v>172.04400000000001</v>
      </c>
      <c r="L152" s="68" t="s">
        <v>99</v>
      </c>
      <c r="M152" s="42">
        <v>7790</v>
      </c>
      <c r="N152" s="42">
        <v>934.8</v>
      </c>
      <c r="O152" s="42">
        <v>34.587600000000002</v>
      </c>
      <c r="P152" s="42">
        <v>3850</v>
      </c>
      <c r="Q152" s="42">
        <v>2502.5</v>
      </c>
      <c r="R152" s="42">
        <v>80.08</v>
      </c>
      <c r="S152" s="42">
        <v>103080</v>
      </c>
      <c r="T152" s="42">
        <v>206160</v>
      </c>
      <c r="U152" s="42">
        <v>327.7944</v>
      </c>
      <c r="X152" s="321"/>
      <c r="Y152" s="66"/>
      <c r="Z152" s="42"/>
      <c r="AA152" s="42"/>
      <c r="AB152" s="42"/>
      <c r="AC152" s="42"/>
      <c r="AD152" s="42"/>
      <c r="AE152" s="42"/>
      <c r="AF152" s="42"/>
      <c r="AG152" s="42"/>
      <c r="AI152" s="321"/>
      <c r="AJ152" s="42"/>
      <c r="AK152" s="42"/>
      <c r="AL152" s="42"/>
      <c r="AM152" s="42"/>
      <c r="AN152" s="42"/>
      <c r="AO152" s="42"/>
      <c r="AP152" s="42"/>
      <c r="AQ152" s="42"/>
      <c r="AR152" s="42"/>
    </row>
    <row r="153" spans="1:44" ht="12.75" hidden="1" customHeight="1">
      <c r="A153" s="68" t="s">
        <v>52</v>
      </c>
      <c r="B153" s="66">
        <v>13770</v>
      </c>
      <c r="C153" s="42">
        <v>2891.7</v>
      </c>
      <c r="D153" s="42">
        <v>415.82646</v>
      </c>
      <c r="E153" s="42">
        <v>55430</v>
      </c>
      <c r="F153" s="42">
        <v>11640.3</v>
      </c>
      <c r="G153" s="42">
        <v>148.99583999999999</v>
      </c>
      <c r="H153" s="42">
        <v>44980</v>
      </c>
      <c r="I153" s="42">
        <v>5397.5999999999995</v>
      </c>
      <c r="J153" s="42">
        <v>145.73519999999999</v>
      </c>
      <c r="L153" s="68" t="s">
        <v>52</v>
      </c>
      <c r="M153" s="42">
        <v>11270</v>
      </c>
      <c r="N153" s="42">
        <v>1352.3999999999999</v>
      </c>
      <c r="O153" s="42">
        <v>50.038799999999995</v>
      </c>
      <c r="P153" s="42">
        <v>2770</v>
      </c>
      <c r="Q153" s="42">
        <v>1800.5</v>
      </c>
      <c r="R153" s="42">
        <v>57.616</v>
      </c>
      <c r="S153" s="42">
        <v>227750</v>
      </c>
      <c r="T153" s="42">
        <v>455500</v>
      </c>
      <c r="U153" s="42">
        <v>724.245</v>
      </c>
      <c r="X153" s="321"/>
      <c r="Y153" s="66"/>
      <c r="Z153" s="42"/>
      <c r="AA153" s="42"/>
      <c r="AB153" s="42"/>
      <c r="AC153" s="42"/>
      <c r="AD153" s="42"/>
      <c r="AE153" s="42"/>
      <c r="AF153" s="42"/>
      <c r="AG153" s="42"/>
      <c r="AI153" s="321"/>
      <c r="AJ153" s="42"/>
      <c r="AK153" s="42"/>
      <c r="AL153" s="42"/>
      <c r="AM153" s="42"/>
      <c r="AN153" s="42"/>
      <c r="AO153" s="42"/>
      <c r="AP153" s="42"/>
      <c r="AQ153" s="42"/>
      <c r="AR153" s="42"/>
    </row>
    <row r="154" spans="1:44" ht="12.75" hidden="1" customHeight="1">
      <c r="A154" s="68" t="s">
        <v>53</v>
      </c>
      <c r="B154" s="66">
        <v>13870</v>
      </c>
      <c r="C154" s="42">
        <v>2912.7</v>
      </c>
      <c r="D154" s="42">
        <v>418.84626000000003</v>
      </c>
      <c r="E154" s="42">
        <v>38910</v>
      </c>
      <c r="F154" s="42">
        <v>8171.0999999999995</v>
      </c>
      <c r="G154" s="42">
        <v>104.59008</v>
      </c>
      <c r="H154" s="42">
        <v>450</v>
      </c>
      <c r="I154" s="42">
        <v>54</v>
      </c>
      <c r="J154" s="42">
        <v>1.458</v>
      </c>
      <c r="L154" s="68" t="s">
        <v>53</v>
      </c>
      <c r="M154" s="42">
        <v>240</v>
      </c>
      <c r="N154" s="42">
        <v>28.799999999999997</v>
      </c>
      <c r="O154" s="42">
        <v>1.0655999999999999</v>
      </c>
      <c r="P154" s="42">
        <v>3840</v>
      </c>
      <c r="Q154" s="42">
        <v>2496</v>
      </c>
      <c r="R154" s="42">
        <v>79.872</v>
      </c>
      <c r="S154" s="42">
        <v>48670</v>
      </c>
      <c r="T154" s="42">
        <v>97340</v>
      </c>
      <c r="U154" s="42">
        <v>154.7706</v>
      </c>
      <c r="X154" s="321"/>
      <c r="Y154" s="66"/>
      <c r="Z154" s="42"/>
      <c r="AA154" s="42"/>
      <c r="AB154" s="42"/>
      <c r="AC154" s="42"/>
      <c r="AD154" s="42"/>
      <c r="AE154" s="42"/>
      <c r="AF154" s="42"/>
      <c r="AG154" s="42"/>
      <c r="AI154" s="321"/>
      <c r="AJ154" s="42"/>
      <c r="AK154" s="42"/>
      <c r="AL154" s="42"/>
      <c r="AM154" s="42"/>
      <c r="AN154" s="42"/>
      <c r="AO154" s="42"/>
      <c r="AP154" s="42"/>
      <c r="AQ154" s="42"/>
      <c r="AR154" s="42"/>
    </row>
    <row r="155" spans="1:44" ht="12.75" hidden="1" customHeight="1">
      <c r="A155" s="71"/>
      <c r="B155" s="161"/>
      <c r="C155" s="94"/>
      <c r="D155" s="94"/>
      <c r="E155" s="94"/>
      <c r="F155" s="94"/>
      <c r="G155" s="94"/>
      <c r="H155" s="94"/>
      <c r="I155" s="94"/>
      <c r="J155" s="94"/>
      <c r="L155" s="71"/>
      <c r="M155" s="94"/>
      <c r="N155" s="94"/>
      <c r="O155" s="94"/>
      <c r="P155" s="94"/>
      <c r="Q155" s="94"/>
      <c r="R155" s="94"/>
      <c r="S155" s="94"/>
      <c r="T155" s="94"/>
      <c r="U155" s="94"/>
    </row>
    <row r="156" spans="1:44" ht="11.25" hidden="1" customHeight="1">
      <c r="A156" s="227"/>
      <c r="B156" s="227"/>
      <c r="C156" s="227"/>
      <c r="D156" s="227"/>
      <c r="E156" s="227"/>
      <c r="F156" s="227"/>
      <c r="G156" s="227"/>
      <c r="H156" s="227"/>
      <c r="I156" s="227"/>
      <c r="J156" s="183" t="s">
        <v>237</v>
      </c>
      <c r="L156" s="227"/>
      <c r="M156" s="227"/>
      <c r="N156" s="227"/>
      <c r="O156" s="227"/>
      <c r="P156" s="227"/>
      <c r="Q156" s="227"/>
      <c r="R156" s="227"/>
      <c r="S156" s="227"/>
      <c r="T156" s="222"/>
      <c r="U156" s="221" t="s">
        <v>237</v>
      </c>
    </row>
    <row r="157" spans="1:44" s="23" customFormat="1" ht="14.1" hidden="1" customHeight="1">
      <c r="A157" s="526" t="s">
        <v>357</v>
      </c>
      <c r="B157" s="526"/>
      <c r="C157" s="526"/>
      <c r="D157" s="526"/>
      <c r="E157" s="526"/>
      <c r="F157" s="526"/>
      <c r="G157" s="526"/>
      <c r="H157" s="526"/>
      <c r="I157" s="526"/>
      <c r="J157" s="526"/>
      <c r="L157" s="336" t="str">
        <f>A157</f>
        <v>12.4  PUNO: POBLACIÓN PECUARIA, SACA Y PRODUCCIÓN POR ESPECIE, SEGÚN PROVINCIA, 2018 - 2024</v>
      </c>
      <c r="M157" s="336"/>
      <c r="N157" s="337"/>
      <c r="O157" s="336"/>
      <c r="P157" s="336"/>
      <c r="Q157" s="336"/>
      <c r="R157" s="336"/>
      <c r="S157" s="336"/>
      <c r="T157" s="336"/>
      <c r="U157" s="336"/>
      <c r="X157" s="336"/>
      <c r="Y157" s="336"/>
      <c r="Z157" s="336"/>
      <c r="AA157" s="336"/>
      <c r="AB157" s="336"/>
      <c r="AC157" s="336"/>
      <c r="AD157" s="336"/>
      <c r="AE157" s="336"/>
      <c r="AF157" s="336"/>
      <c r="AG157" s="336"/>
      <c r="AI157" s="336"/>
      <c r="AJ157" s="336"/>
      <c r="AK157" s="337"/>
      <c r="AL157" s="336"/>
      <c r="AM157" s="336"/>
      <c r="AN157" s="336"/>
      <c r="AO157" s="336"/>
      <c r="AP157" s="336"/>
      <c r="AQ157" s="336"/>
      <c r="AR157" s="336"/>
    </row>
    <row r="158" spans="1:44" s="335" customFormat="1" ht="12.75" hidden="1" customHeight="1">
      <c r="A158" s="310" t="str">
        <f>A136</f>
        <v xml:space="preserve">        (Miles de unidades)</v>
      </c>
      <c r="B158" s="310"/>
      <c r="C158" s="310"/>
      <c r="D158" s="310"/>
      <c r="E158" s="310"/>
      <c r="F158" s="310"/>
      <c r="G158" s="310"/>
      <c r="H158" s="310"/>
      <c r="I158" s="310"/>
      <c r="J158" s="310"/>
      <c r="L158" s="311" t="str">
        <f>A158</f>
        <v xml:space="preserve">        (Miles de unidades)</v>
      </c>
      <c r="M158" s="338"/>
      <c r="N158" s="338"/>
      <c r="O158" s="338"/>
      <c r="P158" s="338"/>
      <c r="Q158" s="338"/>
      <c r="R158" s="338"/>
      <c r="S158" s="338"/>
      <c r="T158" s="338"/>
      <c r="U158" s="339"/>
      <c r="X158" s="522"/>
      <c r="Y158" s="522"/>
      <c r="Z158" s="522"/>
      <c r="AA158" s="522"/>
      <c r="AB158" s="522"/>
      <c r="AC158" s="522"/>
      <c r="AD158" s="522"/>
      <c r="AE158" s="522"/>
      <c r="AF158" s="522"/>
      <c r="AG158" s="522"/>
      <c r="AI158" s="334"/>
      <c r="AJ158" s="338"/>
      <c r="AK158" s="338"/>
      <c r="AL158" s="338"/>
      <c r="AM158" s="338"/>
      <c r="AN158" s="338"/>
      <c r="AO158" s="338"/>
      <c r="AP158" s="338"/>
      <c r="AQ158" s="338"/>
      <c r="AR158" s="339"/>
    </row>
    <row r="159" spans="1:44" ht="13.5" hidden="1" customHeight="1">
      <c r="A159" s="527" t="s">
        <v>60</v>
      </c>
      <c r="B159" s="530" t="s">
        <v>56</v>
      </c>
      <c r="C159" s="529"/>
      <c r="D159" s="529"/>
      <c r="E159" s="531" t="s">
        <v>57</v>
      </c>
      <c r="F159" s="531"/>
      <c r="G159" s="531"/>
      <c r="H159" s="529" t="s">
        <v>58</v>
      </c>
      <c r="I159" s="529"/>
      <c r="J159" s="529"/>
      <c r="L159" s="527" t="s">
        <v>60</v>
      </c>
      <c r="M159" s="529" t="s">
        <v>62</v>
      </c>
      <c r="N159" s="529"/>
      <c r="O159" s="529"/>
      <c r="P159" s="529" t="s">
        <v>63</v>
      </c>
      <c r="Q159" s="529"/>
      <c r="R159" s="529"/>
      <c r="S159" s="529" t="s">
        <v>123</v>
      </c>
      <c r="T159" s="529"/>
      <c r="U159" s="529"/>
      <c r="X159" s="512"/>
      <c r="Y159" s="523"/>
      <c r="Z159" s="523"/>
      <c r="AA159" s="523"/>
      <c r="AB159" s="525"/>
      <c r="AC159" s="525"/>
      <c r="AD159" s="525"/>
      <c r="AE159" s="523"/>
      <c r="AF159" s="523"/>
      <c r="AG159" s="523"/>
      <c r="AI159" s="512"/>
      <c r="AJ159" s="523"/>
      <c r="AK159" s="523"/>
      <c r="AL159" s="523"/>
      <c r="AM159" s="523"/>
      <c r="AN159" s="523"/>
      <c r="AO159" s="523"/>
      <c r="AP159" s="523"/>
      <c r="AQ159" s="523"/>
      <c r="AR159" s="523"/>
    </row>
    <row r="160" spans="1:44" ht="12" hidden="1" customHeight="1">
      <c r="A160" s="528"/>
      <c r="B160" s="160" t="s">
        <v>59</v>
      </c>
      <c r="C160" s="160" t="s">
        <v>61</v>
      </c>
      <c r="D160" s="160" t="s">
        <v>11</v>
      </c>
      <c r="E160" s="160" t="s">
        <v>59</v>
      </c>
      <c r="F160" s="160" t="s">
        <v>61</v>
      </c>
      <c r="G160" s="160" t="s">
        <v>11</v>
      </c>
      <c r="H160" s="160" t="s">
        <v>59</v>
      </c>
      <c r="I160" s="160" t="s">
        <v>61</v>
      </c>
      <c r="J160" s="160" t="s">
        <v>11</v>
      </c>
      <c r="L160" s="528"/>
      <c r="M160" s="160" t="s">
        <v>59</v>
      </c>
      <c r="N160" s="160" t="s">
        <v>61</v>
      </c>
      <c r="O160" s="160" t="s">
        <v>11</v>
      </c>
      <c r="P160" s="160" t="s">
        <v>59</v>
      </c>
      <c r="Q160" s="160" t="s">
        <v>61</v>
      </c>
      <c r="R160" s="160" t="s">
        <v>11</v>
      </c>
      <c r="S160" s="160" t="s">
        <v>59</v>
      </c>
      <c r="T160" s="160" t="s">
        <v>61</v>
      </c>
      <c r="U160" s="160" t="s">
        <v>11</v>
      </c>
      <c r="X160" s="512"/>
      <c r="Y160" s="52"/>
      <c r="Z160" s="52"/>
      <c r="AA160" s="52"/>
      <c r="AB160" s="52"/>
      <c r="AC160" s="52"/>
      <c r="AD160" s="52"/>
      <c r="AE160" s="52"/>
      <c r="AF160" s="52"/>
      <c r="AG160" s="52"/>
      <c r="AI160" s="512"/>
      <c r="AJ160" s="52"/>
      <c r="AK160" s="52"/>
      <c r="AL160" s="52"/>
      <c r="AM160" s="52"/>
      <c r="AN160" s="52"/>
      <c r="AO160" s="52"/>
      <c r="AP160" s="52"/>
      <c r="AQ160" s="52"/>
      <c r="AR160" s="52"/>
    </row>
    <row r="161" spans="1:44" ht="12" hidden="1" customHeight="1">
      <c r="A161" s="528"/>
      <c r="B161" s="54" t="s">
        <v>104</v>
      </c>
      <c r="C161" s="54" t="s">
        <v>105</v>
      </c>
      <c r="D161" s="54" t="s">
        <v>128</v>
      </c>
      <c r="E161" s="54" t="s">
        <v>104</v>
      </c>
      <c r="F161" s="54" t="s">
        <v>105</v>
      </c>
      <c r="G161" s="54" t="s">
        <v>128</v>
      </c>
      <c r="H161" s="54" t="s">
        <v>104</v>
      </c>
      <c r="I161" s="54" t="s">
        <v>105</v>
      </c>
      <c r="J161" s="54" t="s">
        <v>128</v>
      </c>
      <c r="L161" s="528"/>
      <c r="M161" s="54" t="s">
        <v>104</v>
      </c>
      <c r="N161" s="54" t="s">
        <v>105</v>
      </c>
      <c r="O161" s="54" t="s">
        <v>128</v>
      </c>
      <c r="P161" s="54" t="s">
        <v>104</v>
      </c>
      <c r="Q161" s="54" t="s">
        <v>105</v>
      </c>
      <c r="R161" s="54" t="s">
        <v>128</v>
      </c>
      <c r="S161" s="54" t="s">
        <v>104</v>
      </c>
      <c r="T161" s="54" t="s">
        <v>105</v>
      </c>
      <c r="U161" s="54" t="s">
        <v>128</v>
      </c>
      <c r="X161" s="512"/>
      <c r="Y161" s="52"/>
      <c r="Z161" s="52"/>
      <c r="AA161" s="52"/>
      <c r="AB161" s="52"/>
      <c r="AC161" s="52"/>
      <c r="AD161" s="52"/>
      <c r="AE161" s="52"/>
      <c r="AF161" s="52"/>
      <c r="AG161" s="52"/>
      <c r="AI161" s="512"/>
      <c r="AJ161" s="52"/>
      <c r="AK161" s="52"/>
      <c r="AL161" s="52"/>
      <c r="AM161" s="52"/>
      <c r="AN161" s="52"/>
      <c r="AO161" s="52"/>
      <c r="AP161" s="52"/>
      <c r="AQ161" s="52"/>
      <c r="AR161" s="52"/>
    </row>
    <row r="162" spans="1:44" ht="11.1" hidden="1" customHeight="1">
      <c r="A162" s="132">
        <v>2018</v>
      </c>
      <c r="B162" s="70"/>
      <c r="C162" s="42"/>
      <c r="D162" s="42"/>
      <c r="E162" s="42"/>
      <c r="F162" s="42"/>
      <c r="G162" s="42"/>
      <c r="H162" s="42"/>
      <c r="I162" s="42"/>
      <c r="J162" s="42"/>
      <c r="L162" s="132">
        <v>2018</v>
      </c>
      <c r="M162" s="42"/>
      <c r="N162" s="42"/>
      <c r="O162" s="42"/>
      <c r="P162" s="42"/>
      <c r="Q162" s="42"/>
      <c r="R162" s="42"/>
      <c r="S162" s="42"/>
      <c r="T162" s="42"/>
      <c r="U162" s="42"/>
      <c r="X162" s="322"/>
      <c r="Y162" s="66"/>
      <c r="Z162" s="42"/>
      <c r="AA162" s="42"/>
      <c r="AB162" s="42"/>
      <c r="AC162" s="42"/>
      <c r="AD162" s="42"/>
      <c r="AE162" s="42"/>
      <c r="AF162" s="42"/>
      <c r="AG162" s="42"/>
      <c r="AI162" s="322"/>
      <c r="AJ162" s="42"/>
      <c r="AK162" s="42"/>
      <c r="AL162" s="42"/>
      <c r="AM162" s="42"/>
      <c r="AN162" s="42"/>
      <c r="AO162" s="42"/>
      <c r="AP162" s="42"/>
      <c r="AQ162" s="42"/>
      <c r="AR162" s="42"/>
    </row>
    <row r="163" spans="1:44" ht="18" hidden="1" customHeight="1">
      <c r="A163" s="133" t="s">
        <v>280</v>
      </c>
      <c r="B163" s="75">
        <f>SUM(B164:B176)</f>
        <v>729965</v>
      </c>
      <c r="C163" s="67">
        <f t="shared" ref="C163:J163" si="2">SUM(C164:C176)</f>
        <v>145020</v>
      </c>
      <c r="D163" s="67">
        <f t="shared" si="2"/>
        <v>20810.1675</v>
      </c>
      <c r="E163" s="67">
        <f t="shared" si="2"/>
        <v>2876615</v>
      </c>
      <c r="F163" s="67">
        <f t="shared" si="2"/>
        <v>647520</v>
      </c>
      <c r="G163" s="67">
        <f t="shared" si="2"/>
        <v>8773.6739999999991</v>
      </c>
      <c r="H163" s="67">
        <f t="shared" si="2"/>
        <v>2034020</v>
      </c>
      <c r="I163" s="67">
        <f t="shared" si="2"/>
        <v>209884</v>
      </c>
      <c r="J163" s="67">
        <f t="shared" si="2"/>
        <v>5755.7309999999998</v>
      </c>
      <c r="L163" s="133" t="s">
        <v>280</v>
      </c>
      <c r="M163" s="67">
        <f t="shared" ref="M163:U163" si="3">SUM(M164:M176)</f>
        <v>370270</v>
      </c>
      <c r="N163" s="67">
        <f t="shared" si="3"/>
        <v>39834</v>
      </c>
      <c r="O163" s="67">
        <f t="shared" si="3"/>
        <v>1528.2819999999999</v>
      </c>
      <c r="P163" s="67">
        <f t="shared" si="3"/>
        <v>114885</v>
      </c>
      <c r="Q163" s="67">
        <f t="shared" si="3"/>
        <v>77090</v>
      </c>
      <c r="R163" s="67">
        <f t="shared" si="3"/>
        <v>2563.6599999999994</v>
      </c>
      <c r="S163" s="67">
        <f t="shared" si="3"/>
        <v>1770870</v>
      </c>
      <c r="T163" s="67">
        <f t="shared" si="3"/>
        <v>2040110</v>
      </c>
      <c r="U163" s="67">
        <f t="shared" si="3"/>
        <v>3320.0869499999994</v>
      </c>
      <c r="X163" s="323"/>
      <c r="Y163" s="69"/>
      <c r="Z163" s="67"/>
      <c r="AA163" s="67"/>
      <c r="AB163" s="67"/>
      <c r="AC163" s="67"/>
      <c r="AD163" s="67"/>
      <c r="AE163" s="67"/>
      <c r="AF163" s="67"/>
      <c r="AG163" s="67"/>
      <c r="AI163" s="323"/>
      <c r="AJ163" s="67"/>
      <c r="AK163" s="67"/>
      <c r="AL163" s="67"/>
      <c r="AM163" s="67"/>
      <c r="AN163" s="67"/>
      <c r="AO163" s="67"/>
      <c r="AP163" s="67"/>
      <c r="AQ163" s="67"/>
      <c r="AR163" s="67"/>
    </row>
    <row r="164" spans="1:44" ht="18" hidden="1" customHeight="1">
      <c r="A164" s="68" t="s">
        <v>50</v>
      </c>
      <c r="B164" s="66">
        <v>104860</v>
      </c>
      <c r="C164" s="42">
        <v>17610</v>
      </c>
      <c r="D164" s="42">
        <v>2522.58</v>
      </c>
      <c r="E164" s="42">
        <v>438520</v>
      </c>
      <c r="F164" s="42">
        <v>86070</v>
      </c>
      <c r="G164" s="42">
        <v>1163.6659999999999</v>
      </c>
      <c r="H164" s="42">
        <v>180410</v>
      </c>
      <c r="I164" s="42">
        <v>16500</v>
      </c>
      <c r="J164" s="42">
        <v>455.97299999999996</v>
      </c>
      <c r="L164" s="68" t="s">
        <v>50</v>
      </c>
      <c r="M164" s="42">
        <v>41350</v>
      </c>
      <c r="N164" s="42">
        <v>3660</v>
      </c>
      <c r="O164" s="42">
        <v>139.27499999999998</v>
      </c>
      <c r="P164" s="42">
        <v>21295</v>
      </c>
      <c r="Q164" s="42">
        <v>16980</v>
      </c>
      <c r="R164" s="42">
        <v>569.86999999999989</v>
      </c>
      <c r="S164" s="42">
        <v>165750</v>
      </c>
      <c r="T164" s="42">
        <v>204030</v>
      </c>
      <c r="U164" s="42">
        <v>311.12</v>
      </c>
      <c r="X164" s="321"/>
      <c r="Y164" s="66"/>
      <c r="Z164" s="42"/>
      <c r="AA164" s="42"/>
      <c r="AB164" s="42"/>
      <c r="AC164" s="42"/>
      <c r="AD164" s="42"/>
      <c r="AE164" s="42"/>
      <c r="AF164" s="42"/>
      <c r="AG164" s="42"/>
      <c r="AI164" s="321"/>
      <c r="AJ164" s="42"/>
      <c r="AK164" s="42"/>
      <c r="AL164" s="42"/>
      <c r="AM164" s="42"/>
      <c r="AN164" s="42"/>
      <c r="AO164" s="42"/>
      <c r="AP164" s="42"/>
      <c r="AQ164" s="42"/>
      <c r="AR164" s="42"/>
    </row>
    <row r="165" spans="1:44" ht="18" hidden="1" customHeight="1">
      <c r="A165" s="68" t="s">
        <v>70</v>
      </c>
      <c r="B165" s="66">
        <v>108360</v>
      </c>
      <c r="C165" s="42">
        <v>20705</v>
      </c>
      <c r="D165" s="42">
        <v>2967.7249999999995</v>
      </c>
      <c r="E165" s="42">
        <v>447380</v>
      </c>
      <c r="F165" s="42">
        <v>105190</v>
      </c>
      <c r="G165" s="42">
        <v>1431.191</v>
      </c>
      <c r="H165" s="42">
        <v>178010</v>
      </c>
      <c r="I165" s="42">
        <v>16680</v>
      </c>
      <c r="J165" s="42">
        <v>457.76499999999999</v>
      </c>
      <c r="L165" s="68" t="s">
        <v>70</v>
      </c>
      <c r="M165" s="42">
        <v>52835</v>
      </c>
      <c r="N165" s="42">
        <v>5860</v>
      </c>
      <c r="O165" s="42">
        <v>226.435</v>
      </c>
      <c r="P165" s="42">
        <v>16525</v>
      </c>
      <c r="Q165" s="42">
        <v>10770</v>
      </c>
      <c r="R165" s="42">
        <v>357.03000000000009</v>
      </c>
      <c r="S165" s="42">
        <v>173290</v>
      </c>
      <c r="T165" s="42">
        <v>274820</v>
      </c>
      <c r="U165" s="42">
        <v>423.83359999999999</v>
      </c>
      <c r="X165" s="321"/>
      <c r="Y165" s="66"/>
      <c r="Z165" s="42"/>
      <c r="AA165" s="42"/>
      <c r="AB165" s="42"/>
      <c r="AC165" s="42"/>
      <c r="AD165" s="42"/>
      <c r="AE165" s="42"/>
      <c r="AF165" s="42"/>
      <c r="AG165" s="42"/>
      <c r="AI165" s="321"/>
      <c r="AJ165" s="42"/>
      <c r="AK165" s="42"/>
      <c r="AL165" s="42"/>
      <c r="AM165" s="42"/>
      <c r="AN165" s="42"/>
      <c r="AO165" s="42"/>
      <c r="AP165" s="42"/>
      <c r="AQ165" s="42"/>
      <c r="AR165" s="42"/>
    </row>
    <row r="166" spans="1:44" ht="18" hidden="1" customHeight="1">
      <c r="A166" s="68" t="s">
        <v>54</v>
      </c>
      <c r="B166" s="66">
        <v>17130</v>
      </c>
      <c r="C166" s="42">
        <v>4535</v>
      </c>
      <c r="D166" s="42">
        <v>636.3599999999999</v>
      </c>
      <c r="E166" s="42">
        <v>183970</v>
      </c>
      <c r="F166" s="42">
        <v>72530</v>
      </c>
      <c r="G166" s="42">
        <v>972.17700000000002</v>
      </c>
      <c r="H166" s="42">
        <v>280110</v>
      </c>
      <c r="I166" s="42">
        <v>30520</v>
      </c>
      <c r="J166" s="42">
        <v>838.04000000000019</v>
      </c>
      <c r="L166" s="68" t="s">
        <v>54</v>
      </c>
      <c r="M166" s="42">
        <v>56860</v>
      </c>
      <c r="N166" s="42">
        <v>6305</v>
      </c>
      <c r="O166" s="42">
        <v>243.00500000000005</v>
      </c>
      <c r="P166" s="42">
        <v>920</v>
      </c>
      <c r="Q166" s="42">
        <v>975</v>
      </c>
      <c r="R166" s="42">
        <v>31.885000000000002</v>
      </c>
      <c r="S166" s="42">
        <v>167300</v>
      </c>
      <c r="T166" s="42">
        <v>128910</v>
      </c>
      <c r="U166" s="42">
        <v>221.64109999999997</v>
      </c>
      <c r="X166" s="321"/>
      <c r="Y166" s="66"/>
      <c r="Z166" s="42"/>
      <c r="AA166" s="42"/>
      <c r="AB166" s="42"/>
      <c r="AC166" s="42"/>
      <c r="AD166" s="42"/>
      <c r="AE166" s="42"/>
      <c r="AF166" s="42"/>
      <c r="AG166" s="42"/>
      <c r="AI166" s="321"/>
      <c r="AJ166" s="42"/>
      <c r="AK166" s="42"/>
      <c r="AL166" s="42"/>
      <c r="AM166" s="42"/>
      <c r="AN166" s="42"/>
      <c r="AO166" s="42"/>
      <c r="AP166" s="42"/>
      <c r="AQ166" s="42"/>
      <c r="AR166" s="42"/>
    </row>
    <row r="167" spans="1:44" ht="18" hidden="1" customHeight="1">
      <c r="A167" s="68" t="s">
        <v>55</v>
      </c>
      <c r="B167" s="66">
        <v>73550</v>
      </c>
      <c r="C167" s="42">
        <v>14730</v>
      </c>
      <c r="D167" s="42">
        <v>2111.3000000000002</v>
      </c>
      <c r="E167" s="42">
        <v>295510</v>
      </c>
      <c r="F167" s="42">
        <v>57245</v>
      </c>
      <c r="G167" s="42">
        <v>776.98500000000013</v>
      </c>
      <c r="H167" s="42">
        <v>191180</v>
      </c>
      <c r="I167" s="42">
        <v>17220</v>
      </c>
      <c r="J167" s="42">
        <v>472.44199999999995</v>
      </c>
      <c r="L167" s="68" t="s">
        <v>55</v>
      </c>
      <c r="M167" s="42">
        <v>44140</v>
      </c>
      <c r="N167" s="42">
        <v>5155</v>
      </c>
      <c r="O167" s="42">
        <v>195.965</v>
      </c>
      <c r="P167" s="42">
        <v>18350</v>
      </c>
      <c r="Q167" s="42">
        <v>10785</v>
      </c>
      <c r="R167" s="42">
        <v>355.38</v>
      </c>
      <c r="S167" s="42">
        <v>212820</v>
      </c>
      <c r="T167" s="42">
        <v>241210</v>
      </c>
      <c r="U167" s="42">
        <v>379.59649999999999</v>
      </c>
      <c r="X167" s="321"/>
      <c r="Y167" s="66"/>
      <c r="Z167" s="42"/>
      <c r="AA167" s="42"/>
      <c r="AB167" s="42"/>
      <c r="AC167" s="42"/>
      <c r="AD167" s="42"/>
      <c r="AE167" s="42"/>
      <c r="AF167" s="42"/>
      <c r="AG167" s="42"/>
      <c r="AI167" s="321"/>
      <c r="AJ167" s="42"/>
      <c r="AK167" s="42"/>
      <c r="AL167" s="42"/>
      <c r="AM167" s="42"/>
      <c r="AN167" s="42"/>
      <c r="AO167" s="42"/>
      <c r="AP167" s="42"/>
      <c r="AQ167" s="42"/>
      <c r="AR167" s="42"/>
    </row>
    <row r="168" spans="1:44" ht="18" hidden="1" customHeight="1">
      <c r="A168" s="68" t="s">
        <v>71</v>
      </c>
      <c r="B168" s="66">
        <v>49750</v>
      </c>
      <c r="C168" s="42">
        <v>12040</v>
      </c>
      <c r="D168" s="42">
        <v>1722.5050000000001</v>
      </c>
      <c r="E168" s="42">
        <v>207520</v>
      </c>
      <c r="F168" s="42">
        <v>30640</v>
      </c>
      <c r="G168" s="42">
        <v>417.96899999999994</v>
      </c>
      <c r="H168" s="42">
        <v>182495</v>
      </c>
      <c r="I168" s="42">
        <v>14410</v>
      </c>
      <c r="J168" s="42">
        <v>397.74200000000002</v>
      </c>
      <c r="L168" s="68" t="s">
        <v>71</v>
      </c>
      <c r="M168" s="42">
        <v>80380</v>
      </c>
      <c r="N168" s="42">
        <v>4215</v>
      </c>
      <c r="O168" s="42">
        <v>160.95999999999998</v>
      </c>
      <c r="P168" s="42">
        <v>19285</v>
      </c>
      <c r="Q168" s="42">
        <v>8370</v>
      </c>
      <c r="R168" s="42">
        <v>280.61499999999995</v>
      </c>
      <c r="S168" s="42">
        <v>146620</v>
      </c>
      <c r="T168" s="42">
        <v>108900</v>
      </c>
      <c r="U168" s="42">
        <v>168.65180000000001</v>
      </c>
      <c r="X168" s="321"/>
      <c r="Y168" s="66"/>
      <c r="Z168" s="42"/>
      <c r="AA168" s="42"/>
      <c r="AB168" s="42"/>
      <c r="AC168" s="42"/>
      <c r="AD168" s="42"/>
      <c r="AE168" s="42"/>
      <c r="AF168" s="42"/>
      <c r="AG168" s="42"/>
      <c r="AI168" s="321"/>
      <c r="AJ168" s="42"/>
      <c r="AK168" s="42"/>
      <c r="AL168" s="42"/>
      <c r="AM168" s="42"/>
      <c r="AN168" s="42"/>
      <c r="AO168" s="42"/>
      <c r="AP168" s="42"/>
      <c r="AQ168" s="42"/>
      <c r="AR168" s="42"/>
    </row>
    <row r="169" spans="1:44" ht="18" hidden="1" customHeight="1">
      <c r="A169" s="68" t="s">
        <v>72</v>
      </c>
      <c r="B169" s="66">
        <v>62350</v>
      </c>
      <c r="C169" s="42">
        <v>16010</v>
      </c>
      <c r="D169" s="42">
        <v>2306.9</v>
      </c>
      <c r="E169" s="42">
        <v>328740</v>
      </c>
      <c r="F169" s="42">
        <v>65990</v>
      </c>
      <c r="G169" s="42">
        <v>897.63400000000013</v>
      </c>
      <c r="H169" s="42">
        <v>156040</v>
      </c>
      <c r="I169" s="42">
        <v>21320</v>
      </c>
      <c r="J169" s="42">
        <v>577.61</v>
      </c>
      <c r="L169" s="68" t="s">
        <v>72</v>
      </c>
      <c r="M169" s="42">
        <v>10230</v>
      </c>
      <c r="N169" s="42">
        <v>1225</v>
      </c>
      <c r="O169" s="42">
        <v>46.78</v>
      </c>
      <c r="P169" s="42">
        <v>12665</v>
      </c>
      <c r="Q169" s="42">
        <v>9830</v>
      </c>
      <c r="R169" s="42">
        <v>327.91500000000002</v>
      </c>
      <c r="S169" s="42">
        <v>194200</v>
      </c>
      <c r="T169" s="42">
        <v>212890</v>
      </c>
      <c r="U169" s="42">
        <v>340.09649999999999</v>
      </c>
      <c r="X169" s="321"/>
      <c r="Y169" s="66"/>
      <c r="Z169" s="42"/>
      <c r="AA169" s="42"/>
      <c r="AB169" s="42"/>
      <c r="AC169" s="42"/>
      <c r="AD169" s="42"/>
      <c r="AE169" s="42"/>
      <c r="AF169" s="42"/>
      <c r="AG169" s="42"/>
      <c r="AI169" s="321"/>
      <c r="AJ169" s="42"/>
      <c r="AK169" s="42"/>
      <c r="AL169" s="42"/>
      <c r="AM169" s="42"/>
      <c r="AN169" s="42"/>
      <c r="AO169" s="42"/>
      <c r="AP169" s="42"/>
      <c r="AQ169" s="42"/>
      <c r="AR169" s="42"/>
    </row>
    <row r="170" spans="1:44" ht="18" hidden="1" customHeight="1">
      <c r="A170" s="68" t="s">
        <v>51</v>
      </c>
      <c r="B170" s="66">
        <v>61710</v>
      </c>
      <c r="C170" s="42">
        <v>11910</v>
      </c>
      <c r="D170" s="42">
        <v>1688.41</v>
      </c>
      <c r="E170" s="42">
        <v>236880</v>
      </c>
      <c r="F170" s="42">
        <v>58180</v>
      </c>
      <c r="G170" s="42">
        <v>786.10599999999999</v>
      </c>
      <c r="H170" s="42">
        <v>315800</v>
      </c>
      <c r="I170" s="42">
        <v>31750</v>
      </c>
      <c r="J170" s="42">
        <v>858.73500000000001</v>
      </c>
      <c r="L170" s="68" t="s">
        <v>51</v>
      </c>
      <c r="M170" s="42">
        <v>31830</v>
      </c>
      <c r="N170" s="42">
        <v>4650</v>
      </c>
      <c r="O170" s="42">
        <v>179.44499999999999</v>
      </c>
      <c r="P170" s="42">
        <v>3220</v>
      </c>
      <c r="Q170" s="42">
        <v>2810</v>
      </c>
      <c r="R170" s="42">
        <v>91.320000000000007</v>
      </c>
      <c r="S170" s="42">
        <v>72220</v>
      </c>
      <c r="T170" s="42">
        <v>109220</v>
      </c>
      <c r="U170" s="42">
        <v>166.244</v>
      </c>
      <c r="X170" s="321"/>
      <c r="Y170" s="66"/>
      <c r="Z170" s="42"/>
      <c r="AA170" s="42"/>
      <c r="AB170" s="42"/>
      <c r="AC170" s="42"/>
      <c r="AD170" s="42"/>
      <c r="AE170" s="42"/>
      <c r="AF170" s="42"/>
      <c r="AG170" s="42"/>
      <c r="AI170" s="321"/>
      <c r="AJ170" s="42"/>
      <c r="AK170" s="42"/>
      <c r="AL170" s="42"/>
      <c r="AM170" s="42"/>
      <c r="AN170" s="42"/>
      <c r="AO170" s="42"/>
      <c r="AP170" s="42"/>
      <c r="AQ170" s="42"/>
      <c r="AR170" s="42"/>
    </row>
    <row r="171" spans="1:44" ht="18" hidden="1" customHeight="1">
      <c r="A171" s="68" t="s">
        <v>48</v>
      </c>
      <c r="B171" s="66">
        <v>161220</v>
      </c>
      <c r="C171" s="42">
        <v>27610</v>
      </c>
      <c r="D171" s="42">
        <v>4021.4549999999999</v>
      </c>
      <c r="E171" s="42">
        <v>271310</v>
      </c>
      <c r="F171" s="42">
        <v>70925</v>
      </c>
      <c r="G171" s="42">
        <v>1004.1820000000001</v>
      </c>
      <c r="H171" s="42">
        <v>280570</v>
      </c>
      <c r="I171" s="42">
        <v>34450</v>
      </c>
      <c r="J171" s="42">
        <v>955.41000000000008</v>
      </c>
      <c r="L171" s="68" t="s">
        <v>48</v>
      </c>
      <c r="M171" s="42">
        <v>20905</v>
      </c>
      <c r="N171" s="42">
        <v>4325</v>
      </c>
      <c r="O171" s="42">
        <v>167.44</v>
      </c>
      <c r="P171" s="42">
        <v>7710</v>
      </c>
      <c r="Q171" s="42">
        <v>4060</v>
      </c>
      <c r="R171" s="42">
        <v>135.51499999999999</v>
      </c>
      <c r="S171" s="42">
        <v>63520</v>
      </c>
      <c r="T171" s="42">
        <v>99060</v>
      </c>
      <c r="U171" s="42">
        <v>155.76779999999999</v>
      </c>
      <c r="X171" s="321"/>
      <c r="Y171" s="66"/>
      <c r="Z171" s="42"/>
      <c r="AA171" s="42"/>
      <c r="AB171" s="42"/>
      <c r="AC171" s="42"/>
      <c r="AD171" s="42"/>
      <c r="AE171" s="42"/>
      <c r="AF171" s="42"/>
      <c r="AG171" s="42"/>
      <c r="AI171" s="321"/>
      <c r="AJ171" s="42"/>
      <c r="AK171" s="42"/>
      <c r="AL171" s="42"/>
      <c r="AM171" s="42"/>
      <c r="AN171" s="42"/>
      <c r="AO171" s="42"/>
      <c r="AP171" s="42"/>
      <c r="AQ171" s="42"/>
      <c r="AR171" s="42"/>
    </row>
    <row r="172" spans="1:44" ht="18" hidden="1" customHeight="1">
      <c r="A172" s="68" t="s">
        <v>49</v>
      </c>
      <c r="B172" s="66">
        <v>18720</v>
      </c>
      <c r="C172" s="42">
        <v>2850</v>
      </c>
      <c r="D172" s="42">
        <v>402.97</v>
      </c>
      <c r="E172" s="42">
        <v>81240</v>
      </c>
      <c r="F172" s="42">
        <v>21060</v>
      </c>
      <c r="G172" s="42">
        <v>261.346</v>
      </c>
      <c r="H172" s="42">
        <v>10060</v>
      </c>
      <c r="I172" s="42">
        <v>1800</v>
      </c>
      <c r="J172" s="42">
        <v>48.830000000000005</v>
      </c>
      <c r="L172" s="68" t="s">
        <v>49</v>
      </c>
      <c r="M172" s="42">
        <v>9850</v>
      </c>
      <c r="N172" s="42">
        <v>935</v>
      </c>
      <c r="O172" s="42">
        <v>35.67</v>
      </c>
      <c r="P172" s="42">
        <v>3680</v>
      </c>
      <c r="Q172" s="42">
        <v>2825</v>
      </c>
      <c r="R172" s="42">
        <v>91.200000000000017</v>
      </c>
      <c r="S172" s="42">
        <v>78360</v>
      </c>
      <c r="T172" s="42">
        <v>65730</v>
      </c>
      <c r="U172" s="42">
        <v>136.98140000000001</v>
      </c>
      <c r="X172" s="321"/>
      <c r="Y172" s="66"/>
      <c r="Z172" s="42"/>
      <c r="AA172" s="42"/>
      <c r="AB172" s="42"/>
      <c r="AC172" s="42"/>
      <c r="AD172" s="42"/>
      <c r="AE172" s="42"/>
      <c r="AF172" s="42"/>
      <c r="AG172" s="42"/>
      <c r="AI172" s="321"/>
      <c r="AJ172" s="42"/>
      <c r="AK172" s="42"/>
      <c r="AL172" s="42"/>
      <c r="AM172" s="42"/>
      <c r="AN172" s="42"/>
      <c r="AO172" s="42"/>
      <c r="AP172" s="42"/>
      <c r="AQ172" s="42"/>
      <c r="AR172" s="42"/>
    </row>
    <row r="173" spans="1:44" ht="18" hidden="1" customHeight="1">
      <c r="A173" s="68" t="s">
        <v>193</v>
      </c>
      <c r="B173" s="66">
        <v>13125</v>
      </c>
      <c r="C173" s="42">
        <v>2840</v>
      </c>
      <c r="D173" s="42">
        <v>407.00750000000005</v>
      </c>
      <c r="E173" s="42">
        <v>128275</v>
      </c>
      <c r="F173" s="42">
        <v>27255</v>
      </c>
      <c r="G173" s="42">
        <v>362.66899999999998</v>
      </c>
      <c r="H173" s="42">
        <v>147985</v>
      </c>
      <c r="I173" s="42">
        <v>12030</v>
      </c>
      <c r="J173" s="42">
        <v>331.45850000000002</v>
      </c>
      <c r="L173" s="68" t="s">
        <v>193</v>
      </c>
      <c r="M173" s="42">
        <v>4090</v>
      </c>
      <c r="N173" s="42">
        <v>590</v>
      </c>
      <c r="O173" s="42">
        <v>22.570999999999998</v>
      </c>
      <c r="P173" s="42">
        <v>835</v>
      </c>
      <c r="Q173" s="42">
        <v>535</v>
      </c>
      <c r="R173" s="42">
        <v>17.059999999999999</v>
      </c>
      <c r="S173" s="42">
        <v>20260</v>
      </c>
      <c r="T173" s="42">
        <v>29200</v>
      </c>
      <c r="U173" s="42">
        <v>42.290200000000006</v>
      </c>
      <c r="X173" s="321"/>
      <c r="Y173" s="66"/>
      <c r="Z173" s="42"/>
      <c r="AA173" s="42"/>
      <c r="AB173" s="42"/>
      <c r="AC173" s="42"/>
      <c r="AD173" s="42"/>
      <c r="AE173" s="42"/>
      <c r="AF173" s="42"/>
      <c r="AG173" s="42"/>
      <c r="AI173" s="321"/>
      <c r="AJ173" s="42"/>
      <c r="AK173" s="42"/>
      <c r="AL173" s="42"/>
      <c r="AM173" s="42"/>
      <c r="AN173" s="42"/>
      <c r="AO173" s="42"/>
      <c r="AP173" s="42"/>
      <c r="AQ173" s="42"/>
      <c r="AR173" s="42"/>
    </row>
    <row r="174" spans="1:44" ht="18" hidden="1" customHeight="1">
      <c r="A174" s="68" t="s">
        <v>99</v>
      </c>
      <c r="B174" s="66">
        <v>33530</v>
      </c>
      <c r="C174" s="42">
        <v>7955</v>
      </c>
      <c r="D174" s="42">
        <v>1138.8700000000001</v>
      </c>
      <c r="E174" s="42">
        <v>163350</v>
      </c>
      <c r="F174" s="42">
        <v>28800</v>
      </c>
      <c r="G174" s="42">
        <v>385.25</v>
      </c>
      <c r="H174" s="42">
        <v>56630</v>
      </c>
      <c r="I174" s="42">
        <v>6395</v>
      </c>
      <c r="J174" s="42">
        <v>176.0325</v>
      </c>
      <c r="L174" s="68" t="s">
        <v>99</v>
      </c>
      <c r="M174" s="42">
        <v>7790</v>
      </c>
      <c r="N174" s="42">
        <v>1280</v>
      </c>
      <c r="O174" s="42">
        <v>49.04</v>
      </c>
      <c r="P174" s="42">
        <v>3850</v>
      </c>
      <c r="Q174" s="42">
        <v>4880</v>
      </c>
      <c r="R174" s="42">
        <v>165.1</v>
      </c>
      <c r="S174" s="42">
        <v>103330</v>
      </c>
      <c r="T174" s="42">
        <v>221260</v>
      </c>
      <c r="U174" s="42">
        <v>381.69900000000001</v>
      </c>
      <c r="X174" s="321"/>
      <c r="Y174" s="66"/>
      <c r="Z174" s="42"/>
      <c r="AA174" s="42"/>
      <c r="AB174" s="42"/>
      <c r="AC174" s="42"/>
      <c r="AD174" s="42"/>
      <c r="AE174" s="42"/>
      <c r="AF174" s="42"/>
      <c r="AG174" s="42"/>
      <c r="AI174" s="321"/>
      <c r="AJ174" s="42"/>
      <c r="AK174" s="42"/>
      <c r="AL174" s="42"/>
      <c r="AM174" s="42"/>
      <c r="AN174" s="42"/>
      <c r="AO174" s="42"/>
      <c r="AP174" s="42"/>
      <c r="AQ174" s="42"/>
      <c r="AR174" s="42"/>
    </row>
    <row r="175" spans="1:44" ht="18" hidden="1" customHeight="1">
      <c r="A175" s="68" t="s">
        <v>52</v>
      </c>
      <c r="B175" s="66">
        <v>11790</v>
      </c>
      <c r="C175" s="42">
        <v>2880</v>
      </c>
      <c r="D175" s="42">
        <v>408.30500000000001</v>
      </c>
      <c r="E175" s="42">
        <v>55020</v>
      </c>
      <c r="F175" s="42">
        <v>14620</v>
      </c>
      <c r="G175" s="42">
        <v>191.73800000000003</v>
      </c>
      <c r="H175" s="42">
        <v>54330</v>
      </c>
      <c r="I175" s="42">
        <v>6715</v>
      </c>
      <c r="J175" s="42">
        <v>183.11850000000001</v>
      </c>
      <c r="L175" s="68" t="s">
        <v>52</v>
      </c>
      <c r="M175" s="42">
        <v>9780</v>
      </c>
      <c r="N175" s="42">
        <v>1585</v>
      </c>
      <c r="O175" s="42">
        <v>59.82</v>
      </c>
      <c r="P175" s="42">
        <v>2700</v>
      </c>
      <c r="Q175" s="42">
        <v>1380</v>
      </c>
      <c r="R175" s="42">
        <v>46.92</v>
      </c>
      <c r="S175" s="42">
        <v>324530</v>
      </c>
      <c r="T175" s="42">
        <v>257890</v>
      </c>
      <c r="U175" s="42">
        <v>458.48699999999985</v>
      </c>
      <c r="X175" s="321"/>
      <c r="Y175" s="66"/>
      <c r="Z175" s="42"/>
      <c r="AA175" s="42"/>
      <c r="AB175" s="42"/>
      <c r="AC175" s="42"/>
      <c r="AD175" s="42"/>
      <c r="AE175" s="42"/>
      <c r="AF175" s="42"/>
      <c r="AG175" s="42"/>
      <c r="AI175" s="321"/>
      <c r="AJ175" s="42"/>
      <c r="AK175" s="42"/>
      <c r="AL175" s="42"/>
      <c r="AM175" s="42"/>
      <c r="AN175" s="42"/>
      <c r="AO175" s="42"/>
      <c r="AP175" s="42"/>
      <c r="AQ175" s="42"/>
      <c r="AR175" s="42"/>
    </row>
    <row r="176" spans="1:44" ht="18" hidden="1" customHeight="1">
      <c r="A176" s="68" t="s">
        <v>53</v>
      </c>
      <c r="B176" s="66">
        <v>13870</v>
      </c>
      <c r="C176" s="42">
        <v>3345</v>
      </c>
      <c r="D176" s="42">
        <v>475.77999999999992</v>
      </c>
      <c r="E176" s="42">
        <v>38900</v>
      </c>
      <c r="F176" s="42">
        <v>9015</v>
      </c>
      <c r="G176" s="42">
        <v>122.761</v>
      </c>
      <c r="H176" s="42">
        <v>400</v>
      </c>
      <c r="I176" s="42">
        <v>94</v>
      </c>
      <c r="J176" s="42">
        <v>2.5744999999999996</v>
      </c>
      <c r="L176" s="68" t="s">
        <v>53</v>
      </c>
      <c r="M176" s="42">
        <v>230</v>
      </c>
      <c r="N176" s="42">
        <v>49</v>
      </c>
      <c r="O176" s="42">
        <v>1.8759999999999999</v>
      </c>
      <c r="P176" s="42">
        <v>3850</v>
      </c>
      <c r="Q176" s="42">
        <v>2890</v>
      </c>
      <c r="R176" s="42">
        <v>93.850000000000009</v>
      </c>
      <c r="S176" s="42">
        <v>48670</v>
      </c>
      <c r="T176" s="42">
        <v>86990</v>
      </c>
      <c r="U176" s="42">
        <v>133.67804999999998</v>
      </c>
      <c r="X176" s="321"/>
      <c r="Y176" s="66"/>
      <c r="Z176" s="42"/>
      <c r="AA176" s="42"/>
      <c r="AB176" s="42"/>
      <c r="AC176" s="42"/>
      <c r="AD176" s="42"/>
      <c r="AE176" s="42"/>
      <c r="AF176" s="42"/>
      <c r="AG176" s="42"/>
      <c r="AI176" s="321"/>
      <c r="AJ176" s="42"/>
      <c r="AK176" s="42"/>
      <c r="AL176" s="42"/>
      <c r="AM176" s="42"/>
      <c r="AN176" s="42"/>
      <c r="AO176" s="42"/>
      <c r="AP176" s="42"/>
      <c r="AQ176" s="42"/>
      <c r="AR176" s="42"/>
    </row>
    <row r="177" spans="1:44" ht="3.95" hidden="1" customHeight="1">
      <c r="A177" s="71"/>
      <c r="B177" s="161"/>
      <c r="C177" s="94"/>
      <c r="D177" s="94"/>
      <c r="E177" s="94"/>
      <c r="F177" s="94"/>
      <c r="G177" s="94"/>
      <c r="H177" s="94"/>
      <c r="I177" s="94"/>
      <c r="J177" s="94"/>
      <c r="L177" s="71"/>
      <c r="M177" s="94"/>
      <c r="N177" s="94"/>
      <c r="O177" s="94"/>
      <c r="P177" s="94"/>
      <c r="Q177" s="94"/>
      <c r="R177" s="94"/>
      <c r="S177" s="94"/>
      <c r="T177" s="94"/>
      <c r="U177" s="94"/>
      <c r="X177" s="321"/>
      <c r="Y177" s="66"/>
      <c r="Z177" s="42"/>
      <c r="AA177" s="42"/>
      <c r="AB177" s="42"/>
      <c r="AC177" s="42"/>
      <c r="AD177" s="42"/>
      <c r="AE177" s="42"/>
      <c r="AF177" s="42"/>
      <c r="AG177" s="42"/>
      <c r="AI177" s="321"/>
      <c r="AJ177" s="42"/>
      <c r="AK177" s="42"/>
      <c r="AL177" s="42"/>
      <c r="AM177" s="42"/>
      <c r="AN177" s="42"/>
      <c r="AO177" s="42"/>
      <c r="AP177" s="42"/>
      <c r="AQ177" s="42"/>
      <c r="AR177" s="42"/>
    </row>
    <row r="178" spans="1:44" ht="11.1" hidden="1" customHeight="1">
      <c r="A178" s="227"/>
      <c r="B178" s="227"/>
      <c r="C178" s="227"/>
      <c r="D178" s="227"/>
      <c r="E178" s="227"/>
      <c r="F178" s="227"/>
      <c r="G178" s="227"/>
      <c r="H178" s="227"/>
      <c r="I178" s="227"/>
      <c r="J178" s="183" t="s">
        <v>237</v>
      </c>
      <c r="L178" s="227"/>
      <c r="M178" s="227"/>
      <c r="N178" s="227"/>
      <c r="O178" s="227"/>
      <c r="P178" s="227"/>
      <c r="Q178" s="227"/>
      <c r="R178" s="227"/>
      <c r="S178" s="227"/>
      <c r="T178" s="222"/>
      <c r="U178" s="221" t="s">
        <v>237</v>
      </c>
      <c r="X178" s="227"/>
      <c r="Y178" s="227"/>
      <c r="Z178" s="227"/>
      <c r="AA178" s="227"/>
      <c r="AB178" s="227"/>
      <c r="AC178" s="227"/>
      <c r="AD178" s="227"/>
      <c r="AE178" s="227"/>
      <c r="AF178" s="227"/>
      <c r="AG178" s="183"/>
      <c r="AI178" s="227"/>
      <c r="AJ178" s="227"/>
      <c r="AK178" s="227"/>
      <c r="AL178" s="227"/>
      <c r="AM178" s="227"/>
      <c r="AN178" s="227"/>
      <c r="AO178" s="227"/>
      <c r="AP178" s="227"/>
      <c r="AQ178" s="222"/>
      <c r="AR178" s="221"/>
    </row>
    <row r="179" spans="1:44" ht="16.5" hidden="1" customHeight="1">
      <c r="A179" s="227"/>
      <c r="B179" s="227"/>
      <c r="C179" s="227"/>
      <c r="D179" s="227"/>
      <c r="E179" s="227"/>
      <c r="F179" s="227"/>
      <c r="G179" s="227"/>
      <c r="H179" s="227"/>
      <c r="I179" s="227"/>
      <c r="J179" s="183"/>
      <c r="L179" s="227"/>
      <c r="M179" s="227"/>
      <c r="N179" s="227"/>
      <c r="O179" s="227"/>
      <c r="P179" s="227"/>
      <c r="Q179" s="227"/>
      <c r="R179" s="227"/>
      <c r="S179" s="227"/>
      <c r="T179" s="222"/>
      <c r="U179" s="221"/>
      <c r="X179" s="227"/>
      <c r="Y179" s="227"/>
      <c r="Z179" s="227"/>
      <c r="AA179" s="227"/>
      <c r="AB179" s="227"/>
      <c r="AC179" s="227"/>
      <c r="AD179" s="227"/>
      <c r="AE179" s="227"/>
      <c r="AF179" s="227"/>
      <c r="AG179" s="183"/>
      <c r="AI179" s="227"/>
      <c r="AJ179" s="227"/>
      <c r="AK179" s="227"/>
      <c r="AL179" s="227"/>
      <c r="AM179" s="227"/>
      <c r="AN179" s="227"/>
      <c r="AO179" s="227"/>
      <c r="AP179" s="227"/>
      <c r="AQ179" s="222"/>
      <c r="AR179" s="221"/>
    </row>
    <row r="180" spans="1:44" s="23" customFormat="1" ht="14.1" hidden="1" customHeight="1">
      <c r="A180" s="526" t="str">
        <f>A157</f>
        <v>12.4  PUNO: POBLACIÓN PECUARIA, SACA Y PRODUCCIÓN POR ESPECIE, SEGÚN PROVINCIA, 2018 - 2024</v>
      </c>
      <c r="B180" s="526"/>
      <c r="C180" s="526"/>
      <c r="D180" s="526"/>
      <c r="E180" s="526"/>
      <c r="F180" s="526"/>
      <c r="G180" s="526"/>
      <c r="H180" s="526"/>
      <c r="I180" s="526"/>
      <c r="J180" s="526"/>
      <c r="L180" s="336" t="str">
        <f>A180</f>
        <v>12.4  PUNO: POBLACIÓN PECUARIA, SACA Y PRODUCCIÓN POR ESPECIE, SEGÚN PROVINCIA, 2018 - 2024</v>
      </c>
      <c r="M180" s="336"/>
      <c r="N180" s="337"/>
      <c r="O180" s="336"/>
      <c r="P180" s="336"/>
      <c r="Q180" s="336"/>
      <c r="R180" s="336"/>
      <c r="S180" s="336"/>
      <c r="T180" s="336"/>
      <c r="U180" s="336"/>
      <c r="X180" s="336"/>
      <c r="Y180" s="336"/>
      <c r="Z180" s="336"/>
      <c r="AA180" s="336"/>
      <c r="AB180" s="336"/>
      <c r="AC180" s="336"/>
      <c r="AD180" s="336"/>
      <c r="AE180" s="336"/>
      <c r="AF180" s="336"/>
      <c r="AG180" s="336"/>
      <c r="AI180" s="336"/>
      <c r="AJ180" s="336"/>
      <c r="AK180" s="337"/>
      <c r="AL180" s="336"/>
      <c r="AM180" s="336"/>
      <c r="AN180" s="336"/>
      <c r="AO180" s="336"/>
      <c r="AP180" s="336"/>
      <c r="AQ180" s="336"/>
      <c r="AR180" s="336"/>
    </row>
    <row r="181" spans="1:44" s="335" customFormat="1" ht="12.75" hidden="1" customHeight="1">
      <c r="A181" s="310" t="str">
        <f>A158</f>
        <v xml:space="preserve">        (Miles de unidades)</v>
      </c>
      <c r="B181" s="310"/>
      <c r="C181" s="310"/>
      <c r="D181" s="310"/>
      <c r="E181" s="310"/>
      <c r="F181" s="310"/>
      <c r="G181" s="310"/>
      <c r="H181" s="310"/>
      <c r="I181" s="310"/>
      <c r="J181" s="310"/>
      <c r="L181" s="311" t="str">
        <f>A181</f>
        <v xml:space="preserve">        (Miles de unidades)</v>
      </c>
      <c r="M181" s="338"/>
      <c r="N181" s="338"/>
      <c r="O181" s="338"/>
      <c r="P181" s="338"/>
      <c r="Q181" s="338"/>
      <c r="R181" s="338"/>
      <c r="S181" s="338"/>
      <c r="T181" s="338"/>
      <c r="U181" s="339"/>
      <c r="X181" s="522"/>
      <c r="Y181" s="522"/>
      <c r="Z181" s="522"/>
      <c r="AA181" s="522"/>
      <c r="AB181" s="522"/>
      <c r="AC181" s="522"/>
      <c r="AD181" s="522"/>
      <c r="AE181" s="522"/>
      <c r="AF181" s="522"/>
      <c r="AG181" s="522"/>
      <c r="AI181" s="334"/>
      <c r="AJ181" s="338"/>
      <c r="AK181" s="338"/>
      <c r="AL181" s="338"/>
      <c r="AM181" s="338"/>
      <c r="AN181" s="338"/>
      <c r="AO181" s="338"/>
      <c r="AP181" s="338"/>
      <c r="AQ181" s="338"/>
      <c r="AR181" s="339"/>
    </row>
    <row r="182" spans="1:44" ht="13.5" hidden="1" customHeight="1">
      <c r="A182" s="527" t="s">
        <v>60</v>
      </c>
      <c r="B182" s="530" t="s">
        <v>56</v>
      </c>
      <c r="C182" s="532"/>
      <c r="D182" s="532"/>
      <c r="E182" s="531" t="s">
        <v>57</v>
      </c>
      <c r="F182" s="532"/>
      <c r="G182" s="532"/>
      <c r="H182" s="529" t="s">
        <v>58</v>
      </c>
      <c r="I182" s="532"/>
      <c r="J182" s="532"/>
      <c r="L182" s="527" t="s">
        <v>60</v>
      </c>
      <c r="M182" s="529" t="s">
        <v>62</v>
      </c>
      <c r="N182" s="529"/>
      <c r="O182" s="529"/>
      <c r="P182" s="529" t="s">
        <v>63</v>
      </c>
      <c r="Q182" s="529"/>
      <c r="R182" s="529"/>
      <c r="S182" s="529" t="s">
        <v>123</v>
      </c>
      <c r="T182" s="529"/>
      <c r="U182" s="529"/>
      <c r="X182" s="512"/>
      <c r="Y182" s="523"/>
      <c r="Z182" s="524"/>
      <c r="AA182" s="524"/>
      <c r="AB182" s="525"/>
      <c r="AC182" s="524"/>
      <c r="AD182" s="524"/>
      <c r="AE182" s="523"/>
      <c r="AF182" s="524"/>
      <c r="AG182" s="524"/>
      <c r="AI182" s="512"/>
      <c r="AJ182" s="523"/>
      <c r="AK182" s="523"/>
      <c r="AL182" s="523"/>
      <c r="AM182" s="523"/>
      <c r="AN182" s="523"/>
      <c r="AO182" s="523"/>
      <c r="AP182" s="523"/>
      <c r="AQ182" s="523"/>
      <c r="AR182" s="523"/>
    </row>
    <row r="183" spans="1:44" ht="12" hidden="1" customHeight="1">
      <c r="A183" s="528"/>
      <c r="B183" s="160" t="s">
        <v>59</v>
      </c>
      <c r="C183" s="160" t="s">
        <v>61</v>
      </c>
      <c r="D183" s="160" t="s">
        <v>11</v>
      </c>
      <c r="E183" s="160" t="s">
        <v>59</v>
      </c>
      <c r="F183" s="160" t="s">
        <v>61</v>
      </c>
      <c r="G183" s="160" t="s">
        <v>11</v>
      </c>
      <c r="H183" s="160" t="s">
        <v>59</v>
      </c>
      <c r="I183" s="160" t="s">
        <v>61</v>
      </c>
      <c r="J183" s="160" t="s">
        <v>11</v>
      </c>
      <c r="L183" s="528"/>
      <c r="M183" s="160" t="s">
        <v>59</v>
      </c>
      <c r="N183" s="160" t="s">
        <v>61</v>
      </c>
      <c r="O183" s="160" t="s">
        <v>11</v>
      </c>
      <c r="P183" s="160" t="s">
        <v>59</v>
      </c>
      <c r="Q183" s="160" t="s">
        <v>61</v>
      </c>
      <c r="R183" s="160" t="s">
        <v>11</v>
      </c>
      <c r="S183" s="160" t="s">
        <v>59</v>
      </c>
      <c r="T183" s="160" t="s">
        <v>61</v>
      </c>
      <c r="U183" s="160" t="s">
        <v>11</v>
      </c>
      <c r="X183" s="512"/>
      <c r="Y183" s="52"/>
      <c r="Z183" s="52"/>
      <c r="AA183" s="52"/>
      <c r="AB183" s="52"/>
      <c r="AC183" s="52"/>
      <c r="AD183" s="52"/>
      <c r="AE183" s="52"/>
      <c r="AF183" s="52"/>
      <c r="AG183" s="52"/>
      <c r="AI183" s="512"/>
      <c r="AJ183" s="52"/>
      <c r="AK183" s="52"/>
      <c r="AL183" s="52"/>
      <c r="AM183" s="52"/>
      <c r="AN183" s="52"/>
      <c r="AO183" s="52"/>
      <c r="AP183" s="52"/>
      <c r="AQ183" s="52"/>
      <c r="AR183" s="52"/>
    </row>
    <row r="184" spans="1:44" ht="12" hidden="1" customHeight="1">
      <c r="A184" s="528"/>
      <c r="B184" s="54" t="s">
        <v>104</v>
      </c>
      <c r="C184" s="54" t="s">
        <v>105</v>
      </c>
      <c r="D184" s="54" t="s">
        <v>128</v>
      </c>
      <c r="E184" s="54" t="s">
        <v>104</v>
      </c>
      <c r="F184" s="54" t="s">
        <v>105</v>
      </c>
      <c r="G184" s="54" t="s">
        <v>128</v>
      </c>
      <c r="H184" s="54" t="s">
        <v>104</v>
      </c>
      <c r="I184" s="54" t="s">
        <v>105</v>
      </c>
      <c r="J184" s="54" t="s">
        <v>128</v>
      </c>
      <c r="L184" s="528"/>
      <c r="M184" s="54" t="s">
        <v>104</v>
      </c>
      <c r="N184" s="54" t="s">
        <v>105</v>
      </c>
      <c r="O184" s="54" t="s">
        <v>128</v>
      </c>
      <c r="P184" s="54" t="s">
        <v>104</v>
      </c>
      <c r="Q184" s="54" t="s">
        <v>105</v>
      </c>
      <c r="R184" s="54" t="s">
        <v>128</v>
      </c>
      <c r="S184" s="54" t="s">
        <v>104</v>
      </c>
      <c r="T184" s="54" t="s">
        <v>105</v>
      </c>
      <c r="U184" s="54" t="s">
        <v>128</v>
      </c>
      <c r="X184" s="512"/>
      <c r="Y184" s="52"/>
      <c r="Z184" s="52"/>
      <c r="AA184" s="52"/>
      <c r="AB184" s="52"/>
      <c r="AC184" s="52"/>
      <c r="AD184" s="52"/>
      <c r="AE184" s="52"/>
      <c r="AF184" s="52"/>
      <c r="AG184" s="52"/>
      <c r="AI184" s="512"/>
      <c r="AJ184" s="52"/>
      <c r="AK184" s="52"/>
      <c r="AL184" s="52"/>
      <c r="AM184" s="52"/>
      <c r="AN184" s="52"/>
      <c r="AO184" s="52"/>
      <c r="AP184" s="52"/>
      <c r="AQ184" s="52"/>
      <c r="AR184" s="52"/>
    </row>
    <row r="185" spans="1:44" ht="11.1" hidden="1" customHeight="1">
      <c r="A185" s="132">
        <v>2019</v>
      </c>
      <c r="B185" s="66"/>
      <c r="C185" s="42"/>
      <c r="D185" s="42"/>
      <c r="E185" s="42"/>
      <c r="F185" s="42"/>
      <c r="G185" s="42"/>
      <c r="H185" s="42"/>
      <c r="I185" s="42"/>
      <c r="J185" s="42"/>
      <c r="L185" s="132">
        <v>2019</v>
      </c>
      <c r="M185" s="42"/>
      <c r="N185" s="42"/>
      <c r="O185" s="42"/>
      <c r="P185" s="42"/>
      <c r="Q185" s="42"/>
      <c r="R185" s="42"/>
      <c r="S185" s="42"/>
      <c r="T185" s="42"/>
      <c r="U185" s="42"/>
      <c r="X185" s="322"/>
      <c r="Y185" s="66"/>
      <c r="Z185" s="42"/>
      <c r="AA185" s="42"/>
      <c r="AB185" s="42"/>
      <c r="AC185" s="42"/>
      <c r="AD185" s="42"/>
      <c r="AE185" s="42"/>
      <c r="AF185" s="42"/>
      <c r="AG185" s="42"/>
      <c r="AI185" s="322"/>
      <c r="AJ185" s="42"/>
      <c r="AK185" s="42"/>
      <c r="AL185" s="42"/>
      <c r="AM185" s="42"/>
      <c r="AN185" s="42"/>
      <c r="AO185" s="42"/>
      <c r="AP185" s="42"/>
      <c r="AQ185" s="42"/>
      <c r="AR185" s="42"/>
    </row>
    <row r="186" spans="1:44" ht="18" hidden="1" customHeight="1">
      <c r="A186" s="133" t="s">
        <v>280</v>
      </c>
      <c r="B186" s="75">
        <f>SUM(B187:B199)</f>
        <v>733260</v>
      </c>
      <c r="C186" s="67">
        <f>SUM(C187:C199)</f>
        <v>146350</v>
      </c>
      <c r="D186" s="67">
        <f>SUM(D187:D199)</f>
        <v>21027</v>
      </c>
      <c r="E186" s="67">
        <f t="shared" ref="E186:J186" si="4">SUM(E187:E199)</f>
        <v>2852165</v>
      </c>
      <c r="F186" s="67">
        <f t="shared" si="4"/>
        <v>629215</v>
      </c>
      <c r="G186" s="67">
        <f t="shared" si="4"/>
        <v>8677</v>
      </c>
      <c r="H186" s="67">
        <f t="shared" si="4"/>
        <v>2035280</v>
      </c>
      <c r="I186" s="67">
        <f t="shared" si="4"/>
        <v>209199</v>
      </c>
      <c r="J186" s="67">
        <f t="shared" si="4"/>
        <v>5785</v>
      </c>
      <c r="L186" s="133" t="s">
        <v>280</v>
      </c>
      <c r="M186" s="67">
        <f t="shared" ref="M186:U186" si="5">SUM(M187:M199)</f>
        <v>369690</v>
      </c>
      <c r="N186" s="67">
        <f t="shared" si="5"/>
        <v>39717</v>
      </c>
      <c r="O186" s="67">
        <f t="shared" si="5"/>
        <v>1534</v>
      </c>
      <c r="P186" s="67">
        <f t="shared" si="5"/>
        <v>119760</v>
      </c>
      <c r="Q186" s="67">
        <f t="shared" si="5"/>
        <v>77140</v>
      </c>
      <c r="R186" s="67">
        <f t="shared" si="5"/>
        <v>2579</v>
      </c>
      <c r="S186" s="67">
        <f t="shared" si="5"/>
        <v>1698765</v>
      </c>
      <c r="T186" s="67">
        <f t="shared" si="5"/>
        <v>2055840</v>
      </c>
      <c r="U186" s="67">
        <f t="shared" si="5"/>
        <v>3361</v>
      </c>
      <c r="X186" s="323"/>
      <c r="Y186" s="69"/>
      <c r="Z186" s="67"/>
      <c r="AA186" s="67"/>
      <c r="AB186" s="67"/>
      <c r="AC186" s="67"/>
      <c r="AD186" s="67"/>
      <c r="AE186" s="67"/>
      <c r="AF186" s="67"/>
      <c r="AG186" s="67"/>
      <c r="AI186" s="323"/>
      <c r="AJ186" s="67"/>
      <c r="AK186" s="67"/>
      <c r="AL186" s="67"/>
      <c r="AM186" s="67"/>
      <c r="AN186" s="67"/>
      <c r="AO186" s="67"/>
      <c r="AP186" s="67"/>
      <c r="AQ186" s="67"/>
      <c r="AR186" s="67"/>
    </row>
    <row r="187" spans="1:44" ht="18" hidden="1" customHeight="1">
      <c r="A187" s="68" t="s">
        <v>50</v>
      </c>
      <c r="B187" s="66">
        <v>105120</v>
      </c>
      <c r="C187" s="42">
        <v>18250</v>
      </c>
      <c r="D187" s="42">
        <v>2624</v>
      </c>
      <c r="E187" s="42">
        <v>433470</v>
      </c>
      <c r="F187" s="42">
        <v>89280</v>
      </c>
      <c r="G187" s="42">
        <v>1265</v>
      </c>
      <c r="H187" s="42">
        <v>182160</v>
      </c>
      <c r="I187" s="42">
        <v>18360</v>
      </c>
      <c r="J187" s="42">
        <v>508</v>
      </c>
      <c r="L187" s="68" t="s">
        <v>50</v>
      </c>
      <c r="M187" s="42">
        <v>41435</v>
      </c>
      <c r="N187" s="42">
        <v>4055</v>
      </c>
      <c r="O187" s="42">
        <v>154</v>
      </c>
      <c r="P187" s="42">
        <v>24225</v>
      </c>
      <c r="Q187" s="42">
        <v>16170</v>
      </c>
      <c r="R187" s="42">
        <v>547</v>
      </c>
      <c r="S187" s="42">
        <v>166590</v>
      </c>
      <c r="T187" s="42">
        <v>200120</v>
      </c>
      <c r="U187" s="42">
        <v>315</v>
      </c>
      <c r="X187" s="321"/>
      <c r="Y187" s="66"/>
      <c r="Z187" s="42"/>
      <c r="AA187" s="42"/>
      <c r="AB187" s="42"/>
      <c r="AC187" s="42"/>
      <c r="AD187" s="42"/>
      <c r="AE187" s="42"/>
      <c r="AF187" s="42"/>
      <c r="AG187" s="42"/>
      <c r="AI187" s="321"/>
      <c r="AJ187" s="42"/>
      <c r="AK187" s="42"/>
      <c r="AL187" s="42"/>
      <c r="AM187" s="42"/>
      <c r="AN187" s="42"/>
      <c r="AO187" s="42"/>
      <c r="AP187" s="42"/>
      <c r="AQ187" s="42"/>
      <c r="AR187" s="42"/>
    </row>
    <row r="188" spans="1:44" ht="18" hidden="1" customHeight="1">
      <c r="A188" s="68" t="s">
        <v>70</v>
      </c>
      <c r="B188" s="66">
        <v>109280</v>
      </c>
      <c r="C188" s="42">
        <v>19980</v>
      </c>
      <c r="D188" s="42">
        <v>2866</v>
      </c>
      <c r="E188" s="42">
        <v>444920</v>
      </c>
      <c r="F188" s="42">
        <v>100720</v>
      </c>
      <c r="G188" s="42">
        <v>1391</v>
      </c>
      <c r="H188" s="42">
        <v>178110</v>
      </c>
      <c r="I188" s="42">
        <v>17420</v>
      </c>
      <c r="J188" s="42">
        <v>481</v>
      </c>
      <c r="L188" s="68" t="s">
        <v>70</v>
      </c>
      <c r="M188" s="42">
        <v>52835</v>
      </c>
      <c r="N188" s="42">
        <v>5730</v>
      </c>
      <c r="O188" s="42">
        <v>223</v>
      </c>
      <c r="P188" s="42">
        <v>16710</v>
      </c>
      <c r="Q188" s="42">
        <v>10780</v>
      </c>
      <c r="R188" s="42">
        <v>358</v>
      </c>
      <c r="S188" s="42">
        <v>172330</v>
      </c>
      <c r="T188" s="42">
        <v>261945</v>
      </c>
      <c r="U188" s="42">
        <v>407</v>
      </c>
      <c r="X188" s="321"/>
      <c r="Y188" s="66"/>
      <c r="Z188" s="42"/>
      <c r="AA188" s="42"/>
      <c r="AB188" s="42"/>
      <c r="AC188" s="42"/>
      <c r="AD188" s="42"/>
      <c r="AE188" s="42"/>
      <c r="AF188" s="42"/>
      <c r="AG188" s="42"/>
      <c r="AI188" s="321"/>
      <c r="AJ188" s="42"/>
      <c r="AK188" s="42"/>
      <c r="AL188" s="42"/>
      <c r="AM188" s="42"/>
      <c r="AN188" s="42"/>
      <c r="AO188" s="42"/>
      <c r="AP188" s="42"/>
      <c r="AQ188" s="42"/>
      <c r="AR188" s="42"/>
    </row>
    <row r="189" spans="1:44" ht="18" hidden="1" customHeight="1">
      <c r="A189" s="68" t="s">
        <v>54</v>
      </c>
      <c r="B189" s="66">
        <v>17340</v>
      </c>
      <c r="C189" s="42">
        <v>4600</v>
      </c>
      <c r="D189" s="42">
        <v>644</v>
      </c>
      <c r="E189" s="42">
        <v>183290</v>
      </c>
      <c r="F189" s="42">
        <v>62950</v>
      </c>
      <c r="G189" s="42">
        <v>842</v>
      </c>
      <c r="H189" s="42">
        <v>279810</v>
      </c>
      <c r="I189" s="42">
        <v>28990</v>
      </c>
      <c r="J189" s="42">
        <v>803</v>
      </c>
      <c r="L189" s="68" t="s">
        <v>54</v>
      </c>
      <c r="M189" s="42">
        <v>57230</v>
      </c>
      <c r="N189" s="42">
        <v>6500</v>
      </c>
      <c r="O189" s="42">
        <v>252</v>
      </c>
      <c r="P189" s="42">
        <v>950</v>
      </c>
      <c r="Q189" s="42">
        <v>1080</v>
      </c>
      <c r="R189" s="42">
        <v>35</v>
      </c>
      <c r="S189" s="42">
        <v>82580</v>
      </c>
      <c r="T189" s="42">
        <v>132130</v>
      </c>
      <c r="U189" s="42">
        <v>234</v>
      </c>
      <c r="X189" s="321"/>
      <c r="Y189" s="66"/>
      <c r="Z189" s="42"/>
      <c r="AA189" s="42"/>
      <c r="AB189" s="42"/>
      <c r="AC189" s="42"/>
      <c r="AD189" s="42"/>
      <c r="AE189" s="42"/>
      <c r="AF189" s="42"/>
      <c r="AG189" s="42"/>
      <c r="AI189" s="321"/>
      <c r="AJ189" s="42"/>
      <c r="AK189" s="42"/>
      <c r="AL189" s="42"/>
      <c r="AM189" s="42"/>
      <c r="AN189" s="42"/>
      <c r="AO189" s="42"/>
      <c r="AP189" s="42"/>
      <c r="AQ189" s="42"/>
      <c r="AR189" s="42"/>
    </row>
    <row r="190" spans="1:44" ht="18" hidden="1" customHeight="1">
      <c r="A190" s="68" t="s">
        <v>55</v>
      </c>
      <c r="B190" s="66">
        <v>72430</v>
      </c>
      <c r="C190" s="42">
        <v>15330</v>
      </c>
      <c r="D190" s="42">
        <v>2197</v>
      </c>
      <c r="E190" s="42">
        <v>290515</v>
      </c>
      <c r="F190" s="42">
        <v>55970</v>
      </c>
      <c r="G190" s="42">
        <v>763</v>
      </c>
      <c r="H190" s="42">
        <v>187100</v>
      </c>
      <c r="I190" s="42">
        <v>17385</v>
      </c>
      <c r="J190" s="42">
        <v>480</v>
      </c>
      <c r="L190" s="68" t="s">
        <v>55</v>
      </c>
      <c r="M190" s="42">
        <v>44140</v>
      </c>
      <c r="N190" s="42">
        <v>5020</v>
      </c>
      <c r="O190" s="42">
        <v>192</v>
      </c>
      <c r="P190" s="42">
        <v>19070</v>
      </c>
      <c r="Q190" s="42">
        <v>11070</v>
      </c>
      <c r="R190" s="42">
        <v>368</v>
      </c>
      <c r="S190" s="42">
        <v>212820</v>
      </c>
      <c r="T190" s="42">
        <v>240690</v>
      </c>
      <c r="U190" s="42">
        <v>392</v>
      </c>
      <c r="X190" s="321"/>
      <c r="Y190" s="66"/>
      <c r="Z190" s="42"/>
      <c r="AA190" s="42"/>
      <c r="AB190" s="42"/>
      <c r="AC190" s="42"/>
      <c r="AD190" s="42"/>
      <c r="AE190" s="42"/>
      <c r="AF190" s="42"/>
      <c r="AG190" s="42"/>
      <c r="AI190" s="321"/>
      <c r="AJ190" s="42"/>
      <c r="AK190" s="42"/>
      <c r="AL190" s="42"/>
      <c r="AM190" s="42"/>
      <c r="AN190" s="42"/>
      <c r="AO190" s="42"/>
      <c r="AP190" s="42"/>
      <c r="AQ190" s="42"/>
      <c r="AR190" s="42"/>
    </row>
    <row r="191" spans="1:44" ht="18" hidden="1" customHeight="1">
      <c r="A191" s="68" t="s">
        <v>71</v>
      </c>
      <c r="B191" s="66">
        <v>49750</v>
      </c>
      <c r="C191" s="42">
        <v>12010</v>
      </c>
      <c r="D191" s="42">
        <v>1730</v>
      </c>
      <c r="E191" s="42">
        <v>207520</v>
      </c>
      <c r="F191" s="42">
        <v>31310</v>
      </c>
      <c r="G191" s="42">
        <v>437</v>
      </c>
      <c r="H191" s="42">
        <v>182495</v>
      </c>
      <c r="I191" s="42">
        <v>14510</v>
      </c>
      <c r="J191" s="42">
        <v>402</v>
      </c>
      <c r="L191" s="68" t="s">
        <v>71</v>
      </c>
      <c r="M191" s="42">
        <v>80380</v>
      </c>
      <c r="N191" s="42">
        <v>4620</v>
      </c>
      <c r="O191" s="42">
        <v>176</v>
      </c>
      <c r="P191" s="42">
        <v>18615</v>
      </c>
      <c r="Q191" s="42">
        <v>8570</v>
      </c>
      <c r="R191" s="42">
        <v>289</v>
      </c>
      <c r="S191" s="42">
        <v>146620</v>
      </c>
      <c r="T191" s="42">
        <v>102520</v>
      </c>
      <c r="U191" s="42">
        <v>164</v>
      </c>
      <c r="X191" s="321"/>
      <c r="Y191" s="66"/>
      <c r="Z191" s="42"/>
      <c r="AA191" s="42"/>
      <c r="AB191" s="42"/>
      <c r="AC191" s="42"/>
      <c r="AD191" s="42"/>
      <c r="AE191" s="42"/>
      <c r="AF191" s="42"/>
      <c r="AG191" s="42"/>
      <c r="AI191" s="321"/>
      <c r="AJ191" s="42"/>
      <c r="AK191" s="42"/>
      <c r="AL191" s="42"/>
      <c r="AM191" s="42"/>
      <c r="AN191" s="42"/>
      <c r="AO191" s="42"/>
      <c r="AP191" s="42"/>
      <c r="AQ191" s="42"/>
      <c r="AR191" s="42"/>
    </row>
    <row r="192" spans="1:44" ht="18" hidden="1" customHeight="1">
      <c r="A192" s="68" t="s">
        <v>72</v>
      </c>
      <c r="B192" s="66">
        <v>62350</v>
      </c>
      <c r="C192" s="42">
        <v>15410</v>
      </c>
      <c r="D192" s="42">
        <v>2224</v>
      </c>
      <c r="E192" s="42">
        <v>328740</v>
      </c>
      <c r="F192" s="42">
        <v>65980</v>
      </c>
      <c r="G192" s="42">
        <v>923</v>
      </c>
      <c r="H192" s="42">
        <v>156040</v>
      </c>
      <c r="I192" s="42">
        <v>20140</v>
      </c>
      <c r="J192" s="42">
        <v>549</v>
      </c>
      <c r="L192" s="68" t="s">
        <v>72</v>
      </c>
      <c r="M192" s="42">
        <v>10230</v>
      </c>
      <c r="N192" s="42">
        <v>1280</v>
      </c>
      <c r="O192" s="42">
        <v>49</v>
      </c>
      <c r="P192" s="42">
        <v>12665</v>
      </c>
      <c r="Q192" s="42">
        <v>9390</v>
      </c>
      <c r="R192" s="42">
        <v>314</v>
      </c>
      <c r="S192" s="42">
        <v>194200</v>
      </c>
      <c r="T192" s="42">
        <v>215550</v>
      </c>
      <c r="U192" s="42">
        <v>345</v>
      </c>
      <c r="X192" s="321"/>
      <c r="Y192" s="66"/>
      <c r="Z192" s="42"/>
      <c r="AA192" s="42"/>
      <c r="AB192" s="42"/>
      <c r="AC192" s="42"/>
      <c r="AD192" s="42"/>
      <c r="AE192" s="42"/>
      <c r="AF192" s="42"/>
      <c r="AG192" s="42"/>
      <c r="AI192" s="321"/>
      <c r="AJ192" s="42"/>
      <c r="AK192" s="42"/>
      <c r="AL192" s="42"/>
      <c r="AM192" s="42"/>
      <c r="AN192" s="42"/>
      <c r="AO192" s="42"/>
      <c r="AP192" s="42"/>
      <c r="AQ192" s="42"/>
      <c r="AR192" s="42"/>
    </row>
    <row r="193" spans="1:44" ht="18" hidden="1" customHeight="1">
      <c r="A193" s="68" t="s">
        <v>51</v>
      </c>
      <c r="B193" s="66">
        <v>62980</v>
      </c>
      <c r="C193" s="42">
        <v>11720</v>
      </c>
      <c r="D193" s="42">
        <v>1659</v>
      </c>
      <c r="E193" s="42">
        <v>234375</v>
      </c>
      <c r="F193" s="42">
        <v>54850</v>
      </c>
      <c r="G193" s="42">
        <v>741</v>
      </c>
      <c r="H193" s="42">
        <v>317525</v>
      </c>
      <c r="I193" s="42">
        <v>30860</v>
      </c>
      <c r="J193" s="42">
        <v>846</v>
      </c>
      <c r="L193" s="68" t="s">
        <v>51</v>
      </c>
      <c r="M193" s="42">
        <v>32085</v>
      </c>
      <c r="N193" s="42">
        <v>4375</v>
      </c>
      <c r="O193" s="42">
        <v>167</v>
      </c>
      <c r="P193" s="42">
        <v>3235</v>
      </c>
      <c r="Q193" s="42">
        <v>2720</v>
      </c>
      <c r="R193" s="42">
        <v>89</v>
      </c>
      <c r="S193" s="42">
        <v>72005</v>
      </c>
      <c r="T193" s="42">
        <v>106580</v>
      </c>
      <c r="U193" s="42">
        <v>167</v>
      </c>
      <c r="X193" s="321"/>
      <c r="Y193" s="66"/>
      <c r="Z193" s="42"/>
      <c r="AA193" s="42"/>
      <c r="AB193" s="42"/>
      <c r="AC193" s="42"/>
      <c r="AD193" s="42"/>
      <c r="AE193" s="42"/>
      <c r="AF193" s="42"/>
      <c r="AG193" s="42"/>
      <c r="AI193" s="321"/>
      <c r="AJ193" s="42"/>
      <c r="AK193" s="42"/>
      <c r="AL193" s="42"/>
      <c r="AM193" s="42"/>
      <c r="AN193" s="42"/>
      <c r="AO193" s="42"/>
      <c r="AP193" s="42"/>
      <c r="AQ193" s="42"/>
      <c r="AR193" s="42"/>
    </row>
    <row r="194" spans="1:44" ht="18" hidden="1" customHeight="1">
      <c r="A194" s="68" t="s">
        <v>48</v>
      </c>
      <c r="B194" s="66">
        <v>162670</v>
      </c>
      <c r="C194" s="42">
        <v>28190</v>
      </c>
      <c r="D194" s="42">
        <v>4113</v>
      </c>
      <c r="E194" s="42">
        <v>262500</v>
      </c>
      <c r="F194" s="42">
        <v>68200</v>
      </c>
      <c r="G194" s="42">
        <v>982</v>
      </c>
      <c r="H194" s="42">
        <v>280740</v>
      </c>
      <c r="I194" s="42">
        <v>34350</v>
      </c>
      <c r="J194" s="42">
        <v>969</v>
      </c>
      <c r="L194" s="68" t="s">
        <v>48</v>
      </c>
      <c r="M194" s="42">
        <v>19695</v>
      </c>
      <c r="N194" s="42">
        <v>4015</v>
      </c>
      <c r="O194" s="42">
        <v>157</v>
      </c>
      <c r="P194" s="42">
        <v>8700</v>
      </c>
      <c r="Q194" s="42">
        <v>4395</v>
      </c>
      <c r="R194" s="42">
        <v>147</v>
      </c>
      <c r="S194" s="42">
        <v>60290</v>
      </c>
      <c r="T194" s="42">
        <v>103020</v>
      </c>
      <c r="U194" s="42">
        <v>163</v>
      </c>
      <c r="X194" s="321"/>
      <c r="Y194" s="66"/>
      <c r="Z194" s="42"/>
      <c r="AA194" s="42"/>
      <c r="AB194" s="42"/>
      <c r="AC194" s="42"/>
      <c r="AD194" s="42"/>
      <c r="AE194" s="42"/>
      <c r="AF194" s="42"/>
      <c r="AG194" s="42"/>
      <c r="AI194" s="321"/>
      <c r="AJ194" s="42"/>
      <c r="AK194" s="42"/>
      <c r="AL194" s="42"/>
      <c r="AM194" s="42"/>
      <c r="AN194" s="42"/>
      <c r="AO194" s="42"/>
      <c r="AP194" s="42"/>
      <c r="AQ194" s="42"/>
      <c r="AR194" s="42"/>
    </row>
    <row r="195" spans="1:44" ht="18" hidden="1" customHeight="1">
      <c r="A195" s="68" t="s">
        <v>49</v>
      </c>
      <c r="B195" s="66">
        <v>19090</v>
      </c>
      <c r="C195" s="42">
        <v>3100</v>
      </c>
      <c r="D195" s="42">
        <v>439</v>
      </c>
      <c r="E195" s="42">
        <v>80870</v>
      </c>
      <c r="F195" s="42">
        <v>19610</v>
      </c>
      <c r="G195" s="42">
        <v>247</v>
      </c>
      <c r="H195" s="42">
        <v>10400</v>
      </c>
      <c r="I195" s="42">
        <v>1770</v>
      </c>
      <c r="J195" s="42">
        <v>49</v>
      </c>
      <c r="L195" s="68" t="s">
        <v>49</v>
      </c>
      <c r="M195" s="42">
        <v>9900</v>
      </c>
      <c r="N195" s="42">
        <v>905</v>
      </c>
      <c r="O195" s="42">
        <v>35</v>
      </c>
      <c r="P195" s="42">
        <v>3720</v>
      </c>
      <c r="Q195" s="42">
        <v>2885</v>
      </c>
      <c r="R195" s="42">
        <v>94</v>
      </c>
      <c r="S195" s="42">
        <v>79090</v>
      </c>
      <c r="T195" s="42">
        <v>87240</v>
      </c>
      <c r="U195" s="42">
        <v>137</v>
      </c>
      <c r="X195" s="321"/>
      <c r="Y195" s="66"/>
      <c r="Z195" s="42"/>
      <c r="AA195" s="42"/>
      <c r="AB195" s="42"/>
      <c r="AC195" s="42"/>
      <c r="AD195" s="42"/>
      <c r="AE195" s="42"/>
      <c r="AF195" s="42"/>
      <c r="AG195" s="42"/>
      <c r="AI195" s="321"/>
      <c r="AJ195" s="42"/>
      <c r="AK195" s="42"/>
      <c r="AL195" s="42"/>
      <c r="AM195" s="42"/>
      <c r="AN195" s="42"/>
      <c r="AO195" s="42"/>
      <c r="AP195" s="42"/>
      <c r="AQ195" s="42"/>
      <c r="AR195" s="42"/>
    </row>
    <row r="196" spans="1:44" ht="18" hidden="1" customHeight="1">
      <c r="A196" s="68" t="s">
        <v>193</v>
      </c>
      <c r="B196" s="66">
        <v>13130</v>
      </c>
      <c r="C196" s="42">
        <v>2870</v>
      </c>
      <c r="D196" s="42">
        <v>406</v>
      </c>
      <c r="E196" s="42">
        <v>129040</v>
      </c>
      <c r="F196" s="42">
        <v>26975</v>
      </c>
      <c r="G196" s="42">
        <v>360</v>
      </c>
      <c r="H196" s="42">
        <v>149550</v>
      </c>
      <c r="I196" s="42">
        <v>11700</v>
      </c>
      <c r="J196" s="42">
        <v>323</v>
      </c>
      <c r="L196" s="68" t="s">
        <v>193</v>
      </c>
      <c r="M196" s="42">
        <v>3970</v>
      </c>
      <c r="N196" s="42">
        <v>350</v>
      </c>
      <c r="O196" s="42">
        <v>21</v>
      </c>
      <c r="P196" s="42">
        <v>850</v>
      </c>
      <c r="Q196" s="42">
        <v>585</v>
      </c>
      <c r="R196" s="42">
        <v>19</v>
      </c>
      <c r="S196" s="42">
        <v>20660</v>
      </c>
      <c r="T196" s="42">
        <v>29280</v>
      </c>
      <c r="U196" s="42">
        <v>43</v>
      </c>
      <c r="X196" s="321"/>
      <c r="Y196" s="66"/>
      <c r="Z196" s="42"/>
      <c r="AA196" s="42"/>
      <c r="AB196" s="42"/>
      <c r="AC196" s="42"/>
      <c r="AD196" s="42"/>
      <c r="AE196" s="42"/>
      <c r="AF196" s="42"/>
      <c r="AG196" s="42"/>
      <c r="AI196" s="321"/>
      <c r="AJ196" s="42"/>
      <c r="AK196" s="42"/>
      <c r="AL196" s="42"/>
      <c r="AM196" s="42"/>
      <c r="AN196" s="42"/>
      <c r="AO196" s="42"/>
      <c r="AP196" s="42"/>
      <c r="AQ196" s="42"/>
      <c r="AR196" s="42"/>
    </row>
    <row r="197" spans="1:44" ht="18" hidden="1" customHeight="1">
      <c r="A197" s="68" t="s">
        <v>99</v>
      </c>
      <c r="B197" s="66">
        <v>33530</v>
      </c>
      <c r="C197" s="42">
        <v>8295</v>
      </c>
      <c r="D197" s="42">
        <v>1194</v>
      </c>
      <c r="E197" s="42">
        <v>163350</v>
      </c>
      <c r="F197" s="42">
        <v>30610</v>
      </c>
      <c r="G197" s="42">
        <v>423</v>
      </c>
      <c r="H197" s="42">
        <v>56630</v>
      </c>
      <c r="I197" s="42">
        <v>6490</v>
      </c>
      <c r="J197" s="42">
        <v>178</v>
      </c>
      <c r="L197" s="68" t="s">
        <v>99</v>
      </c>
      <c r="M197" s="42">
        <v>7790</v>
      </c>
      <c r="N197" s="42">
        <v>1185</v>
      </c>
      <c r="O197" s="42">
        <v>45</v>
      </c>
      <c r="P197" s="42">
        <v>3850</v>
      </c>
      <c r="Q197" s="42">
        <v>4970</v>
      </c>
      <c r="R197" s="42">
        <v>170</v>
      </c>
      <c r="S197" s="42">
        <v>103330</v>
      </c>
      <c r="T197" s="42">
        <v>217540</v>
      </c>
      <c r="U197" s="42">
        <v>378</v>
      </c>
      <c r="X197" s="321"/>
      <c r="Y197" s="66"/>
      <c r="Z197" s="42"/>
      <c r="AA197" s="42"/>
      <c r="AB197" s="42"/>
      <c r="AC197" s="42"/>
      <c r="AD197" s="42"/>
      <c r="AE197" s="42"/>
      <c r="AF197" s="42"/>
      <c r="AG197" s="42"/>
      <c r="AI197" s="321"/>
      <c r="AJ197" s="42"/>
      <c r="AK197" s="42"/>
      <c r="AL197" s="42"/>
      <c r="AM197" s="42"/>
      <c r="AN197" s="42"/>
      <c r="AO197" s="42"/>
      <c r="AP197" s="42"/>
      <c r="AQ197" s="42"/>
      <c r="AR197" s="42"/>
    </row>
    <row r="198" spans="1:44" ht="18" hidden="1" customHeight="1">
      <c r="A198" s="68" t="s">
        <v>52</v>
      </c>
      <c r="B198" s="66">
        <v>11790</v>
      </c>
      <c r="C198" s="42">
        <v>2965</v>
      </c>
      <c r="D198" s="42">
        <v>414</v>
      </c>
      <c r="E198" s="42">
        <v>54770</v>
      </c>
      <c r="F198" s="42">
        <v>13755</v>
      </c>
      <c r="G198" s="42">
        <v>180</v>
      </c>
      <c r="H198" s="42">
        <v>54330</v>
      </c>
      <c r="I198" s="42">
        <v>7120</v>
      </c>
      <c r="J198" s="42">
        <v>194</v>
      </c>
      <c r="L198" s="68" t="s">
        <v>52</v>
      </c>
      <c r="M198" s="42">
        <v>9780</v>
      </c>
      <c r="N198" s="42">
        <v>1625</v>
      </c>
      <c r="O198" s="42">
        <v>61</v>
      </c>
      <c r="P198" s="42">
        <v>3300</v>
      </c>
      <c r="Q198" s="42">
        <v>1500</v>
      </c>
      <c r="R198" s="42">
        <v>51</v>
      </c>
      <c r="S198" s="42">
        <v>339530</v>
      </c>
      <c r="T198" s="42">
        <v>262570</v>
      </c>
      <c r="U198" s="42">
        <v>469</v>
      </c>
      <c r="X198" s="321"/>
      <c r="Y198" s="66"/>
      <c r="Z198" s="42"/>
      <c r="AA198" s="42"/>
      <c r="AB198" s="42"/>
      <c r="AC198" s="42"/>
      <c r="AD198" s="42"/>
      <c r="AE198" s="42"/>
      <c r="AF198" s="42"/>
      <c r="AG198" s="42"/>
      <c r="AI198" s="321"/>
      <c r="AJ198" s="42"/>
      <c r="AK198" s="42"/>
      <c r="AL198" s="42"/>
      <c r="AM198" s="42"/>
      <c r="AN198" s="42"/>
      <c r="AO198" s="42"/>
      <c r="AP198" s="42"/>
      <c r="AQ198" s="42"/>
      <c r="AR198" s="42"/>
    </row>
    <row r="199" spans="1:44" ht="18" hidden="1" customHeight="1">
      <c r="A199" s="68" t="s">
        <v>53</v>
      </c>
      <c r="B199" s="66">
        <v>13800</v>
      </c>
      <c r="C199" s="42">
        <v>3630</v>
      </c>
      <c r="D199" s="42">
        <v>517</v>
      </c>
      <c r="E199" s="42">
        <v>38805</v>
      </c>
      <c r="F199" s="42">
        <v>9005</v>
      </c>
      <c r="G199" s="42">
        <v>123</v>
      </c>
      <c r="H199" s="42">
        <v>390</v>
      </c>
      <c r="I199" s="42">
        <v>104</v>
      </c>
      <c r="J199" s="42">
        <v>3</v>
      </c>
      <c r="L199" s="68" t="s">
        <v>53</v>
      </c>
      <c r="M199" s="42">
        <v>220</v>
      </c>
      <c r="N199" s="42">
        <v>57</v>
      </c>
      <c r="O199" s="42">
        <v>2</v>
      </c>
      <c r="P199" s="42">
        <v>3870</v>
      </c>
      <c r="Q199" s="42">
        <v>3025</v>
      </c>
      <c r="R199" s="42">
        <v>98</v>
      </c>
      <c r="S199" s="42">
        <v>48720</v>
      </c>
      <c r="T199" s="42">
        <v>96655</v>
      </c>
      <c r="U199" s="42">
        <v>147</v>
      </c>
      <c r="X199" s="321"/>
      <c r="Y199" s="66"/>
      <c r="Z199" s="42"/>
      <c r="AA199" s="42"/>
      <c r="AB199" s="42"/>
      <c r="AC199" s="42"/>
      <c r="AD199" s="42"/>
      <c r="AE199" s="42"/>
      <c r="AF199" s="42"/>
      <c r="AG199" s="42"/>
      <c r="AI199" s="321"/>
      <c r="AJ199" s="42"/>
      <c r="AK199" s="42"/>
      <c r="AL199" s="42"/>
      <c r="AM199" s="42"/>
      <c r="AN199" s="42"/>
      <c r="AO199" s="42"/>
      <c r="AP199" s="42"/>
      <c r="AQ199" s="42"/>
      <c r="AR199" s="42"/>
    </row>
    <row r="200" spans="1:44" ht="3.95" hidden="1" customHeight="1">
      <c r="A200" s="71"/>
      <c r="B200" s="161"/>
      <c r="C200" s="94"/>
      <c r="D200" s="94"/>
      <c r="E200" s="94"/>
      <c r="F200" s="94"/>
      <c r="G200" s="94"/>
      <c r="H200" s="94"/>
      <c r="I200" s="94"/>
      <c r="J200" s="94"/>
      <c r="L200" s="71"/>
      <c r="M200" s="94"/>
      <c r="N200" s="94"/>
      <c r="O200" s="94"/>
      <c r="P200" s="94"/>
      <c r="Q200" s="94"/>
      <c r="R200" s="94"/>
      <c r="S200" s="94"/>
      <c r="T200" s="94"/>
      <c r="U200" s="94"/>
    </row>
    <row r="201" spans="1:44" ht="11.1" hidden="1" customHeight="1">
      <c r="A201" s="227"/>
      <c r="B201" s="227"/>
      <c r="C201" s="227"/>
      <c r="D201" s="227"/>
      <c r="E201" s="227"/>
      <c r="F201" s="227"/>
      <c r="G201" s="227"/>
      <c r="H201" s="227"/>
      <c r="I201" s="227"/>
      <c r="J201" s="183" t="s">
        <v>237</v>
      </c>
      <c r="L201" s="227"/>
      <c r="M201" s="227"/>
      <c r="N201" s="227"/>
      <c r="O201" s="227"/>
      <c r="P201" s="227"/>
      <c r="Q201" s="227"/>
      <c r="R201" s="227"/>
      <c r="S201" s="227"/>
      <c r="T201" s="222"/>
      <c r="U201" s="221" t="s">
        <v>237</v>
      </c>
    </row>
    <row r="202" spans="1:44" s="23" customFormat="1" ht="14.1" customHeight="1">
      <c r="A202" s="526" t="s">
        <v>378</v>
      </c>
      <c r="B202" s="526"/>
      <c r="C202" s="526"/>
      <c r="D202" s="526"/>
      <c r="E202" s="526"/>
      <c r="F202" s="526"/>
      <c r="G202" s="526"/>
      <c r="H202" s="526"/>
      <c r="I202" s="526"/>
      <c r="J202" s="526"/>
      <c r="L202" s="526" t="str">
        <f>A202</f>
        <v>12.4  PUNO: POBLACIÓN PECUARIA, SACA Y PRODUCCIÓN POR ESPECIE, SEGÚN PROVINCIA, 2020 - 2024</v>
      </c>
      <c r="M202" s="526"/>
      <c r="N202" s="526"/>
      <c r="O202" s="526"/>
      <c r="P202" s="526"/>
      <c r="Q202" s="526"/>
      <c r="R202" s="526"/>
      <c r="S202" s="526"/>
      <c r="T202" s="526"/>
      <c r="U202" s="526"/>
      <c r="V202" s="526"/>
      <c r="W202" s="526"/>
      <c r="X202" s="526"/>
      <c r="Y202" s="526"/>
      <c r="Z202" s="526"/>
      <c r="AA202" s="526"/>
      <c r="AB202" s="526"/>
      <c r="AC202" s="526"/>
      <c r="AD202" s="526"/>
      <c r="AE202" s="526"/>
      <c r="AF202" s="336"/>
      <c r="AG202" s="336"/>
      <c r="AI202" s="336"/>
      <c r="AJ202" s="336"/>
      <c r="AK202" s="337"/>
      <c r="AL202" s="336"/>
      <c r="AM202" s="336"/>
      <c r="AN202" s="336"/>
      <c r="AO202" s="336"/>
      <c r="AP202" s="336"/>
      <c r="AQ202" s="336"/>
      <c r="AR202" s="336"/>
    </row>
    <row r="203" spans="1:44" s="335" customFormat="1" ht="12.75" customHeight="1">
      <c r="A203" s="335" t="s">
        <v>443</v>
      </c>
      <c r="L203" s="334" t="str">
        <f>A203</f>
        <v xml:space="preserve">         (Miles de unidades)</v>
      </c>
      <c r="M203" s="338"/>
      <c r="N203" s="338"/>
      <c r="O203" s="338"/>
      <c r="P203" s="338"/>
      <c r="Q203" s="338"/>
      <c r="R203" s="338"/>
      <c r="S203" s="338"/>
      <c r="T203" s="338"/>
      <c r="U203" s="339"/>
      <c r="X203" s="522"/>
      <c r="Y203" s="522"/>
      <c r="Z203" s="522"/>
      <c r="AA203" s="522"/>
      <c r="AB203" s="522"/>
      <c r="AC203" s="522"/>
      <c r="AD203" s="522"/>
      <c r="AE203" s="522"/>
      <c r="AF203" s="522"/>
      <c r="AG203" s="522"/>
      <c r="AI203" s="334"/>
      <c r="AJ203" s="338"/>
      <c r="AK203" s="338"/>
      <c r="AL203" s="338"/>
      <c r="AM203" s="338"/>
      <c r="AN203" s="338"/>
      <c r="AO203" s="338"/>
      <c r="AP203" s="338"/>
      <c r="AQ203" s="338"/>
      <c r="AR203" s="339"/>
    </row>
    <row r="204" spans="1:44" s="335" customFormat="1" ht="5.0999999999999996" customHeight="1">
      <c r="B204" s="310"/>
      <c r="C204" s="310"/>
      <c r="D204" s="310"/>
      <c r="E204" s="310"/>
      <c r="F204" s="310"/>
      <c r="G204" s="310"/>
      <c r="H204" s="310"/>
      <c r="I204" s="310"/>
      <c r="J204" s="310"/>
      <c r="L204" s="334"/>
      <c r="M204" s="338"/>
      <c r="N204" s="338"/>
      <c r="O204" s="338"/>
      <c r="P204" s="338"/>
      <c r="Q204" s="338"/>
      <c r="R204" s="338"/>
      <c r="S204" s="338"/>
      <c r="T204" s="338"/>
      <c r="U204" s="339"/>
      <c r="X204" s="334"/>
      <c r="Y204" s="334"/>
      <c r="Z204" s="334"/>
      <c r="AA204" s="334"/>
      <c r="AB204" s="334"/>
      <c r="AC204" s="334"/>
      <c r="AD204" s="334"/>
      <c r="AE204" s="334"/>
      <c r="AF204" s="334"/>
      <c r="AG204" s="334"/>
      <c r="AI204" s="334"/>
      <c r="AJ204" s="338"/>
      <c r="AK204" s="338"/>
      <c r="AL204" s="338"/>
      <c r="AM204" s="338"/>
      <c r="AN204" s="338"/>
      <c r="AO204" s="338"/>
      <c r="AP204" s="338"/>
      <c r="AQ204" s="338"/>
      <c r="AR204" s="339"/>
    </row>
    <row r="205" spans="1:44" ht="13.5" customHeight="1">
      <c r="A205" s="527" t="s">
        <v>60</v>
      </c>
      <c r="B205" s="530" t="s">
        <v>56</v>
      </c>
      <c r="C205" s="532"/>
      <c r="D205" s="532"/>
      <c r="E205" s="531" t="s">
        <v>57</v>
      </c>
      <c r="F205" s="532"/>
      <c r="G205" s="532"/>
      <c r="H205" s="529" t="s">
        <v>58</v>
      </c>
      <c r="I205" s="532"/>
      <c r="J205" s="532"/>
      <c r="L205" s="527" t="s">
        <v>60</v>
      </c>
      <c r="M205" s="529" t="s">
        <v>62</v>
      </c>
      <c r="N205" s="529"/>
      <c r="O205" s="529"/>
      <c r="P205" s="529" t="s">
        <v>63</v>
      </c>
      <c r="Q205" s="529"/>
      <c r="R205" s="529"/>
      <c r="S205" s="529" t="s">
        <v>123</v>
      </c>
      <c r="T205" s="529"/>
      <c r="U205" s="529"/>
      <c r="X205" s="512"/>
      <c r="Y205" s="523"/>
      <c r="Z205" s="524"/>
      <c r="AA205" s="524"/>
      <c r="AB205" s="525"/>
      <c r="AC205" s="524"/>
      <c r="AD205" s="524"/>
      <c r="AE205" s="523"/>
      <c r="AF205" s="524"/>
      <c r="AG205" s="524"/>
      <c r="AI205" s="512"/>
      <c r="AJ205" s="523"/>
      <c r="AK205" s="523"/>
      <c r="AL205" s="523"/>
      <c r="AM205" s="523"/>
      <c r="AN205" s="523"/>
      <c r="AO205" s="523"/>
      <c r="AP205" s="523"/>
      <c r="AQ205" s="523"/>
      <c r="AR205" s="523"/>
    </row>
    <row r="206" spans="1:44" ht="12" customHeight="1">
      <c r="A206" s="528"/>
      <c r="B206" s="160" t="s">
        <v>59</v>
      </c>
      <c r="C206" s="160" t="s">
        <v>61</v>
      </c>
      <c r="D206" s="160" t="s">
        <v>11</v>
      </c>
      <c r="E206" s="160" t="s">
        <v>59</v>
      </c>
      <c r="F206" s="160" t="s">
        <v>61</v>
      </c>
      <c r="G206" s="160" t="s">
        <v>11</v>
      </c>
      <c r="H206" s="160" t="s">
        <v>59</v>
      </c>
      <c r="I206" s="160" t="s">
        <v>61</v>
      </c>
      <c r="J206" s="160" t="s">
        <v>11</v>
      </c>
      <c r="L206" s="528"/>
      <c r="M206" s="160" t="s">
        <v>59</v>
      </c>
      <c r="N206" s="160" t="s">
        <v>61</v>
      </c>
      <c r="O206" s="160" t="s">
        <v>11</v>
      </c>
      <c r="P206" s="160" t="s">
        <v>59</v>
      </c>
      <c r="Q206" s="160" t="s">
        <v>61</v>
      </c>
      <c r="R206" s="160" t="s">
        <v>11</v>
      </c>
      <c r="S206" s="160" t="s">
        <v>59</v>
      </c>
      <c r="T206" s="160" t="s">
        <v>61</v>
      </c>
      <c r="U206" s="160" t="s">
        <v>11</v>
      </c>
      <c r="X206" s="512"/>
      <c r="Y206" s="52"/>
      <c r="Z206" s="52"/>
      <c r="AA206" s="52"/>
      <c r="AB206" s="52"/>
      <c r="AC206" s="52"/>
      <c r="AD206" s="52"/>
      <c r="AE206" s="52"/>
      <c r="AF206" s="52"/>
      <c r="AG206" s="52"/>
      <c r="AI206" s="512"/>
      <c r="AJ206" s="52"/>
      <c r="AK206" s="52"/>
      <c r="AL206" s="52"/>
      <c r="AM206" s="52"/>
      <c r="AN206" s="52"/>
      <c r="AO206" s="52"/>
      <c r="AP206" s="52"/>
      <c r="AQ206" s="52"/>
      <c r="AR206" s="52"/>
    </row>
    <row r="207" spans="1:44" ht="12" customHeight="1">
      <c r="A207" s="528"/>
      <c r="B207" s="54" t="s">
        <v>411</v>
      </c>
      <c r="C207" s="54" t="s">
        <v>412</v>
      </c>
      <c r="D207" s="54" t="s">
        <v>128</v>
      </c>
      <c r="E207" s="54" t="s">
        <v>411</v>
      </c>
      <c r="F207" s="54" t="s">
        <v>412</v>
      </c>
      <c r="G207" s="54" t="s">
        <v>128</v>
      </c>
      <c r="H207" s="54" t="s">
        <v>411</v>
      </c>
      <c r="I207" s="54" t="s">
        <v>412</v>
      </c>
      <c r="J207" s="54" t="s">
        <v>128</v>
      </c>
      <c r="L207" s="528"/>
      <c r="M207" s="54" t="s">
        <v>411</v>
      </c>
      <c r="N207" s="54" t="s">
        <v>412</v>
      </c>
      <c r="O207" s="54" t="s">
        <v>128</v>
      </c>
      <c r="P207" s="54" t="s">
        <v>411</v>
      </c>
      <c r="Q207" s="54" t="s">
        <v>412</v>
      </c>
      <c r="R207" s="54" t="s">
        <v>128</v>
      </c>
      <c r="S207" s="54" t="s">
        <v>411</v>
      </c>
      <c r="T207" s="54" t="s">
        <v>412</v>
      </c>
      <c r="U207" s="54" t="s">
        <v>128</v>
      </c>
      <c r="X207" s="512"/>
      <c r="Y207" s="52"/>
      <c r="Z207" s="52"/>
      <c r="AA207" s="52"/>
      <c r="AB207" s="52"/>
      <c r="AC207" s="52"/>
      <c r="AD207" s="52"/>
      <c r="AE207" s="52"/>
      <c r="AF207" s="52"/>
      <c r="AG207" s="52"/>
      <c r="AI207" s="512"/>
      <c r="AJ207" s="52"/>
      <c r="AK207" s="52"/>
      <c r="AL207" s="52"/>
      <c r="AM207" s="52"/>
      <c r="AN207" s="52"/>
      <c r="AO207" s="52"/>
      <c r="AP207" s="52"/>
      <c r="AQ207" s="52"/>
      <c r="AR207" s="52"/>
    </row>
    <row r="208" spans="1:44" ht="5.0999999999999996" customHeight="1">
      <c r="A208" s="78"/>
      <c r="B208" s="52"/>
      <c r="C208" s="52"/>
      <c r="D208" s="52"/>
      <c r="E208" s="52"/>
      <c r="F208" s="52"/>
      <c r="G208" s="52"/>
      <c r="H208" s="52"/>
      <c r="I208" s="52"/>
      <c r="J208" s="52"/>
      <c r="L208" s="78"/>
      <c r="M208" s="52"/>
      <c r="N208" s="52"/>
      <c r="O208" s="52"/>
      <c r="P208" s="52"/>
      <c r="Q208" s="52"/>
      <c r="R208" s="52"/>
      <c r="S208" s="52"/>
      <c r="T208" s="52"/>
      <c r="U208" s="52"/>
      <c r="X208" s="12"/>
      <c r="Y208" s="52"/>
      <c r="Z208" s="52"/>
      <c r="AA208" s="52"/>
      <c r="AB208" s="52"/>
      <c r="AC208" s="52"/>
      <c r="AD208" s="52"/>
      <c r="AE208" s="52"/>
      <c r="AF208" s="52"/>
      <c r="AG208" s="52"/>
      <c r="AI208" s="12"/>
      <c r="AJ208" s="52"/>
      <c r="AK208" s="52"/>
      <c r="AL208" s="52"/>
      <c r="AM208" s="52"/>
      <c r="AN208" s="52"/>
      <c r="AO208" s="52"/>
      <c r="AP208" s="52"/>
      <c r="AQ208" s="52"/>
      <c r="AR208" s="52"/>
    </row>
    <row r="209" spans="1:44" ht="11.1" customHeight="1">
      <c r="A209" s="132">
        <v>2020</v>
      </c>
      <c r="B209" s="70"/>
      <c r="C209" s="42"/>
      <c r="D209" s="42"/>
      <c r="E209" s="42"/>
      <c r="F209" s="42"/>
      <c r="G209" s="42"/>
      <c r="H209" s="42"/>
      <c r="I209" s="42"/>
      <c r="J209" s="42"/>
      <c r="L209" s="132">
        <v>2020</v>
      </c>
      <c r="M209" s="42"/>
      <c r="N209" s="42"/>
      <c r="O209" s="42"/>
      <c r="P209" s="42"/>
      <c r="Q209" s="42"/>
      <c r="R209" s="42"/>
      <c r="S209" s="42"/>
      <c r="T209" s="42"/>
      <c r="U209" s="42"/>
      <c r="X209" s="322"/>
      <c r="Y209" s="66"/>
      <c r="Z209" s="42"/>
      <c r="AA209" s="42"/>
      <c r="AB209" s="42"/>
      <c r="AC209" s="42"/>
      <c r="AD209" s="42"/>
      <c r="AE209" s="42"/>
      <c r="AF209" s="42"/>
      <c r="AG209" s="42"/>
      <c r="AI209" s="322"/>
      <c r="AJ209" s="42"/>
      <c r="AK209" s="42"/>
      <c r="AL209" s="42"/>
      <c r="AM209" s="42"/>
      <c r="AN209" s="42"/>
      <c r="AO209" s="42"/>
      <c r="AP209" s="42"/>
      <c r="AQ209" s="42"/>
      <c r="AR209" s="42"/>
    </row>
    <row r="210" spans="1:44" ht="18" customHeight="1">
      <c r="A210" s="133" t="s">
        <v>280</v>
      </c>
      <c r="B210" s="75">
        <f>SUM(B211:B223)</f>
        <v>733660</v>
      </c>
      <c r="C210" s="67">
        <f t="shared" ref="C210:J210" si="6">SUM(C211:C223)</f>
        <v>147110</v>
      </c>
      <c r="D210" s="67">
        <f t="shared" si="6"/>
        <v>21151.687200000004</v>
      </c>
      <c r="E210" s="67">
        <f t="shared" si="6"/>
        <v>2850255</v>
      </c>
      <c r="F210" s="67">
        <f t="shared" si="6"/>
        <v>614980</v>
      </c>
      <c r="G210" s="67">
        <f t="shared" si="6"/>
        <v>8557.7855</v>
      </c>
      <c r="H210" s="67">
        <f t="shared" si="6"/>
        <v>2039330</v>
      </c>
      <c r="I210" s="67">
        <f t="shared" si="6"/>
        <v>209190</v>
      </c>
      <c r="J210" s="67">
        <f t="shared" si="6"/>
        <v>5797.1684999999989</v>
      </c>
      <c r="L210" s="133" t="s">
        <v>280</v>
      </c>
      <c r="M210" s="67">
        <f t="shared" ref="M210:U210" si="7">SUM(M211:M223)</f>
        <v>369725</v>
      </c>
      <c r="N210" s="67">
        <f t="shared" si="7"/>
        <v>39644</v>
      </c>
      <c r="O210" s="67">
        <f t="shared" si="7"/>
        <v>1545.0134999999998</v>
      </c>
      <c r="P210" s="67">
        <f t="shared" si="7"/>
        <v>120470</v>
      </c>
      <c r="Q210" s="67">
        <f t="shared" si="7"/>
        <v>77325</v>
      </c>
      <c r="R210" s="67">
        <f t="shared" si="7"/>
        <v>2603.1735000000003</v>
      </c>
      <c r="S210" s="67">
        <f t="shared" si="7"/>
        <v>1699105</v>
      </c>
      <c r="T210" s="67">
        <f t="shared" si="7"/>
        <v>2071095</v>
      </c>
      <c r="U210" s="67">
        <f t="shared" si="7"/>
        <v>3399.326</v>
      </c>
      <c r="X210" s="323"/>
      <c r="Y210" s="69"/>
      <c r="Z210" s="67"/>
      <c r="AA210" s="67"/>
      <c r="AB210" s="67"/>
      <c r="AC210" s="67"/>
      <c r="AD210" s="67"/>
      <c r="AE210" s="67"/>
      <c r="AF210" s="67"/>
      <c r="AG210" s="67"/>
      <c r="AI210" s="323"/>
      <c r="AJ210" s="67"/>
      <c r="AK210" s="67"/>
      <c r="AL210" s="67"/>
      <c r="AM210" s="67"/>
      <c r="AN210" s="67"/>
      <c r="AO210" s="67"/>
      <c r="AP210" s="67"/>
      <c r="AQ210" s="67"/>
      <c r="AR210" s="67"/>
    </row>
    <row r="211" spans="1:44" ht="18" customHeight="1">
      <c r="A211" s="68" t="s">
        <v>50</v>
      </c>
      <c r="B211" s="66">
        <v>105120</v>
      </c>
      <c r="C211" s="42">
        <v>18030</v>
      </c>
      <c r="D211" s="42">
        <v>2590.8150000000005</v>
      </c>
      <c r="E211" s="42">
        <v>433470</v>
      </c>
      <c r="F211" s="42">
        <v>87030</v>
      </c>
      <c r="G211" s="42">
        <v>1234.559</v>
      </c>
      <c r="H211" s="42">
        <v>182160</v>
      </c>
      <c r="I211" s="42">
        <v>17890</v>
      </c>
      <c r="J211" s="42">
        <v>493.32</v>
      </c>
      <c r="L211" s="68" t="s">
        <v>50</v>
      </c>
      <c r="M211" s="42">
        <v>41435</v>
      </c>
      <c r="N211" s="42">
        <v>4010</v>
      </c>
      <c r="O211" s="42">
        <v>153.72</v>
      </c>
      <c r="P211" s="42">
        <v>24225</v>
      </c>
      <c r="Q211" s="42">
        <v>16290</v>
      </c>
      <c r="R211" s="42">
        <v>554.49000000000012</v>
      </c>
      <c r="S211" s="42">
        <v>166590</v>
      </c>
      <c r="T211" s="42">
        <v>204400</v>
      </c>
      <c r="U211" s="42">
        <v>322.88339999999999</v>
      </c>
      <c r="X211" s="321"/>
      <c r="Y211" s="66"/>
      <c r="Z211" s="42"/>
      <c r="AA211" s="42"/>
      <c r="AB211" s="42"/>
      <c r="AC211" s="42"/>
      <c r="AD211" s="42"/>
      <c r="AE211" s="42"/>
      <c r="AF211" s="42"/>
      <c r="AG211" s="42"/>
      <c r="AI211" s="321"/>
      <c r="AJ211" s="42"/>
      <c r="AK211" s="42"/>
      <c r="AL211" s="42"/>
      <c r="AM211" s="42"/>
      <c r="AN211" s="42"/>
      <c r="AO211" s="42"/>
      <c r="AP211" s="42"/>
      <c r="AQ211" s="42"/>
      <c r="AR211" s="42"/>
    </row>
    <row r="212" spans="1:44" ht="18" customHeight="1">
      <c r="A212" s="68" t="s">
        <v>70</v>
      </c>
      <c r="B212" s="66">
        <v>109280</v>
      </c>
      <c r="C212" s="42">
        <v>20345</v>
      </c>
      <c r="D212" s="42">
        <v>2928.2030000000004</v>
      </c>
      <c r="E212" s="42">
        <v>444920</v>
      </c>
      <c r="F212" s="42">
        <v>97380</v>
      </c>
      <c r="G212" s="42">
        <v>1363.3619999999996</v>
      </c>
      <c r="H212" s="42">
        <v>178110</v>
      </c>
      <c r="I212" s="42">
        <v>16610</v>
      </c>
      <c r="J212" s="42">
        <v>459.53999999999996</v>
      </c>
      <c r="L212" s="68" t="s">
        <v>70</v>
      </c>
      <c r="M212" s="42">
        <v>52835</v>
      </c>
      <c r="N212" s="42">
        <v>5540</v>
      </c>
      <c r="O212" s="42">
        <v>216.51</v>
      </c>
      <c r="P212" s="42">
        <v>16710</v>
      </c>
      <c r="Q212" s="42">
        <v>10860</v>
      </c>
      <c r="R212" s="42">
        <v>363.00000000000006</v>
      </c>
      <c r="S212" s="42">
        <v>172330</v>
      </c>
      <c r="T212" s="42">
        <v>259400</v>
      </c>
      <c r="U212" s="42">
        <v>403.01030000000003</v>
      </c>
      <c r="X212" s="321"/>
      <c r="Y212" s="66"/>
      <c r="Z212" s="42"/>
      <c r="AA212" s="42"/>
      <c r="AB212" s="42"/>
      <c r="AC212" s="42"/>
      <c r="AD212" s="42"/>
      <c r="AE212" s="42"/>
      <c r="AF212" s="42"/>
      <c r="AG212" s="42"/>
      <c r="AI212" s="321"/>
      <c r="AJ212" s="42"/>
      <c r="AK212" s="42"/>
      <c r="AL212" s="42"/>
      <c r="AM212" s="42"/>
      <c r="AN212" s="42"/>
      <c r="AO212" s="42"/>
      <c r="AP212" s="42"/>
      <c r="AQ212" s="42"/>
      <c r="AR212" s="42"/>
    </row>
    <row r="213" spans="1:44" ht="18" customHeight="1">
      <c r="A213" s="68" t="s">
        <v>54</v>
      </c>
      <c r="B213" s="66">
        <v>17340</v>
      </c>
      <c r="C213" s="42">
        <v>4515</v>
      </c>
      <c r="D213" s="42">
        <v>628.92499999999995</v>
      </c>
      <c r="E213" s="42">
        <v>183290</v>
      </c>
      <c r="F213" s="42">
        <v>61200</v>
      </c>
      <c r="G213" s="42">
        <v>822.48500000000001</v>
      </c>
      <c r="H213" s="42">
        <v>279810</v>
      </c>
      <c r="I213" s="42">
        <v>30070</v>
      </c>
      <c r="J213" s="42">
        <v>833.23199999999986</v>
      </c>
      <c r="L213" s="68" t="s">
        <v>54</v>
      </c>
      <c r="M213" s="42">
        <v>57230</v>
      </c>
      <c r="N213" s="42">
        <v>6520</v>
      </c>
      <c r="O213" s="42">
        <v>253.1</v>
      </c>
      <c r="P213" s="42">
        <v>950</v>
      </c>
      <c r="Q213" s="42">
        <v>955</v>
      </c>
      <c r="R213" s="42">
        <v>31.692499999999999</v>
      </c>
      <c r="S213" s="42">
        <v>82580</v>
      </c>
      <c r="T213" s="42">
        <v>134610</v>
      </c>
      <c r="U213" s="42">
        <v>239.35700000000003</v>
      </c>
      <c r="X213" s="321"/>
      <c r="Y213" s="66"/>
      <c r="Z213" s="42"/>
      <c r="AA213" s="42"/>
      <c r="AB213" s="42"/>
      <c r="AC213" s="42"/>
      <c r="AD213" s="42"/>
      <c r="AE213" s="42"/>
      <c r="AF213" s="42"/>
      <c r="AG213" s="42"/>
      <c r="AI213" s="321"/>
      <c r="AJ213" s="42"/>
      <c r="AK213" s="42"/>
      <c r="AL213" s="42"/>
      <c r="AM213" s="42"/>
      <c r="AN213" s="42"/>
      <c r="AO213" s="42"/>
      <c r="AP213" s="42"/>
      <c r="AQ213" s="42"/>
      <c r="AR213" s="42"/>
    </row>
    <row r="214" spans="1:44" ht="18" customHeight="1">
      <c r="A214" s="68" t="s">
        <v>55</v>
      </c>
      <c r="B214" s="66">
        <v>72800</v>
      </c>
      <c r="C214" s="42">
        <v>15590</v>
      </c>
      <c r="D214" s="42">
        <v>2237.6</v>
      </c>
      <c r="E214" s="42">
        <v>288300</v>
      </c>
      <c r="F214" s="42">
        <v>55120</v>
      </c>
      <c r="G214" s="42">
        <v>758.68499999999995</v>
      </c>
      <c r="H214" s="42">
        <v>189825</v>
      </c>
      <c r="I214" s="42">
        <v>17890</v>
      </c>
      <c r="J214" s="42">
        <v>494.14000000000004</v>
      </c>
      <c r="L214" s="68" t="s">
        <v>55</v>
      </c>
      <c r="M214" s="42">
        <v>44360</v>
      </c>
      <c r="N214" s="42">
        <v>5365</v>
      </c>
      <c r="O214" s="42">
        <v>207.54499999999999</v>
      </c>
      <c r="P214" s="42">
        <v>19055</v>
      </c>
      <c r="Q214" s="42">
        <v>11045</v>
      </c>
      <c r="R214" s="42">
        <v>372.41500000000002</v>
      </c>
      <c r="S214" s="42">
        <v>212820</v>
      </c>
      <c r="T214" s="42">
        <v>248730</v>
      </c>
      <c r="U214" s="42">
        <v>404.79190000000006</v>
      </c>
      <c r="X214" s="321"/>
      <c r="Y214" s="66"/>
      <c r="Z214" s="42"/>
      <c r="AA214" s="42"/>
      <c r="AB214" s="42"/>
      <c r="AC214" s="42"/>
      <c r="AD214" s="42"/>
      <c r="AE214" s="42"/>
      <c r="AF214" s="42"/>
      <c r="AG214" s="42"/>
      <c r="AI214" s="321"/>
      <c r="AJ214" s="42"/>
      <c r="AK214" s="42"/>
      <c r="AL214" s="42"/>
      <c r="AM214" s="42"/>
      <c r="AN214" s="42"/>
      <c r="AO214" s="42"/>
      <c r="AP214" s="42"/>
      <c r="AQ214" s="42"/>
      <c r="AR214" s="42"/>
    </row>
    <row r="215" spans="1:44" ht="18" customHeight="1">
      <c r="A215" s="68" t="s">
        <v>71</v>
      </c>
      <c r="B215" s="66">
        <v>49755</v>
      </c>
      <c r="C215" s="42">
        <v>12410</v>
      </c>
      <c r="D215" s="42">
        <v>1788.13</v>
      </c>
      <c r="E215" s="42">
        <v>207420</v>
      </c>
      <c r="F215" s="42">
        <v>30745</v>
      </c>
      <c r="G215" s="42">
        <v>432.93649999999997</v>
      </c>
      <c r="H215" s="42">
        <v>182510</v>
      </c>
      <c r="I215" s="42">
        <v>15540</v>
      </c>
      <c r="J215" s="42">
        <v>434.19499999999994</v>
      </c>
      <c r="L215" s="68" t="s">
        <v>71</v>
      </c>
      <c r="M215" s="42">
        <v>80380</v>
      </c>
      <c r="N215" s="42">
        <v>4790</v>
      </c>
      <c r="O215" s="42">
        <v>184.19</v>
      </c>
      <c r="P215" s="42">
        <v>19350</v>
      </c>
      <c r="Q215" s="42">
        <v>8710</v>
      </c>
      <c r="R215" s="42">
        <v>297.04000000000002</v>
      </c>
      <c r="S215" s="42">
        <v>146620</v>
      </c>
      <c r="T215" s="42">
        <v>102655</v>
      </c>
      <c r="U215" s="42">
        <v>165.11105000000003</v>
      </c>
      <c r="X215" s="321"/>
      <c r="Y215" s="66"/>
      <c r="Z215" s="42"/>
      <c r="AA215" s="42"/>
      <c r="AB215" s="42"/>
      <c r="AC215" s="42"/>
      <c r="AD215" s="42"/>
      <c r="AE215" s="42"/>
      <c r="AF215" s="42"/>
      <c r="AG215" s="42"/>
      <c r="AI215" s="321"/>
      <c r="AJ215" s="42"/>
      <c r="AK215" s="42"/>
      <c r="AL215" s="42"/>
      <c r="AM215" s="42"/>
      <c r="AN215" s="42"/>
      <c r="AO215" s="42"/>
      <c r="AP215" s="42"/>
      <c r="AQ215" s="42"/>
      <c r="AR215" s="42"/>
    </row>
    <row r="216" spans="1:44" ht="18" customHeight="1">
      <c r="A216" s="68" t="s">
        <v>72</v>
      </c>
      <c r="B216" s="66">
        <v>62350</v>
      </c>
      <c r="C216" s="42">
        <v>15410</v>
      </c>
      <c r="D216" s="42">
        <v>2230.4751999999999</v>
      </c>
      <c r="E216" s="42">
        <v>328740</v>
      </c>
      <c r="F216" s="42">
        <v>65680</v>
      </c>
      <c r="G216" s="42">
        <v>925.96899999999982</v>
      </c>
      <c r="H216" s="42">
        <v>156040</v>
      </c>
      <c r="I216" s="42">
        <v>19240</v>
      </c>
      <c r="J216" s="42">
        <v>524.81500000000005</v>
      </c>
      <c r="L216" s="68" t="s">
        <v>72</v>
      </c>
      <c r="M216" s="42">
        <v>10230</v>
      </c>
      <c r="N216" s="42">
        <v>1195</v>
      </c>
      <c r="O216" s="42">
        <v>45.725000000000009</v>
      </c>
      <c r="P216" s="42">
        <v>12665</v>
      </c>
      <c r="Q216" s="42">
        <v>9290</v>
      </c>
      <c r="R216" s="42">
        <v>312.65499999999997</v>
      </c>
      <c r="S216" s="42">
        <v>194200</v>
      </c>
      <c r="T216" s="42">
        <v>221910</v>
      </c>
      <c r="U216" s="42">
        <v>356.52799999999996</v>
      </c>
      <c r="X216" s="321"/>
      <c r="Y216" s="66"/>
      <c r="Z216" s="42"/>
      <c r="AA216" s="42"/>
      <c r="AB216" s="42"/>
      <c r="AC216" s="42"/>
      <c r="AD216" s="42"/>
      <c r="AE216" s="42"/>
      <c r="AF216" s="42"/>
      <c r="AG216" s="42"/>
      <c r="AI216" s="321"/>
      <c r="AJ216" s="42"/>
      <c r="AK216" s="42"/>
      <c r="AL216" s="42"/>
      <c r="AM216" s="42"/>
      <c r="AN216" s="42"/>
      <c r="AO216" s="42"/>
      <c r="AP216" s="42"/>
      <c r="AQ216" s="42"/>
      <c r="AR216" s="42"/>
    </row>
    <row r="217" spans="1:44" ht="18" customHeight="1">
      <c r="A217" s="68" t="s">
        <v>51</v>
      </c>
      <c r="B217" s="66">
        <v>62980</v>
      </c>
      <c r="C217" s="42">
        <v>11430</v>
      </c>
      <c r="D217" s="42">
        <v>1617.5729999999999</v>
      </c>
      <c r="E217" s="42">
        <v>234375</v>
      </c>
      <c r="F217" s="42">
        <v>54760</v>
      </c>
      <c r="G217" s="42">
        <v>743.11199999999997</v>
      </c>
      <c r="H217" s="42">
        <v>317525</v>
      </c>
      <c r="I217" s="42">
        <v>31150</v>
      </c>
      <c r="J217" s="42">
        <v>858.03800000000001</v>
      </c>
      <c r="L217" s="68" t="s">
        <v>51</v>
      </c>
      <c r="M217" s="42">
        <v>32085</v>
      </c>
      <c r="N217" s="42">
        <v>4250</v>
      </c>
      <c r="O217" s="42">
        <v>164.37</v>
      </c>
      <c r="P217" s="42">
        <v>3235</v>
      </c>
      <c r="Q217" s="42">
        <v>2860</v>
      </c>
      <c r="R217" s="42">
        <v>93.73</v>
      </c>
      <c r="S217" s="42">
        <v>72005</v>
      </c>
      <c r="T217" s="42">
        <v>104830</v>
      </c>
      <c r="U217" s="42">
        <v>166.55899999999997</v>
      </c>
      <c r="X217" s="321"/>
      <c r="Y217" s="66"/>
      <c r="Z217" s="42"/>
      <c r="AA217" s="42"/>
      <c r="AB217" s="42"/>
      <c r="AC217" s="42"/>
      <c r="AD217" s="42"/>
      <c r="AE217" s="42"/>
      <c r="AF217" s="42"/>
      <c r="AG217" s="42"/>
      <c r="AI217" s="321"/>
      <c r="AJ217" s="42"/>
      <c r="AK217" s="42"/>
      <c r="AL217" s="42"/>
      <c r="AM217" s="42"/>
      <c r="AN217" s="42"/>
      <c r="AO217" s="42"/>
      <c r="AP217" s="42"/>
      <c r="AQ217" s="42"/>
      <c r="AR217" s="42"/>
    </row>
    <row r="218" spans="1:44" ht="18" customHeight="1">
      <c r="A218" s="68" t="s">
        <v>48</v>
      </c>
      <c r="B218" s="66">
        <v>162670</v>
      </c>
      <c r="C218" s="42">
        <v>28385</v>
      </c>
      <c r="D218" s="42">
        <v>4145.616</v>
      </c>
      <c r="E218" s="42">
        <v>262500</v>
      </c>
      <c r="F218" s="42">
        <v>65165</v>
      </c>
      <c r="G218" s="42">
        <v>959.72800000000018</v>
      </c>
      <c r="H218" s="42">
        <v>280740</v>
      </c>
      <c r="I218" s="42">
        <v>33570</v>
      </c>
      <c r="J218" s="42">
        <v>951.67699999999991</v>
      </c>
      <c r="L218" s="68" t="s">
        <v>48</v>
      </c>
      <c r="M218" s="42">
        <v>19695</v>
      </c>
      <c r="N218" s="42">
        <v>4000</v>
      </c>
      <c r="O218" s="42">
        <v>158.03</v>
      </c>
      <c r="P218" s="42">
        <v>8700</v>
      </c>
      <c r="Q218" s="42">
        <v>4390</v>
      </c>
      <c r="R218" s="42">
        <v>146.30000000000001</v>
      </c>
      <c r="S218" s="42">
        <v>60290</v>
      </c>
      <c r="T218" s="42">
        <v>101030</v>
      </c>
      <c r="U218" s="42">
        <v>160.65810000000002</v>
      </c>
      <c r="X218" s="321"/>
      <c r="Y218" s="66"/>
      <c r="Z218" s="42"/>
      <c r="AA218" s="42"/>
      <c r="AB218" s="42"/>
      <c r="AC218" s="42"/>
      <c r="AD218" s="42"/>
      <c r="AE218" s="42"/>
      <c r="AF218" s="42"/>
      <c r="AG218" s="42"/>
      <c r="AI218" s="321"/>
      <c r="AJ218" s="42"/>
      <c r="AK218" s="42"/>
      <c r="AL218" s="42"/>
      <c r="AM218" s="42"/>
      <c r="AN218" s="42"/>
      <c r="AO218" s="42"/>
      <c r="AP218" s="42"/>
      <c r="AQ218" s="42"/>
      <c r="AR218" s="42"/>
    </row>
    <row r="219" spans="1:44" ht="18" customHeight="1">
      <c r="A219" s="68" t="s">
        <v>49</v>
      </c>
      <c r="B219" s="66">
        <v>19090</v>
      </c>
      <c r="C219" s="42">
        <v>3270</v>
      </c>
      <c r="D219" s="42">
        <v>462.47</v>
      </c>
      <c r="E219" s="42">
        <v>80870</v>
      </c>
      <c r="F219" s="42">
        <v>19220</v>
      </c>
      <c r="G219" s="42">
        <v>244.91</v>
      </c>
      <c r="H219" s="42">
        <v>10400</v>
      </c>
      <c r="I219" s="42">
        <v>1720</v>
      </c>
      <c r="J219" s="42">
        <v>47.2</v>
      </c>
      <c r="L219" s="68" t="s">
        <v>49</v>
      </c>
      <c r="M219" s="42">
        <v>9900</v>
      </c>
      <c r="N219" s="42">
        <v>875</v>
      </c>
      <c r="O219" s="42">
        <v>33.64</v>
      </c>
      <c r="P219" s="42">
        <v>3720</v>
      </c>
      <c r="Q219" s="42">
        <v>2770</v>
      </c>
      <c r="R219" s="42">
        <v>90.855000000000004</v>
      </c>
      <c r="S219" s="42">
        <v>79090</v>
      </c>
      <c r="T219" s="42">
        <v>85960</v>
      </c>
      <c r="U219" s="42">
        <v>135.39530000000002</v>
      </c>
      <c r="X219" s="321"/>
      <c r="Y219" s="66"/>
      <c r="Z219" s="42"/>
      <c r="AA219" s="42"/>
      <c r="AB219" s="42"/>
      <c r="AC219" s="42"/>
      <c r="AD219" s="42"/>
      <c r="AE219" s="42"/>
      <c r="AF219" s="42"/>
      <c r="AG219" s="42"/>
      <c r="AI219" s="321"/>
      <c r="AJ219" s="42"/>
      <c r="AK219" s="42"/>
      <c r="AL219" s="42"/>
      <c r="AM219" s="42"/>
      <c r="AN219" s="42"/>
      <c r="AO219" s="42"/>
      <c r="AP219" s="42"/>
      <c r="AQ219" s="42"/>
      <c r="AR219" s="42"/>
    </row>
    <row r="220" spans="1:44" ht="18" customHeight="1">
      <c r="A220" s="68" t="s">
        <v>193</v>
      </c>
      <c r="B220" s="66">
        <v>13225</v>
      </c>
      <c r="C220" s="42">
        <v>2920</v>
      </c>
      <c r="D220" s="42">
        <v>409.81500000000005</v>
      </c>
      <c r="E220" s="42">
        <v>129520</v>
      </c>
      <c r="F220" s="42">
        <v>27000</v>
      </c>
      <c r="G220" s="42">
        <v>364.70349999999996</v>
      </c>
      <c r="H220" s="42">
        <v>150850</v>
      </c>
      <c r="I220" s="42">
        <v>12120</v>
      </c>
      <c r="J220" s="42">
        <v>333.73600000000005</v>
      </c>
      <c r="L220" s="68" t="s">
        <v>193</v>
      </c>
      <c r="M220" s="42">
        <v>3800</v>
      </c>
      <c r="N220" s="42">
        <v>370</v>
      </c>
      <c r="O220" s="42">
        <v>23.439999999999998</v>
      </c>
      <c r="P220" s="42">
        <v>850</v>
      </c>
      <c r="Q220" s="42">
        <v>570</v>
      </c>
      <c r="R220" s="42">
        <v>18.32</v>
      </c>
      <c r="S220" s="42">
        <v>20950</v>
      </c>
      <c r="T220" s="42">
        <v>30905</v>
      </c>
      <c r="U220" s="42">
        <v>45.86985</v>
      </c>
      <c r="X220" s="321"/>
      <c r="Y220" s="66"/>
      <c r="Z220" s="42"/>
      <c r="AA220" s="42"/>
      <c r="AB220" s="42"/>
      <c r="AC220" s="42"/>
      <c r="AD220" s="42"/>
      <c r="AE220" s="42"/>
      <c r="AF220" s="42"/>
      <c r="AG220" s="42"/>
      <c r="AI220" s="321"/>
      <c r="AJ220" s="42"/>
      <c r="AK220" s="42"/>
      <c r="AL220" s="42"/>
      <c r="AM220" s="42"/>
      <c r="AN220" s="42"/>
      <c r="AO220" s="42"/>
      <c r="AP220" s="42"/>
      <c r="AQ220" s="42"/>
      <c r="AR220" s="42"/>
    </row>
    <row r="221" spans="1:44" ht="18" customHeight="1">
      <c r="A221" s="68" t="s">
        <v>99</v>
      </c>
      <c r="B221" s="66">
        <v>33530</v>
      </c>
      <c r="C221" s="42">
        <v>8240</v>
      </c>
      <c r="D221" s="42">
        <v>1184.5450000000001</v>
      </c>
      <c r="E221" s="42">
        <v>163350</v>
      </c>
      <c r="F221" s="42">
        <v>30340</v>
      </c>
      <c r="G221" s="42">
        <v>420.96600000000001</v>
      </c>
      <c r="H221" s="42">
        <v>56630</v>
      </c>
      <c r="I221" s="42">
        <v>6260</v>
      </c>
      <c r="J221" s="42">
        <v>172.19</v>
      </c>
      <c r="L221" s="68" t="s">
        <v>99</v>
      </c>
      <c r="M221" s="42">
        <v>7790</v>
      </c>
      <c r="N221" s="42">
        <v>1105</v>
      </c>
      <c r="O221" s="42">
        <v>42.83</v>
      </c>
      <c r="P221" s="42">
        <v>3850</v>
      </c>
      <c r="Q221" s="42">
        <v>4740</v>
      </c>
      <c r="R221" s="42">
        <v>161.60000000000002</v>
      </c>
      <c r="S221" s="42">
        <v>103330</v>
      </c>
      <c r="T221" s="42">
        <v>211460</v>
      </c>
      <c r="U221" s="42">
        <v>370.07100000000003</v>
      </c>
      <c r="X221" s="321"/>
      <c r="Y221" s="66"/>
      <c r="Z221" s="42"/>
      <c r="AA221" s="42"/>
      <c r="AB221" s="42"/>
      <c r="AC221" s="42"/>
      <c r="AD221" s="42"/>
      <c r="AE221" s="42"/>
      <c r="AF221" s="42"/>
      <c r="AG221" s="42"/>
      <c r="AI221" s="321"/>
      <c r="AJ221" s="42"/>
      <c r="AK221" s="42"/>
      <c r="AL221" s="42"/>
      <c r="AM221" s="42"/>
      <c r="AN221" s="42"/>
      <c r="AO221" s="42"/>
      <c r="AP221" s="42"/>
      <c r="AQ221" s="42"/>
      <c r="AR221" s="42"/>
    </row>
    <row r="222" spans="1:44" ht="18" customHeight="1">
      <c r="A222" s="68" t="s">
        <v>52</v>
      </c>
      <c r="B222" s="66">
        <v>11790</v>
      </c>
      <c r="C222" s="42">
        <v>2810</v>
      </c>
      <c r="D222" s="42">
        <v>393.40500000000003</v>
      </c>
      <c r="E222" s="42">
        <v>54770</v>
      </c>
      <c r="F222" s="42">
        <v>12220</v>
      </c>
      <c r="G222" s="42">
        <v>160.47500000000002</v>
      </c>
      <c r="H222" s="42">
        <v>54330</v>
      </c>
      <c r="I222" s="42">
        <v>7030</v>
      </c>
      <c r="J222" s="42">
        <v>192.32299999999998</v>
      </c>
      <c r="L222" s="68" t="s">
        <v>52</v>
      </c>
      <c r="M222" s="42">
        <v>9780</v>
      </c>
      <c r="N222" s="42">
        <v>1560</v>
      </c>
      <c r="O222" s="42">
        <v>59.424999999999997</v>
      </c>
      <c r="P222" s="42">
        <v>3300</v>
      </c>
      <c r="Q222" s="42">
        <v>1730</v>
      </c>
      <c r="R222" s="42">
        <v>58.956000000000003</v>
      </c>
      <c r="S222" s="42">
        <v>339530</v>
      </c>
      <c r="T222" s="42">
        <v>267010</v>
      </c>
      <c r="U222" s="42">
        <v>479.51430000000005</v>
      </c>
      <c r="X222" s="321"/>
      <c r="Y222" s="66"/>
      <c r="Z222" s="42"/>
      <c r="AA222" s="42"/>
      <c r="AB222" s="42"/>
      <c r="AC222" s="42"/>
      <c r="AD222" s="42"/>
      <c r="AE222" s="42"/>
      <c r="AF222" s="42"/>
      <c r="AG222" s="42"/>
      <c r="AI222" s="321"/>
      <c r="AJ222" s="42"/>
      <c r="AK222" s="42"/>
      <c r="AL222" s="42"/>
      <c r="AM222" s="42"/>
      <c r="AN222" s="42"/>
      <c r="AO222" s="42"/>
      <c r="AP222" s="42"/>
      <c r="AQ222" s="42"/>
      <c r="AR222" s="42"/>
    </row>
    <row r="223" spans="1:44" ht="18" customHeight="1">
      <c r="A223" s="68" t="s">
        <v>53</v>
      </c>
      <c r="B223" s="66">
        <v>13730</v>
      </c>
      <c r="C223" s="42">
        <v>3755</v>
      </c>
      <c r="D223" s="42">
        <v>534.1149999999999</v>
      </c>
      <c r="E223" s="42">
        <v>38730</v>
      </c>
      <c r="F223" s="42">
        <v>9120</v>
      </c>
      <c r="G223" s="42">
        <v>125.89450000000001</v>
      </c>
      <c r="H223" s="42">
        <v>400</v>
      </c>
      <c r="I223" s="42">
        <v>100</v>
      </c>
      <c r="J223" s="42">
        <v>2.7625000000000002</v>
      </c>
      <c r="L223" s="68" t="s">
        <v>53</v>
      </c>
      <c r="M223" s="42">
        <v>205</v>
      </c>
      <c r="N223" s="42">
        <v>64</v>
      </c>
      <c r="O223" s="42">
        <v>2.4884999999999997</v>
      </c>
      <c r="P223" s="42">
        <v>3860</v>
      </c>
      <c r="Q223" s="42">
        <v>3115</v>
      </c>
      <c r="R223" s="42">
        <v>102.12</v>
      </c>
      <c r="S223" s="42">
        <v>48770</v>
      </c>
      <c r="T223" s="42">
        <v>98195</v>
      </c>
      <c r="U223" s="42">
        <v>149.57679999999999</v>
      </c>
      <c r="X223" s="321"/>
      <c r="Y223" s="66"/>
      <c r="Z223" s="42"/>
      <c r="AA223" s="42"/>
      <c r="AB223" s="42"/>
      <c r="AC223" s="42"/>
      <c r="AD223" s="42"/>
      <c r="AE223" s="42"/>
      <c r="AF223" s="42"/>
      <c r="AG223" s="42"/>
      <c r="AI223" s="321"/>
      <c r="AJ223" s="42"/>
      <c r="AK223" s="42"/>
      <c r="AL223" s="42"/>
      <c r="AM223" s="42"/>
      <c r="AN223" s="42"/>
      <c r="AO223" s="42"/>
      <c r="AP223" s="42"/>
      <c r="AQ223" s="42"/>
      <c r="AR223" s="42"/>
    </row>
    <row r="224" spans="1:44" ht="3.95" customHeight="1">
      <c r="A224" s="169"/>
      <c r="B224" s="94"/>
      <c r="C224" s="94"/>
      <c r="D224" s="94"/>
      <c r="E224" s="94"/>
      <c r="F224" s="94"/>
      <c r="G224" s="94"/>
      <c r="H224" s="94"/>
      <c r="I224" s="94"/>
      <c r="J224" s="94"/>
      <c r="L224" s="169"/>
      <c r="M224" s="94"/>
      <c r="N224" s="94"/>
      <c r="O224" s="94"/>
      <c r="P224" s="94"/>
      <c r="Q224" s="94"/>
      <c r="R224" s="94"/>
      <c r="S224" s="94"/>
      <c r="T224" s="94"/>
      <c r="U224" s="94"/>
      <c r="X224" s="321"/>
      <c r="Y224" s="42"/>
      <c r="Z224" s="42"/>
      <c r="AA224" s="42"/>
      <c r="AB224" s="42"/>
      <c r="AC224" s="42"/>
      <c r="AD224" s="42"/>
      <c r="AE224" s="42"/>
      <c r="AF224" s="42"/>
      <c r="AG224" s="42"/>
      <c r="AI224" s="321"/>
      <c r="AJ224" s="42"/>
      <c r="AK224" s="42"/>
      <c r="AL224" s="42"/>
      <c r="AM224" s="42"/>
      <c r="AN224" s="42"/>
      <c r="AO224" s="42"/>
      <c r="AP224" s="42"/>
      <c r="AQ224" s="42"/>
      <c r="AR224" s="42"/>
    </row>
    <row r="225" spans="1:44" ht="11.1" customHeight="1">
      <c r="A225" s="227"/>
      <c r="B225" s="227"/>
      <c r="C225" s="227"/>
      <c r="D225" s="227"/>
      <c r="E225" s="227"/>
      <c r="F225" s="227"/>
      <c r="G225" s="227"/>
      <c r="H225" s="227"/>
      <c r="I225" s="227"/>
      <c r="J225" s="183" t="s">
        <v>237</v>
      </c>
      <c r="L225" s="533"/>
      <c r="M225" s="533"/>
      <c r="N225" s="533"/>
      <c r="O225" s="533"/>
      <c r="P225" s="533"/>
      <c r="Q225" s="533"/>
      <c r="R225" s="533"/>
      <c r="S225" s="533"/>
      <c r="T225" s="222"/>
      <c r="U225" s="183" t="s">
        <v>237</v>
      </c>
      <c r="X225" s="227"/>
      <c r="Y225" s="227"/>
      <c r="Z225" s="227"/>
      <c r="AA225" s="227"/>
      <c r="AB225" s="227"/>
      <c r="AC225" s="227"/>
      <c r="AD225" s="227"/>
      <c r="AE225" s="227"/>
      <c r="AF225" s="227"/>
      <c r="AG225" s="183"/>
      <c r="AI225" s="533"/>
      <c r="AJ225" s="533"/>
      <c r="AK225" s="533"/>
      <c r="AL225" s="533"/>
      <c r="AM225" s="533"/>
      <c r="AN225" s="533"/>
      <c r="AO225" s="533"/>
      <c r="AP225" s="533"/>
      <c r="AQ225" s="222"/>
      <c r="AR225" s="183"/>
    </row>
    <row r="226" spans="1:44" s="23" customFormat="1" ht="14.1" customHeight="1">
      <c r="A226" s="526" t="str">
        <f>A202</f>
        <v>12.4  PUNO: POBLACIÓN PECUARIA, SACA Y PRODUCCIÓN POR ESPECIE, SEGÚN PROVINCIA, 2020 - 2024</v>
      </c>
      <c r="B226" s="526"/>
      <c r="C226" s="526"/>
      <c r="D226" s="526"/>
      <c r="E226" s="526"/>
      <c r="F226" s="526"/>
      <c r="G226" s="526"/>
      <c r="H226" s="526"/>
      <c r="I226" s="526"/>
      <c r="J226" s="526"/>
      <c r="L226" s="526" t="str">
        <f>A202</f>
        <v>12.4  PUNO: POBLACIÓN PECUARIA, SACA Y PRODUCCIÓN POR ESPECIE, SEGÚN PROVINCIA, 2020 - 2024</v>
      </c>
      <c r="M226" s="526"/>
      <c r="N226" s="526"/>
      <c r="O226" s="526"/>
      <c r="P226" s="526"/>
      <c r="Q226" s="526"/>
      <c r="R226" s="526"/>
      <c r="S226" s="526"/>
      <c r="T226" s="526"/>
      <c r="U226" s="526"/>
      <c r="X226" s="336"/>
      <c r="Y226" s="336"/>
      <c r="Z226" s="336"/>
      <c r="AA226" s="336"/>
      <c r="AB226" s="336"/>
      <c r="AC226" s="336"/>
      <c r="AD226" s="336"/>
      <c r="AE226" s="336"/>
      <c r="AF226" s="336"/>
      <c r="AG226" s="336"/>
      <c r="AI226" s="336"/>
      <c r="AJ226" s="336"/>
      <c r="AK226" s="337"/>
      <c r="AL226" s="336"/>
      <c r="AM226" s="336"/>
      <c r="AN226" s="336"/>
      <c r="AO226" s="336"/>
      <c r="AP226" s="336"/>
      <c r="AQ226" s="336"/>
      <c r="AR226" s="336"/>
    </row>
    <row r="227" spans="1:44" s="335" customFormat="1" ht="12.75" customHeight="1">
      <c r="A227" s="335" t="str">
        <f>A203</f>
        <v xml:space="preserve">         (Miles de unidades)</v>
      </c>
      <c r="L227" s="334" t="str">
        <f>A227</f>
        <v xml:space="preserve">         (Miles de unidades)</v>
      </c>
      <c r="M227" s="338"/>
      <c r="N227" s="338"/>
      <c r="O227" s="338"/>
      <c r="P227" s="338"/>
      <c r="Q227" s="338"/>
      <c r="R227" s="338"/>
      <c r="S227" s="338"/>
      <c r="T227" s="338"/>
      <c r="U227" s="339"/>
      <c r="X227" s="522"/>
      <c r="Y227" s="522"/>
      <c r="Z227" s="522"/>
      <c r="AA227" s="522"/>
      <c r="AB227" s="522"/>
      <c r="AC227" s="522"/>
      <c r="AD227" s="522"/>
      <c r="AE227" s="522"/>
      <c r="AF227" s="522"/>
      <c r="AG227" s="522"/>
      <c r="AI227" s="334"/>
      <c r="AJ227" s="338"/>
      <c r="AK227" s="338"/>
      <c r="AL227" s="338"/>
      <c r="AM227" s="338"/>
      <c r="AN227" s="338"/>
      <c r="AO227" s="338"/>
      <c r="AP227" s="338"/>
      <c r="AQ227" s="338"/>
      <c r="AR227" s="339"/>
    </row>
    <row r="228" spans="1:44" s="335" customFormat="1" ht="5.0999999999999996" customHeight="1">
      <c r="B228" s="310"/>
      <c r="C228" s="310"/>
      <c r="D228" s="310"/>
      <c r="E228" s="310"/>
      <c r="F228" s="310"/>
      <c r="G228" s="310"/>
      <c r="H228" s="310"/>
      <c r="I228" s="310"/>
      <c r="J228" s="310"/>
      <c r="L228" s="334"/>
      <c r="M228" s="338"/>
      <c r="N228" s="338"/>
      <c r="O228" s="338"/>
      <c r="P228" s="338"/>
      <c r="Q228" s="338"/>
      <c r="R228" s="338"/>
      <c r="S228" s="338"/>
      <c r="T228" s="338"/>
      <c r="U228" s="339"/>
      <c r="X228" s="334"/>
      <c r="Y228" s="334"/>
      <c r="Z228" s="334"/>
      <c r="AA228" s="334"/>
      <c r="AB228" s="334"/>
      <c r="AC228" s="334"/>
      <c r="AD228" s="334"/>
      <c r="AE228" s="334"/>
      <c r="AF228" s="334"/>
      <c r="AG228" s="334"/>
      <c r="AI228" s="334"/>
      <c r="AJ228" s="338"/>
      <c r="AK228" s="338"/>
      <c r="AL228" s="338"/>
      <c r="AM228" s="338"/>
      <c r="AN228" s="338"/>
      <c r="AO228" s="338"/>
      <c r="AP228" s="338"/>
      <c r="AQ228" s="338"/>
      <c r="AR228" s="339"/>
    </row>
    <row r="229" spans="1:44" ht="13.5" customHeight="1">
      <c r="A229" s="527" t="s">
        <v>60</v>
      </c>
      <c r="B229" s="530" t="s">
        <v>56</v>
      </c>
      <c r="C229" s="532"/>
      <c r="D229" s="532"/>
      <c r="E229" s="531" t="s">
        <v>57</v>
      </c>
      <c r="F229" s="532"/>
      <c r="G229" s="532"/>
      <c r="H229" s="529" t="s">
        <v>58</v>
      </c>
      <c r="I229" s="532"/>
      <c r="J229" s="532"/>
      <c r="L229" s="527" t="s">
        <v>60</v>
      </c>
      <c r="M229" s="529" t="s">
        <v>62</v>
      </c>
      <c r="N229" s="529"/>
      <c r="O229" s="529"/>
      <c r="P229" s="529" t="s">
        <v>63</v>
      </c>
      <c r="Q229" s="529"/>
      <c r="R229" s="529"/>
      <c r="S229" s="529" t="s">
        <v>123</v>
      </c>
      <c r="T229" s="529"/>
      <c r="U229" s="529"/>
      <c r="X229" s="512"/>
      <c r="Y229" s="523"/>
      <c r="Z229" s="524"/>
      <c r="AA229" s="524"/>
      <c r="AB229" s="525"/>
      <c r="AC229" s="524"/>
      <c r="AD229" s="524"/>
      <c r="AE229" s="523"/>
      <c r="AF229" s="524"/>
      <c r="AG229" s="524"/>
      <c r="AI229" s="512"/>
      <c r="AJ229" s="523"/>
      <c r="AK229" s="523"/>
      <c r="AL229" s="523"/>
      <c r="AM229" s="523"/>
      <c r="AN229" s="523"/>
      <c r="AO229" s="523"/>
      <c r="AP229" s="523"/>
      <c r="AQ229" s="523"/>
      <c r="AR229" s="523"/>
    </row>
    <row r="230" spans="1:44" ht="12" customHeight="1">
      <c r="A230" s="528"/>
      <c r="B230" s="160" t="s">
        <v>59</v>
      </c>
      <c r="C230" s="160" t="s">
        <v>61</v>
      </c>
      <c r="D230" s="160" t="s">
        <v>11</v>
      </c>
      <c r="E230" s="160" t="s">
        <v>59</v>
      </c>
      <c r="F230" s="160" t="s">
        <v>61</v>
      </c>
      <c r="G230" s="160" t="s">
        <v>11</v>
      </c>
      <c r="H230" s="160" t="s">
        <v>59</v>
      </c>
      <c r="I230" s="160" t="s">
        <v>61</v>
      </c>
      <c r="J230" s="160" t="s">
        <v>11</v>
      </c>
      <c r="L230" s="528"/>
      <c r="M230" s="160" t="s">
        <v>59</v>
      </c>
      <c r="N230" s="160" t="s">
        <v>61</v>
      </c>
      <c r="O230" s="160" t="s">
        <v>11</v>
      </c>
      <c r="P230" s="160" t="s">
        <v>59</v>
      </c>
      <c r="Q230" s="160" t="s">
        <v>61</v>
      </c>
      <c r="R230" s="160" t="s">
        <v>11</v>
      </c>
      <c r="S230" s="160" t="s">
        <v>59</v>
      </c>
      <c r="T230" s="160" t="s">
        <v>61</v>
      </c>
      <c r="U230" s="160" t="s">
        <v>11</v>
      </c>
      <c r="X230" s="512"/>
      <c r="Y230" s="52"/>
      <c r="Z230" s="52"/>
      <c r="AA230" s="52"/>
      <c r="AB230" s="52"/>
      <c r="AC230" s="52"/>
      <c r="AD230" s="52"/>
      <c r="AE230" s="52"/>
      <c r="AF230" s="52"/>
      <c r="AG230" s="52"/>
      <c r="AI230" s="512"/>
      <c r="AJ230" s="52"/>
      <c r="AK230" s="52"/>
      <c r="AL230" s="52"/>
      <c r="AM230" s="52"/>
      <c r="AN230" s="52"/>
      <c r="AO230" s="52"/>
      <c r="AP230" s="52"/>
      <c r="AQ230" s="52"/>
      <c r="AR230" s="52"/>
    </row>
    <row r="231" spans="1:44" ht="12" customHeight="1">
      <c r="A231" s="528"/>
      <c r="B231" s="54" t="s">
        <v>411</v>
      </c>
      <c r="C231" s="54" t="s">
        <v>412</v>
      </c>
      <c r="D231" s="54" t="s">
        <v>128</v>
      </c>
      <c r="E231" s="54" t="s">
        <v>411</v>
      </c>
      <c r="F231" s="54" t="s">
        <v>412</v>
      </c>
      <c r="G231" s="54" t="s">
        <v>128</v>
      </c>
      <c r="H231" s="54" t="s">
        <v>411</v>
      </c>
      <c r="I231" s="54" t="s">
        <v>412</v>
      </c>
      <c r="J231" s="54" t="s">
        <v>128</v>
      </c>
      <c r="L231" s="528"/>
      <c r="M231" s="54" t="s">
        <v>411</v>
      </c>
      <c r="N231" s="54" t="s">
        <v>412</v>
      </c>
      <c r="O231" s="54" t="s">
        <v>128</v>
      </c>
      <c r="P231" s="54" t="s">
        <v>411</v>
      </c>
      <c r="Q231" s="54" t="s">
        <v>412</v>
      </c>
      <c r="R231" s="54" t="s">
        <v>128</v>
      </c>
      <c r="S231" s="54" t="s">
        <v>411</v>
      </c>
      <c r="T231" s="54" t="s">
        <v>412</v>
      </c>
      <c r="U231" s="54" t="s">
        <v>128</v>
      </c>
      <c r="X231" s="512"/>
      <c r="Y231" s="52"/>
      <c r="Z231" s="52"/>
      <c r="AA231" s="52"/>
      <c r="AB231" s="52"/>
      <c r="AC231" s="52"/>
      <c r="AD231" s="52"/>
      <c r="AE231" s="52"/>
      <c r="AF231" s="52"/>
      <c r="AG231" s="52"/>
      <c r="AI231" s="512"/>
      <c r="AJ231" s="52"/>
      <c r="AK231" s="52"/>
      <c r="AL231" s="52"/>
      <c r="AM231" s="52"/>
      <c r="AN231" s="52"/>
      <c r="AO231" s="52"/>
      <c r="AP231" s="52"/>
      <c r="AQ231" s="52"/>
      <c r="AR231" s="52"/>
    </row>
    <row r="232" spans="1:44" ht="5.0999999999999996" customHeight="1">
      <c r="A232" s="78"/>
      <c r="B232" s="52"/>
      <c r="C232" s="52"/>
      <c r="D232" s="52"/>
      <c r="E232" s="52"/>
      <c r="F232" s="52"/>
      <c r="G232" s="52"/>
      <c r="H232" s="52"/>
      <c r="I232" s="52"/>
      <c r="J232" s="52"/>
      <c r="L232" s="78"/>
      <c r="M232" s="52"/>
      <c r="N232" s="52"/>
      <c r="O232" s="52"/>
      <c r="P232" s="52"/>
      <c r="Q232" s="52"/>
      <c r="R232" s="52"/>
      <c r="S232" s="52"/>
      <c r="T232" s="52"/>
      <c r="U232" s="52"/>
      <c r="X232" s="12"/>
      <c r="Y232" s="52"/>
      <c r="Z232" s="52"/>
      <c r="AA232" s="52"/>
      <c r="AB232" s="52"/>
      <c r="AC232" s="52"/>
      <c r="AD232" s="52"/>
      <c r="AE232" s="52"/>
      <c r="AF232" s="52"/>
      <c r="AG232" s="52"/>
      <c r="AI232" s="12"/>
      <c r="AJ232" s="52"/>
      <c r="AK232" s="52"/>
      <c r="AL232" s="52"/>
      <c r="AM232" s="52"/>
      <c r="AN232" s="52"/>
      <c r="AO232" s="52"/>
      <c r="AP232" s="52"/>
      <c r="AQ232" s="52"/>
      <c r="AR232" s="52"/>
    </row>
    <row r="233" spans="1:44" ht="11.1" customHeight="1">
      <c r="A233" s="132">
        <v>2021</v>
      </c>
      <c r="B233" s="66"/>
      <c r="C233" s="42"/>
      <c r="D233" s="42"/>
      <c r="E233" s="42"/>
      <c r="F233" s="42"/>
      <c r="G233" s="42"/>
      <c r="H233" s="42"/>
      <c r="I233" s="42"/>
      <c r="J233" s="42"/>
      <c r="L233" s="132">
        <v>2021</v>
      </c>
      <c r="M233" s="42"/>
      <c r="N233" s="42"/>
      <c r="O233" s="42"/>
      <c r="P233" s="42"/>
      <c r="Q233" s="42"/>
      <c r="R233" s="42"/>
      <c r="S233" s="42"/>
      <c r="T233" s="42"/>
      <c r="U233" s="42"/>
      <c r="X233" s="322"/>
      <c r="Y233" s="66"/>
      <c r="Z233" s="42"/>
      <c r="AA233" s="42"/>
      <c r="AB233" s="42"/>
      <c r="AC233" s="42"/>
      <c r="AD233" s="42"/>
      <c r="AE233" s="42"/>
      <c r="AF233" s="42"/>
      <c r="AG233" s="42"/>
      <c r="AI233" s="322"/>
      <c r="AJ233" s="42"/>
      <c r="AK233" s="42"/>
      <c r="AL233" s="42"/>
      <c r="AM233" s="42"/>
      <c r="AN233" s="42"/>
      <c r="AO233" s="42"/>
      <c r="AP233" s="42"/>
      <c r="AQ233" s="42"/>
      <c r="AR233" s="42"/>
    </row>
    <row r="234" spans="1:44" ht="18" customHeight="1">
      <c r="A234" s="133" t="s">
        <v>280</v>
      </c>
      <c r="B234" s="75">
        <f>SUM(B235:B247)</f>
        <v>740290</v>
      </c>
      <c r="C234" s="67">
        <f>SUM(C235:C247)</f>
        <v>155460.9</v>
      </c>
      <c r="D234" s="67">
        <f>SUM(D235:D247)</f>
        <v>22334.626230000002</v>
      </c>
      <c r="E234" s="67">
        <f t="shared" ref="E234:J234" si="8">SUM(E235:E247)</f>
        <v>2787942</v>
      </c>
      <c r="F234" s="67">
        <f t="shared" si="8"/>
        <v>585467.81999999995</v>
      </c>
      <c r="G234" s="67">
        <f t="shared" si="8"/>
        <v>7506.0582240000003</v>
      </c>
      <c r="H234" s="67">
        <f t="shared" si="8"/>
        <v>2030525</v>
      </c>
      <c r="I234" s="67">
        <f t="shared" si="8"/>
        <v>243662.99999999994</v>
      </c>
      <c r="J234" s="67">
        <f t="shared" si="8"/>
        <v>6579.0810000000001</v>
      </c>
      <c r="L234" s="133" t="s">
        <v>280</v>
      </c>
      <c r="M234" s="67">
        <f t="shared" ref="M234:U234" si="9">SUM(M235:M247)</f>
        <v>359415</v>
      </c>
      <c r="N234" s="67">
        <f t="shared" si="9"/>
        <v>41323.9</v>
      </c>
      <c r="O234" s="67">
        <f t="shared" si="9"/>
        <v>1528.9843000000001</v>
      </c>
      <c r="P234" s="67">
        <f t="shared" si="9"/>
        <v>122635</v>
      </c>
      <c r="Q234" s="67">
        <f t="shared" si="9"/>
        <v>79712.75</v>
      </c>
      <c r="R234" s="67">
        <f t="shared" si="9"/>
        <v>2550.808</v>
      </c>
      <c r="S234" s="67">
        <f t="shared" si="9"/>
        <v>1597475</v>
      </c>
      <c r="T234" s="67">
        <f t="shared" si="9"/>
        <v>3194950</v>
      </c>
      <c r="U234" s="67">
        <f t="shared" si="9"/>
        <v>5094.8733000000002</v>
      </c>
      <c r="X234" s="323"/>
      <c r="Y234" s="69"/>
      <c r="Z234" s="67"/>
      <c r="AA234" s="67"/>
      <c r="AB234" s="67"/>
      <c r="AC234" s="67"/>
      <c r="AD234" s="67"/>
      <c r="AE234" s="67"/>
      <c r="AF234" s="67"/>
      <c r="AG234" s="67"/>
      <c r="AI234" s="323"/>
      <c r="AJ234" s="67"/>
      <c r="AK234" s="67"/>
      <c r="AL234" s="67"/>
      <c r="AM234" s="67"/>
      <c r="AN234" s="67"/>
      <c r="AO234" s="67"/>
      <c r="AP234" s="67"/>
      <c r="AQ234" s="67"/>
      <c r="AR234" s="67"/>
    </row>
    <row r="235" spans="1:44" ht="18" customHeight="1">
      <c r="A235" s="68" t="s">
        <v>50</v>
      </c>
      <c r="B235" s="42">
        <v>109425</v>
      </c>
      <c r="C235" s="42">
        <v>22979.25</v>
      </c>
      <c r="D235" s="42">
        <v>3304.4161500000005</v>
      </c>
      <c r="E235" s="42">
        <v>418510</v>
      </c>
      <c r="F235" s="42">
        <v>87887.099999999991</v>
      </c>
      <c r="G235" s="42">
        <v>1124.9548799999998</v>
      </c>
      <c r="H235" s="42">
        <v>187750</v>
      </c>
      <c r="I235" s="42">
        <v>22530</v>
      </c>
      <c r="J235" s="42">
        <v>608.30999999999995</v>
      </c>
      <c r="L235" s="68" t="s">
        <v>50</v>
      </c>
      <c r="M235" s="42">
        <v>41150</v>
      </c>
      <c r="N235" s="42">
        <v>4938</v>
      </c>
      <c r="O235" s="42">
        <v>182.70599999999999</v>
      </c>
      <c r="P235" s="42">
        <v>26380</v>
      </c>
      <c r="Q235" s="42">
        <v>17147</v>
      </c>
      <c r="R235" s="42">
        <v>548.70399999999995</v>
      </c>
      <c r="S235" s="42">
        <v>162470</v>
      </c>
      <c r="T235" s="42">
        <v>324940</v>
      </c>
      <c r="U235" s="42">
        <v>516.65460000000007</v>
      </c>
      <c r="X235" s="321"/>
      <c r="Y235" s="42"/>
      <c r="Z235" s="42"/>
      <c r="AA235" s="42"/>
      <c r="AB235" s="42"/>
      <c r="AC235" s="42"/>
      <c r="AD235" s="42"/>
      <c r="AE235" s="42"/>
      <c r="AF235" s="42"/>
      <c r="AG235" s="42"/>
      <c r="AI235" s="321"/>
      <c r="AJ235" s="42"/>
      <c r="AK235" s="42"/>
      <c r="AL235" s="42"/>
      <c r="AM235" s="42"/>
      <c r="AN235" s="42"/>
      <c r="AO235" s="42"/>
      <c r="AP235" s="42"/>
      <c r="AQ235" s="42"/>
      <c r="AR235" s="42"/>
    </row>
    <row r="236" spans="1:44" ht="18" customHeight="1">
      <c r="A236" s="68" t="s">
        <v>70</v>
      </c>
      <c r="B236" s="42">
        <v>108080</v>
      </c>
      <c r="C236" s="42">
        <v>22696.799999999999</v>
      </c>
      <c r="D236" s="42">
        <v>3263.7998400000001</v>
      </c>
      <c r="E236" s="42">
        <v>415320</v>
      </c>
      <c r="F236" s="42">
        <v>87217.2</v>
      </c>
      <c r="G236" s="42">
        <v>1116.3801599999999</v>
      </c>
      <c r="H236" s="42">
        <v>166120</v>
      </c>
      <c r="I236" s="42">
        <v>19934.399999999998</v>
      </c>
      <c r="J236" s="42">
        <v>538.22879999999998</v>
      </c>
      <c r="L236" s="68" t="s">
        <v>70</v>
      </c>
      <c r="M236" s="42">
        <v>44670</v>
      </c>
      <c r="N236" s="42">
        <v>5360.4</v>
      </c>
      <c r="O236" s="42">
        <v>198.3348</v>
      </c>
      <c r="P236" s="42">
        <v>15840</v>
      </c>
      <c r="Q236" s="42">
        <v>10296</v>
      </c>
      <c r="R236" s="42">
        <v>329.47199999999998</v>
      </c>
      <c r="S236" s="42">
        <v>132860</v>
      </c>
      <c r="T236" s="42">
        <v>265720</v>
      </c>
      <c r="U236" s="42">
        <v>422.49480000000005</v>
      </c>
      <c r="X236" s="321"/>
      <c r="Y236" s="42"/>
      <c r="Z236" s="42"/>
      <c r="AA236" s="42"/>
      <c r="AB236" s="42"/>
      <c r="AC236" s="42"/>
      <c r="AD236" s="42"/>
      <c r="AE236" s="42"/>
      <c r="AF236" s="42"/>
      <c r="AG236" s="42"/>
      <c r="AI236" s="321"/>
      <c r="AJ236" s="42"/>
      <c r="AK236" s="42"/>
      <c r="AL236" s="42"/>
      <c r="AM236" s="42"/>
      <c r="AN236" s="42"/>
      <c r="AO236" s="42"/>
      <c r="AP236" s="42"/>
      <c r="AQ236" s="42"/>
      <c r="AR236" s="42"/>
    </row>
    <row r="237" spans="1:44" ht="18" customHeight="1">
      <c r="A237" s="68" t="s">
        <v>54</v>
      </c>
      <c r="B237" s="42">
        <v>16955</v>
      </c>
      <c r="C237" s="42">
        <v>3560.5499999999997</v>
      </c>
      <c r="D237" s="42">
        <v>491.35589999999996</v>
      </c>
      <c r="E237" s="42">
        <v>184100</v>
      </c>
      <c r="F237" s="42">
        <v>38661</v>
      </c>
      <c r="G237" s="42">
        <v>498.7269</v>
      </c>
      <c r="H237" s="42">
        <v>280520</v>
      </c>
      <c r="I237" s="42">
        <v>33662.400000000001</v>
      </c>
      <c r="J237" s="42">
        <v>908.88480000000004</v>
      </c>
      <c r="K237" s="42"/>
      <c r="L237" s="68" t="s">
        <v>54</v>
      </c>
      <c r="M237" s="42">
        <v>57400</v>
      </c>
      <c r="N237" s="42">
        <v>6888</v>
      </c>
      <c r="O237" s="42">
        <v>254.85599999999999</v>
      </c>
      <c r="P237" s="42">
        <v>1625</v>
      </c>
      <c r="Q237" s="42">
        <v>1056.25</v>
      </c>
      <c r="R237" s="42">
        <v>33.799999999999997</v>
      </c>
      <c r="S237" s="42">
        <v>67740</v>
      </c>
      <c r="T237" s="42">
        <v>135480</v>
      </c>
      <c r="U237" s="42">
        <v>230.316</v>
      </c>
      <c r="X237" s="321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321"/>
      <c r="AJ237" s="42"/>
      <c r="AK237" s="42"/>
      <c r="AL237" s="42"/>
      <c r="AM237" s="42"/>
      <c r="AN237" s="42"/>
      <c r="AO237" s="42"/>
      <c r="AP237" s="42"/>
      <c r="AQ237" s="42"/>
      <c r="AR237" s="42"/>
    </row>
    <row r="238" spans="1:44" ht="18" customHeight="1">
      <c r="A238" s="68" t="s">
        <v>55</v>
      </c>
      <c r="B238" s="42">
        <v>74600</v>
      </c>
      <c r="C238" s="42">
        <v>15666</v>
      </c>
      <c r="D238" s="42">
        <v>2252.7708000000002</v>
      </c>
      <c r="E238" s="42">
        <v>268650</v>
      </c>
      <c r="F238" s="42">
        <v>56416.5</v>
      </c>
      <c r="G238" s="42">
        <v>722.13120000000004</v>
      </c>
      <c r="H238" s="42">
        <v>192650</v>
      </c>
      <c r="I238" s="42">
        <v>23118</v>
      </c>
      <c r="J238" s="42">
        <v>624.18600000000004</v>
      </c>
      <c r="K238" s="42"/>
      <c r="L238" s="68" t="s">
        <v>55</v>
      </c>
      <c r="M238" s="42">
        <v>43170</v>
      </c>
      <c r="N238" s="42">
        <v>5180.3999999999996</v>
      </c>
      <c r="O238" s="42">
        <v>191.67479999999998</v>
      </c>
      <c r="P238" s="42">
        <v>18660</v>
      </c>
      <c r="Q238" s="42">
        <v>12129</v>
      </c>
      <c r="R238" s="42">
        <v>388.12799999999999</v>
      </c>
      <c r="S238" s="42">
        <v>212820</v>
      </c>
      <c r="T238" s="42">
        <v>425640</v>
      </c>
      <c r="U238" s="42">
        <v>676.76760000000002</v>
      </c>
      <c r="X238" s="321"/>
      <c r="Y238" s="42"/>
      <c r="Z238" s="42"/>
      <c r="AA238" s="42"/>
      <c r="AB238" s="42"/>
      <c r="AC238" s="42"/>
      <c r="AD238" s="42"/>
      <c r="AE238" s="42"/>
      <c r="AF238" s="42"/>
      <c r="AG238" s="42"/>
      <c r="AH238" s="42"/>
      <c r="AI238" s="321"/>
      <c r="AJ238" s="42"/>
      <c r="AK238" s="42"/>
      <c r="AL238" s="42"/>
      <c r="AM238" s="42"/>
      <c r="AN238" s="42"/>
      <c r="AO238" s="42"/>
      <c r="AP238" s="42"/>
      <c r="AQ238" s="42"/>
      <c r="AR238" s="42"/>
    </row>
    <row r="239" spans="1:44" ht="18" customHeight="1">
      <c r="A239" s="68" t="s">
        <v>71</v>
      </c>
      <c r="B239" s="42">
        <v>49900</v>
      </c>
      <c r="C239" s="42">
        <v>10479</v>
      </c>
      <c r="D239" s="42">
        <v>1506.8802000000003</v>
      </c>
      <c r="E239" s="42">
        <v>207550</v>
      </c>
      <c r="F239" s="42">
        <v>43585.5</v>
      </c>
      <c r="G239" s="42">
        <v>557.89440000000002</v>
      </c>
      <c r="H239" s="42">
        <v>182520</v>
      </c>
      <c r="I239" s="42">
        <v>21902.399999999998</v>
      </c>
      <c r="J239" s="42">
        <v>591.36479999999995</v>
      </c>
      <c r="K239" s="42"/>
      <c r="L239" s="68" t="s">
        <v>71</v>
      </c>
      <c r="M239" s="42">
        <v>80395</v>
      </c>
      <c r="N239" s="42">
        <v>8039.5</v>
      </c>
      <c r="O239" s="42">
        <v>297.4615</v>
      </c>
      <c r="P239" s="42">
        <v>19385</v>
      </c>
      <c r="Q239" s="42">
        <v>12600.25</v>
      </c>
      <c r="R239" s="42">
        <v>403.20800000000003</v>
      </c>
      <c r="S239" s="42">
        <v>146725</v>
      </c>
      <c r="T239" s="42">
        <v>293450</v>
      </c>
      <c r="U239" s="42">
        <v>466.58550000000002</v>
      </c>
      <c r="X239" s="321"/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321"/>
      <c r="AJ239" s="42"/>
      <c r="AK239" s="42"/>
      <c r="AL239" s="42"/>
      <c r="AM239" s="42"/>
      <c r="AN239" s="42"/>
      <c r="AO239" s="42"/>
      <c r="AP239" s="42"/>
      <c r="AQ239" s="42"/>
      <c r="AR239" s="42"/>
    </row>
    <row r="240" spans="1:44" ht="18" customHeight="1">
      <c r="A240" s="68" t="s">
        <v>72</v>
      </c>
      <c r="B240" s="42">
        <v>62350</v>
      </c>
      <c r="C240" s="42">
        <v>13093.5</v>
      </c>
      <c r="D240" s="42">
        <v>1882.8453</v>
      </c>
      <c r="E240" s="42">
        <v>328740</v>
      </c>
      <c r="F240" s="42">
        <v>69035.399999999994</v>
      </c>
      <c r="G240" s="42">
        <v>883.65311999999994</v>
      </c>
      <c r="H240" s="42">
        <v>156040</v>
      </c>
      <c r="I240" s="42">
        <v>18724.8</v>
      </c>
      <c r="J240" s="42">
        <v>505.56959999999998</v>
      </c>
      <c r="L240" s="68" t="s">
        <v>72</v>
      </c>
      <c r="M240" s="42">
        <v>10230</v>
      </c>
      <c r="N240" s="42">
        <v>1227.5999999999999</v>
      </c>
      <c r="O240" s="42">
        <v>45.421199999999999</v>
      </c>
      <c r="P240" s="42">
        <v>12665</v>
      </c>
      <c r="Q240" s="42">
        <v>8232.25</v>
      </c>
      <c r="R240" s="42">
        <v>263.43200000000002</v>
      </c>
      <c r="S240" s="42">
        <v>194200</v>
      </c>
      <c r="T240" s="42">
        <v>388400</v>
      </c>
      <c r="U240" s="42">
        <v>617.55600000000004</v>
      </c>
      <c r="X240" s="321"/>
      <c r="Y240" s="42"/>
      <c r="Z240" s="42"/>
      <c r="AA240" s="42"/>
      <c r="AB240" s="42"/>
      <c r="AC240" s="42"/>
      <c r="AD240" s="42"/>
      <c r="AE240" s="42"/>
      <c r="AF240" s="42"/>
      <c r="AG240" s="42"/>
      <c r="AI240" s="321"/>
      <c r="AJ240" s="42"/>
      <c r="AK240" s="42"/>
      <c r="AL240" s="42"/>
      <c r="AM240" s="42"/>
      <c r="AN240" s="42"/>
      <c r="AO240" s="42"/>
      <c r="AP240" s="42"/>
      <c r="AQ240" s="42"/>
      <c r="AR240" s="42"/>
    </row>
    <row r="241" spans="1:44" ht="18" customHeight="1">
      <c r="A241" s="68" t="s">
        <v>51</v>
      </c>
      <c r="B241" s="42">
        <v>65205</v>
      </c>
      <c r="C241" s="42">
        <v>13693.05</v>
      </c>
      <c r="D241" s="42">
        <v>1969.06059</v>
      </c>
      <c r="E241" s="42">
        <v>233720</v>
      </c>
      <c r="F241" s="42">
        <v>49081.2</v>
      </c>
      <c r="G241" s="42">
        <v>628.23936000000003</v>
      </c>
      <c r="H241" s="42">
        <v>324440</v>
      </c>
      <c r="I241" s="42">
        <v>38932.799999999996</v>
      </c>
      <c r="J241" s="42">
        <v>1051.1855999999998</v>
      </c>
      <c r="L241" s="68" t="s">
        <v>51</v>
      </c>
      <c r="M241" s="42">
        <v>32230</v>
      </c>
      <c r="N241" s="42">
        <v>3867.6</v>
      </c>
      <c r="O241" s="42">
        <v>143.10119999999998</v>
      </c>
      <c r="P241" s="42">
        <v>3410</v>
      </c>
      <c r="Q241" s="42">
        <v>2216.5</v>
      </c>
      <c r="R241" s="42">
        <v>70.927999999999997</v>
      </c>
      <c r="S241" s="42">
        <v>35470</v>
      </c>
      <c r="T241" s="42">
        <v>70940</v>
      </c>
      <c r="U241" s="42">
        <v>112.7946</v>
      </c>
      <c r="X241" s="321"/>
      <c r="Y241" s="42"/>
      <c r="Z241" s="42"/>
      <c r="AA241" s="42"/>
      <c r="AB241" s="42"/>
      <c r="AC241" s="42"/>
      <c r="AD241" s="42"/>
      <c r="AE241" s="42"/>
      <c r="AF241" s="42"/>
      <c r="AG241" s="42"/>
      <c r="AI241" s="321"/>
      <c r="AJ241" s="42"/>
      <c r="AK241" s="42"/>
      <c r="AL241" s="42"/>
      <c r="AM241" s="42"/>
      <c r="AN241" s="42"/>
      <c r="AO241" s="42"/>
      <c r="AP241" s="42"/>
      <c r="AQ241" s="42"/>
      <c r="AR241" s="42"/>
    </row>
    <row r="242" spans="1:44" ht="18" customHeight="1">
      <c r="A242" s="68" t="s">
        <v>48</v>
      </c>
      <c r="B242" s="42">
        <v>164015</v>
      </c>
      <c r="C242" s="42">
        <v>34443.15</v>
      </c>
      <c r="D242" s="42">
        <v>4952.9249700000009</v>
      </c>
      <c r="E242" s="42">
        <v>261917</v>
      </c>
      <c r="F242" s="42">
        <v>55002.57</v>
      </c>
      <c r="G242" s="42">
        <v>704.03289600000005</v>
      </c>
      <c r="H242" s="42">
        <v>279885</v>
      </c>
      <c r="I242" s="42">
        <v>33586.199999999997</v>
      </c>
      <c r="J242" s="42">
        <v>906.8273999999999</v>
      </c>
      <c r="L242" s="68" t="s">
        <v>48</v>
      </c>
      <c r="M242" s="42">
        <v>19775</v>
      </c>
      <c r="N242" s="42">
        <v>2373</v>
      </c>
      <c r="O242" s="42">
        <v>87.801000000000002</v>
      </c>
      <c r="P242" s="42">
        <v>8545</v>
      </c>
      <c r="Q242" s="42">
        <v>5554.25</v>
      </c>
      <c r="R242" s="42">
        <v>177.73599999999999</v>
      </c>
      <c r="S242" s="42">
        <v>60075</v>
      </c>
      <c r="T242" s="42">
        <v>120150</v>
      </c>
      <c r="U242" s="42">
        <v>191.0385</v>
      </c>
      <c r="X242" s="321"/>
      <c r="Y242" s="42"/>
      <c r="Z242" s="42"/>
      <c r="AA242" s="42"/>
      <c r="AB242" s="42"/>
      <c r="AC242" s="42"/>
      <c r="AD242" s="42"/>
      <c r="AE242" s="42"/>
      <c r="AF242" s="42"/>
      <c r="AG242" s="42"/>
      <c r="AI242" s="321"/>
      <c r="AJ242" s="42"/>
      <c r="AK242" s="42"/>
      <c r="AL242" s="42"/>
      <c r="AM242" s="42"/>
      <c r="AN242" s="42"/>
      <c r="AO242" s="42"/>
      <c r="AP242" s="42"/>
      <c r="AQ242" s="42"/>
      <c r="AR242" s="42"/>
    </row>
    <row r="243" spans="1:44" ht="18" customHeight="1">
      <c r="A243" s="68" t="s">
        <v>49</v>
      </c>
      <c r="B243" s="42">
        <v>19090</v>
      </c>
      <c r="C243" s="42">
        <v>4008.8999999999996</v>
      </c>
      <c r="D243" s="42">
        <v>576.4798199999999</v>
      </c>
      <c r="E243" s="42">
        <v>80870</v>
      </c>
      <c r="F243" s="42">
        <v>16982.7</v>
      </c>
      <c r="G243" s="42">
        <v>217.37856000000002</v>
      </c>
      <c r="H243" s="42">
        <v>10400</v>
      </c>
      <c r="I243" s="42">
        <v>1248</v>
      </c>
      <c r="J243" s="42">
        <v>33.695999999999998</v>
      </c>
      <c r="L243" s="68" t="s">
        <v>49</v>
      </c>
      <c r="M243" s="42">
        <v>9900</v>
      </c>
      <c r="N243" s="42">
        <v>990</v>
      </c>
      <c r="O243" s="42">
        <v>36.630000000000003</v>
      </c>
      <c r="P243" s="42">
        <v>3720</v>
      </c>
      <c r="Q243" s="42">
        <v>2418</v>
      </c>
      <c r="R243" s="42">
        <v>77.376000000000005</v>
      </c>
      <c r="S243" s="42">
        <v>70455</v>
      </c>
      <c r="T243" s="42">
        <v>140910</v>
      </c>
      <c r="U243" s="42">
        <v>224.04690000000002</v>
      </c>
      <c r="X243" s="321"/>
      <c r="Y243" s="42"/>
      <c r="Z243" s="42"/>
      <c r="AA243" s="42"/>
      <c r="AB243" s="42"/>
      <c r="AC243" s="42"/>
      <c r="AD243" s="42"/>
      <c r="AE243" s="42"/>
      <c r="AF243" s="42"/>
      <c r="AG243" s="42"/>
      <c r="AI243" s="321"/>
      <c r="AJ243" s="42"/>
      <c r="AK243" s="42"/>
      <c r="AL243" s="42"/>
      <c r="AM243" s="42"/>
      <c r="AN243" s="42"/>
      <c r="AO243" s="42"/>
      <c r="AP243" s="42"/>
      <c r="AQ243" s="42"/>
      <c r="AR243" s="42"/>
    </row>
    <row r="244" spans="1:44" ht="18" customHeight="1">
      <c r="A244" s="68" t="s">
        <v>193</v>
      </c>
      <c r="B244" s="42">
        <v>11580</v>
      </c>
      <c r="C244" s="42">
        <v>2431.7999999999997</v>
      </c>
      <c r="D244" s="42">
        <v>349.69283999999999</v>
      </c>
      <c r="E244" s="42">
        <v>127915</v>
      </c>
      <c r="F244" s="42">
        <v>26862.149999999998</v>
      </c>
      <c r="G244" s="42">
        <v>343.83552000000003</v>
      </c>
      <c r="H244" s="42">
        <v>134890</v>
      </c>
      <c r="I244" s="42">
        <v>16186.8</v>
      </c>
      <c r="J244" s="42">
        <v>437.04359999999997</v>
      </c>
      <c r="L244" s="68" t="s">
        <v>193</v>
      </c>
      <c r="M244" s="42">
        <v>3385</v>
      </c>
      <c r="N244" s="42">
        <v>406.2</v>
      </c>
      <c r="O244" s="42">
        <v>15.029399999999999</v>
      </c>
      <c r="P244" s="42">
        <v>815</v>
      </c>
      <c r="Q244" s="42">
        <v>529.75</v>
      </c>
      <c r="R244" s="42">
        <v>16.952000000000002</v>
      </c>
      <c r="S244" s="42">
        <v>20400</v>
      </c>
      <c r="T244" s="42">
        <v>40800</v>
      </c>
      <c r="U244" s="42">
        <v>64.872</v>
      </c>
      <c r="X244" s="321"/>
      <c r="Y244" s="42"/>
      <c r="Z244" s="42"/>
      <c r="AA244" s="42"/>
      <c r="AB244" s="42"/>
      <c r="AC244" s="42"/>
      <c r="AD244" s="42"/>
      <c r="AE244" s="42"/>
      <c r="AF244" s="42"/>
      <c r="AG244" s="42"/>
      <c r="AI244" s="321"/>
      <c r="AJ244" s="42"/>
      <c r="AK244" s="42"/>
      <c r="AL244" s="42"/>
      <c r="AM244" s="42"/>
      <c r="AN244" s="42"/>
      <c r="AO244" s="42"/>
      <c r="AP244" s="42"/>
      <c r="AQ244" s="42"/>
      <c r="AR244" s="42"/>
    </row>
    <row r="245" spans="1:44" ht="18" customHeight="1">
      <c r="A245" s="68" t="s">
        <v>99</v>
      </c>
      <c r="B245" s="42">
        <v>33530</v>
      </c>
      <c r="C245" s="42">
        <v>7041.3</v>
      </c>
      <c r="D245" s="42">
        <v>1012.53894</v>
      </c>
      <c r="E245" s="42">
        <v>163350</v>
      </c>
      <c r="F245" s="42">
        <v>34303.5</v>
      </c>
      <c r="G245" s="42">
        <v>439.08480000000003</v>
      </c>
      <c r="H245" s="42">
        <v>56630</v>
      </c>
      <c r="I245" s="42">
        <v>6795.5999999999995</v>
      </c>
      <c r="J245" s="42">
        <v>183.48119999999997</v>
      </c>
      <c r="L245" s="68" t="s">
        <v>99</v>
      </c>
      <c r="M245" s="42">
        <v>7790</v>
      </c>
      <c r="N245" s="42">
        <v>934.8</v>
      </c>
      <c r="O245" s="42">
        <v>34.587600000000002</v>
      </c>
      <c r="P245" s="42">
        <v>3850</v>
      </c>
      <c r="Q245" s="42">
        <v>2502.5</v>
      </c>
      <c r="R245" s="42">
        <v>80.08</v>
      </c>
      <c r="S245" s="42">
        <v>103330</v>
      </c>
      <c r="T245" s="42">
        <v>206660</v>
      </c>
      <c r="U245" s="42">
        <v>328.58940000000001</v>
      </c>
      <c r="X245" s="321"/>
      <c r="Y245" s="42"/>
      <c r="Z245" s="42"/>
      <c r="AA245" s="42"/>
      <c r="AB245" s="42"/>
      <c r="AC245" s="42"/>
      <c r="AD245" s="42"/>
      <c r="AE245" s="42"/>
      <c r="AF245" s="42"/>
      <c r="AG245" s="42"/>
      <c r="AI245" s="321"/>
      <c r="AJ245" s="42"/>
      <c r="AK245" s="42"/>
      <c r="AL245" s="42"/>
      <c r="AM245" s="42"/>
      <c r="AN245" s="42"/>
      <c r="AO245" s="42"/>
      <c r="AP245" s="42"/>
      <c r="AQ245" s="42"/>
      <c r="AR245" s="42"/>
    </row>
    <row r="246" spans="1:44" ht="18" customHeight="1">
      <c r="A246" s="68" t="s">
        <v>52</v>
      </c>
      <c r="B246" s="42">
        <v>11860</v>
      </c>
      <c r="C246" s="42">
        <v>2490.6</v>
      </c>
      <c r="D246" s="42">
        <v>358.14828</v>
      </c>
      <c r="E246" s="42">
        <v>58620</v>
      </c>
      <c r="F246" s="42">
        <v>12310.199999999999</v>
      </c>
      <c r="G246" s="42">
        <v>157.57056</v>
      </c>
      <c r="H246" s="42">
        <v>58180</v>
      </c>
      <c r="I246" s="42">
        <v>6981.5999999999995</v>
      </c>
      <c r="J246" s="42">
        <v>188.50319999999999</v>
      </c>
      <c r="L246" s="68" t="s">
        <v>52</v>
      </c>
      <c r="M246" s="42">
        <v>9120</v>
      </c>
      <c r="N246" s="42">
        <v>1094.3999999999999</v>
      </c>
      <c r="O246" s="42">
        <v>40.492799999999995</v>
      </c>
      <c r="P246" s="42">
        <v>3900</v>
      </c>
      <c r="Q246" s="42">
        <v>2535</v>
      </c>
      <c r="R246" s="42">
        <v>81.12</v>
      </c>
      <c r="S246" s="42">
        <v>342150</v>
      </c>
      <c r="T246" s="42">
        <v>684300</v>
      </c>
      <c r="U246" s="42">
        <v>1088.037</v>
      </c>
      <c r="X246" s="321"/>
      <c r="Y246" s="42"/>
      <c r="Z246" s="42"/>
      <c r="AA246" s="42"/>
      <c r="AB246" s="42"/>
      <c r="AC246" s="42"/>
      <c r="AD246" s="42"/>
      <c r="AE246" s="42"/>
      <c r="AF246" s="42"/>
      <c r="AG246" s="42"/>
      <c r="AI246" s="321"/>
      <c r="AJ246" s="42"/>
      <c r="AK246" s="42"/>
      <c r="AL246" s="42"/>
      <c r="AM246" s="42"/>
      <c r="AN246" s="42"/>
      <c r="AO246" s="42"/>
      <c r="AP246" s="42"/>
      <c r="AQ246" s="42"/>
      <c r="AR246" s="42"/>
    </row>
    <row r="247" spans="1:44" ht="18" customHeight="1">
      <c r="A247" s="68" t="s">
        <v>53</v>
      </c>
      <c r="B247" s="80">
        <v>13700</v>
      </c>
      <c r="C247" s="42">
        <v>2877</v>
      </c>
      <c r="D247" s="42">
        <v>413.71260000000001</v>
      </c>
      <c r="E247" s="42">
        <v>38680</v>
      </c>
      <c r="F247" s="42">
        <v>8122.7999999999993</v>
      </c>
      <c r="G247" s="42">
        <v>112.17586799999999</v>
      </c>
      <c r="H247" s="42">
        <v>500</v>
      </c>
      <c r="I247" s="42">
        <v>60</v>
      </c>
      <c r="J247" s="42">
        <v>1.8</v>
      </c>
      <c r="L247" s="68" t="s">
        <v>53</v>
      </c>
      <c r="M247" s="80">
        <v>200</v>
      </c>
      <c r="N247" s="42">
        <v>24</v>
      </c>
      <c r="O247" s="42">
        <v>0.88800000000000001</v>
      </c>
      <c r="P247" s="42">
        <v>3840</v>
      </c>
      <c r="Q247" s="42">
        <v>2496</v>
      </c>
      <c r="R247" s="42">
        <v>79.872</v>
      </c>
      <c r="S247" s="42">
        <v>48780</v>
      </c>
      <c r="T247" s="42">
        <v>97560</v>
      </c>
      <c r="U247" s="42">
        <v>155.12039999999999</v>
      </c>
      <c r="X247" s="321"/>
      <c r="Y247" s="42"/>
      <c r="Z247" s="42"/>
      <c r="AA247" s="42"/>
      <c r="AB247" s="42"/>
      <c r="AC247" s="42"/>
      <c r="AD247" s="42"/>
      <c r="AE247" s="42"/>
      <c r="AF247" s="42"/>
      <c r="AG247" s="42"/>
      <c r="AI247" s="321"/>
      <c r="AJ247" s="42"/>
      <c r="AK247" s="42"/>
      <c r="AL247" s="42"/>
      <c r="AM247" s="42"/>
      <c r="AN247" s="42"/>
      <c r="AO247" s="42"/>
      <c r="AP247" s="42"/>
      <c r="AQ247" s="42"/>
      <c r="AR247" s="42"/>
    </row>
    <row r="248" spans="1:44" ht="5.0999999999999996" customHeight="1">
      <c r="A248" s="169"/>
      <c r="B248" s="94"/>
      <c r="C248" s="94"/>
      <c r="D248" s="94"/>
      <c r="E248" s="94"/>
      <c r="F248" s="94"/>
      <c r="G248" s="94"/>
      <c r="H248" s="94"/>
      <c r="I248" s="94"/>
      <c r="J248" s="94"/>
      <c r="L248" s="169"/>
      <c r="M248" s="94"/>
      <c r="N248" s="94"/>
      <c r="O248" s="94"/>
      <c r="P248" s="94"/>
      <c r="Q248" s="94"/>
      <c r="R248" s="94"/>
      <c r="S248" s="94"/>
      <c r="T248" s="94"/>
      <c r="U248" s="94"/>
      <c r="X248" s="321"/>
      <c r="Y248" s="42"/>
      <c r="Z248" s="42"/>
      <c r="AA248" s="42"/>
      <c r="AB248" s="42"/>
      <c r="AC248" s="42"/>
      <c r="AD248" s="42"/>
      <c r="AE248" s="42"/>
      <c r="AF248" s="42"/>
      <c r="AG248" s="42"/>
      <c r="AI248" s="321"/>
      <c r="AJ248" s="42"/>
      <c r="AK248" s="42"/>
      <c r="AL248" s="42"/>
      <c r="AM248" s="42"/>
      <c r="AN248" s="42"/>
      <c r="AO248" s="42"/>
      <c r="AP248" s="42"/>
      <c r="AQ248" s="42"/>
      <c r="AR248" s="42"/>
    </row>
    <row r="249" spans="1:44" ht="11.1" customHeight="1">
      <c r="B249" s="227"/>
      <c r="C249" s="227"/>
      <c r="D249" s="227"/>
      <c r="E249" s="227"/>
      <c r="F249" s="227"/>
      <c r="G249" s="227"/>
      <c r="H249" s="227"/>
      <c r="I249" s="227"/>
      <c r="J249" s="183" t="s">
        <v>237</v>
      </c>
      <c r="L249" s="227"/>
      <c r="M249" s="227"/>
      <c r="N249" s="227"/>
      <c r="O249" s="227"/>
      <c r="P249" s="227"/>
      <c r="Q249" s="227"/>
      <c r="R249" s="227"/>
      <c r="S249" s="227"/>
      <c r="T249" s="222"/>
      <c r="U249" s="183" t="s">
        <v>237</v>
      </c>
      <c r="Y249" s="227"/>
      <c r="Z249" s="227"/>
      <c r="AA249" s="227"/>
      <c r="AB249" s="227"/>
      <c r="AC249" s="227"/>
      <c r="AD249" s="227"/>
      <c r="AE249" s="227"/>
      <c r="AF249" s="227"/>
      <c r="AG249" s="183"/>
      <c r="AI249" s="227"/>
      <c r="AJ249" s="227"/>
      <c r="AK249" s="227"/>
      <c r="AL249" s="227"/>
      <c r="AM249" s="227"/>
      <c r="AN249" s="227"/>
      <c r="AO249" s="227"/>
      <c r="AP249" s="227"/>
      <c r="AQ249" s="222"/>
      <c r="AR249" s="221"/>
    </row>
    <row r="250" spans="1:44" s="23" customFormat="1" ht="14.1" customHeight="1">
      <c r="A250" s="526" t="str">
        <f>A202</f>
        <v>12.4  PUNO: POBLACIÓN PECUARIA, SACA Y PRODUCCIÓN POR ESPECIE, SEGÚN PROVINCIA, 2020 - 2024</v>
      </c>
      <c r="B250" s="526"/>
      <c r="C250" s="526"/>
      <c r="D250" s="526"/>
      <c r="E250" s="526"/>
      <c r="F250" s="526"/>
      <c r="G250" s="526"/>
      <c r="H250" s="526"/>
      <c r="I250" s="526"/>
      <c r="J250" s="526"/>
      <c r="L250" s="526" t="str">
        <f>A202</f>
        <v>12.4  PUNO: POBLACIÓN PECUARIA, SACA Y PRODUCCIÓN POR ESPECIE, SEGÚN PROVINCIA, 2020 - 2024</v>
      </c>
      <c r="M250" s="526"/>
      <c r="N250" s="526"/>
      <c r="O250" s="526"/>
      <c r="P250" s="526"/>
      <c r="Q250" s="526"/>
      <c r="R250" s="526"/>
      <c r="S250" s="526"/>
      <c r="T250" s="526"/>
      <c r="U250" s="526"/>
      <c r="X250" s="336"/>
      <c r="Y250" s="336"/>
      <c r="Z250" s="336"/>
      <c r="AA250" s="336"/>
      <c r="AB250" s="336"/>
      <c r="AC250" s="336"/>
      <c r="AD250" s="336"/>
      <c r="AE250" s="336"/>
      <c r="AF250" s="336"/>
      <c r="AG250" s="336"/>
      <c r="AI250" s="336"/>
      <c r="AJ250" s="336"/>
      <c r="AK250" s="337"/>
      <c r="AL250" s="336"/>
      <c r="AM250" s="336"/>
      <c r="AN250" s="336"/>
      <c r="AO250" s="336"/>
      <c r="AP250" s="336"/>
      <c r="AQ250" s="336"/>
      <c r="AR250" s="336"/>
    </row>
    <row r="251" spans="1:44" ht="12.75" customHeight="1">
      <c r="A251" s="335" t="str">
        <f>A227</f>
        <v xml:space="preserve">         (Miles de unidades)</v>
      </c>
      <c r="B251" s="335"/>
      <c r="C251" s="335"/>
      <c r="D251" s="335"/>
      <c r="E251" s="335"/>
      <c r="F251" s="335"/>
      <c r="G251" s="335"/>
      <c r="H251" s="335"/>
      <c r="I251" s="335"/>
      <c r="J251" s="335"/>
      <c r="K251" s="335"/>
      <c r="L251" s="334" t="str">
        <f>A251</f>
        <v xml:space="preserve">         (Miles de unidades)</v>
      </c>
      <c r="M251" s="338"/>
      <c r="N251" s="338"/>
      <c r="O251" s="338"/>
      <c r="P251" s="338"/>
      <c r="Q251" s="338"/>
      <c r="R251" s="338"/>
      <c r="S251" s="338"/>
      <c r="T251" s="338"/>
      <c r="U251" s="339"/>
    </row>
    <row r="252" spans="1:44" ht="5.0999999999999996" customHeight="1">
      <c r="A252" s="335"/>
      <c r="B252" s="310"/>
      <c r="C252" s="310"/>
      <c r="D252" s="310"/>
      <c r="E252" s="310"/>
      <c r="F252" s="310"/>
      <c r="G252" s="310"/>
      <c r="H252" s="310"/>
      <c r="I252" s="310"/>
      <c r="J252" s="310"/>
      <c r="K252" s="335"/>
      <c r="L252" s="334"/>
      <c r="M252" s="338"/>
      <c r="N252" s="338"/>
      <c r="O252" s="338"/>
      <c r="P252" s="338"/>
      <c r="Q252" s="338"/>
      <c r="R252" s="338"/>
      <c r="S252" s="338"/>
      <c r="T252" s="338"/>
      <c r="U252" s="339"/>
    </row>
    <row r="253" spans="1:44" ht="13.5" customHeight="1">
      <c r="A253" s="527" t="s">
        <v>60</v>
      </c>
      <c r="B253" s="530" t="s">
        <v>56</v>
      </c>
      <c r="C253" s="532"/>
      <c r="D253" s="532"/>
      <c r="E253" s="531" t="s">
        <v>57</v>
      </c>
      <c r="F253" s="532"/>
      <c r="G253" s="532"/>
      <c r="H253" s="529" t="s">
        <v>58</v>
      </c>
      <c r="I253" s="532"/>
      <c r="J253" s="532"/>
      <c r="L253" s="527" t="s">
        <v>60</v>
      </c>
      <c r="M253" s="529" t="s">
        <v>62</v>
      </c>
      <c r="N253" s="529"/>
      <c r="O253" s="529"/>
      <c r="P253" s="529" t="s">
        <v>63</v>
      </c>
      <c r="Q253" s="529"/>
      <c r="R253" s="529"/>
      <c r="S253" s="529" t="s">
        <v>123</v>
      </c>
      <c r="T253" s="529"/>
      <c r="U253" s="529"/>
    </row>
    <row r="254" spans="1:44" ht="12" customHeight="1">
      <c r="A254" s="528"/>
      <c r="B254" s="160" t="s">
        <v>59</v>
      </c>
      <c r="C254" s="160" t="s">
        <v>61</v>
      </c>
      <c r="D254" s="160" t="s">
        <v>11</v>
      </c>
      <c r="E254" s="160" t="s">
        <v>59</v>
      </c>
      <c r="F254" s="160" t="s">
        <v>61</v>
      </c>
      <c r="G254" s="160" t="s">
        <v>11</v>
      </c>
      <c r="H254" s="160" t="s">
        <v>59</v>
      </c>
      <c r="I254" s="160" t="s">
        <v>61</v>
      </c>
      <c r="J254" s="160" t="s">
        <v>11</v>
      </c>
      <c r="L254" s="528"/>
      <c r="M254" s="160" t="s">
        <v>59</v>
      </c>
      <c r="N254" s="160" t="s">
        <v>61</v>
      </c>
      <c r="O254" s="160" t="s">
        <v>11</v>
      </c>
      <c r="P254" s="160" t="s">
        <v>59</v>
      </c>
      <c r="Q254" s="160" t="s">
        <v>61</v>
      </c>
      <c r="R254" s="160" t="s">
        <v>11</v>
      </c>
      <c r="S254" s="160" t="s">
        <v>59</v>
      </c>
      <c r="T254" s="160" t="s">
        <v>61</v>
      </c>
      <c r="U254" s="160" t="s">
        <v>11</v>
      </c>
    </row>
    <row r="255" spans="1:44" ht="12" customHeight="1">
      <c r="A255" s="528"/>
      <c r="B255" s="54" t="s">
        <v>411</v>
      </c>
      <c r="C255" s="54" t="s">
        <v>412</v>
      </c>
      <c r="D255" s="54" t="s">
        <v>128</v>
      </c>
      <c r="E255" s="54" t="s">
        <v>411</v>
      </c>
      <c r="F255" s="54" t="s">
        <v>412</v>
      </c>
      <c r="G255" s="54" t="s">
        <v>128</v>
      </c>
      <c r="H255" s="54" t="s">
        <v>411</v>
      </c>
      <c r="I255" s="54" t="s">
        <v>412</v>
      </c>
      <c r="J255" s="54" t="s">
        <v>128</v>
      </c>
      <c r="L255" s="528"/>
      <c r="M255" s="54" t="s">
        <v>411</v>
      </c>
      <c r="N255" s="54" t="s">
        <v>412</v>
      </c>
      <c r="O255" s="54" t="s">
        <v>128</v>
      </c>
      <c r="P255" s="54" t="s">
        <v>411</v>
      </c>
      <c r="Q255" s="54" t="s">
        <v>412</v>
      </c>
      <c r="R255" s="54" t="s">
        <v>128</v>
      </c>
      <c r="S255" s="54" t="s">
        <v>411</v>
      </c>
      <c r="T255" s="54" t="s">
        <v>412</v>
      </c>
      <c r="U255" s="54" t="s">
        <v>128</v>
      </c>
    </row>
    <row r="256" spans="1:44" ht="5.0999999999999996" customHeight="1">
      <c r="A256" s="78"/>
      <c r="B256" s="52"/>
      <c r="C256" s="52"/>
      <c r="D256" s="52"/>
      <c r="E256" s="52"/>
      <c r="F256" s="52"/>
      <c r="G256" s="52"/>
      <c r="H256" s="52"/>
      <c r="I256" s="52"/>
      <c r="J256" s="52"/>
      <c r="L256" s="78"/>
      <c r="M256" s="52"/>
      <c r="N256" s="52"/>
      <c r="O256" s="52"/>
      <c r="P256" s="52"/>
      <c r="Q256" s="52"/>
      <c r="R256" s="52"/>
      <c r="S256" s="52"/>
      <c r="T256" s="52"/>
      <c r="U256" s="52"/>
    </row>
    <row r="257" spans="1:21" ht="11.1" customHeight="1">
      <c r="A257" s="132">
        <v>2022</v>
      </c>
      <c r="B257" s="66"/>
      <c r="C257" s="42"/>
      <c r="D257" s="42"/>
      <c r="E257" s="42"/>
      <c r="F257" s="42"/>
      <c r="G257" s="42"/>
      <c r="H257" s="42"/>
      <c r="I257" s="42"/>
      <c r="J257" s="42"/>
      <c r="L257" s="132">
        <v>2022</v>
      </c>
      <c r="M257" s="42"/>
      <c r="N257" s="42"/>
      <c r="O257" s="42"/>
      <c r="P257" s="42"/>
      <c r="Q257" s="42"/>
      <c r="R257" s="42"/>
      <c r="S257" s="42"/>
      <c r="T257" s="42"/>
      <c r="U257" s="42"/>
    </row>
    <row r="258" spans="1:21" ht="18" customHeight="1">
      <c r="A258" s="133" t="s">
        <v>280</v>
      </c>
      <c r="B258" s="75">
        <f>SUM(B259:B271)</f>
        <v>759235</v>
      </c>
      <c r="C258" s="67">
        <f>SUM(C259:C271)</f>
        <v>148880</v>
      </c>
      <c r="D258" s="67">
        <f>SUM(D259:D271)</f>
        <v>20943</v>
      </c>
      <c r="E258" s="67">
        <f t="shared" ref="E258:J258" si="10">SUM(E259:E271)</f>
        <v>2772245</v>
      </c>
      <c r="F258" s="67">
        <f t="shared" si="10"/>
        <v>600435</v>
      </c>
      <c r="G258" s="67">
        <f t="shared" si="10"/>
        <v>8421</v>
      </c>
      <c r="H258" s="67">
        <f t="shared" si="10"/>
        <v>2042100</v>
      </c>
      <c r="I258" s="67">
        <f t="shared" si="10"/>
        <v>209810</v>
      </c>
      <c r="J258" s="67">
        <f t="shared" si="10"/>
        <v>5873</v>
      </c>
      <c r="L258" s="133" t="s">
        <v>280</v>
      </c>
      <c r="M258" s="67">
        <f t="shared" ref="M258:U258" si="11">SUM(M259:M271)</f>
        <v>358845</v>
      </c>
      <c r="N258" s="67">
        <f t="shared" si="11"/>
        <v>39215</v>
      </c>
      <c r="O258" s="67">
        <f t="shared" si="11"/>
        <v>1566</v>
      </c>
      <c r="P258" s="67">
        <f t="shared" si="11"/>
        <v>120520</v>
      </c>
      <c r="Q258" s="67">
        <f t="shared" si="11"/>
        <v>77210</v>
      </c>
      <c r="R258" s="67">
        <f t="shared" si="11"/>
        <v>2637</v>
      </c>
      <c r="S258" s="67">
        <f t="shared" si="11"/>
        <v>1584985</v>
      </c>
      <c r="T258" s="67">
        <f t="shared" si="11"/>
        <v>2066415</v>
      </c>
      <c r="U258" s="67">
        <f t="shared" si="11"/>
        <v>3425</v>
      </c>
    </row>
    <row r="259" spans="1:21" ht="18" customHeight="1">
      <c r="A259" s="68" t="s">
        <v>50</v>
      </c>
      <c r="B259" s="42">
        <v>107130</v>
      </c>
      <c r="C259" s="42">
        <v>18950</v>
      </c>
      <c r="D259" s="42">
        <v>2750</v>
      </c>
      <c r="E259" s="42">
        <v>422870</v>
      </c>
      <c r="F259" s="42">
        <v>88090</v>
      </c>
      <c r="G259" s="42">
        <v>1255</v>
      </c>
      <c r="H259" s="42">
        <v>187275</v>
      </c>
      <c r="I259" s="42">
        <v>18760</v>
      </c>
      <c r="J259" s="42">
        <v>519</v>
      </c>
      <c r="L259" s="68" t="s">
        <v>50</v>
      </c>
      <c r="M259" s="42">
        <v>41560</v>
      </c>
      <c r="N259" s="42">
        <v>4065</v>
      </c>
      <c r="O259" s="42">
        <v>159</v>
      </c>
      <c r="P259" s="42">
        <v>23730</v>
      </c>
      <c r="Q259" s="42">
        <v>16460</v>
      </c>
      <c r="R259" s="42">
        <v>566</v>
      </c>
      <c r="S259" s="42">
        <v>156710</v>
      </c>
      <c r="T259" s="42">
        <v>210160</v>
      </c>
      <c r="U259" s="42">
        <v>334</v>
      </c>
    </row>
    <row r="260" spans="1:21" ht="18" customHeight="1">
      <c r="A260" s="68" t="s">
        <v>70</v>
      </c>
      <c r="B260" s="42">
        <v>108590</v>
      </c>
      <c r="C260" s="42">
        <v>20530</v>
      </c>
      <c r="D260" s="42">
        <v>2968</v>
      </c>
      <c r="E260" s="42">
        <v>412710</v>
      </c>
      <c r="F260" s="42">
        <v>94610</v>
      </c>
      <c r="G260" s="42">
        <v>1334</v>
      </c>
      <c r="H260" s="42">
        <v>165590</v>
      </c>
      <c r="I260" s="42">
        <v>16650</v>
      </c>
      <c r="J260" s="42">
        <v>463</v>
      </c>
      <c r="L260" s="68" t="s">
        <v>70</v>
      </c>
      <c r="M260" s="42">
        <v>43360</v>
      </c>
      <c r="N260" s="42">
        <v>5700</v>
      </c>
      <c r="O260" s="42">
        <v>228</v>
      </c>
      <c r="P260" s="42">
        <v>16360</v>
      </c>
      <c r="Q260" s="42">
        <v>11100</v>
      </c>
      <c r="R260" s="42">
        <v>375</v>
      </c>
      <c r="S260" s="42">
        <v>126160</v>
      </c>
      <c r="T260" s="42">
        <v>257190</v>
      </c>
      <c r="U260" s="42">
        <v>405</v>
      </c>
    </row>
    <row r="261" spans="1:21" ht="18" customHeight="1">
      <c r="A261" s="68" t="s">
        <v>54</v>
      </c>
      <c r="B261" s="42">
        <v>16480</v>
      </c>
      <c r="C261" s="42">
        <v>4420</v>
      </c>
      <c r="D261" s="42">
        <v>618</v>
      </c>
      <c r="E261" s="42">
        <v>184835</v>
      </c>
      <c r="F261" s="42">
        <v>59750</v>
      </c>
      <c r="G261" s="42">
        <v>808</v>
      </c>
      <c r="H261" s="42">
        <v>280665</v>
      </c>
      <c r="I261" s="42">
        <v>29990</v>
      </c>
      <c r="J261" s="42">
        <v>835</v>
      </c>
      <c r="K261" s="42"/>
      <c r="L261" s="68" t="s">
        <v>54</v>
      </c>
      <c r="M261" s="42">
        <v>57410</v>
      </c>
      <c r="N261" s="42">
        <v>6450</v>
      </c>
      <c r="O261" s="42">
        <v>253</v>
      </c>
      <c r="P261" s="42">
        <v>1655</v>
      </c>
      <c r="Q261" s="42">
        <v>935</v>
      </c>
      <c r="R261" s="42">
        <v>32</v>
      </c>
      <c r="S261" s="42">
        <v>67270</v>
      </c>
      <c r="T261" s="42">
        <v>139240</v>
      </c>
      <c r="U261" s="42">
        <v>254</v>
      </c>
    </row>
    <row r="262" spans="1:21" ht="18" customHeight="1">
      <c r="A262" s="68" t="s">
        <v>55</v>
      </c>
      <c r="B262" s="42">
        <v>75500</v>
      </c>
      <c r="C262" s="42">
        <v>15740</v>
      </c>
      <c r="D262" s="42">
        <v>2271</v>
      </c>
      <c r="E262" s="42">
        <v>249025</v>
      </c>
      <c r="F262" s="42">
        <v>51410</v>
      </c>
      <c r="G262" s="42">
        <v>711</v>
      </c>
      <c r="H262" s="42">
        <v>188600</v>
      </c>
      <c r="I262" s="42">
        <v>17770</v>
      </c>
      <c r="J262" s="42">
        <v>492</v>
      </c>
      <c r="K262" s="42"/>
      <c r="L262" s="68" t="s">
        <v>55</v>
      </c>
      <c r="M262" s="42">
        <v>43270</v>
      </c>
      <c r="N262" s="42">
        <v>5470</v>
      </c>
      <c r="O262" s="42">
        <v>223</v>
      </c>
      <c r="P262" s="42">
        <v>18500</v>
      </c>
      <c r="Q262" s="42">
        <v>10910</v>
      </c>
      <c r="R262" s="42">
        <v>371</v>
      </c>
      <c r="S262" s="42">
        <v>212820</v>
      </c>
      <c r="T262" s="42">
        <v>238980</v>
      </c>
      <c r="U262" s="42">
        <v>393</v>
      </c>
    </row>
    <row r="263" spans="1:21" ht="18" customHeight="1">
      <c r="A263" s="68" t="s">
        <v>71</v>
      </c>
      <c r="B263" s="42">
        <v>49900</v>
      </c>
      <c r="C263" s="42">
        <v>11835</v>
      </c>
      <c r="D263" s="42">
        <v>1713</v>
      </c>
      <c r="E263" s="42">
        <v>207550</v>
      </c>
      <c r="F263" s="42">
        <v>29945</v>
      </c>
      <c r="G263" s="42">
        <v>423</v>
      </c>
      <c r="H263" s="42">
        <v>182520</v>
      </c>
      <c r="I263" s="42">
        <v>14060</v>
      </c>
      <c r="J263" s="42">
        <v>398</v>
      </c>
      <c r="K263" s="42"/>
      <c r="L263" s="68" t="s">
        <v>71</v>
      </c>
      <c r="M263" s="42">
        <v>80395</v>
      </c>
      <c r="N263" s="42">
        <v>4665</v>
      </c>
      <c r="O263" s="42">
        <v>185</v>
      </c>
      <c r="P263" s="42">
        <v>19400</v>
      </c>
      <c r="Q263" s="42">
        <v>8450</v>
      </c>
      <c r="R263" s="42">
        <v>292</v>
      </c>
      <c r="S263" s="42">
        <v>146735</v>
      </c>
      <c r="T263" s="42">
        <v>98355</v>
      </c>
      <c r="U263" s="42">
        <v>160</v>
      </c>
    </row>
    <row r="264" spans="1:21" ht="18" customHeight="1">
      <c r="A264" s="68" t="s">
        <v>72</v>
      </c>
      <c r="B264" s="42">
        <v>62350</v>
      </c>
      <c r="C264" s="42">
        <v>15360</v>
      </c>
      <c r="D264" s="42">
        <v>1635</v>
      </c>
      <c r="E264" s="42">
        <v>328740</v>
      </c>
      <c r="F264" s="42">
        <v>60240</v>
      </c>
      <c r="G264" s="42">
        <v>858</v>
      </c>
      <c r="H264" s="42">
        <v>156040</v>
      </c>
      <c r="I264" s="42">
        <v>19110</v>
      </c>
      <c r="J264" s="42">
        <v>529</v>
      </c>
      <c r="L264" s="68" t="s">
        <v>72</v>
      </c>
      <c r="M264" s="42">
        <v>10230</v>
      </c>
      <c r="N264" s="42">
        <v>1235</v>
      </c>
      <c r="O264" s="42">
        <v>49</v>
      </c>
      <c r="P264" s="42">
        <v>12665</v>
      </c>
      <c r="Q264" s="42">
        <v>9350</v>
      </c>
      <c r="R264" s="42">
        <v>325</v>
      </c>
      <c r="S264" s="42">
        <v>194200</v>
      </c>
      <c r="T264" s="42">
        <v>217790</v>
      </c>
      <c r="U264" s="42">
        <v>350</v>
      </c>
    </row>
    <row r="265" spans="1:21" ht="18" customHeight="1">
      <c r="A265" s="68" t="s">
        <v>51</v>
      </c>
      <c r="B265" s="42">
        <v>81620</v>
      </c>
      <c r="C265" s="42">
        <v>11840</v>
      </c>
      <c r="D265" s="42">
        <v>1682</v>
      </c>
      <c r="E265" s="42">
        <v>232890</v>
      </c>
      <c r="F265" s="42">
        <v>53810</v>
      </c>
      <c r="G265" s="42">
        <v>735</v>
      </c>
      <c r="H265" s="42">
        <v>337415</v>
      </c>
      <c r="I265" s="42">
        <v>31740</v>
      </c>
      <c r="J265" s="42">
        <v>884</v>
      </c>
      <c r="L265" s="68" t="s">
        <v>51</v>
      </c>
      <c r="M265" s="42">
        <v>32265</v>
      </c>
      <c r="N265" s="42">
        <v>4000</v>
      </c>
      <c r="O265" s="42">
        <v>157</v>
      </c>
      <c r="P265" s="42">
        <v>3455</v>
      </c>
      <c r="Q265" s="42">
        <v>2795</v>
      </c>
      <c r="R265" s="42">
        <v>93</v>
      </c>
      <c r="S265" s="42">
        <v>35600</v>
      </c>
      <c r="T265" s="42">
        <v>108300</v>
      </c>
      <c r="U265" s="42">
        <v>175</v>
      </c>
    </row>
    <row r="266" spans="1:21" ht="18" customHeight="1">
      <c r="A266" s="68" t="s">
        <v>48</v>
      </c>
      <c r="B266" s="42">
        <v>166770</v>
      </c>
      <c r="C266" s="42">
        <v>27735</v>
      </c>
      <c r="D266" s="42">
        <v>4095</v>
      </c>
      <c r="E266" s="42">
        <v>262555</v>
      </c>
      <c r="F266" s="42">
        <v>65065</v>
      </c>
      <c r="G266" s="42">
        <v>971</v>
      </c>
      <c r="H266" s="42">
        <v>280575</v>
      </c>
      <c r="I266" s="42">
        <v>33515</v>
      </c>
      <c r="J266" s="42">
        <v>973</v>
      </c>
      <c r="L266" s="68" t="s">
        <v>48</v>
      </c>
      <c r="M266" s="42">
        <v>19895</v>
      </c>
      <c r="N266" s="42">
        <v>3750</v>
      </c>
      <c r="O266" s="42">
        <v>152</v>
      </c>
      <c r="P266" s="42">
        <v>8590</v>
      </c>
      <c r="Q266" s="42">
        <v>4285</v>
      </c>
      <c r="R266" s="42">
        <v>144</v>
      </c>
      <c r="S266" s="42">
        <v>60675</v>
      </c>
      <c r="T266" s="42">
        <v>98520</v>
      </c>
      <c r="U266" s="42">
        <v>159</v>
      </c>
    </row>
    <row r="267" spans="1:21" ht="18" customHeight="1">
      <c r="A267" s="68" t="s">
        <v>49</v>
      </c>
      <c r="B267" s="42">
        <v>19090</v>
      </c>
      <c r="C267" s="42">
        <v>3340</v>
      </c>
      <c r="D267" s="42">
        <v>473</v>
      </c>
      <c r="E267" s="42">
        <v>80870</v>
      </c>
      <c r="F267" s="42">
        <v>18985</v>
      </c>
      <c r="G267" s="42">
        <v>248</v>
      </c>
      <c r="H267" s="42">
        <v>10400</v>
      </c>
      <c r="I267" s="42">
        <v>1725</v>
      </c>
      <c r="J267" s="42">
        <v>47</v>
      </c>
      <c r="L267" s="68" t="s">
        <v>49</v>
      </c>
      <c r="M267" s="42">
        <v>9900</v>
      </c>
      <c r="N267" s="42">
        <v>855</v>
      </c>
      <c r="O267" s="42">
        <v>33</v>
      </c>
      <c r="P267" s="42">
        <v>3720</v>
      </c>
      <c r="Q267" s="42">
        <v>2680</v>
      </c>
      <c r="R267" s="42">
        <v>90</v>
      </c>
      <c r="S267" s="42">
        <v>70455</v>
      </c>
      <c r="T267" s="42">
        <v>85170</v>
      </c>
      <c r="U267" s="42">
        <v>135</v>
      </c>
    </row>
    <row r="268" spans="1:21" ht="18" customHeight="1">
      <c r="A268" s="68" t="s">
        <v>193</v>
      </c>
      <c r="B268" s="42">
        <v>13095</v>
      </c>
      <c r="C268" s="42">
        <v>3130</v>
      </c>
      <c r="D268" s="42">
        <v>448</v>
      </c>
      <c r="E268" s="42">
        <v>128780</v>
      </c>
      <c r="F268" s="42">
        <v>27250</v>
      </c>
      <c r="G268" s="42">
        <v>371</v>
      </c>
      <c r="H268" s="42">
        <v>134770</v>
      </c>
      <c r="I268" s="42">
        <v>12920</v>
      </c>
      <c r="J268" s="42">
        <v>358</v>
      </c>
      <c r="L268" s="68" t="s">
        <v>193</v>
      </c>
      <c r="M268" s="42">
        <v>3300</v>
      </c>
      <c r="N268" s="42">
        <v>370</v>
      </c>
      <c r="O268" s="42">
        <v>24</v>
      </c>
      <c r="P268" s="42">
        <v>815</v>
      </c>
      <c r="Q268" s="42">
        <v>575</v>
      </c>
      <c r="R268" s="42">
        <v>19</v>
      </c>
      <c r="S268" s="42">
        <v>19910</v>
      </c>
      <c r="T268" s="42">
        <v>31150</v>
      </c>
      <c r="U268" s="42">
        <v>48</v>
      </c>
    </row>
    <row r="269" spans="1:21" ht="18" customHeight="1">
      <c r="A269" s="68" t="s">
        <v>99</v>
      </c>
      <c r="B269" s="42">
        <v>33530</v>
      </c>
      <c r="C269" s="42">
        <v>9130</v>
      </c>
      <c r="D269" s="42">
        <v>1319</v>
      </c>
      <c r="E269" s="42">
        <v>163350</v>
      </c>
      <c r="F269" s="42">
        <v>29760</v>
      </c>
      <c r="G269" s="42">
        <v>416</v>
      </c>
      <c r="H269" s="42">
        <v>59420</v>
      </c>
      <c r="I269" s="42">
        <v>6265</v>
      </c>
      <c r="J269" s="42">
        <v>173</v>
      </c>
      <c r="L269" s="68" t="s">
        <v>99</v>
      </c>
      <c r="M269" s="42">
        <v>7790</v>
      </c>
      <c r="N269" s="42">
        <v>1090</v>
      </c>
      <c r="O269" s="42">
        <v>42</v>
      </c>
      <c r="P269" s="42">
        <v>3850</v>
      </c>
      <c r="Q269" s="42">
        <v>4730</v>
      </c>
      <c r="R269" s="42">
        <v>163</v>
      </c>
      <c r="S269" s="42">
        <v>103330</v>
      </c>
      <c r="T269" s="42">
        <v>215890</v>
      </c>
      <c r="U269" s="42">
        <v>376</v>
      </c>
    </row>
    <row r="270" spans="1:21" ht="18" customHeight="1">
      <c r="A270" s="68" t="s">
        <v>52</v>
      </c>
      <c r="B270" s="42">
        <v>11530</v>
      </c>
      <c r="C270" s="42">
        <v>2895</v>
      </c>
      <c r="D270" s="42">
        <v>405</v>
      </c>
      <c r="E270" s="42">
        <v>59470</v>
      </c>
      <c r="F270" s="42">
        <v>12210</v>
      </c>
      <c r="G270" s="42">
        <v>162</v>
      </c>
      <c r="H270" s="42">
        <v>58180</v>
      </c>
      <c r="I270" s="42">
        <v>7200</v>
      </c>
      <c r="J270" s="42">
        <v>199</v>
      </c>
      <c r="L270" s="68" t="s">
        <v>52</v>
      </c>
      <c r="M270" s="42">
        <v>9120</v>
      </c>
      <c r="N270" s="42">
        <v>1505</v>
      </c>
      <c r="O270" s="42">
        <v>59</v>
      </c>
      <c r="P270" s="42">
        <v>3950</v>
      </c>
      <c r="Q270" s="42">
        <v>1610</v>
      </c>
      <c r="R270" s="42">
        <v>56</v>
      </c>
      <c r="S270" s="42">
        <v>342420</v>
      </c>
      <c r="T270" s="42">
        <v>265280</v>
      </c>
      <c r="U270" s="42">
        <v>481</v>
      </c>
    </row>
    <row r="271" spans="1:21" ht="18" customHeight="1">
      <c r="A271" s="68" t="s">
        <v>53</v>
      </c>
      <c r="B271" s="80">
        <v>13650</v>
      </c>
      <c r="C271" s="42">
        <v>3975</v>
      </c>
      <c r="D271" s="42">
        <v>566</v>
      </c>
      <c r="E271" s="42">
        <v>38600</v>
      </c>
      <c r="F271" s="42">
        <v>9310</v>
      </c>
      <c r="G271" s="42">
        <v>129</v>
      </c>
      <c r="H271" s="42">
        <v>650</v>
      </c>
      <c r="I271" s="42">
        <v>105</v>
      </c>
      <c r="J271" s="42">
        <v>3</v>
      </c>
      <c r="L271" s="68" t="s">
        <v>53</v>
      </c>
      <c r="M271" s="80">
        <v>350</v>
      </c>
      <c r="N271" s="42">
        <v>60</v>
      </c>
      <c r="O271" s="42">
        <v>2</v>
      </c>
      <c r="P271" s="42">
        <v>3830</v>
      </c>
      <c r="Q271" s="42">
        <v>3330</v>
      </c>
      <c r="R271" s="42">
        <v>111</v>
      </c>
      <c r="S271" s="42">
        <v>48700</v>
      </c>
      <c r="T271" s="42">
        <v>100390</v>
      </c>
      <c r="U271" s="42">
        <v>155</v>
      </c>
    </row>
    <row r="272" spans="1:21" ht="3.95" customHeight="1">
      <c r="A272" s="169"/>
      <c r="B272" s="94"/>
      <c r="C272" s="94"/>
      <c r="D272" s="94"/>
      <c r="E272" s="94"/>
      <c r="F272" s="94"/>
      <c r="G272" s="94"/>
      <c r="H272" s="94"/>
      <c r="I272" s="94"/>
      <c r="J272" s="94"/>
      <c r="L272" s="169"/>
      <c r="M272" s="94"/>
      <c r="N272" s="94"/>
      <c r="O272" s="94"/>
      <c r="P272" s="94"/>
      <c r="Q272" s="94"/>
      <c r="R272" s="94"/>
      <c r="S272" s="94"/>
      <c r="T272" s="94"/>
      <c r="U272" s="94"/>
    </row>
    <row r="273" spans="1:24" ht="11.1" customHeight="1">
      <c r="B273" s="227"/>
      <c r="C273" s="227"/>
      <c r="D273" s="227"/>
      <c r="E273" s="227"/>
      <c r="F273" s="227"/>
      <c r="G273" s="227"/>
      <c r="H273" s="227"/>
      <c r="I273" s="227"/>
      <c r="J273" s="183" t="s">
        <v>237</v>
      </c>
      <c r="L273" s="227"/>
      <c r="M273" s="227"/>
      <c r="N273" s="227"/>
      <c r="O273" s="227"/>
      <c r="P273" s="227"/>
      <c r="Q273" s="227"/>
      <c r="R273" s="227"/>
      <c r="S273" s="227"/>
      <c r="T273" s="222"/>
      <c r="U273" s="183" t="s">
        <v>237</v>
      </c>
    </row>
    <row r="274" spans="1:24" ht="13.5" customHeight="1">
      <c r="A274" s="50"/>
      <c r="B274" s="50"/>
    </row>
    <row r="275" spans="1:24" ht="13.5" customHeight="1">
      <c r="A275" s="526" t="str">
        <f>A202</f>
        <v>12.4  PUNO: POBLACIÓN PECUARIA, SACA Y PRODUCCIÓN POR ESPECIE, SEGÚN PROVINCIA, 2020 - 2024</v>
      </c>
      <c r="B275" s="526"/>
      <c r="C275" s="526"/>
      <c r="D275" s="526"/>
      <c r="E275" s="526"/>
      <c r="F275" s="526"/>
      <c r="G275" s="526"/>
      <c r="H275" s="526"/>
      <c r="I275" s="526"/>
      <c r="J275" s="526"/>
      <c r="L275" s="526" t="str">
        <f>A202</f>
        <v>12.4  PUNO: POBLACIÓN PECUARIA, SACA Y PRODUCCIÓN POR ESPECIE, SEGÚN PROVINCIA, 2020 - 2024</v>
      </c>
      <c r="M275" s="526"/>
      <c r="N275" s="526"/>
      <c r="O275" s="526"/>
      <c r="P275" s="526"/>
      <c r="Q275" s="526"/>
      <c r="R275" s="526"/>
      <c r="S275" s="526"/>
      <c r="T275" s="526"/>
      <c r="U275" s="526"/>
    </row>
    <row r="276" spans="1:24" ht="13.5" customHeight="1">
      <c r="A276" s="335" t="str">
        <f>A251</f>
        <v xml:space="preserve">         (Miles de unidades)</v>
      </c>
      <c r="B276" s="335"/>
      <c r="C276" s="335"/>
      <c r="D276" s="335"/>
      <c r="E276" s="335"/>
      <c r="F276" s="335"/>
      <c r="G276" s="335"/>
      <c r="H276" s="335"/>
      <c r="I276" s="335"/>
      <c r="J276" s="335"/>
      <c r="L276" s="334" t="s">
        <v>281</v>
      </c>
      <c r="M276" s="338"/>
      <c r="N276" s="338"/>
      <c r="O276" s="338"/>
      <c r="P276" s="338"/>
      <c r="Q276" s="338"/>
      <c r="R276" s="338"/>
      <c r="S276" s="338"/>
      <c r="T276" s="338"/>
      <c r="U276" s="339"/>
    </row>
    <row r="277" spans="1:24" ht="5.0999999999999996" customHeight="1">
      <c r="A277" s="335"/>
      <c r="B277" s="310"/>
      <c r="C277" s="310"/>
      <c r="D277" s="310"/>
      <c r="E277" s="310"/>
      <c r="F277" s="310"/>
      <c r="G277" s="310"/>
      <c r="H277" s="310"/>
      <c r="I277" s="310"/>
      <c r="J277" s="310"/>
      <c r="L277" s="334"/>
      <c r="M277" s="338"/>
      <c r="N277" s="338"/>
      <c r="O277" s="338"/>
      <c r="P277" s="338"/>
      <c r="Q277" s="338"/>
      <c r="R277" s="338"/>
      <c r="S277" s="338"/>
      <c r="T277" s="338"/>
      <c r="U277" s="339"/>
    </row>
    <row r="278" spans="1:24" ht="13.5" customHeight="1">
      <c r="A278" s="527" t="s">
        <v>60</v>
      </c>
      <c r="B278" s="530" t="s">
        <v>56</v>
      </c>
      <c r="C278" s="532"/>
      <c r="D278" s="532"/>
      <c r="E278" s="531" t="s">
        <v>57</v>
      </c>
      <c r="F278" s="532"/>
      <c r="G278" s="532"/>
      <c r="H278" s="529" t="s">
        <v>58</v>
      </c>
      <c r="I278" s="532"/>
      <c r="J278" s="532"/>
      <c r="L278" s="527" t="s">
        <v>60</v>
      </c>
      <c r="M278" s="529" t="s">
        <v>62</v>
      </c>
      <c r="N278" s="529"/>
      <c r="O278" s="529"/>
      <c r="P278" s="529" t="s">
        <v>63</v>
      </c>
      <c r="Q278" s="529"/>
      <c r="R278" s="529"/>
      <c r="S278" s="529" t="s">
        <v>123</v>
      </c>
      <c r="T278" s="529"/>
      <c r="U278" s="529"/>
    </row>
    <row r="279" spans="1:24" ht="13.5" customHeight="1">
      <c r="A279" s="528"/>
      <c r="B279" s="97" t="s">
        <v>59</v>
      </c>
      <c r="C279" s="160" t="s">
        <v>61</v>
      </c>
      <c r="D279" s="160" t="s">
        <v>11</v>
      </c>
      <c r="E279" s="160" t="s">
        <v>59</v>
      </c>
      <c r="F279" s="160" t="s">
        <v>61</v>
      </c>
      <c r="G279" s="160" t="s">
        <v>11</v>
      </c>
      <c r="H279" s="160" t="s">
        <v>59</v>
      </c>
      <c r="I279" s="160" t="s">
        <v>61</v>
      </c>
      <c r="J279" s="160" t="s">
        <v>11</v>
      </c>
      <c r="L279" s="528"/>
      <c r="M279" s="160" t="s">
        <v>59</v>
      </c>
      <c r="N279" s="160" t="s">
        <v>61</v>
      </c>
      <c r="O279" s="160" t="s">
        <v>11</v>
      </c>
      <c r="P279" s="160" t="s">
        <v>59</v>
      </c>
      <c r="Q279" s="160" t="s">
        <v>61</v>
      </c>
      <c r="R279" s="160" t="s">
        <v>11</v>
      </c>
      <c r="S279" s="160" t="s">
        <v>59</v>
      </c>
      <c r="T279" s="160" t="s">
        <v>61</v>
      </c>
      <c r="U279" s="160" t="s">
        <v>11</v>
      </c>
    </row>
    <row r="280" spans="1:24" ht="13.5" customHeight="1">
      <c r="A280" s="528"/>
      <c r="B280" s="100" t="s">
        <v>411</v>
      </c>
      <c r="C280" s="54" t="s">
        <v>412</v>
      </c>
      <c r="D280" s="54" t="s">
        <v>128</v>
      </c>
      <c r="E280" s="54" t="s">
        <v>411</v>
      </c>
      <c r="F280" s="54" t="s">
        <v>412</v>
      </c>
      <c r="G280" s="54" t="s">
        <v>128</v>
      </c>
      <c r="H280" s="54" t="s">
        <v>411</v>
      </c>
      <c r="I280" s="54" t="s">
        <v>412</v>
      </c>
      <c r="J280" s="54" t="s">
        <v>128</v>
      </c>
      <c r="L280" s="528"/>
      <c r="M280" s="54" t="s">
        <v>411</v>
      </c>
      <c r="N280" s="54" t="s">
        <v>412</v>
      </c>
      <c r="O280" s="54" t="s">
        <v>128</v>
      </c>
      <c r="P280" s="54" t="s">
        <v>411</v>
      </c>
      <c r="Q280" s="54" t="s">
        <v>412</v>
      </c>
      <c r="R280" s="54" t="s">
        <v>128</v>
      </c>
      <c r="S280" s="54" t="s">
        <v>411</v>
      </c>
      <c r="T280" s="54" t="s">
        <v>412</v>
      </c>
      <c r="U280" s="54" t="s">
        <v>128</v>
      </c>
    </row>
    <row r="281" spans="1:24" ht="5.0999999999999996" customHeight="1">
      <c r="A281" s="78"/>
      <c r="B281" s="98"/>
      <c r="C281" s="52"/>
      <c r="D281" s="52"/>
      <c r="E281" s="52"/>
      <c r="F281" s="52"/>
      <c r="G281" s="52"/>
      <c r="H281" s="52"/>
      <c r="I281" s="52"/>
      <c r="J281" s="52"/>
      <c r="L281" s="78"/>
      <c r="M281" s="52"/>
      <c r="N281" s="52"/>
      <c r="O281" s="52"/>
      <c r="P281" s="52"/>
      <c r="Q281" s="52"/>
      <c r="R281" s="52"/>
      <c r="S281" s="52"/>
      <c r="T281" s="52"/>
      <c r="U281" s="52"/>
    </row>
    <row r="282" spans="1:24" ht="13.5" customHeight="1">
      <c r="A282" s="132">
        <v>2023</v>
      </c>
      <c r="B282" s="70"/>
      <c r="C282" s="42"/>
      <c r="D282" s="42"/>
      <c r="E282" s="42"/>
      <c r="F282" s="42"/>
      <c r="G282" s="42"/>
      <c r="H282" s="42"/>
      <c r="I282" s="42"/>
      <c r="J282" s="42"/>
      <c r="L282" s="132">
        <v>2023</v>
      </c>
      <c r="M282" s="42"/>
      <c r="N282" s="42"/>
      <c r="O282" s="42"/>
      <c r="P282" s="42"/>
      <c r="Q282" s="42"/>
      <c r="R282" s="42"/>
      <c r="S282" s="42"/>
      <c r="T282" s="42"/>
      <c r="U282" s="42"/>
      <c r="W282" s="417"/>
      <c r="X282" s="417"/>
    </row>
    <row r="283" spans="1:24" ht="18" customHeight="1">
      <c r="A283" s="133" t="s">
        <v>280</v>
      </c>
      <c r="B283" s="75">
        <f>SUM(B284:B296)</f>
        <v>750570</v>
      </c>
      <c r="C283" s="67">
        <f>SUM(C284:C296)</f>
        <v>126965</v>
      </c>
      <c r="D283" s="67">
        <f t="shared" ref="D283:I283" si="12">SUM(D284:D296)</f>
        <v>21964.5</v>
      </c>
      <c r="E283" s="67">
        <f t="shared" si="12"/>
        <v>2727605</v>
      </c>
      <c r="F283" s="67">
        <f t="shared" si="12"/>
        <v>607205</v>
      </c>
      <c r="G283" s="67">
        <f t="shared" si="12"/>
        <v>8477.4590000000007</v>
      </c>
      <c r="H283" s="67">
        <f t="shared" si="12"/>
        <v>2073690</v>
      </c>
      <c r="I283" s="67">
        <f t="shared" si="12"/>
        <v>213605</v>
      </c>
      <c r="J283" s="67">
        <f>SUM(J284:J296)</f>
        <v>5959.4951999999994</v>
      </c>
      <c r="L283" s="133" t="s">
        <v>280</v>
      </c>
      <c r="M283" s="67">
        <f>SUM(M284:M296)</f>
        <v>357075</v>
      </c>
      <c r="N283" s="67">
        <f>SUM(N284:N296)</f>
        <v>39660</v>
      </c>
      <c r="O283" s="67">
        <f t="shared" ref="O283:U283" si="13">SUM(O284:O296)</f>
        <v>1583.1624999999997</v>
      </c>
      <c r="P283" s="67">
        <f t="shared" si="13"/>
        <v>118775</v>
      </c>
      <c r="Q283" s="67">
        <f t="shared" si="13"/>
        <v>76790</v>
      </c>
      <c r="R283" s="67">
        <f t="shared" si="13"/>
        <v>2632.25</v>
      </c>
      <c r="S283" s="67">
        <f t="shared" si="13"/>
        <v>1556940</v>
      </c>
      <c r="T283" s="67">
        <f t="shared" si="13"/>
        <v>2012485</v>
      </c>
      <c r="U283" s="67">
        <f t="shared" si="13"/>
        <v>3341.6250499999992</v>
      </c>
      <c r="W283" s="397" t="s">
        <v>50</v>
      </c>
      <c r="X283" s="417"/>
    </row>
    <row r="284" spans="1:24" ht="18" customHeight="1">
      <c r="A284" s="68" t="s">
        <v>50</v>
      </c>
      <c r="B284" s="465">
        <v>104165</v>
      </c>
      <c r="C284" s="391">
        <v>19495</v>
      </c>
      <c r="D284" s="391">
        <v>2825.395</v>
      </c>
      <c r="E284" s="391">
        <v>417895</v>
      </c>
      <c r="F284" s="391">
        <v>88730</v>
      </c>
      <c r="G284" s="391">
        <v>1262.1929999999998</v>
      </c>
      <c r="H284" s="391">
        <v>182865</v>
      </c>
      <c r="I284" s="391">
        <v>18900</v>
      </c>
      <c r="J284" s="312">
        <v>521.98500000000001</v>
      </c>
      <c r="L284" s="68" t="s">
        <v>50</v>
      </c>
      <c r="M284" s="391">
        <v>39875</v>
      </c>
      <c r="N284" s="391">
        <v>4140</v>
      </c>
      <c r="O284" s="391">
        <v>162.1</v>
      </c>
      <c r="P284" s="391">
        <v>23485</v>
      </c>
      <c r="Q284" s="391">
        <v>16290</v>
      </c>
      <c r="R284" s="391">
        <v>565.755</v>
      </c>
      <c r="S284" s="391">
        <v>151300</v>
      </c>
      <c r="T284" s="391">
        <v>205290</v>
      </c>
      <c r="U284" s="391">
        <v>325.70589999999999</v>
      </c>
      <c r="W284" s="397" t="s">
        <v>353</v>
      </c>
      <c r="X284" s="417"/>
    </row>
    <row r="285" spans="1:24" ht="18" customHeight="1">
      <c r="A285" s="68" t="s">
        <v>70</v>
      </c>
      <c r="B285" s="465">
        <v>106460</v>
      </c>
      <c r="C285" s="391">
        <v>16995</v>
      </c>
      <c r="D285" s="391">
        <v>3016.81</v>
      </c>
      <c r="E285" s="391">
        <v>413960</v>
      </c>
      <c r="F285" s="391">
        <v>95590</v>
      </c>
      <c r="G285" s="391">
        <v>1338.4679999999998</v>
      </c>
      <c r="H285" s="391">
        <v>166370</v>
      </c>
      <c r="I285" s="391">
        <v>17390</v>
      </c>
      <c r="J285" s="312">
        <v>478.255</v>
      </c>
      <c r="L285" s="68" t="s">
        <v>70</v>
      </c>
      <c r="M285" s="391">
        <v>43370</v>
      </c>
      <c r="N285" s="391">
        <v>5905</v>
      </c>
      <c r="O285" s="391">
        <v>234.70499999999998</v>
      </c>
      <c r="P285" s="391">
        <v>15665</v>
      </c>
      <c r="Q285" s="391">
        <v>10730</v>
      </c>
      <c r="R285" s="391">
        <v>362.44000000000005</v>
      </c>
      <c r="S285" s="391">
        <v>126490</v>
      </c>
      <c r="T285" s="391">
        <v>250340</v>
      </c>
      <c r="U285" s="391">
        <v>394.87090000000001</v>
      </c>
      <c r="W285" s="397" t="s">
        <v>54</v>
      </c>
      <c r="X285" s="417"/>
    </row>
    <row r="286" spans="1:24" ht="18" customHeight="1">
      <c r="A286" s="68" t="s">
        <v>54</v>
      </c>
      <c r="B286" s="465">
        <v>17465</v>
      </c>
      <c r="C286" s="391">
        <v>3610</v>
      </c>
      <c r="D286" s="391">
        <v>627.33999999999992</v>
      </c>
      <c r="E286" s="391">
        <v>180875</v>
      </c>
      <c r="F286" s="391">
        <v>60540</v>
      </c>
      <c r="G286" s="391">
        <v>818.66899999999998</v>
      </c>
      <c r="H286" s="391">
        <v>311245</v>
      </c>
      <c r="I286" s="391">
        <v>29910</v>
      </c>
      <c r="J286" s="312">
        <v>830.22900000000004</v>
      </c>
      <c r="L286" s="68" t="s">
        <v>54</v>
      </c>
      <c r="M286" s="391">
        <v>56770</v>
      </c>
      <c r="N286" s="391">
        <v>6480</v>
      </c>
      <c r="O286" s="391">
        <v>256.13</v>
      </c>
      <c r="P286" s="391">
        <v>1975</v>
      </c>
      <c r="Q286" s="391">
        <v>930</v>
      </c>
      <c r="R286" s="391">
        <v>32.159999999999997</v>
      </c>
      <c r="S286" s="391">
        <v>67860</v>
      </c>
      <c r="T286" s="391">
        <v>142250</v>
      </c>
      <c r="U286" s="391">
        <v>260.71699999999998</v>
      </c>
      <c r="W286" s="397" t="s">
        <v>55</v>
      </c>
      <c r="X286" s="417"/>
    </row>
    <row r="287" spans="1:24" ht="18" customHeight="1">
      <c r="A287" s="68" t="s">
        <v>55</v>
      </c>
      <c r="B287" s="465">
        <v>75800</v>
      </c>
      <c r="C287" s="391">
        <v>13960</v>
      </c>
      <c r="D287" s="391">
        <v>2498.5549999999998</v>
      </c>
      <c r="E287" s="391">
        <v>232600</v>
      </c>
      <c r="F287" s="391">
        <v>53335</v>
      </c>
      <c r="G287" s="391">
        <v>736.58799999999997</v>
      </c>
      <c r="H287" s="391">
        <v>191160</v>
      </c>
      <c r="I287" s="391">
        <v>18325</v>
      </c>
      <c r="J287" s="312">
        <v>505.245</v>
      </c>
      <c r="L287" s="68" t="s">
        <v>55</v>
      </c>
      <c r="M287" s="391">
        <v>43555</v>
      </c>
      <c r="N287" s="391">
        <v>5435</v>
      </c>
      <c r="O287" s="391">
        <v>220.59499999999997</v>
      </c>
      <c r="P287" s="391">
        <v>16990</v>
      </c>
      <c r="Q287" s="391">
        <v>10750</v>
      </c>
      <c r="R287" s="391">
        <v>367.4199999999999</v>
      </c>
      <c r="S287" s="391">
        <v>184410</v>
      </c>
      <c r="T287" s="391">
        <v>237500</v>
      </c>
      <c r="U287" s="391">
        <v>390.64269999999999</v>
      </c>
      <c r="W287" s="397" t="s">
        <v>352</v>
      </c>
      <c r="X287" s="417"/>
    </row>
    <row r="288" spans="1:24" ht="18" customHeight="1">
      <c r="A288" s="68" t="s">
        <v>71</v>
      </c>
      <c r="B288" s="465">
        <v>50550</v>
      </c>
      <c r="C288" s="391">
        <v>9440</v>
      </c>
      <c r="D288" s="391">
        <v>1746.5099999999998</v>
      </c>
      <c r="E288" s="391">
        <v>206800</v>
      </c>
      <c r="F288" s="391">
        <v>29700</v>
      </c>
      <c r="G288" s="391">
        <v>418.68400000000003</v>
      </c>
      <c r="H288" s="391">
        <v>185660</v>
      </c>
      <c r="I288" s="391">
        <v>14460</v>
      </c>
      <c r="J288" s="312">
        <v>407.86</v>
      </c>
      <c r="L288" s="68" t="s">
        <v>71</v>
      </c>
      <c r="M288" s="391">
        <v>80635</v>
      </c>
      <c r="N288" s="391">
        <v>4700</v>
      </c>
      <c r="O288" s="391">
        <v>185.59</v>
      </c>
      <c r="P288" s="391">
        <v>20305</v>
      </c>
      <c r="Q288" s="391">
        <v>8370</v>
      </c>
      <c r="R288" s="391">
        <v>291.40500000000003</v>
      </c>
      <c r="S288" s="391">
        <v>149045</v>
      </c>
      <c r="T288" s="391">
        <v>95830</v>
      </c>
      <c r="U288" s="391">
        <v>156.10940000000002</v>
      </c>
      <c r="W288" s="397" t="s">
        <v>72</v>
      </c>
      <c r="X288" s="417"/>
    </row>
    <row r="289" spans="1:24" ht="18" customHeight="1">
      <c r="A289" s="68" t="s">
        <v>72</v>
      </c>
      <c r="B289" s="465">
        <v>69620</v>
      </c>
      <c r="C289" s="391">
        <v>12670</v>
      </c>
      <c r="D289" s="391">
        <v>1681.37</v>
      </c>
      <c r="E289" s="391">
        <v>322630</v>
      </c>
      <c r="F289" s="391">
        <v>58650</v>
      </c>
      <c r="G289" s="391">
        <v>830.82100000000003</v>
      </c>
      <c r="H289" s="391">
        <v>156150</v>
      </c>
      <c r="I289" s="391">
        <v>20300</v>
      </c>
      <c r="J289" s="312">
        <v>560.16599999999994</v>
      </c>
      <c r="L289" s="68" t="s">
        <v>72</v>
      </c>
      <c r="M289" s="391">
        <v>12120</v>
      </c>
      <c r="N289" s="391">
        <v>1320</v>
      </c>
      <c r="O289" s="391">
        <v>51.800000000000004</v>
      </c>
      <c r="P289" s="391">
        <v>12650</v>
      </c>
      <c r="Q289" s="391">
        <v>9400</v>
      </c>
      <c r="R289" s="391">
        <v>327.27999999999997</v>
      </c>
      <c r="S289" s="391">
        <v>193770</v>
      </c>
      <c r="T289" s="391">
        <v>210960</v>
      </c>
      <c r="U289" s="391">
        <v>338.70800000000003</v>
      </c>
      <c r="W289" s="397" t="s">
        <v>51</v>
      </c>
      <c r="X289" s="417"/>
    </row>
    <row r="290" spans="1:24" ht="18" customHeight="1">
      <c r="A290" s="68" t="s">
        <v>51</v>
      </c>
      <c r="B290" s="465">
        <v>68650</v>
      </c>
      <c r="C290" s="391">
        <v>9210</v>
      </c>
      <c r="D290" s="391">
        <v>1789.075</v>
      </c>
      <c r="E290" s="391">
        <v>232885</v>
      </c>
      <c r="F290" s="391">
        <v>54500</v>
      </c>
      <c r="G290" s="391">
        <v>740.94600000000003</v>
      </c>
      <c r="H290" s="391">
        <v>337630</v>
      </c>
      <c r="I290" s="391">
        <v>32480</v>
      </c>
      <c r="J290" s="312">
        <v>906.40499999999997</v>
      </c>
      <c r="L290" s="68" t="s">
        <v>51</v>
      </c>
      <c r="M290" s="391">
        <v>32330</v>
      </c>
      <c r="N290" s="391">
        <v>4130</v>
      </c>
      <c r="O290" s="391">
        <v>161.10999999999999</v>
      </c>
      <c r="P290" s="391">
        <v>3465</v>
      </c>
      <c r="Q290" s="391">
        <v>2780</v>
      </c>
      <c r="R290" s="391">
        <v>92.36999999999999</v>
      </c>
      <c r="S290" s="391">
        <v>35760</v>
      </c>
      <c r="T290" s="391">
        <v>98610</v>
      </c>
      <c r="U290" s="391">
        <v>159.53450000000004</v>
      </c>
      <c r="W290" s="397" t="s">
        <v>48</v>
      </c>
      <c r="X290" s="417"/>
    </row>
    <row r="291" spans="1:24" ht="18" customHeight="1">
      <c r="A291" s="68" t="s">
        <v>48</v>
      </c>
      <c r="B291" s="465">
        <v>168435</v>
      </c>
      <c r="C291" s="391">
        <v>22430</v>
      </c>
      <c r="D291" s="391">
        <v>4331.6549999999997</v>
      </c>
      <c r="E291" s="391">
        <v>262590</v>
      </c>
      <c r="F291" s="391">
        <v>65830</v>
      </c>
      <c r="G291" s="391">
        <v>969.97500000000002</v>
      </c>
      <c r="H291" s="391">
        <v>280830</v>
      </c>
      <c r="I291" s="391">
        <v>33270</v>
      </c>
      <c r="J291" s="312">
        <v>959.77099999999996</v>
      </c>
      <c r="L291" s="68" t="s">
        <v>48</v>
      </c>
      <c r="M291" s="391">
        <v>19930</v>
      </c>
      <c r="N291" s="391">
        <v>3640</v>
      </c>
      <c r="O291" s="391">
        <v>146.79000000000002</v>
      </c>
      <c r="P291" s="391">
        <v>8690</v>
      </c>
      <c r="Q291" s="391">
        <v>4400</v>
      </c>
      <c r="R291" s="391">
        <v>148.37</v>
      </c>
      <c r="S291" s="391">
        <v>61650</v>
      </c>
      <c r="T291" s="391">
        <v>93340</v>
      </c>
      <c r="U291" s="391">
        <v>149.91800000000001</v>
      </c>
      <c r="W291" s="397" t="s">
        <v>49</v>
      </c>
      <c r="X291" s="417"/>
    </row>
    <row r="292" spans="1:24" ht="18" customHeight="1">
      <c r="A292" s="68" t="s">
        <v>49</v>
      </c>
      <c r="B292" s="465">
        <v>19090</v>
      </c>
      <c r="C292" s="391">
        <v>2255</v>
      </c>
      <c r="D292" s="391">
        <v>469.94</v>
      </c>
      <c r="E292" s="391">
        <v>77690</v>
      </c>
      <c r="F292" s="391">
        <v>20290</v>
      </c>
      <c r="G292" s="391">
        <v>266.76499999999999</v>
      </c>
      <c r="H292" s="391">
        <v>10400</v>
      </c>
      <c r="I292" s="391">
        <v>1715</v>
      </c>
      <c r="J292" s="312">
        <v>46.94</v>
      </c>
      <c r="L292" s="68" t="s">
        <v>49</v>
      </c>
      <c r="M292" s="391">
        <v>9730</v>
      </c>
      <c r="N292" s="391">
        <v>895</v>
      </c>
      <c r="O292" s="391">
        <v>34.955000000000005</v>
      </c>
      <c r="P292" s="391">
        <v>3310</v>
      </c>
      <c r="Q292" s="391">
        <v>2590</v>
      </c>
      <c r="R292" s="391">
        <v>86.864999999999995</v>
      </c>
      <c r="S292" s="391">
        <v>70455</v>
      </c>
      <c r="T292" s="391">
        <v>82430</v>
      </c>
      <c r="U292" s="391">
        <v>130.76070000000001</v>
      </c>
      <c r="W292" s="397" t="s">
        <v>351</v>
      </c>
      <c r="X292" s="417"/>
    </row>
    <row r="293" spans="1:24" ht="18" customHeight="1">
      <c r="A293" s="68" t="s">
        <v>193</v>
      </c>
      <c r="B293" s="465">
        <v>13095</v>
      </c>
      <c r="C293" s="391">
        <v>2680</v>
      </c>
      <c r="D293" s="391">
        <v>498.88000000000005</v>
      </c>
      <c r="E293" s="391">
        <v>126730</v>
      </c>
      <c r="F293" s="391">
        <v>27945</v>
      </c>
      <c r="G293" s="391">
        <v>379.14850000000001</v>
      </c>
      <c r="H293" s="391">
        <v>134770</v>
      </c>
      <c r="I293" s="391">
        <v>13190</v>
      </c>
      <c r="J293" s="312">
        <v>365.43420000000003</v>
      </c>
      <c r="L293" s="68" t="s">
        <v>193</v>
      </c>
      <c r="M293" s="391">
        <v>3300</v>
      </c>
      <c r="N293" s="391">
        <v>355</v>
      </c>
      <c r="O293" s="391">
        <v>24.827500000000004</v>
      </c>
      <c r="P293" s="391">
        <v>815</v>
      </c>
      <c r="Q293" s="391">
        <v>580</v>
      </c>
      <c r="R293" s="391">
        <v>18.855</v>
      </c>
      <c r="S293" s="391">
        <v>19910</v>
      </c>
      <c r="T293" s="391">
        <v>30840</v>
      </c>
      <c r="U293" s="391">
        <v>47.439</v>
      </c>
      <c r="W293" s="397" t="s">
        <v>350</v>
      </c>
      <c r="X293" s="417"/>
    </row>
    <row r="294" spans="1:24" ht="18" customHeight="1">
      <c r="A294" s="68" t="s">
        <v>99</v>
      </c>
      <c r="B294" s="465">
        <v>33530</v>
      </c>
      <c r="C294" s="391">
        <v>8580</v>
      </c>
      <c r="D294" s="391">
        <v>1448.3549999999996</v>
      </c>
      <c r="E294" s="391">
        <v>155480</v>
      </c>
      <c r="F294" s="391">
        <v>30000</v>
      </c>
      <c r="G294" s="391">
        <v>417</v>
      </c>
      <c r="H294" s="391">
        <v>56630</v>
      </c>
      <c r="I294" s="391">
        <v>6240</v>
      </c>
      <c r="J294" s="312">
        <v>171.47499999999999</v>
      </c>
      <c r="L294" s="68" t="s">
        <v>99</v>
      </c>
      <c r="M294" s="391">
        <v>7790</v>
      </c>
      <c r="N294" s="391">
        <v>1110</v>
      </c>
      <c r="O294" s="391">
        <v>43.500000000000007</v>
      </c>
      <c r="P294" s="391">
        <v>3630</v>
      </c>
      <c r="Q294" s="391">
        <v>4985</v>
      </c>
      <c r="R294" s="391">
        <v>171.255</v>
      </c>
      <c r="S294" s="391">
        <v>103330</v>
      </c>
      <c r="T294" s="391">
        <v>204050</v>
      </c>
      <c r="U294" s="391">
        <v>355.70700000000005</v>
      </c>
      <c r="W294" s="397" t="s">
        <v>52</v>
      </c>
      <c r="X294" s="417"/>
    </row>
    <row r="295" spans="1:24" ht="18" customHeight="1">
      <c r="A295" s="68" t="s">
        <v>52</v>
      </c>
      <c r="B295" s="465">
        <v>10110</v>
      </c>
      <c r="C295" s="391">
        <v>2470</v>
      </c>
      <c r="D295" s="391">
        <v>425.08</v>
      </c>
      <c r="E295" s="391">
        <v>58970</v>
      </c>
      <c r="F295" s="391">
        <v>12980</v>
      </c>
      <c r="G295" s="391">
        <v>171.84599999999998</v>
      </c>
      <c r="H295" s="391">
        <v>59380</v>
      </c>
      <c r="I295" s="391">
        <v>7310</v>
      </c>
      <c r="J295" s="312">
        <v>202.55500000000004</v>
      </c>
      <c r="L295" s="68" t="s">
        <v>52</v>
      </c>
      <c r="M295" s="391">
        <v>7370</v>
      </c>
      <c r="N295" s="391">
        <v>1490</v>
      </c>
      <c r="O295" s="391">
        <v>58.760000000000012</v>
      </c>
      <c r="P295" s="391">
        <v>3885</v>
      </c>
      <c r="Q295" s="391">
        <v>1545</v>
      </c>
      <c r="R295" s="391">
        <v>53.384999999999998</v>
      </c>
      <c r="S295" s="391">
        <v>344360</v>
      </c>
      <c r="T295" s="391">
        <v>258740</v>
      </c>
      <c r="U295" s="391">
        <v>473.52819999999997</v>
      </c>
      <c r="W295" s="397" t="s">
        <v>53</v>
      </c>
      <c r="X295" s="417"/>
    </row>
    <row r="296" spans="1:24" ht="18" customHeight="1">
      <c r="A296" s="68" t="s">
        <v>53</v>
      </c>
      <c r="B296" s="465">
        <v>13600</v>
      </c>
      <c r="C296" s="391">
        <v>3170</v>
      </c>
      <c r="D296" s="391">
        <v>605.53499999999997</v>
      </c>
      <c r="E296" s="391">
        <v>38500</v>
      </c>
      <c r="F296" s="391">
        <v>9115</v>
      </c>
      <c r="G296" s="391">
        <v>126.35550000000001</v>
      </c>
      <c r="H296" s="391">
        <v>600</v>
      </c>
      <c r="I296" s="391">
        <v>115</v>
      </c>
      <c r="J296" s="312">
        <v>3.1750000000000003</v>
      </c>
      <c r="L296" s="68" t="s">
        <v>53</v>
      </c>
      <c r="M296" s="391">
        <v>300</v>
      </c>
      <c r="N296" s="391">
        <v>60</v>
      </c>
      <c r="O296" s="391">
        <v>2.2999999999999998</v>
      </c>
      <c r="P296" s="391">
        <v>3910</v>
      </c>
      <c r="Q296" s="391">
        <v>3440</v>
      </c>
      <c r="R296" s="391">
        <v>114.69000000000001</v>
      </c>
      <c r="S296" s="391">
        <v>48600</v>
      </c>
      <c r="T296" s="391">
        <v>102305</v>
      </c>
      <c r="U296" s="391">
        <v>157.98375000000001</v>
      </c>
      <c r="W296" s="417"/>
      <c r="X296" s="417"/>
    </row>
    <row r="297" spans="1:24" ht="3.95" customHeight="1">
      <c r="A297" s="169"/>
      <c r="B297" s="162"/>
      <c r="C297" s="94"/>
      <c r="D297" s="94"/>
      <c r="E297" s="94"/>
      <c r="F297" s="94"/>
      <c r="G297" s="94"/>
      <c r="H297" s="94"/>
      <c r="I297" s="94"/>
      <c r="J297" s="94"/>
      <c r="L297" s="169"/>
      <c r="M297" s="94"/>
      <c r="N297" s="94"/>
      <c r="O297" s="94"/>
      <c r="P297" s="94"/>
      <c r="Q297" s="94"/>
      <c r="R297" s="94"/>
      <c r="S297" s="94"/>
      <c r="T297" s="94"/>
      <c r="U297" s="94"/>
      <c r="W297" s="417"/>
      <c r="X297" s="417"/>
    </row>
    <row r="298" spans="1:24" ht="13.5" customHeight="1">
      <c r="B298" s="227"/>
      <c r="C298" s="227"/>
      <c r="D298" s="227"/>
      <c r="E298" s="227"/>
      <c r="F298" s="227"/>
      <c r="G298" s="227"/>
      <c r="H298" s="227"/>
      <c r="I298" s="227"/>
      <c r="J298" s="183" t="s">
        <v>237</v>
      </c>
      <c r="L298" s="227"/>
      <c r="M298" s="227"/>
      <c r="N298" s="227"/>
      <c r="O298" s="227"/>
      <c r="P298" s="227"/>
      <c r="Q298" s="227"/>
      <c r="R298" s="227"/>
      <c r="S298" s="227"/>
      <c r="T298" s="222"/>
      <c r="U298" s="183" t="s">
        <v>237</v>
      </c>
    </row>
    <row r="299" spans="1:24" ht="13.5" customHeight="1">
      <c r="A299" s="50"/>
      <c r="B299" s="50"/>
    </row>
    <row r="300" spans="1:24" ht="13.5" customHeight="1">
      <c r="A300" s="526" t="str">
        <f>A202</f>
        <v>12.4  PUNO: POBLACIÓN PECUARIA, SACA Y PRODUCCIÓN POR ESPECIE, SEGÚN PROVINCIA, 2020 - 2024</v>
      </c>
      <c r="B300" s="526"/>
      <c r="C300" s="526"/>
      <c r="D300" s="526"/>
      <c r="E300" s="526"/>
      <c r="F300" s="526"/>
      <c r="G300" s="526"/>
      <c r="H300" s="526"/>
      <c r="I300" s="526"/>
      <c r="J300" s="526"/>
      <c r="L300" s="526" t="str">
        <f>A202</f>
        <v>12.4  PUNO: POBLACIÓN PECUARIA, SACA Y PRODUCCIÓN POR ESPECIE, SEGÚN PROVINCIA, 2020 - 2024</v>
      </c>
      <c r="M300" s="526"/>
      <c r="N300" s="526"/>
      <c r="O300" s="526"/>
      <c r="P300" s="526"/>
      <c r="Q300" s="526"/>
      <c r="R300" s="526"/>
      <c r="S300" s="526"/>
      <c r="T300" s="526"/>
      <c r="U300" s="526"/>
    </row>
    <row r="301" spans="1:24" ht="13.5" customHeight="1">
      <c r="A301" s="335" t="str">
        <f>L301</f>
        <v xml:space="preserve">        (Miles de unidades)</v>
      </c>
      <c r="B301" s="349"/>
      <c r="C301" s="335"/>
      <c r="D301" s="335"/>
      <c r="E301" s="335"/>
      <c r="F301" s="335"/>
      <c r="G301" s="335"/>
      <c r="H301" s="335"/>
      <c r="I301" s="335"/>
      <c r="J301" s="335"/>
      <c r="L301" s="334" t="s">
        <v>281</v>
      </c>
      <c r="M301" s="338"/>
      <c r="N301" s="338"/>
      <c r="O301" s="338"/>
      <c r="P301" s="338"/>
      <c r="Q301" s="338"/>
      <c r="R301" s="338"/>
      <c r="S301" s="338"/>
      <c r="T301" s="338"/>
      <c r="U301" s="466" t="s">
        <v>319</v>
      </c>
    </row>
    <row r="302" spans="1:24" ht="5.0999999999999996" customHeight="1">
      <c r="A302" s="335"/>
      <c r="B302" s="393"/>
      <c r="C302" s="310"/>
      <c r="D302" s="310"/>
      <c r="E302" s="310"/>
      <c r="F302" s="310"/>
      <c r="G302" s="310"/>
      <c r="H302" s="310"/>
      <c r="I302" s="310"/>
      <c r="J302" s="310"/>
      <c r="L302" s="334"/>
      <c r="M302" s="338"/>
      <c r="N302" s="338"/>
      <c r="O302" s="338"/>
      <c r="P302" s="338"/>
      <c r="Q302" s="338"/>
      <c r="R302" s="338"/>
      <c r="S302" s="338"/>
      <c r="T302" s="338"/>
      <c r="U302" s="339"/>
    </row>
    <row r="303" spans="1:24" ht="13.5" customHeight="1">
      <c r="A303" s="527" t="s">
        <v>60</v>
      </c>
      <c r="B303" s="530" t="s">
        <v>56</v>
      </c>
      <c r="C303" s="532"/>
      <c r="D303" s="532"/>
      <c r="E303" s="531" t="s">
        <v>57</v>
      </c>
      <c r="F303" s="532"/>
      <c r="G303" s="532"/>
      <c r="H303" s="529" t="s">
        <v>58</v>
      </c>
      <c r="I303" s="532"/>
      <c r="J303" s="532"/>
      <c r="L303" s="527" t="s">
        <v>60</v>
      </c>
      <c r="M303" s="529" t="s">
        <v>62</v>
      </c>
      <c r="N303" s="529"/>
      <c r="O303" s="529"/>
      <c r="P303" s="529" t="s">
        <v>63</v>
      </c>
      <c r="Q303" s="529"/>
      <c r="R303" s="529"/>
      <c r="S303" s="529" t="s">
        <v>123</v>
      </c>
      <c r="T303" s="529"/>
      <c r="U303" s="529"/>
    </row>
    <row r="304" spans="1:24" ht="13.5" customHeight="1">
      <c r="A304" s="528"/>
      <c r="B304" s="160" t="s">
        <v>59</v>
      </c>
      <c r="C304" s="160" t="s">
        <v>61</v>
      </c>
      <c r="D304" s="160" t="s">
        <v>11</v>
      </c>
      <c r="E304" s="160" t="s">
        <v>59</v>
      </c>
      <c r="F304" s="160" t="s">
        <v>61</v>
      </c>
      <c r="G304" s="160" t="s">
        <v>11</v>
      </c>
      <c r="H304" s="160" t="s">
        <v>59</v>
      </c>
      <c r="I304" s="160" t="s">
        <v>61</v>
      </c>
      <c r="J304" s="160" t="s">
        <v>11</v>
      </c>
      <c r="L304" s="528"/>
      <c r="M304" s="160" t="s">
        <v>59</v>
      </c>
      <c r="N304" s="160" t="s">
        <v>61</v>
      </c>
      <c r="O304" s="160" t="s">
        <v>11</v>
      </c>
      <c r="P304" s="160" t="s">
        <v>59</v>
      </c>
      <c r="Q304" s="160" t="s">
        <v>61</v>
      </c>
      <c r="R304" s="160" t="s">
        <v>11</v>
      </c>
      <c r="S304" s="160" t="s">
        <v>59</v>
      </c>
      <c r="T304" s="160" t="s">
        <v>61</v>
      </c>
      <c r="U304" s="160" t="s">
        <v>11</v>
      </c>
    </row>
    <row r="305" spans="1:23" ht="13.5" customHeight="1">
      <c r="A305" s="528"/>
      <c r="B305" s="100" t="s">
        <v>411</v>
      </c>
      <c r="C305" s="54" t="s">
        <v>412</v>
      </c>
      <c r="D305" s="54" t="s">
        <v>128</v>
      </c>
      <c r="E305" s="54" t="s">
        <v>411</v>
      </c>
      <c r="F305" s="54" t="s">
        <v>412</v>
      </c>
      <c r="G305" s="54" t="s">
        <v>128</v>
      </c>
      <c r="H305" s="54" t="s">
        <v>411</v>
      </c>
      <c r="I305" s="54" t="s">
        <v>412</v>
      </c>
      <c r="J305" s="54" t="s">
        <v>128</v>
      </c>
      <c r="L305" s="528"/>
      <c r="M305" s="100" t="s">
        <v>411</v>
      </c>
      <c r="N305" s="54" t="s">
        <v>412</v>
      </c>
      <c r="O305" s="54" t="s">
        <v>128</v>
      </c>
      <c r="P305" s="54" t="s">
        <v>411</v>
      </c>
      <c r="Q305" s="54" t="s">
        <v>412</v>
      </c>
      <c r="R305" s="54" t="s">
        <v>128</v>
      </c>
      <c r="S305" s="54" t="s">
        <v>411</v>
      </c>
      <c r="T305" s="54" t="s">
        <v>412</v>
      </c>
      <c r="U305" s="54" t="s">
        <v>128</v>
      </c>
    </row>
    <row r="306" spans="1:23" ht="5.0999999999999996" customHeight="1">
      <c r="A306" s="78"/>
      <c r="B306" s="52"/>
      <c r="C306" s="52"/>
      <c r="D306" s="52"/>
      <c r="E306" s="52"/>
      <c r="F306" s="52"/>
      <c r="G306" s="52"/>
      <c r="H306" s="52"/>
      <c r="I306" s="52"/>
      <c r="J306" s="52"/>
      <c r="L306" s="78"/>
      <c r="M306" s="52"/>
      <c r="N306" s="52"/>
      <c r="O306" s="52"/>
      <c r="P306" s="52"/>
      <c r="Q306" s="52"/>
      <c r="R306" s="52"/>
      <c r="S306" s="52"/>
      <c r="T306" s="52"/>
      <c r="U306" s="52"/>
    </row>
    <row r="307" spans="1:23" ht="13.5" customHeight="1">
      <c r="A307" s="132">
        <v>2024</v>
      </c>
      <c r="B307" s="66"/>
      <c r="C307" s="42"/>
      <c r="D307" s="42"/>
      <c r="E307" s="42"/>
      <c r="F307" s="42"/>
      <c r="G307" s="42"/>
      <c r="H307" s="42"/>
      <c r="I307" s="42"/>
      <c r="J307" s="42"/>
      <c r="L307" s="132">
        <v>2024</v>
      </c>
      <c r="M307" s="42"/>
      <c r="N307" s="42"/>
      <c r="O307" s="42"/>
      <c r="P307" s="42"/>
      <c r="Q307" s="42"/>
      <c r="R307" s="42"/>
      <c r="S307" s="42"/>
      <c r="T307" s="42"/>
      <c r="U307" s="42"/>
      <c r="W307" s="417"/>
    </row>
    <row r="308" spans="1:23" ht="18" customHeight="1">
      <c r="A308" s="133" t="s">
        <v>280</v>
      </c>
      <c r="B308" s="75">
        <f>SUM(B309:B321)</f>
        <v>750570</v>
      </c>
      <c r="C308" s="67">
        <f>SUM(C309:C321)</f>
        <v>122850</v>
      </c>
      <c r="D308" s="67">
        <f>SUM(D309:D321)</f>
        <v>17897.230000000003</v>
      </c>
      <c r="E308" s="67">
        <f t="shared" ref="E308:J308" si="14">SUM(E309:E321)</f>
        <v>2727605</v>
      </c>
      <c r="F308" s="67">
        <f t="shared" si="14"/>
        <v>456880</v>
      </c>
      <c r="G308" s="67">
        <f t="shared" si="14"/>
        <v>6614.0330000000013</v>
      </c>
      <c r="H308" s="67">
        <f t="shared" si="14"/>
        <v>2073690</v>
      </c>
      <c r="I308" s="67">
        <f t="shared" si="14"/>
        <v>173400</v>
      </c>
      <c r="J308" s="67">
        <f t="shared" si="14"/>
        <v>4988.9730000000009</v>
      </c>
      <c r="L308" s="133" t="s">
        <v>280</v>
      </c>
      <c r="M308" s="67">
        <f t="shared" ref="M308:U308" si="15">SUM(M309:M321)</f>
        <v>357075</v>
      </c>
      <c r="N308" s="67">
        <f t="shared" si="15"/>
        <v>31660</v>
      </c>
      <c r="O308" s="67">
        <f t="shared" si="15"/>
        <v>1308.2399999999998</v>
      </c>
      <c r="P308" s="67">
        <f t="shared" si="15"/>
        <v>118775</v>
      </c>
      <c r="Q308" s="67">
        <f t="shared" si="15"/>
        <v>60310</v>
      </c>
      <c r="R308" s="67">
        <f t="shared" si="15"/>
        <v>2100.7749999999996</v>
      </c>
      <c r="S308" s="67">
        <f t="shared" si="15"/>
        <v>1556940</v>
      </c>
      <c r="T308" s="67">
        <f t="shared" si="15"/>
        <v>1517990</v>
      </c>
      <c r="U308" s="67">
        <f t="shared" si="15"/>
        <v>2571.1453999999999</v>
      </c>
      <c r="W308" s="397" t="s">
        <v>50</v>
      </c>
    </row>
    <row r="309" spans="1:23" ht="15.95" customHeight="1">
      <c r="A309" s="68" t="s">
        <v>50</v>
      </c>
      <c r="B309" s="42">
        <v>104165</v>
      </c>
      <c r="C309" s="42">
        <v>15380</v>
      </c>
      <c r="D309" s="42">
        <v>2256.6349999999998</v>
      </c>
      <c r="E309" s="42">
        <v>417895</v>
      </c>
      <c r="F309" s="42">
        <v>63770</v>
      </c>
      <c r="G309" s="42">
        <v>932.4860000000001</v>
      </c>
      <c r="H309" s="42">
        <v>182865</v>
      </c>
      <c r="I309" s="42">
        <v>14700</v>
      </c>
      <c r="J309" s="37">
        <v>418.85500000000002</v>
      </c>
      <c r="L309" s="68" t="s">
        <v>50</v>
      </c>
      <c r="M309" s="42">
        <v>39875</v>
      </c>
      <c r="N309" s="42">
        <v>3370</v>
      </c>
      <c r="O309" s="42">
        <v>139.01</v>
      </c>
      <c r="P309" s="42">
        <v>23485</v>
      </c>
      <c r="Q309" s="42">
        <v>12440</v>
      </c>
      <c r="R309" s="42">
        <v>439.46999999999997</v>
      </c>
      <c r="S309" s="42">
        <v>151300</v>
      </c>
      <c r="T309" s="42">
        <v>165970</v>
      </c>
      <c r="U309" s="42">
        <v>271.05470000000003</v>
      </c>
      <c r="W309" s="397" t="s">
        <v>353</v>
      </c>
    </row>
    <row r="310" spans="1:23" ht="15.95" customHeight="1">
      <c r="A310" s="68" t="s">
        <v>70</v>
      </c>
      <c r="B310" s="42">
        <v>106460</v>
      </c>
      <c r="C310" s="42">
        <v>16995</v>
      </c>
      <c r="D310" s="42">
        <v>2483.645</v>
      </c>
      <c r="E310" s="42">
        <v>413960</v>
      </c>
      <c r="F310" s="42">
        <v>75640</v>
      </c>
      <c r="G310" s="42">
        <v>1130.721</v>
      </c>
      <c r="H310" s="42">
        <v>166370</v>
      </c>
      <c r="I310" s="42">
        <v>13340</v>
      </c>
      <c r="J310" s="37">
        <v>378.065</v>
      </c>
      <c r="L310" s="68" t="s">
        <v>70</v>
      </c>
      <c r="M310" s="42">
        <v>43370</v>
      </c>
      <c r="N310" s="42">
        <v>4410</v>
      </c>
      <c r="O310" s="42">
        <v>181.48000000000002</v>
      </c>
      <c r="P310" s="42">
        <v>15665</v>
      </c>
      <c r="Q310" s="42">
        <v>8630</v>
      </c>
      <c r="R310" s="42">
        <v>295.86999999999995</v>
      </c>
      <c r="S310" s="42">
        <v>126490</v>
      </c>
      <c r="T310" s="42">
        <v>183880</v>
      </c>
      <c r="U310" s="42">
        <v>293.113</v>
      </c>
      <c r="W310" s="397" t="s">
        <v>54</v>
      </c>
    </row>
    <row r="311" spans="1:23" ht="15.95" customHeight="1">
      <c r="A311" s="68" t="s">
        <v>54</v>
      </c>
      <c r="B311" s="42">
        <v>17465</v>
      </c>
      <c r="C311" s="42">
        <v>3610</v>
      </c>
      <c r="D311" s="42">
        <v>507.72</v>
      </c>
      <c r="E311" s="42">
        <v>180875</v>
      </c>
      <c r="F311" s="42">
        <v>47910</v>
      </c>
      <c r="G311" s="42">
        <v>654.63400000000001</v>
      </c>
      <c r="H311" s="42">
        <v>311245</v>
      </c>
      <c r="I311" s="42">
        <v>24750</v>
      </c>
      <c r="J311" s="37">
        <v>704.20499999999993</v>
      </c>
      <c r="L311" s="68" t="s">
        <v>54</v>
      </c>
      <c r="M311" s="42">
        <v>56770</v>
      </c>
      <c r="N311" s="42">
        <v>5190</v>
      </c>
      <c r="O311" s="42">
        <v>215.73999999999998</v>
      </c>
      <c r="P311" s="42">
        <v>1975</v>
      </c>
      <c r="Q311" s="42">
        <v>1000</v>
      </c>
      <c r="R311" s="42">
        <v>35.294999999999995</v>
      </c>
      <c r="S311" s="42">
        <v>67860</v>
      </c>
      <c r="T311" s="42">
        <v>106920</v>
      </c>
      <c r="U311" s="42">
        <v>199.72320000000002</v>
      </c>
      <c r="W311" s="397" t="s">
        <v>55</v>
      </c>
    </row>
    <row r="312" spans="1:23" ht="15.95" customHeight="1">
      <c r="A312" s="68" t="s">
        <v>55</v>
      </c>
      <c r="B312" s="42">
        <v>75800</v>
      </c>
      <c r="C312" s="42">
        <v>13960</v>
      </c>
      <c r="D312" s="42">
        <v>2048.3999999999996</v>
      </c>
      <c r="E312" s="42">
        <v>232600</v>
      </c>
      <c r="F312" s="42">
        <v>39010</v>
      </c>
      <c r="G312" s="42">
        <v>570.76299999999992</v>
      </c>
      <c r="H312" s="42">
        <v>191160</v>
      </c>
      <c r="I312" s="42">
        <v>14460</v>
      </c>
      <c r="J312" s="37">
        <v>408.14000000000004</v>
      </c>
      <c r="L312" s="68" t="s">
        <v>55</v>
      </c>
      <c r="M312" s="42">
        <v>43555</v>
      </c>
      <c r="N312" s="42">
        <v>4310</v>
      </c>
      <c r="O312" s="42">
        <v>177.07999999999998</v>
      </c>
      <c r="P312" s="42">
        <v>16990</v>
      </c>
      <c r="Q312" s="42">
        <v>7650</v>
      </c>
      <c r="R312" s="42">
        <v>266.16000000000003</v>
      </c>
      <c r="S312" s="42">
        <v>184410</v>
      </c>
      <c r="T312" s="42">
        <v>187140</v>
      </c>
      <c r="U312" s="42">
        <v>325.93420000000003</v>
      </c>
      <c r="W312" s="397" t="s">
        <v>352</v>
      </c>
    </row>
    <row r="313" spans="1:23" ht="15.95" customHeight="1">
      <c r="A313" s="68" t="s">
        <v>71</v>
      </c>
      <c r="B313" s="42">
        <v>50550</v>
      </c>
      <c r="C313" s="42">
        <v>9440</v>
      </c>
      <c r="D313" s="42">
        <v>1386.5350000000001</v>
      </c>
      <c r="E313" s="42">
        <v>206800</v>
      </c>
      <c r="F313" s="42">
        <v>22810</v>
      </c>
      <c r="G313" s="42">
        <v>328.31899999999996</v>
      </c>
      <c r="H313" s="42">
        <v>185660</v>
      </c>
      <c r="I313" s="42">
        <v>11450</v>
      </c>
      <c r="J313" s="37">
        <v>336.87000000000006</v>
      </c>
      <c r="L313" s="68" t="s">
        <v>71</v>
      </c>
      <c r="M313" s="42">
        <v>80635</v>
      </c>
      <c r="N313" s="42">
        <v>3620</v>
      </c>
      <c r="O313" s="42">
        <v>149.34</v>
      </c>
      <c r="P313" s="42">
        <v>20305</v>
      </c>
      <c r="Q313" s="42">
        <v>6820</v>
      </c>
      <c r="R313" s="42">
        <v>241.51</v>
      </c>
      <c r="S313" s="42">
        <v>149045</v>
      </c>
      <c r="T313" s="42">
        <v>73870</v>
      </c>
      <c r="U313" s="42">
        <v>122.28400000000001</v>
      </c>
      <c r="W313" s="397" t="s">
        <v>72</v>
      </c>
    </row>
    <row r="314" spans="1:23" ht="15.95" customHeight="1">
      <c r="A314" s="68" t="s">
        <v>72</v>
      </c>
      <c r="B314" s="42">
        <v>69620</v>
      </c>
      <c r="C314" s="42">
        <v>12670</v>
      </c>
      <c r="D314" s="42">
        <v>1668.84</v>
      </c>
      <c r="E314" s="42">
        <v>322630</v>
      </c>
      <c r="F314" s="42">
        <v>39860</v>
      </c>
      <c r="G314" s="42">
        <v>578.73899999999992</v>
      </c>
      <c r="H314" s="42">
        <v>156150</v>
      </c>
      <c r="I314" s="42">
        <v>16390</v>
      </c>
      <c r="J314" s="37">
        <v>458.97</v>
      </c>
      <c r="L314" s="68" t="s">
        <v>72</v>
      </c>
      <c r="M314" s="42">
        <v>12120</v>
      </c>
      <c r="N314" s="42">
        <v>1000</v>
      </c>
      <c r="O314" s="42">
        <v>40.659999999999997</v>
      </c>
      <c r="P314" s="42">
        <v>12650</v>
      </c>
      <c r="Q314" s="42">
        <v>7810</v>
      </c>
      <c r="R314" s="42">
        <v>276.375</v>
      </c>
      <c r="S314" s="42">
        <v>193770</v>
      </c>
      <c r="T314" s="42">
        <v>154750</v>
      </c>
      <c r="U314" s="42">
        <v>254.25559999999999</v>
      </c>
      <c r="W314" s="397" t="s">
        <v>51</v>
      </c>
    </row>
    <row r="315" spans="1:23" ht="15.95" customHeight="1">
      <c r="A315" s="68" t="s">
        <v>51</v>
      </c>
      <c r="B315" s="42">
        <v>68650</v>
      </c>
      <c r="C315" s="42">
        <v>9210</v>
      </c>
      <c r="D315" s="42">
        <v>1321.4850000000001</v>
      </c>
      <c r="E315" s="42">
        <v>232885</v>
      </c>
      <c r="F315" s="42">
        <v>43050</v>
      </c>
      <c r="G315" s="42">
        <v>596.84100000000001</v>
      </c>
      <c r="H315" s="42">
        <v>337630</v>
      </c>
      <c r="I315" s="42">
        <v>26680</v>
      </c>
      <c r="J315" s="37">
        <v>762.07999999999993</v>
      </c>
      <c r="L315" s="68" t="s">
        <v>51</v>
      </c>
      <c r="M315" s="42">
        <v>32330</v>
      </c>
      <c r="N315" s="42">
        <v>3490</v>
      </c>
      <c r="O315" s="42">
        <v>143.14499999999998</v>
      </c>
      <c r="P315" s="42">
        <v>3465</v>
      </c>
      <c r="Q315" s="42">
        <v>2390</v>
      </c>
      <c r="R315" s="42">
        <v>80.23</v>
      </c>
      <c r="S315" s="42">
        <v>35760</v>
      </c>
      <c r="T315" s="42">
        <v>72890</v>
      </c>
      <c r="U315" s="42">
        <v>120.09350000000001</v>
      </c>
      <c r="W315" s="397" t="s">
        <v>48</v>
      </c>
    </row>
    <row r="316" spans="1:23" ht="15.95" customHeight="1">
      <c r="A316" s="68" t="s">
        <v>48</v>
      </c>
      <c r="B316" s="42">
        <v>168435</v>
      </c>
      <c r="C316" s="42">
        <v>22430</v>
      </c>
      <c r="D316" s="42">
        <v>3467.8550000000005</v>
      </c>
      <c r="E316" s="42">
        <v>262590</v>
      </c>
      <c r="F316" s="42">
        <v>49430</v>
      </c>
      <c r="G316" s="42">
        <v>778.37699999999995</v>
      </c>
      <c r="H316" s="42">
        <v>280830</v>
      </c>
      <c r="I316" s="42">
        <v>28595</v>
      </c>
      <c r="J316" s="37">
        <v>869.94099999999992</v>
      </c>
      <c r="L316" s="68" t="s">
        <v>48</v>
      </c>
      <c r="M316" s="42">
        <v>19930</v>
      </c>
      <c r="N316" s="42">
        <v>3110</v>
      </c>
      <c r="O316" s="42">
        <v>130.45999999999998</v>
      </c>
      <c r="P316" s="42">
        <v>8690</v>
      </c>
      <c r="Q316" s="42">
        <v>3330</v>
      </c>
      <c r="R316" s="42">
        <v>113.91</v>
      </c>
      <c r="S316" s="42">
        <v>61650</v>
      </c>
      <c r="T316" s="42">
        <v>67950</v>
      </c>
      <c r="U316" s="42">
        <v>111.5903</v>
      </c>
      <c r="W316" s="397" t="s">
        <v>49</v>
      </c>
    </row>
    <row r="317" spans="1:23" ht="15.95" customHeight="1">
      <c r="A317" s="68" t="s">
        <v>49</v>
      </c>
      <c r="B317" s="42">
        <v>19090</v>
      </c>
      <c r="C317" s="42">
        <v>2255</v>
      </c>
      <c r="D317" s="42">
        <v>320.38500000000005</v>
      </c>
      <c r="E317" s="42">
        <v>77690</v>
      </c>
      <c r="F317" s="42">
        <v>14900</v>
      </c>
      <c r="G317" s="42">
        <v>201.18899999999996</v>
      </c>
      <c r="H317" s="42">
        <v>10400</v>
      </c>
      <c r="I317" s="42">
        <v>1310</v>
      </c>
      <c r="J317" s="37">
        <v>36.39</v>
      </c>
      <c r="L317" s="68" t="s">
        <v>49</v>
      </c>
      <c r="M317" s="42">
        <v>9730</v>
      </c>
      <c r="N317" s="42">
        <v>685</v>
      </c>
      <c r="O317" s="42">
        <v>27.24</v>
      </c>
      <c r="P317" s="42">
        <v>3310</v>
      </c>
      <c r="Q317" s="42">
        <v>1940</v>
      </c>
      <c r="R317" s="42">
        <v>65.830000000000013</v>
      </c>
      <c r="S317" s="42">
        <v>70455</v>
      </c>
      <c r="T317" s="42">
        <v>60400</v>
      </c>
      <c r="U317" s="42">
        <v>95.915400000000005</v>
      </c>
      <c r="W317" s="397" t="s">
        <v>351</v>
      </c>
    </row>
    <row r="318" spans="1:23" ht="15.95" customHeight="1">
      <c r="A318" s="68" t="s">
        <v>193</v>
      </c>
      <c r="B318" s="42">
        <v>13095</v>
      </c>
      <c r="C318" s="42">
        <v>2680</v>
      </c>
      <c r="D318" s="42">
        <v>385.17000000000007</v>
      </c>
      <c r="E318" s="42">
        <v>126730</v>
      </c>
      <c r="F318" s="42">
        <v>19530</v>
      </c>
      <c r="G318" s="42">
        <v>268</v>
      </c>
      <c r="H318" s="42">
        <v>134770</v>
      </c>
      <c r="I318" s="42">
        <v>10990</v>
      </c>
      <c r="J318" s="37">
        <v>311.29200000000003</v>
      </c>
      <c r="L318" s="68" t="s">
        <v>193</v>
      </c>
      <c r="M318" s="42">
        <v>3300</v>
      </c>
      <c r="N318" s="42">
        <v>365</v>
      </c>
      <c r="O318" s="42">
        <v>18.715</v>
      </c>
      <c r="P318" s="42">
        <v>815</v>
      </c>
      <c r="Q318" s="42">
        <v>420</v>
      </c>
      <c r="R318" s="42">
        <v>14.04</v>
      </c>
      <c r="S318" s="42">
        <v>19910</v>
      </c>
      <c r="T318" s="42">
        <v>23100</v>
      </c>
      <c r="U318" s="42">
        <v>36.841000000000001</v>
      </c>
      <c r="W318" s="397" t="s">
        <v>350</v>
      </c>
    </row>
    <row r="319" spans="1:23" ht="15.95" customHeight="1">
      <c r="A319" s="68" t="s">
        <v>99</v>
      </c>
      <c r="B319" s="42">
        <v>33530</v>
      </c>
      <c r="C319" s="42">
        <v>8580</v>
      </c>
      <c r="D319" s="42">
        <v>1248.1750000000002</v>
      </c>
      <c r="E319" s="42">
        <v>155480</v>
      </c>
      <c r="F319" s="42">
        <v>23360</v>
      </c>
      <c r="G319" s="42">
        <v>332.97199999999998</v>
      </c>
      <c r="H319" s="42">
        <v>56630</v>
      </c>
      <c r="I319" s="42">
        <v>4720</v>
      </c>
      <c r="J319" s="37">
        <v>133.76500000000001</v>
      </c>
      <c r="L319" s="68" t="s">
        <v>99</v>
      </c>
      <c r="M319" s="42">
        <v>7790</v>
      </c>
      <c r="N319" s="42">
        <v>825</v>
      </c>
      <c r="O319" s="42">
        <v>33.169999999999995</v>
      </c>
      <c r="P319" s="42">
        <v>3630</v>
      </c>
      <c r="Q319" s="42">
        <v>4130</v>
      </c>
      <c r="R319" s="42">
        <v>143.6</v>
      </c>
      <c r="S319" s="42">
        <v>103330</v>
      </c>
      <c r="T319" s="42">
        <v>158050</v>
      </c>
      <c r="U319" s="42">
        <v>278.46600000000001</v>
      </c>
      <c r="W319" s="397" t="s">
        <v>52</v>
      </c>
    </row>
    <row r="320" spans="1:23" ht="15.95" customHeight="1">
      <c r="A320" s="68" t="s">
        <v>52</v>
      </c>
      <c r="B320" s="42">
        <v>10110</v>
      </c>
      <c r="C320" s="42">
        <v>2470</v>
      </c>
      <c r="D320" s="42">
        <v>349.11</v>
      </c>
      <c r="E320" s="42">
        <v>58970</v>
      </c>
      <c r="F320" s="42">
        <v>10640</v>
      </c>
      <c r="G320" s="42">
        <v>143.54900000000004</v>
      </c>
      <c r="H320" s="42">
        <v>59380</v>
      </c>
      <c r="I320" s="42">
        <v>5930</v>
      </c>
      <c r="J320" s="37">
        <v>168.035</v>
      </c>
      <c r="L320" s="68" t="s">
        <v>52</v>
      </c>
      <c r="M320" s="42">
        <v>7370</v>
      </c>
      <c r="N320" s="42">
        <v>1240</v>
      </c>
      <c r="O320" s="42">
        <v>50.455000000000005</v>
      </c>
      <c r="P320" s="42">
        <v>3885</v>
      </c>
      <c r="Q320" s="42">
        <v>1230</v>
      </c>
      <c r="R320" s="42">
        <v>43.315000000000005</v>
      </c>
      <c r="S320" s="42">
        <v>344360</v>
      </c>
      <c r="T320" s="42">
        <v>188850</v>
      </c>
      <c r="U320" s="42">
        <v>345.46890000000002</v>
      </c>
      <c r="W320" s="397" t="s">
        <v>53</v>
      </c>
    </row>
    <row r="321" spans="1:23" ht="15.95" customHeight="1">
      <c r="A321" s="68" t="s">
        <v>53</v>
      </c>
      <c r="B321" s="42">
        <v>13600</v>
      </c>
      <c r="C321" s="42">
        <v>3170</v>
      </c>
      <c r="D321" s="42">
        <v>453.27499999999998</v>
      </c>
      <c r="E321" s="42">
        <v>38500</v>
      </c>
      <c r="F321" s="42">
        <v>6970</v>
      </c>
      <c r="G321" s="42">
        <v>97.442999999999998</v>
      </c>
      <c r="H321" s="42">
        <v>600</v>
      </c>
      <c r="I321" s="42">
        <v>85</v>
      </c>
      <c r="J321" s="37">
        <v>2.3650000000000002</v>
      </c>
      <c r="L321" s="68" t="s">
        <v>53</v>
      </c>
      <c r="M321" s="42">
        <v>300</v>
      </c>
      <c r="N321" s="42">
        <v>45</v>
      </c>
      <c r="O321" s="42">
        <v>1.7449999999999997</v>
      </c>
      <c r="P321" s="42">
        <v>3910</v>
      </c>
      <c r="Q321" s="42">
        <v>2520</v>
      </c>
      <c r="R321" s="42">
        <v>85.169999999999987</v>
      </c>
      <c r="S321" s="42">
        <v>48600</v>
      </c>
      <c r="T321" s="42">
        <v>74220</v>
      </c>
      <c r="U321" s="42">
        <v>116.40560000000001</v>
      </c>
      <c r="W321" s="417"/>
    </row>
    <row r="322" spans="1:23" ht="4.9000000000000004" customHeight="1">
      <c r="A322" s="169"/>
      <c r="B322" s="94"/>
      <c r="C322" s="94"/>
      <c r="D322" s="94"/>
      <c r="E322" s="94"/>
      <c r="F322" s="94"/>
      <c r="G322" s="94"/>
      <c r="H322" s="94"/>
      <c r="I322" s="94"/>
      <c r="J322" s="94"/>
      <c r="L322" s="169"/>
      <c r="M322" s="94"/>
      <c r="N322" s="94"/>
      <c r="O322" s="94"/>
      <c r="P322" s="94"/>
      <c r="Q322" s="94"/>
      <c r="R322" s="94"/>
      <c r="S322" s="94"/>
      <c r="T322" s="94"/>
      <c r="U322" s="94"/>
    </row>
    <row r="323" spans="1:23" ht="13.5" customHeight="1">
      <c r="B323" s="227"/>
      <c r="C323" s="227"/>
      <c r="D323" s="227"/>
      <c r="E323" s="227"/>
      <c r="F323" s="227"/>
      <c r="G323" s="227"/>
      <c r="H323" s="227"/>
      <c r="I323" s="227"/>
      <c r="J323" s="183" t="s">
        <v>237</v>
      </c>
      <c r="L323" s="351" t="s">
        <v>413</v>
      </c>
      <c r="M323" s="227"/>
      <c r="N323" s="227"/>
      <c r="O323" s="227"/>
      <c r="P323" s="227"/>
      <c r="Q323" s="227"/>
      <c r="R323" s="227"/>
      <c r="S323" s="227"/>
      <c r="T323" s="222"/>
      <c r="U323" s="221"/>
    </row>
    <row r="324" spans="1:23" ht="13.5" customHeight="1">
      <c r="A324" s="50"/>
      <c r="B324" s="42"/>
      <c r="C324" s="42"/>
      <c r="D324" s="42"/>
      <c r="E324" s="42"/>
      <c r="F324" s="42"/>
      <c r="G324" s="42"/>
      <c r="H324" s="42"/>
      <c r="I324" s="42"/>
      <c r="L324" s="227" t="s">
        <v>127</v>
      </c>
    </row>
    <row r="325" spans="1:23" ht="13.5" customHeight="1">
      <c r="A325" s="50"/>
      <c r="B325" s="42"/>
      <c r="C325" s="42"/>
      <c r="D325" s="42"/>
      <c r="E325" s="42"/>
      <c r="F325" s="42"/>
      <c r="G325" s="42"/>
      <c r="H325" s="42"/>
      <c r="I325" s="42"/>
      <c r="M325" s="42"/>
      <c r="N325" s="42"/>
      <c r="O325" s="42"/>
      <c r="P325" s="42"/>
      <c r="Q325" s="42"/>
      <c r="R325" s="42"/>
      <c r="S325" s="42"/>
      <c r="T325" s="42"/>
      <c r="U325" s="42"/>
    </row>
    <row r="326" spans="1:23" ht="13.5" customHeight="1">
      <c r="A326" s="50"/>
      <c r="B326" s="42"/>
      <c r="C326" s="42"/>
      <c r="D326" s="42"/>
      <c r="E326" s="42"/>
      <c r="F326" s="42"/>
      <c r="G326" s="42"/>
      <c r="H326" s="42"/>
      <c r="I326" s="42"/>
      <c r="M326" s="42"/>
      <c r="N326" s="42"/>
      <c r="O326" s="42"/>
      <c r="P326" s="42"/>
      <c r="Q326" s="42"/>
      <c r="R326" s="42"/>
      <c r="S326" s="42"/>
      <c r="T326" s="42"/>
      <c r="U326" s="42"/>
    </row>
    <row r="327" spans="1:23" ht="13.5" customHeight="1">
      <c r="A327" s="50"/>
      <c r="B327" s="42"/>
      <c r="C327" s="42"/>
      <c r="D327" s="42"/>
      <c r="E327" s="42"/>
      <c r="F327" s="42"/>
      <c r="G327" s="42"/>
      <c r="H327" s="42"/>
      <c r="I327" s="42"/>
      <c r="M327" s="42"/>
      <c r="N327" s="42"/>
      <c r="O327" s="42"/>
      <c r="P327" s="42"/>
      <c r="Q327" s="42"/>
      <c r="R327" s="42"/>
      <c r="S327" s="42"/>
      <c r="T327" s="42"/>
      <c r="U327" s="42"/>
    </row>
    <row r="328" spans="1:23" ht="13.5" customHeight="1">
      <c r="A328" s="50"/>
      <c r="B328" s="42"/>
      <c r="C328" s="42"/>
      <c r="D328" s="42"/>
      <c r="E328" s="42"/>
      <c r="F328" s="42"/>
      <c r="G328" s="42"/>
      <c r="H328" s="42"/>
      <c r="I328" s="42"/>
      <c r="M328" s="42"/>
      <c r="N328" s="42"/>
      <c r="O328" s="42"/>
      <c r="P328" s="42"/>
      <c r="Q328" s="42"/>
      <c r="R328" s="42"/>
      <c r="S328" s="42"/>
      <c r="T328" s="42"/>
      <c r="U328" s="42"/>
    </row>
    <row r="329" spans="1:23" ht="13.5" customHeight="1">
      <c r="A329" s="50"/>
      <c r="B329" s="42"/>
      <c r="C329" s="42"/>
      <c r="D329" s="42"/>
      <c r="E329" s="42"/>
      <c r="F329" s="42"/>
      <c r="G329" s="42"/>
      <c r="H329" s="42"/>
      <c r="I329" s="42"/>
      <c r="M329" s="42"/>
      <c r="N329" s="42"/>
      <c r="O329" s="42"/>
      <c r="P329" s="42"/>
      <c r="Q329" s="42"/>
      <c r="R329" s="42"/>
      <c r="S329" s="42"/>
      <c r="T329" s="42"/>
      <c r="U329" s="42"/>
    </row>
    <row r="330" spans="1:23" ht="13.5" customHeight="1">
      <c r="A330" s="50"/>
      <c r="B330" s="42"/>
      <c r="C330" s="42"/>
      <c r="D330" s="42"/>
      <c r="E330" s="42"/>
      <c r="F330" s="42"/>
      <c r="G330" s="42"/>
      <c r="H330" s="42"/>
      <c r="I330" s="42"/>
      <c r="M330" s="42"/>
      <c r="N330" s="42"/>
      <c r="O330" s="42"/>
      <c r="P330" s="42"/>
      <c r="Q330" s="42"/>
      <c r="R330" s="42"/>
      <c r="S330" s="42"/>
      <c r="T330" s="42"/>
      <c r="U330" s="42"/>
    </row>
    <row r="331" spans="1:23" ht="13.5" customHeight="1">
      <c r="A331" s="50"/>
      <c r="B331" s="42"/>
      <c r="C331" s="42"/>
      <c r="D331" s="42"/>
      <c r="E331" s="42"/>
      <c r="F331" s="42"/>
      <c r="G331" s="42"/>
      <c r="H331" s="42"/>
      <c r="I331" s="42"/>
      <c r="M331" s="42"/>
      <c r="N331" s="42"/>
      <c r="O331" s="42"/>
      <c r="P331" s="42"/>
      <c r="Q331" s="42"/>
      <c r="R331" s="42"/>
      <c r="S331" s="42"/>
      <c r="T331" s="42"/>
      <c r="U331" s="42"/>
    </row>
    <row r="332" spans="1:23" ht="13.5" customHeight="1">
      <c r="A332" s="50"/>
      <c r="B332" s="42"/>
      <c r="C332" s="42"/>
      <c r="D332" s="42"/>
      <c r="E332" s="42"/>
      <c r="F332" s="42"/>
      <c r="G332" s="42"/>
      <c r="H332" s="42"/>
      <c r="I332" s="42"/>
      <c r="M332" s="42"/>
      <c r="N332" s="42"/>
      <c r="O332" s="42"/>
      <c r="P332" s="42"/>
      <c r="Q332" s="42"/>
      <c r="R332" s="42"/>
      <c r="S332" s="42"/>
      <c r="T332" s="42"/>
      <c r="U332" s="42"/>
    </row>
    <row r="333" spans="1:23" ht="13.5" customHeight="1">
      <c r="A333" s="50"/>
      <c r="B333" s="42"/>
      <c r="C333" s="42"/>
      <c r="D333" s="42"/>
      <c r="E333" s="42"/>
      <c r="F333" s="42"/>
      <c r="G333" s="42"/>
      <c r="H333" s="42"/>
      <c r="I333" s="42"/>
      <c r="M333" s="42"/>
      <c r="N333" s="42"/>
      <c r="O333" s="42"/>
      <c r="P333" s="42"/>
      <c r="Q333" s="42"/>
      <c r="R333" s="42"/>
      <c r="S333" s="42"/>
      <c r="T333" s="42"/>
      <c r="U333" s="42"/>
    </row>
    <row r="334" spans="1:23" ht="13.5" customHeight="1">
      <c r="B334" s="42"/>
      <c r="C334" s="42"/>
      <c r="D334" s="42"/>
      <c r="E334" s="42"/>
      <c r="F334" s="42"/>
      <c r="G334" s="42"/>
      <c r="H334" s="42"/>
      <c r="I334" s="42"/>
      <c r="M334" s="42"/>
      <c r="N334" s="42"/>
      <c r="O334" s="42"/>
      <c r="P334" s="42"/>
      <c r="Q334" s="42"/>
      <c r="R334" s="42"/>
      <c r="S334" s="42"/>
      <c r="T334" s="42"/>
      <c r="U334" s="42"/>
    </row>
    <row r="335" spans="1:23">
      <c r="B335" s="42"/>
      <c r="C335" s="42"/>
      <c r="D335" s="42"/>
      <c r="E335" s="42"/>
      <c r="F335" s="42"/>
      <c r="G335" s="42"/>
      <c r="H335" s="42"/>
      <c r="I335" s="42"/>
      <c r="M335" s="42"/>
      <c r="N335" s="42"/>
      <c r="O335" s="42"/>
      <c r="P335" s="42"/>
      <c r="Q335" s="42"/>
      <c r="R335" s="42"/>
      <c r="S335" s="42"/>
      <c r="T335" s="42"/>
      <c r="U335" s="42"/>
    </row>
    <row r="336" spans="1:23">
      <c r="B336" s="42"/>
      <c r="C336" s="42"/>
      <c r="D336" s="42"/>
      <c r="E336" s="42"/>
      <c r="F336" s="42"/>
      <c r="G336" s="42"/>
      <c r="H336" s="42"/>
      <c r="I336" s="42"/>
      <c r="M336" s="42"/>
      <c r="N336" s="42"/>
      <c r="O336" s="42"/>
      <c r="P336" s="42"/>
      <c r="Q336" s="42"/>
      <c r="R336" s="42"/>
      <c r="S336" s="42"/>
      <c r="T336" s="42"/>
      <c r="U336" s="42"/>
    </row>
    <row r="337" spans="2:21">
      <c r="B337" s="42"/>
      <c r="C337" s="42"/>
      <c r="D337" s="42"/>
      <c r="E337" s="42"/>
      <c r="F337" s="42"/>
      <c r="G337" s="42"/>
      <c r="H337" s="42"/>
      <c r="I337" s="42"/>
      <c r="M337" s="42"/>
      <c r="N337" s="42"/>
      <c r="O337" s="42"/>
      <c r="P337" s="42"/>
      <c r="Q337" s="42"/>
      <c r="R337" s="42"/>
      <c r="S337" s="42"/>
      <c r="T337" s="42"/>
      <c r="U337" s="42"/>
    </row>
    <row r="338" spans="2:21">
      <c r="B338" s="42"/>
      <c r="C338" s="42"/>
      <c r="D338" s="42"/>
      <c r="E338" s="42"/>
      <c r="F338" s="42"/>
      <c r="G338" s="42"/>
      <c r="H338" s="42"/>
      <c r="I338" s="42"/>
    </row>
    <row r="339" spans="2:21">
      <c r="B339" s="42"/>
      <c r="C339" s="42"/>
      <c r="D339" s="42"/>
      <c r="E339" s="42"/>
      <c r="F339" s="42"/>
      <c r="G339" s="42"/>
      <c r="H339" s="42"/>
      <c r="I339" s="42"/>
    </row>
    <row r="343" spans="2:21">
      <c r="B343" s="42"/>
      <c r="C343" s="42"/>
      <c r="D343" s="42"/>
      <c r="E343" s="42"/>
      <c r="F343" s="42"/>
      <c r="G343" s="42"/>
      <c r="H343" s="42"/>
      <c r="I343" s="42"/>
      <c r="J343" s="42"/>
      <c r="M343" s="42"/>
      <c r="N343" s="42"/>
      <c r="O343" s="42"/>
      <c r="P343" s="42"/>
      <c r="Q343" s="42"/>
      <c r="R343" s="42"/>
      <c r="S343" s="42"/>
      <c r="T343" s="42"/>
      <c r="U343" s="42"/>
    </row>
    <row r="344" spans="2:21">
      <c r="B344" s="42"/>
      <c r="C344" s="42"/>
      <c r="D344" s="42"/>
      <c r="E344" s="42"/>
      <c r="F344" s="42"/>
      <c r="G344" s="42"/>
      <c r="H344" s="42"/>
      <c r="I344" s="42"/>
      <c r="J344" s="42"/>
      <c r="M344" s="42"/>
      <c r="N344" s="42"/>
      <c r="O344" s="42"/>
      <c r="P344" s="42"/>
      <c r="Q344" s="42"/>
      <c r="R344" s="42"/>
      <c r="S344" s="42"/>
      <c r="T344" s="42"/>
      <c r="U344" s="42"/>
    </row>
    <row r="345" spans="2:21">
      <c r="B345" s="42"/>
      <c r="C345" s="42"/>
      <c r="D345" s="42"/>
      <c r="E345" s="42"/>
      <c r="F345" s="42"/>
      <c r="G345" s="42"/>
      <c r="H345" s="42"/>
      <c r="I345" s="42"/>
      <c r="J345" s="42"/>
      <c r="M345" s="42"/>
      <c r="N345" s="42"/>
      <c r="O345" s="42"/>
      <c r="P345" s="42"/>
      <c r="Q345" s="42"/>
      <c r="R345" s="42"/>
      <c r="S345" s="42"/>
      <c r="T345" s="42"/>
      <c r="U345" s="42"/>
    </row>
    <row r="346" spans="2:21">
      <c r="B346" s="42"/>
      <c r="C346" s="42"/>
      <c r="D346" s="42"/>
      <c r="E346" s="42"/>
      <c r="F346" s="42"/>
      <c r="G346" s="42"/>
      <c r="H346" s="42"/>
      <c r="I346" s="42"/>
      <c r="J346" s="42"/>
      <c r="M346" s="42"/>
      <c r="N346" s="42"/>
      <c r="O346" s="42"/>
      <c r="P346" s="42"/>
      <c r="Q346" s="42"/>
      <c r="R346" s="42"/>
      <c r="S346" s="42"/>
      <c r="T346" s="42"/>
      <c r="U346" s="42"/>
    </row>
    <row r="347" spans="2:21">
      <c r="B347" s="42"/>
      <c r="C347" s="42"/>
      <c r="D347" s="42"/>
      <c r="E347" s="42"/>
      <c r="F347" s="42"/>
      <c r="G347" s="42"/>
      <c r="H347" s="42"/>
      <c r="I347" s="42"/>
      <c r="J347" s="42"/>
      <c r="M347" s="42"/>
      <c r="N347" s="42"/>
      <c r="O347" s="42"/>
      <c r="P347" s="42"/>
      <c r="Q347" s="42"/>
      <c r="R347" s="42"/>
      <c r="S347" s="42"/>
      <c r="T347" s="42"/>
      <c r="U347" s="42"/>
    </row>
    <row r="348" spans="2:21">
      <c r="B348" s="42"/>
      <c r="C348" s="42"/>
      <c r="D348" s="42"/>
      <c r="E348" s="42"/>
      <c r="F348" s="42"/>
      <c r="G348" s="42"/>
      <c r="H348" s="42"/>
      <c r="I348" s="42"/>
      <c r="J348" s="42"/>
      <c r="M348" s="42"/>
      <c r="N348" s="42"/>
      <c r="O348" s="42"/>
      <c r="P348" s="42"/>
      <c r="Q348" s="42"/>
      <c r="R348" s="42"/>
      <c r="S348" s="42"/>
      <c r="T348" s="42"/>
      <c r="U348" s="42"/>
    </row>
    <row r="349" spans="2:21">
      <c r="B349" s="42"/>
      <c r="C349" s="42"/>
      <c r="D349" s="42"/>
      <c r="E349" s="42"/>
      <c r="F349" s="42"/>
      <c r="G349" s="42"/>
      <c r="H349" s="42"/>
      <c r="I349" s="42"/>
      <c r="J349" s="42"/>
      <c r="M349" s="42"/>
      <c r="N349" s="42"/>
      <c r="O349" s="42"/>
      <c r="P349" s="42"/>
      <c r="Q349" s="42"/>
      <c r="R349" s="42"/>
      <c r="S349" s="42"/>
      <c r="T349" s="42"/>
      <c r="U349" s="42"/>
    </row>
    <row r="350" spans="2:21">
      <c r="B350" s="42"/>
      <c r="C350" s="42"/>
      <c r="D350" s="42"/>
      <c r="E350" s="42"/>
      <c r="F350" s="42"/>
      <c r="G350" s="42"/>
      <c r="H350" s="42"/>
      <c r="I350" s="42"/>
      <c r="J350" s="42"/>
      <c r="M350" s="42"/>
      <c r="N350" s="42"/>
      <c r="O350" s="42"/>
      <c r="P350" s="42"/>
      <c r="Q350" s="42"/>
      <c r="R350" s="42"/>
      <c r="S350" s="42"/>
      <c r="T350" s="42"/>
      <c r="U350" s="42"/>
    </row>
    <row r="351" spans="2:21">
      <c r="B351" s="42"/>
      <c r="C351" s="42"/>
      <c r="D351" s="42"/>
      <c r="E351" s="42"/>
      <c r="F351" s="42"/>
      <c r="G351" s="42"/>
      <c r="H351" s="42"/>
      <c r="I351" s="42"/>
      <c r="J351" s="42"/>
      <c r="M351" s="42"/>
      <c r="N351" s="42"/>
      <c r="O351" s="42"/>
      <c r="P351" s="42"/>
      <c r="Q351" s="42"/>
      <c r="R351" s="42"/>
      <c r="S351" s="42"/>
      <c r="T351" s="42"/>
      <c r="U351" s="42"/>
    </row>
    <row r="352" spans="2:21">
      <c r="B352" s="42"/>
      <c r="C352" s="42"/>
      <c r="D352" s="42"/>
      <c r="E352" s="42"/>
      <c r="F352" s="42"/>
      <c r="G352" s="42"/>
      <c r="H352" s="42"/>
      <c r="I352" s="42"/>
      <c r="J352" s="42"/>
      <c r="M352" s="42"/>
      <c r="N352" s="42"/>
      <c r="O352" s="42"/>
      <c r="P352" s="42"/>
      <c r="Q352" s="42"/>
      <c r="R352" s="42"/>
      <c r="S352" s="42"/>
      <c r="T352" s="42"/>
      <c r="U352" s="42"/>
    </row>
    <row r="353" spans="2:21">
      <c r="B353" s="42"/>
      <c r="C353" s="42"/>
      <c r="D353" s="42"/>
      <c r="E353" s="42"/>
      <c r="F353" s="42"/>
      <c r="G353" s="42"/>
      <c r="H353" s="42"/>
      <c r="I353" s="42"/>
      <c r="J353" s="42"/>
      <c r="M353" s="42"/>
      <c r="N353" s="42"/>
      <c r="O353" s="42"/>
      <c r="P353" s="42"/>
      <c r="Q353" s="42"/>
      <c r="R353" s="42"/>
      <c r="S353" s="42"/>
      <c r="T353" s="42"/>
      <c r="U353" s="42"/>
    </row>
    <row r="354" spans="2:21">
      <c r="B354" s="42"/>
      <c r="C354" s="42"/>
      <c r="D354" s="42"/>
      <c r="E354" s="42"/>
      <c r="F354" s="42"/>
      <c r="G354" s="42"/>
      <c r="H354" s="42"/>
      <c r="I354" s="42"/>
      <c r="J354" s="42"/>
      <c r="M354" s="42"/>
      <c r="N354" s="42"/>
      <c r="O354" s="42"/>
      <c r="P354" s="42"/>
      <c r="Q354" s="42"/>
      <c r="R354" s="42"/>
      <c r="S354" s="42"/>
      <c r="T354" s="42"/>
      <c r="U354" s="42"/>
    </row>
    <row r="355" spans="2:21">
      <c r="B355" s="42"/>
      <c r="C355" s="42"/>
      <c r="D355" s="42"/>
      <c r="E355" s="42"/>
      <c r="F355" s="42"/>
      <c r="G355" s="42"/>
      <c r="H355" s="42"/>
      <c r="I355" s="42"/>
      <c r="J355" s="42"/>
      <c r="M355" s="42"/>
      <c r="N355" s="42"/>
      <c r="O355" s="42"/>
      <c r="P355" s="42"/>
      <c r="Q355" s="42"/>
      <c r="R355" s="42"/>
      <c r="S355" s="42"/>
      <c r="T355" s="42"/>
      <c r="U355" s="42"/>
    </row>
  </sheetData>
  <mergeCells count="134">
    <mergeCell ref="M253:O253"/>
    <mergeCell ref="P253:R253"/>
    <mergeCell ref="S253:U253"/>
    <mergeCell ref="A253:A255"/>
    <mergeCell ref="B253:D253"/>
    <mergeCell ref="E253:G253"/>
    <mergeCell ref="H253:J253"/>
    <mergeCell ref="L253:L255"/>
    <mergeCell ref="L205:L207"/>
    <mergeCell ref="M205:O205"/>
    <mergeCell ref="P205:R205"/>
    <mergeCell ref="S205:U205"/>
    <mergeCell ref="A205:A207"/>
    <mergeCell ref="B205:D205"/>
    <mergeCell ref="A250:J250"/>
    <mergeCell ref="L250:U250"/>
    <mergeCell ref="A275:J275"/>
    <mergeCell ref="A278:A280"/>
    <mergeCell ref="B278:D278"/>
    <mergeCell ref="E278:G278"/>
    <mergeCell ref="H278:J278"/>
    <mergeCell ref="L278:L280"/>
    <mergeCell ref="M278:O278"/>
    <mergeCell ref="P278:R278"/>
    <mergeCell ref="S278:U278"/>
    <mergeCell ref="L275:U275"/>
    <mergeCell ref="L303:L305"/>
    <mergeCell ref="M303:O303"/>
    <mergeCell ref="P303:R303"/>
    <mergeCell ref="S303:U303"/>
    <mergeCell ref="A300:J300"/>
    <mergeCell ref="A303:A305"/>
    <mergeCell ref="B303:D303"/>
    <mergeCell ref="E303:G303"/>
    <mergeCell ref="H303:J303"/>
    <mergeCell ref="L300:U300"/>
    <mergeCell ref="S137:U137"/>
    <mergeCell ref="L137:L139"/>
    <mergeCell ref="L159:L161"/>
    <mergeCell ref="M159:O159"/>
    <mergeCell ref="P159:R159"/>
    <mergeCell ref="S159:U159"/>
    <mergeCell ref="A2:J2"/>
    <mergeCell ref="B3:D3"/>
    <mergeCell ref="E3:G3"/>
    <mergeCell ref="H3:J3"/>
    <mergeCell ref="A3:A5"/>
    <mergeCell ref="A99:J99"/>
    <mergeCell ref="A100:A102"/>
    <mergeCell ref="M137:O137"/>
    <mergeCell ref="P137:R137"/>
    <mergeCell ref="B100:D100"/>
    <mergeCell ref="E100:G100"/>
    <mergeCell ref="H100:J100"/>
    <mergeCell ref="A137:A139"/>
    <mergeCell ref="B137:D137"/>
    <mergeCell ref="E137:G137"/>
    <mergeCell ref="H137:J137"/>
    <mergeCell ref="A135:J135"/>
    <mergeCell ref="A157:J157"/>
    <mergeCell ref="X158:AG158"/>
    <mergeCell ref="X137:X139"/>
    <mergeCell ref="Y137:AA137"/>
    <mergeCell ref="AB137:AD137"/>
    <mergeCell ref="AE137:AG137"/>
    <mergeCell ref="X159:X161"/>
    <mergeCell ref="Y159:AA159"/>
    <mergeCell ref="AB159:AD159"/>
    <mergeCell ref="AE159:AG159"/>
    <mergeCell ref="AI137:AI139"/>
    <mergeCell ref="AJ137:AL137"/>
    <mergeCell ref="AM137:AO137"/>
    <mergeCell ref="AP137:AR137"/>
    <mergeCell ref="AJ159:AL159"/>
    <mergeCell ref="AM159:AO159"/>
    <mergeCell ref="AP159:AR159"/>
    <mergeCell ref="AI182:AI184"/>
    <mergeCell ref="AJ182:AL182"/>
    <mergeCell ref="AM182:AO182"/>
    <mergeCell ref="AP182:AR182"/>
    <mergeCell ref="AI159:AI161"/>
    <mergeCell ref="AI229:AI231"/>
    <mergeCell ref="AJ229:AL229"/>
    <mergeCell ref="AM229:AO229"/>
    <mergeCell ref="AP229:AR229"/>
    <mergeCell ref="AI205:AI207"/>
    <mergeCell ref="AJ205:AL205"/>
    <mergeCell ref="AM205:AO205"/>
    <mergeCell ref="AP205:AR205"/>
    <mergeCell ref="AI225:AP225"/>
    <mergeCell ref="A202:J202"/>
    <mergeCell ref="A226:J226"/>
    <mergeCell ref="B182:D182"/>
    <mergeCell ref="E182:G182"/>
    <mergeCell ref="H182:J182"/>
    <mergeCell ref="L225:S225"/>
    <mergeCell ref="A229:A231"/>
    <mergeCell ref="B229:D229"/>
    <mergeCell ref="E229:G229"/>
    <mergeCell ref="H229:J229"/>
    <mergeCell ref="L229:L231"/>
    <mergeCell ref="M229:O229"/>
    <mergeCell ref="P229:R229"/>
    <mergeCell ref="S229:U229"/>
    <mergeCell ref="E205:G205"/>
    <mergeCell ref="H205:J205"/>
    <mergeCell ref="L202:U202"/>
    <mergeCell ref="L226:U226"/>
    <mergeCell ref="A159:A161"/>
    <mergeCell ref="P182:R182"/>
    <mergeCell ref="S182:U182"/>
    <mergeCell ref="L182:L184"/>
    <mergeCell ref="M182:O182"/>
    <mergeCell ref="B159:D159"/>
    <mergeCell ref="E159:G159"/>
    <mergeCell ref="H159:J159"/>
    <mergeCell ref="A182:A184"/>
    <mergeCell ref="A180:J180"/>
    <mergeCell ref="X227:AG227"/>
    <mergeCell ref="X229:X231"/>
    <mergeCell ref="Y229:AA229"/>
    <mergeCell ref="AB229:AD229"/>
    <mergeCell ref="AE229:AG229"/>
    <mergeCell ref="X181:AG181"/>
    <mergeCell ref="X182:X184"/>
    <mergeCell ref="Y182:AA182"/>
    <mergeCell ref="AB182:AD182"/>
    <mergeCell ref="AE182:AG182"/>
    <mergeCell ref="X203:AG203"/>
    <mergeCell ref="X205:X207"/>
    <mergeCell ref="Y205:AA205"/>
    <mergeCell ref="V202:AE202"/>
    <mergeCell ref="AB205:AD205"/>
    <mergeCell ref="AE205:AG205"/>
  </mergeCells>
  <phoneticPr fontId="0" type="noConversion"/>
  <pageMargins left="0.78740157480314965" right="0.78740157480314965" top="0.98425196850393704" bottom="0.98425196850393704" header="0" footer="0"/>
  <pageSetup paperSize="9" scale="97" orientation="portrait" r:id="rId1"/>
  <headerFooter scaleWithDoc="0" alignWithMargins="0"/>
  <rowBreaks count="4" manualBreakCount="4">
    <brk id="66" max="20" man="1"/>
    <brk id="134" max="16383" man="1"/>
    <brk id="173" max="20" man="1"/>
    <brk id="2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0"/>
  </sheetPr>
  <dimension ref="A1:AH553"/>
  <sheetViews>
    <sheetView showGridLines="0" topLeftCell="A352" zoomScaleNormal="100" zoomScaleSheetLayoutView="100" workbookViewId="0">
      <selection activeCell="A352" sqref="A352:H352"/>
    </sheetView>
  </sheetViews>
  <sheetFormatPr baseColWidth="10" defaultColWidth="11.42578125" defaultRowHeight="12.75"/>
  <cols>
    <col min="1" max="1" width="23.42578125" style="23" customWidth="1"/>
    <col min="2" max="4" width="8.5703125" style="23" customWidth="1"/>
    <col min="5" max="5" width="8.5703125" style="152" customWidth="1"/>
    <col min="6" max="8" width="8.5703125" style="23" customWidth="1"/>
    <col min="9" max="9" width="3.140625" style="23" customWidth="1"/>
    <col min="10" max="10" width="22.7109375" style="23" customWidth="1"/>
    <col min="11" max="13" width="8.5703125" style="23" customWidth="1"/>
    <col min="14" max="14" width="9" style="23" customWidth="1"/>
    <col min="15" max="17" width="8.5703125" style="23" customWidth="1"/>
    <col min="18" max="16384" width="11.42578125" style="23"/>
  </cols>
  <sheetData>
    <row r="1" spans="1:9" ht="3.75" hidden="1" customHeight="1">
      <c r="I1" s="23" t="s">
        <v>175</v>
      </c>
    </row>
    <row r="2" spans="1:9" ht="32.25" hidden="1" customHeight="1">
      <c r="A2" s="549" t="s">
        <v>202</v>
      </c>
      <c r="B2" s="549"/>
      <c r="C2" s="549"/>
      <c r="D2" s="549"/>
      <c r="E2" s="549"/>
      <c r="F2" s="549"/>
      <c r="G2" s="549"/>
      <c r="H2" s="549"/>
      <c r="I2" s="23" t="s">
        <v>176</v>
      </c>
    </row>
    <row r="3" spans="1:9" ht="10.5" hidden="1" customHeight="1">
      <c r="A3" s="131" t="s">
        <v>146</v>
      </c>
      <c r="B3" s="13"/>
      <c r="C3" s="13"/>
      <c r="D3" s="13"/>
      <c r="E3" s="156"/>
      <c r="F3" s="13"/>
      <c r="G3" s="13"/>
      <c r="H3" s="13"/>
      <c r="I3" s="23" t="s">
        <v>203</v>
      </c>
    </row>
    <row r="4" spans="1:9" hidden="1">
      <c r="A4" s="527" t="s">
        <v>147</v>
      </c>
      <c r="B4" s="547" t="s">
        <v>69</v>
      </c>
      <c r="C4" s="548"/>
      <c r="D4" s="548"/>
      <c r="E4" s="548"/>
      <c r="F4" s="548"/>
      <c r="G4" s="548"/>
      <c r="H4" s="548"/>
      <c r="I4" s="23" t="s">
        <v>204</v>
      </c>
    </row>
    <row r="5" spans="1:9" hidden="1">
      <c r="A5" s="528"/>
      <c r="B5" s="56" t="s">
        <v>47</v>
      </c>
      <c r="C5" s="76" t="s">
        <v>50</v>
      </c>
      <c r="D5" s="76" t="s">
        <v>70</v>
      </c>
      <c r="E5" s="112" t="s">
        <v>54</v>
      </c>
      <c r="F5" s="77" t="s">
        <v>55</v>
      </c>
      <c r="G5" s="76" t="s">
        <v>71</v>
      </c>
      <c r="H5" s="76" t="s">
        <v>72</v>
      </c>
      <c r="I5" s="23" t="s">
        <v>205</v>
      </c>
    </row>
    <row r="6" spans="1:9" hidden="1">
      <c r="A6" s="78" t="s">
        <v>206</v>
      </c>
      <c r="B6" s="11"/>
      <c r="C6" s="11"/>
      <c r="D6" s="11"/>
      <c r="E6" s="50"/>
      <c r="F6" s="11"/>
      <c r="G6" s="11"/>
      <c r="H6" s="11"/>
      <c r="I6" s="23">
        <v>23615.200000000001</v>
      </c>
    </row>
    <row r="7" spans="1:9" hidden="1">
      <c r="A7" s="57" t="s">
        <v>100</v>
      </c>
      <c r="B7" s="11"/>
      <c r="C7" s="11"/>
      <c r="D7" s="11"/>
      <c r="E7" s="50"/>
      <c r="F7" s="11"/>
      <c r="G7" s="11"/>
      <c r="H7" s="11"/>
      <c r="I7" s="23">
        <v>200.63473919999998</v>
      </c>
    </row>
    <row r="8" spans="1:9" hidden="1">
      <c r="A8" s="79" t="s">
        <v>56</v>
      </c>
      <c r="B8" s="80">
        <f t="shared" ref="B8:B13" si="0">SUM(C8:H8)</f>
        <v>417395</v>
      </c>
      <c r="C8" s="42">
        <v>99760</v>
      </c>
      <c r="D8" s="42">
        <v>114060</v>
      </c>
      <c r="E8" s="66">
        <v>17125</v>
      </c>
      <c r="F8" s="42">
        <v>74980</v>
      </c>
      <c r="G8" s="42">
        <v>44620</v>
      </c>
      <c r="H8" s="42">
        <v>66850</v>
      </c>
      <c r="I8" s="23">
        <v>103360</v>
      </c>
    </row>
    <row r="9" spans="1:9" hidden="1">
      <c r="A9" s="79" t="s">
        <v>57</v>
      </c>
      <c r="B9" s="80">
        <f t="shared" si="0"/>
        <v>2620960</v>
      </c>
      <c r="C9" s="42">
        <v>518290</v>
      </c>
      <c r="D9" s="42">
        <v>674450</v>
      </c>
      <c r="E9" s="66">
        <v>534770</v>
      </c>
      <c r="F9" s="42">
        <v>345600</v>
      </c>
      <c r="G9" s="42">
        <v>208160</v>
      </c>
      <c r="H9" s="42">
        <v>339690</v>
      </c>
      <c r="I9" s="23">
        <v>21705.599999999999</v>
      </c>
    </row>
    <row r="10" spans="1:9" hidden="1">
      <c r="A10" s="79" t="s">
        <v>58</v>
      </c>
      <c r="B10" s="80">
        <f t="shared" si="0"/>
        <v>1254050</v>
      </c>
      <c r="C10" s="42">
        <v>177550</v>
      </c>
      <c r="D10" s="42">
        <v>232980</v>
      </c>
      <c r="E10" s="66">
        <v>273550</v>
      </c>
      <c r="F10" s="42">
        <v>212250</v>
      </c>
      <c r="G10" s="42">
        <v>168680</v>
      </c>
      <c r="H10" s="42">
        <v>189040</v>
      </c>
      <c r="I10" s="23">
        <v>3121.2652800000001</v>
      </c>
    </row>
    <row r="11" spans="1:9" hidden="1">
      <c r="A11" s="79" t="s">
        <v>62</v>
      </c>
      <c r="B11" s="80">
        <f t="shared" si="0"/>
        <v>312370</v>
      </c>
      <c r="C11" s="42">
        <v>39640</v>
      </c>
      <c r="D11" s="42">
        <v>81310</v>
      </c>
      <c r="E11" s="66">
        <v>56860</v>
      </c>
      <c r="F11" s="42">
        <v>47210</v>
      </c>
      <c r="G11" s="42">
        <v>77070</v>
      </c>
      <c r="H11" s="42">
        <v>10280</v>
      </c>
      <c r="I11" s="23">
        <v>14470.400000000001</v>
      </c>
    </row>
    <row r="12" spans="1:9" hidden="1">
      <c r="A12" s="79" t="s">
        <v>63</v>
      </c>
      <c r="B12" s="80">
        <f t="shared" si="0"/>
        <v>96670</v>
      </c>
      <c r="C12" s="42">
        <v>25100</v>
      </c>
      <c r="D12" s="42">
        <v>19650</v>
      </c>
      <c r="E12" s="66">
        <v>920</v>
      </c>
      <c r="F12" s="42">
        <v>18190</v>
      </c>
      <c r="G12" s="42">
        <v>17600</v>
      </c>
      <c r="H12" s="42">
        <v>15210</v>
      </c>
      <c r="I12" s="23">
        <v>10939.6224</v>
      </c>
    </row>
    <row r="13" spans="1:9" hidden="1">
      <c r="A13" s="79" t="s">
        <v>64</v>
      </c>
      <c r="B13" s="80">
        <f t="shared" si="0"/>
        <v>1186750</v>
      </c>
      <c r="C13" s="42">
        <v>157900</v>
      </c>
      <c r="D13" s="42">
        <v>366660</v>
      </c>
      <c r="E13" s="66">
        <v>83650</v>
      </c>
      <c r="F13" s="42">
        <v>201580</v>
      </c>
      <c r="G13" s="42">
        <v>130780</v>
      </c>
      <c r="H13" s="42">
        <v>246180</v>
      </c>
      <c r="I13" s="23">
        <v>437690</v>
      </c>
    </row>
    <row r="14" spans="1:9" hidden="1">
      <c r="A14" s="57" t="s">
        <v>101</v>
      </c>
      <c r="B14" s="80"/>
      <c r="C14" s="42"/>
      <c r="D14" s="42"/>
      <c r="E14" s="66"/>
      <c r="F14" s="42"/>
      <c r="G14" s="42"/>
      <c r="H14" s="42"/>
      <c r="I14" s="23">
        <v>91914.9</v>
      </c>
    </row>
    <row r="15" spans="1:9" hidden="1">
      <c r="A15" s="79" t="s">
        <v>56</v>
      </c>
      <c r="B15" s="80">
        <f t="shared" ref="B15:B20" si="1">SUM(C15:H15)</f>
        <v>82130</v>
      </c>
      <c r="C15" s="42">
        <v>19860</v>
      </c>
      <c r="D15" s="42">
        <v>23120</v>
      </c>
      <c r="E15" s="66">
        <v>3420</v>
      </c>
      <c r="F15" s="42">
        <v>14220</v>
      </c>
      <c r="G15" s="42">
        <v>8350</v>
      </c>
      <c r="H15" s="42">
        <v>13160</v>
      </c>
      <c r="I15" s="23">
        <v>1176.51072</v>
      </c>
    </row>
    <row r="16" spans="1:9" hidden="1">
      <c r="A16" s="79" t="s">
        <v>57</v>
      </c>
      <c r="B16" s="80">
        <f t="shared" si="1"/>
        <v>524570</v>
      </c>
      <c r="C16" s="42">
        <v>103380</v>
      </c>
      <c r="D16" s="42">
        <v>134970</v>
      </c>
      <c r="E16" s="66">
        <v>113360</v>
      </c>
      <c r="F16" s="42">
        <v>65770</v>
      </c>
      <c r="G16" s="42">
        <v>40470</v>
      </c>
      <c r="H16" s="42">
        <v>66620</v>
      </c>
      <c r="I16" s="23">
        <v>240729.50000000003</v>
      </c>
    </row>
    <row r="17" spans="1:9" hidden="1">
      <c r="A17" s="79" t="s">
        <v>58</v>
      </c>
      <c r="B17" s="80">
        <f t="shared" si="1"/>
        <v>113089</v>
      </c>
      <c r="C17" s="42">
        <v>16060</v>
      </c>
      <c r="D17" s="42">
        <v>21310</v>
      </c>
      <c r="E17" s="66">
        <v>24250</v>
      </c>
      <c r="F17" s="42">
        <v>18980</v>
      </c>
      <c r="G17" s="42">
        <v>15259</v>
      </c>
      <c r="H17" s="42">
        <v>17230</v>
      </c>
      <c r="I17" s="23">
        <v>445.34957500000007</v>
      </c>
    </row>
    <row r="18" spans="1:9" hidden="1">
      <c r="A18" s="79" t="s">
        <v>62</v>
      </c>
      <c r="B18" s="80">
        <f t="shared" si="1"/>
        <v>28510</v>
      </c>
      <c r="C18" s="42">
        <v>3730</v>
      </c>
      <c r="D18" s="42">
        <v>7340</v>
      </c>
      <c r="E18" s="66">
        <v>5210</v>
      </c>
      <c r="F18" s="42">
        <v>4540</v>
      </c>
      <c r="G18" s="42">
        <v>6730</v>
      </c>
      <c r="H18" s="42">
        <v>960</v>
      </c>
      <c r="I18" s="23">
        <v>19470</v>
      </c>
    </row>
    <row r="19" spans="1:9" hidden="1">
      <c r="A19" s="79" t="s">
        <v>63</v>
      </c>
      <c r="B19" s="80">
        <f t="shared" si="1"/>
        <v>60870</v>
      </c>
      <c r="C19" s="42">
        <v>15900</v>
      </c>
      <c r="D19" s="42">
        <v>12240</v>
      </c>
      <c r="E19" s="66">
        <v>560</v>
      </c>
      <c r="F19" s="42">
        <v>11660</v>
      </c>
      <c r="G19" s="42">
        <v>10760</v>
      </c>
      <c r="H19" s="42">
        <v>9750</v>
      </c>
      <c r="I19" s="23">
        <v>12655.5</v>
      </c>
    </row>
    <row r="20" spans="1:9" hidden="1">
      <c r="A20" s="79" t="s">
        <v>64</v>
      </c>
      <c r="B20" s="80">
        <f t="shared" si="1"/>
        <v>1402310</v>
      </c>
      <c r="C20" s="42">
        <v>194820</v>
      </c>
      <c r="D20" s="42">
        <v>423240</v>
      </c>
      <c r="E20" s="66">
        <v>103840</v>
      </c>
      <c r="F20" s="42">
        <v>235720</v>
      </c>
      <c r="G20" s="42">
        <v>153540</v>
      </c>
      <c r="H20" s="42">
        <v>291150</v>
      </c>
      <c r="I20" s="23">
        <v>404.976</v>
      </c>
    </row>
    <row r="21" spans="1:9" hidden="1">
      <c r="A21" s="57" t="s">
        <v>129</v>
      </c>
      <c r="B21" s="80"/>
      <c r="C21" s="42"/>
      <c r="D21" s="42"/>
      <c r="E21" s="66"/>
      <c r="F21" s="42"/>
      <c r="G21" s="42"/>
      <c r="H21" s="42"/>
    </row>
    <row r="22" spans="1:9" hidden="1">
      <c r="A22" s="79" t="s">
        <v>56</v>
      </c>
      <c r="B22" s="80">
        <f t="shared" ref="B22:B27" si="2">SUM(C22:H22)</f>
        <v>11776</v>
      </c>
      <c r="C22" s="42">
        <v>2889</v>
      </c>
      <c r="D22" s="42">
        <v>3357</v>
      </c>
      <c r="E22" s="66">
        <v>479</v>
      </c>
      <c r="F22" s="42">
        <v>1967</v>
      </c>
      <c r="G22" s="42">
        <v>1182</v>
      </c>
      <c r="H22" s="42">
        <v>1902</v>
      </c>
    </row>
    <row r="23" spans="1:9" hidden="1">
      <c r="A23" s="79" t="s">
        <v>57</v>
      </c>
      <c r="B23" s="80">
        <f t="shared" si="2"/>
        <v>6989</v>
      </c>
      <c r="C23" s="42">
        <v>1374</v>
      </c>
      <c r="D23" s="42">
        <v>1855</v>
      </c>
      <c r="E23" s="66">
        <v>1543</v>
      </c>
      <c r="F23" s="42">
        <v>795</v>
      </c>
      <c r="G23" s="42">
        <v>504</v>
      </c>
      <c r="H23" s="42">
        <v>918</v>
      </c>
    </row>
    <row r="24" spans="1:9" hidden="1">
      <c r="A24" s="79" t="s">
        <v>58</v>
      </c>
      <c r="B24" s="80">
        <f t="shared" si="2"/>
        <v>3042</v>
      </c>
      <c r="C24" s="42">
        <v>422</v>
      </c>
      <c r="D24" s="42">
        <v>578</v>
      </c>
      <c r="E24" s="66">
        <v>663</v>
      </c>
      <c r="F24" s="42">
        <v>516</v>
      </c>
      <c r="G24" s="42">
        <v>406</v>
      </c>
      <c r="H24" s="42">
        <v>457</v>
      </c>
      <c r="I24" s="23">
        <v>175090</v>
      </c>
    </row>
    <row r="25" spans="1:9" hidden="1">
      <c r="A25" s="79" t="s">
        <v>62</v>
      </c>
      <c r="B25" s="80">
        <f t="shared" si="2"/>
        <v>1054.03</v>
      </c>
      <c r="C25" s="42">
        <v>134.35</v>
      </c>
      <c r="D25" s="42">
        <v>266.35000000000002</v>
      </c>
      <c r="E25" s="66">
        <v>201</v>
      </c>
      <c r="F25" s="42">
        <v>172</v>
      </c>
      <c r="G25" s="42">
        <v>245</v>
      </c>
      <c r="H25" s="42">
        <v>35.33</v>
      </c>
      <c r="I25" s="23">
        <v>21010.799999999999</v>
      </c>
    </row>
    <row r="26" spans="1:9" hidden="1">
      <c r="A26" s="79" t="s">
        <v>63</v>
      </c>
      <c r="B26" s="80">
        <f t="shared" si="2"/>
        <v>1863</v>
      </c>
      <c r="C26" s="42">
        <v>508</v>
      </c>
      <c r="D26" s="42">
        <v>379</v>
      </c>
      <c r="E26" s="66">
        <v>17</v>
      </c>
      <c r="F26" s="42">
        <v>317</v>
      </c>
      <c r="G26" s="42">
        <v>327</v>
      </c>
      <c r="H26" s="42">
        <v>315</v>
      </c>
      <c r="I26" s="23">
        <v>567.29160000000002</v>
      </c>
    </row>
    <row r="27" spans="1:9" hidden="1">
      <c r="A27" s="79" t="s">
        <v>64</v>
      </c>
      <c r="B27" s="80">
        <f t="shared" si="2"/>
        <v>1798.7696000000001</v>
      </c>
      <c r="C27" s="42">
        <v>250</v>
      </c>
      <c r="D27" s="42">
        <v>529</v>
      </c>
      <c r="E27" s="66">
        <v>131.2696</v>
      </c>
      <c r="F27" s="42">
        <v>311</v>
      </c>
      <c r="G27" s="42">
        <v>198.5</v>
      </c>
      <c r="H27" s="42">
        <v>379</v>
      </c>
      <c r="I27" s="23">
        <v>105054</v>
      </c>
    </row>
    <row r="28" spans="1:9" hidden="1">
      <c r="A28" s="57" t="s">
        <v>130</v>
      </c>
      <c r="B28" s="80"/>
      <c r="C28" s="42"/>
      <c r="D28" s="42"/>
      <c r="E28" s="66"/>
      <c r="F28" s="42"/>
      <c r="G28" s="42"/>
      <c r="H28" s="42"/>
      <c r="I28" s="23">
        <v>220.61340000000001</v>
      </c>
    </row>
    <row r="29" spans="1:9" hidden="1">
      <c r="A29" s="79" t="s">
        <v>44</v>
      </c>
      <c r="B29" s="80">
        <f t="shared" ref="B29:B34" si="3">SUM(C29:H29)</f>
        <v>37186.899999999994</v>
      </c>
      <c r="C29" s="42">
        <v>9334</v>
      </c>
      <c r="D29" s="42">
        <v>14171.81</v>
      </c>
      <c r="E29" s="66">
        <v>436.09000000000003</v>
      </c>
      <c r="F29" s="42">
        <v>2333</v>
      </c>
      <c r="G29" s="42">
        <v>1963</v>
      </c>
      <c r="H29" s="42">
        <v>8949</v>
      </c>
      <c r="I29" s="23">
        <v>40620</v>
      </c>
    </row>
    <row r="30" spans="1:9" hidden="1">
      <c r="A30" s="79" t="s">
        <v>65</v>
      </c>
      <c r="B30" s="80">
        <f t="shared" si="3"/>
        <v>3284.3024</v>
      </c>
      <c r="C30" s="42">
        <v>663.30240000000003</v>
      </c>
      <c r="D30" s="42">
        <v>848</v>
      </c>
      <c r="E30" s="66">
        <v>665</v>
      </c>
      <c r="F30" s="42">
        <v>427</v>
      </c>
      <c r="G30" s="42">
        <v>256</v>
      </c>
      <c r="H30" s="42">
        <v>425</v>
      </c>
      <c r="I30" s="23">
        <v>4874.3999999999996</v>
      </c>
    </row>
    <row r="31" spans="1:9" hidden="1">
      <c r="A31" s="79" t="s">
        <v>66</v>
      </c>
      <c r="B31" s="80">
        <f t="shared" si="3"/>
        <v>1560</v>
      </c>
      <c r="C31" s="42">
        <v>219</v>
      </c>
      <c r="D31" s="42">
        <v>287</v>
      </c>
      <c r="E31" s="66">
        <v>340</v>
      </c>
      <c r="F31" s="42">
        <v>267</v>
      </c>
      <c r="G31" s="42">
        <v>208</v>
      </c>
      <c r="H31" s="42">
        <v>239</v>
      </c>
      <c r="I31" s="23">
        <v>180.3528</v>
      </c>
    </row>
    <row r="32" spans="1:9" hidden="1">
      <c r="A32" s="79" t="s">
        <v>67</v>
      </c>
      <c r="B32" s="80">
        <f t="shared" si="3"/>
        <v>246.12453636363637</v>
      </c>
      <c r="C32" s="42">
        <v>29.741036363636365</v>
      </c>
      <c r="D32" s="42">
        <v>62.383499999999998</v>
      </c>
      <c r="E32" s="66">
        <v>48</v>
      </c>
      <c r="F32" s="42">
        <v>39</v>
      </c>
      <c r="G32" s="42">
        <v>59</v>
      </c>
      <c r="H32" s="42">
        <v>8</v>
      </c>
      <c r="I32" s="23">
        <v>22341</v>
      </c>
    </row>
    <row r="33" spans="1:9" hidden="1">
      <c r="A33" s="79" t="s">
        <v>68</v>
      </c>
      <c r="B33" s="80">
        <f t="shared" si="3"/>
        <v>273.28230000000002</v>
      </c>
      <c r="C33" s="42">
        <v>65</v>
      </c>
      <c r="D33" s="42">
        <v>59.782300000000006</v>
      </c>
      <c r="E33" s="66">
        <v>3</v>
      </c>
      <c r="F33" s="42">
        <v>50</v>
      </c>
      <c r="G33" s="42">
        <v>51.5</v>
      </c>
      <c r="H33" s="42">
        <v>44</v>
      </c>
      <c r="I33" s="23">
        <v>43.564949999999996</v>
      </c>
    </row>
    <row r="34" spans="1:9" hidden="1">
      <c r="A34" s="81" t="s">
        <v>45</v>
      </c>
      <c r="B34" s="82">
        <f t="shared" si="3"/>
        <v>1251.19</v>
      </c>
      <c r="C34" s="61">
        <v>200</v>
      </c>
      <c r="D34" s="61">
        <v>308</v>
      </c>
      <c r="E34" s="72">
        <v>130</v>
      </c>
      <c r="F34" s="61">
        <v>211</v>
      </c>
      <c r="G34" s="61">
        <v>150.19</v>
      </c>
      <c r="H34" s="61">
        <v>252</v>
      </c>
    </row>
    <row r="35" spans="1:9" hidden="1">
      <c r="A35" s="14"/>
      <c r="B35" s="42"/>
      <c r="C35" s="42"/>
      <c r="D35" s="42"/>
      <c r="E35" s="66"/>
      <c r="F35" s="42"/>
      <c r="G35" s="42"/>
      <c r="H35" s="42"/>
    </row>
    <row r="36" spans="1:9" ht="37.5" hidden="1" customHeight="1">
      <c r="A36" s="549" t="s">
        <v>191</v>
      </c>
      <c r="B36" s="549"/>
      <c r="C36" s="549"/>
      <c r="D36" s="549"/>
      <c r="E36" s="549"/>
      <c r="F36" s="549"/>
      <c r="G36" s="549"/>
      <c r="H36" s="549"/>
    </row>
    <row r="37" spans="1:9" hidden="1">
      <c r="A37" s="131" t="s">
        <v>146</v>
      </c>
      <c r="B37" s="421"/>
      <c r="C37" s="421"/>
      <c r="D37" s="421"/>
      <c r="E37" s="421"/>
      <c r="F37" s="421"/>
      <c r="G37" s="421"/>
      <c r="H37" s="421"/>
    </row>
    <row r="38" spans="1:9" ht="17.25" hidden="1" customHeight="1">
      <c r="A38" s="550" t="s">
        <v>166</v>
      </c>
      <c r="B38" s="547" t="s">
        <v>69</v>
      </c>
      <c r="C38" s="548"/>
      <c r="D38" s="548"/>
      <c r="E38" s="548"/>
      <c r="F38" s="548"/>
      <c r="G38" s="548"/>
      <c r="H38" s="548"/>
    </row>
    <row r="39" spans="1:9" ht="38.25" hidden="1" customHeight="1">
      <c r="A39" s="551"/>
      <c r="B39" s="56" t="s">
        <v>47</v>
      </c>
      <c r="C39" s="76" t="s">
        <v>50</v>
      </c>
      <c r="D39" s="76" t="s">
        <v>70</v>
      </c>
      <c r="E39" s="112" t="s">
        <v>54</v>
      </c>
      <c r="F39" s="77" t="s">
        <v>55</v>
      </c>
      <c r="G39" s="76" t="s">
        <v>71</v>
      </c>
      <c r="H39" s="76" t="s">
        <v>72</v>
      </c>
    </row>
    <row r="40" spans="1:9" hidden="1">
      <c r="A40" s="57">
        <v>2011</v>
      </c>
      <c r="B40" s="38"/>
      <c r="C40" s="38"/>
      <c r="D40" s="38"/>
      <c r="E40" s="163"/>
      <c r="F40" s="38"/>
      <c r="G40" s="38"/>
      <c r="H40" s="38"/>
    </row>
    <row r="41" spans="1:9" hidden="1">
      <c r="A41" s="57" t="s">
        <v>100</v>
      </c>
      <c r="B41" s="38"/>
      <c r="C41" s="38"/>
      <c r="D41" s="38"/>
      <c r="E41" s="163"/>
      <c r="F41" s="38"/>
      <c r="G41" s="38"/>
      <c r="H41" s="38"/>
    </row>
    <row r="42" spans="1:9" hidden="1">
      <c r="A42" s="58" t="s">
        <v>56</v>
      </c>
      <c r="B42" s="42">
        <f t="shared" ref="B42:B47" si="4">SUM(C42:H42)</f>
        <v>417990</v>
      </c>
      <c r="C42" s="42">
        <v>100500</v>
      </c>
      <c r="D42" s="42">
        <v>114500</v>
      </c>
      <c r="E42" s="42">
        <v>17260</v>
      </c>
      <c r="F42" s="42">
        <v>73680</v>
      </c>
      <c r="G42" s="42">
        <v>44950</v>
      </c>
      <c r="H42" s="42">
        <v>67100</v>
      </c>
    </row>
    <row r="43" spans="1:9" hidden="1">
      <c r="A43" s="58" t="s">
        <v>57</v>
      </c>
      <c r="B43" s="42">
        <f t="shared" si="4"/>
        <v>2638940</v>
      </c>
      <c r="C43" s="42">
        <v>522280</v>
      </c>
      <c r="D43" s="42">
        <v>681850</v>
      </c>
      <c r="E43" s="42">
        <v>542550</v>
      </c>
      <c r="F43" s="42">
        <v>340200</v>
      </c>
      <c r="G43" s="42">
        <v>210000</v>
      </c>
      <c r="H43" s="42">
        <v>342060</v>
      </c>
    </row>
    <row r="44" spans="1:9" hidden="1">
      <c r="A44" s="58" t="s">
        <v>58</v>
      </c>
      <c r="B44" s="42">
        <f t="shared" si="4"/>
        <v>1247195</v>
      </c>
      <c r="C44" s="42">
        <v>180350</v>
      </c>
      <c r="D44" s="42">
        <v>234500</v>
      </c>
      <c r="E44" s="42">
        <v>277570</v>
      </c>
      <c r="F44" s="42">
        <v>204660</v>
      </c>
      <c r="G44" s="42">
        <v>159140</v>
      </c>
      <c r="H44" s="42">
        <v>190975</v>
      </c>
    </row>
    <row r="45" spans="1:9" hidden="1">
      <c r="A45" s="58" t="s">
        <v>62</v>
      </c>
      <c r="B45" s="42">
        <f t="shared" si="4"/>
        <v>310430</v>
      </c>
      <c r="C45" s="42">
        <v>39640</v>
      </c>
      <c r="D45" s="42">
        <v>82260</v>
      </c>
      <c r="E45" s="42">
        <v>57600</v>
      </c>
      <c r="F45" s="42">
        <v>46880</v>
      </c>
      <c r="G45" s="42">
        <v>73690</v>
      </c>
      <c r="H45" s="42">
        <v>10360</v>
      </c>
      <c r="I45" s="404"/>
    </row>
    <row r="46" spans="1:9" hidden="1">
      <c r="A46" s="58" t="s">
        <v>63</v>
      </c>
      <c r="B46" s="42">
        <f t="shared" si="4"/>
        <v>93435</v>
      </c>
      <c r="C46" s="42">
        <v>25800</v>
      </c>
      <c r="D46" s="42">
        <v>19650</v>
      </c>
      <c r="E46" s="42">
        <v>1000</v>
      </c>
      <c r="F46" s="42">
        <v>13120</v>
      </c>
      <c r="G46" s="42">
        <v>18305</v>
      </c>
      <c r="H46" s="42">
        <v>15560</v>
      </c>
    </row>
    <row r="47" spans="1:9" hidden="1">
      <c r="A47" s="58" t="s">
        <v>64</v>
      </c>
      <c r="B47" s="42">
        <f t="shared" si="4"/>
        <v>1195160</v>
      </c>
      <c r="C47" s="42">
        <v>163000</v>
      </c>
      <c r="D47" s="42">
        <v>370180</v>
      </c>
      <c r="E47" s="42">
        <v>79400</v>
      </c>
      <c r="F47" s="42">
        <v>201680</v>
      </c>
      <c r="G47" s="42">
        <v>133200</v>
      </c>
      <c r="H47" s="42">
        <v>247700</v>
      </c>
    </row>
    <row r="48" spans="1:9" hidden="1">
      <c r="A48" s="65" t="s">
        <v>101</v>
      </c>
      <c r="B48" s="42"/>
      <c r="C48" s="42"/>
      <c r="D48" s="42"/>
      <c r="E48" s="42"/>
      <c r="F48" s="42"/>
      <c r="G48" s="42"/>
      <c r="H48" s="42"/>
    </row>
    <row r="49" spans="1:8" hidden="1">
      <c r="A49" s="58" t="s">
        <v>56</v>
      </c>
      <c r="B49" s="42">
        <f t="shared" ref="B49:B54" si="5">SUM(C49:H49)</f>
        <v>87981</v>
      </c>
      <c r="C49" s="42">
        <v>20270</v>
      </c>
      <c r="D49" s="42">
        <v>23120</v>
      </c>
      <c r="E49" s="42">
        <v>4023</v>
      </c>
      <c r="F49" s="42">
        <v>13790</v>
      </c>
      <c r="G49" s="42">
        <v>10883</v>
      </c>
      <c r="H49" s="42">
        <v>15895</v>
      </c>
    </row>
    <row r="50" spans="1:8" hidden="1">
      <c r="A50" s="58" t="s">
        <v>57</v>
      </c>
      <c r="B50" s="42">
        <f t="shared" si="5"/>
        <v>522870</v>
      </c>
      <c r="C50" s="42">
        <v>103240</v>
      </c>
      <c r="D50" s="42">
        <v>134070</v>
      </c>
      <c r="E50" s="42">
        <v>107040</v>
      </c>
      <c r="F50" s="42">
        <v>66560</v>
      </c>
      <c r="G50" s="42">
        <v>45275</v>
      </c>
      <c r="H50" s="42">
        <v>66685</v>
      </c>
    </row>
    <row r="51" spans="1:8" hidden="1">
      <c r="A51" s="58" t="s">
        <v>58</v>
      </c>
      <c r="B51" s="42">
        <f t="shared" si="5"/>
        <v>119910</v>
      </c>
      <c r="C51" s="42">
        <v>17320</v>
      </c>
      <c r="D51" s="42">
        <v>21985</v>
      </c>
      <c r="E51" s="42">
        <v>25920</v>
      </c>
      <c r="F51" s="42">
        <v>20520</v>
      </c>
      <c r="G51" s="42">
        <v>16200</v>
      </c>
      <c r="H51" s="42">
        <v>17965</v>
      </c>
    </row>
    <row r="52" spans="1:8" hidden="1">
      <c r="A52" s="58" t="s">
        <v>62</v>
      </c>
      <c r="B52" s="42">
        <f t="shared" si="5"/>
        <v>30020</v>
      </c>
      <c r="C52" s="42">
        <v>3970</v>
      </c>
      <c r="D52" s="42">
        <v>8060</v>
      </c>
      <c r="E52" s="42">
        <v>5295</v>
      </c>
      <c r="F52" s="42">
        <v>4700</v>
      </c>
      <c r="G52" s="42">
        <v>6865</v>
      </c>
      <c r="H52" s="42">
        <v>1130</v>
      </c>
    </row>
    <row r="53" spans="1:8" hidden="1">
      <c r="A53" s="58" t="s">
        <v>63</v>
      </c>
      <c r="B53" s="42">
        <f t="shared" si="5"/>
        <v>59583</v>
      </c>
      <c r="C53" s="42">
        <v>16000</v>
      </c>
      <c r="D53" s="42">
        <v>12215</v>
      </c>
      <c r="E53" s="42">
        <v>899</v>
      </c>
      <c r="F53" s="42">
        <v>10230</v>
      </c>
      <c r="G53" s="42">
        <v>10629</v>
      </c>
      <c r="H53" s="42">
        <v>9610</v>
      </c>
    </row>
    <row r="54" spans="1:8" hidden="1">
      <c r="A54" s="58" t="s">
        <v>64</v>
      </c>
      <c r="B54" s="42">
        <f t="shared" si="5"/>
        <v>1321345</v>
      </c>
      <c r="C54" s="42">
        <v>192410</v>
      </c>
      <c r="D54" s="42">
        <v>408870</v>
      </c>
      <c r="E54" s="42">
        <v>108730</v>
      </c>
      <c r="F54" s="42">
        <v>241210</v>
      </c>
      <c r="G54" s="42">
        <v>120505</v>
      </c>
      <c r="H54" s="42">
        <v>249620</v>
      </c>
    </row>
    <row r="55" spans="1:8" hidden="1">
      <c r="A55" s="65" t="s">
        <v>129</v>
      </c>
      <c r="B55" s="42"/>
      <c r="C55" s="42"/>
      <c r="D55" s="42"/>
      <c r="E55" s="42"/>
      <c r="F55" s="42"/>
      <c r="G55" s="42"/>
      <c r="H55" s="42"/>
    </row>
    <row r="56" spans="1:8" hidden="1">
      <c r="A56" s="58" t="s">
        <v>56</v>
      </c>
      <c r="B56" s="42">
        <f t="shared" ref="B56:B61" si="6">SUM(C56:H56)</f>
        <v>12599.444999999998</v>
      </c>
      <c r="C56" s="42">
        <v>2908.6150000000002</v>
      </c>
      <c r="D56" s="42">
        <v>3365.6384999999996</v>
      </c>
      <c r="E56" s="42">
        <v>562.24</v>
      </c>
      <c r="F56" s="42">
        <v>1954.1189999999999</v>
      </c>
      <c r="G56" s="42">
        <v>1510.1649999999997</v>
      </c>
      <c r="H56" s="42">
        <v>2298.6675</v>
      </c>
    </row>
    <row r="57" spans="1:8" hidden="1">
      <c r="A57" s="58" t="s">
        <v>57</v>
      </c>
      <c r="B57" s="42">
        <f t="shared" si="6"/>
        <v>7030.9004999999997</v>
      </c>
      <c r="C57" s="42">
        <v>1360.8585</v>
      </c>
      <c r="D57" s="42">
        <v>1861.6149999999998</v>
      </c>
      <c r="E57" s="42">
        <v>1458.7974999999999</v>
      </c>
      <c r="F57" s="42">
        <v>864.45600000000002</v>
      </c>
      <c r="G57" s="42">
        <v>582.51049999999998</v>
      </c>
      <c r="H57" s="42">
        <v>902.66300000000001</v>
      </c>
    </row>
    <row r="58" spans="1:8" hidden="1">
      <c r="A58" s="58" t="s">
        <v>58</v>
      </c>
      <c r="B58" s="42">
        <f t="shared" si="6"/>
        <v>3214.4949999999994</v>
      </c>
      <c r="C58" s="42">
        <v>460.53999999999996</v>
      </c>
      <c r="D58" s="42">
        <v>594.66</v>
      </c>
      <c r="E58" s="42">
        <v>711.31600000000003</v>
      </c>
      <c r="F58" s="42">
        <v>548.11599999999999</v>
      </c>
      <c r="G58" s="42">
        <v>423.82600000000002</v>
      </c>
      <c r="H58" s="42">
        <v>476.03699999999998</v>
      </c>
    </row>
    <row r="59" spans="1:8" hidden="1">
      <c r="A59" s="58" t="s">
        <v>62</v>
      </c>
      <c r="B59" s="42">
        <f t="shared" si="6"/>
        <v>1098.3925000000002</v>
      </c>
      <c r="C59" s="42">
        <v>142.125</v>
      </c>
      <c r="D59" s="42">
        <v>295.31000000000006</v>
      </c>
      <c r="E59" s="42">
        <v>199.4315</v>
      </c>
      <c r="F59" s="42">
        <v>173.50299999999999</v>
      </c>
      <c r="G59" s="42">
        <v>247.07299999999998</v>
      </c>
      <c r="H59" s="42">
        <v>40.950000000000003</v>
      </c>
    </row>
    <row r="60" spans="1:8" hidden="1">
      <c r="A60" s="58" t="s">
        <v>63</v>
      </c>
      <c r="B60" s="42">
        <f t="shared" si="6"/>
        <v>1915.7030999999999</v>
      </c>
      <c r="C60" s="42">
        <v>514.47099999999989</v>
      </c>
      <c r="D60" s="42">
        <v>377.57950000000005</v>
      </c>
      <c r="E60" s="42">
        <v>28.946500000000007</v>
      </c>
      <c r="F60" s="42">
        <v>326.49010000000004</v>
      </c>
      <c r="G60" s="42">
        <v>353.27849999999995</v>
      </c>
      <c r="H60" s="42">
        <v>314.9375</v>
      </c>
    </row>
    <row r="61" spans="1:8" hidden="1">
      <c r="A61" s="58" t="s">
        <v>64</v>
      </c>
      <c r="B61" s="42">
        <f t="shared" si="6"/>
        <v>1812.06167</v>
      </c>
      <c r="C61" s="42">
        <v>258.09280000000001</v>
      </c>
      <c r="D61" s="42">
        <v>552.9393</v>
      </c>
      <c r="E61" s="42">
        <v>155.24755000000002</v>
      </c>
      <c r="F61" s="42">
        <v>337.74259999999992</v>
      </c>
      <c r="G61" s="42">
        <v>163.93441999999999</v>
      </c>
      <c r="H61" s="42">
        <v>344.1049999999999</v>
      </c>
    </row>
    <row r="62" spans="1:8" hidden="1">
      <c r="A62" s="65" t="s">
        <v>130</v>
      </c>
      <c r="B62" s="42"/>
      <c r="C62" s="42"/>
      <c r="D62" s="42"/>
      <c r="E62" s="42"/>
      <c r="F62" s="42"/>
      <c r="G62" s="42"/>
      <c r="H62" s="42"/>
    </row>
    <row r="63" spans="1:8" hidden="1">
      <c r="A63" s="58" t="s">
        <v>44</v>
      </c>
      <c r="B63" s="42">
        <f>+SUM(C63:H63)</f>
        <v>40331.570558499996</v>
      </c>
      <c r="C63" s="42">
        <v>11539.352609999998</v>
      </c>
      <c r="D63" s="42">
        <v>13675.350974999999</v>
      </c>
      <c r="E63" s="42">
        <v>483.53701699999999</v>
      </c>
      <c r="F63" s="42">
        <v>3432.2316390000001</v>
      </c>
      <c r="G63" s="42">
        <v>2177.96668</v>
      </c>
      <c r="H63" s="42">
        <v>9023.1316374999988</v>
      </c>
    </row>
    <row r="64" spans="1:8" hidden="1">
      <c r="A64" s="58" t="s">
        <v>65</v>
      </c>
      <c r="B64" s="42">
        <f>+SUM(C64:H64)</f>
        <v>3294.9354999999996</v>
      </c>
      <c r="C64" s="42">
        <v>673.05619999999999</v>
      </c>
      <c r="D64" s="42">
        <v>857.8569</v>
      </c>
      <c r="E64" s="42">
        <v>650.91949999999997</v>
      </c>
      <c r="F64" s="42">
        <v>411.82500000000005</v>
      </c>
      <c r="G64" s="42">
        <v>269.60919999999999</v>
      </c>
      <c r="H64" s="42">
        <v>431.6687</v>
      </c>
    </row>
    <row r="65" spans="1:8" hidden="1">
      <c r="A65" s="58" t="s">
        <v>66</v>
      </c>
      <c r="B65" s="42">
        <f>+SUM(C65:H65)</f>
        <v>1468.6007999999999</v>
      </c>
      <c r="C65" s="42">
        <v>234.83</v>
      </c>
      <c r="D65" s="42">
        <v>251.08769999999998</v>
      </c>
      <c r="E65" s="42">
        <v>323.9529</v>
      </c>
      <c r="F65" s="42">
        <v>253.40780000000001</v>
      </c>
      <c r="G65" s="42">
        <v>181.37439999999998</v>
      </c>
      <c r="H65" s="42">
        <v>223.94800000000001</v>
      </c>
    </row>
    <row r="66" spans="1:8" hidden="1">
      <c r="A66" s="58" t="s">
        <v>67</v>
      </c>
      <c r="B66" s="42">
        <f>+SUM(C66:H66)</f>
        <v>246.96514999999999</v>
      </c>
      <c r="C66" s="42">
        <v>31.7788</v>
      </c>
      <c r="D66" s="42">
        <v>63.550699999999999</v>
      </c>
      <c r="E66" s="42">
        <v>48.921949999999995</v>
      </c>
      <c r="F66" s="42">
        <v>39.948300000000003</v>
      </c>
      <c r="G66" s="42">
        <v>53.461199999999998</v>
      </c>
      <c r="H66" s="42">
        <v>9.3041999999999998</v>
      </c>
    </row>
    <row r="67" spans="1:8" hidden="1">
      <c r="A67" s="58" t="s">
        <v>68</v>
      </c>
      <c r="B67" s="42" t="s">
        <v>138</v>
      </c>
      <c r="C67" s="42" t="s">
        <v>138</v>
      </c>
      <c r="D67" s="42" t="s">
        <v>138</v>
      </c>
      <c r="E67" s="42" t="s">
        <v>138</v>
      </c>
      <c r="F67" s="42" t="s">
        <v>138</v>
      </c>
      <c r="G67" s="42" t="s">
        <v>138</v>
      </c>
      <c r="H67" s="42" t="s">
        <v>138</v>
      </c>
    </row>
    <row r="68" spans="1:8" hidden="1">
      <c r="A68" s="60" t="s">
        <v>45</v>
      </c>
      <c r="B68" s="162">
        <f>+SUM(C68:H68)</f>
        <v>1298.20462</v>
      </c>
      <c r="C68" s="94">
        <v>184.14574000000002</v>
      </c>
      <c r="D68" s="94">
        <v>387.63286000000005</v>
      </c>
      <c r="E68" s="94">
        <v>103.91948000000001</v>
      </c>
      <c r="F68" s="94">
        <v>220.05594000000002</v>
      </c>
      <c r="G68" s="94">
        <v>146.47831000000002</v>
      </c>
      <c r="H68" s="94">
        <v>255.97228999999999</v>
      </c>
    </row>
    <row r="69" spans="1:8" ht="11.25" hidden="1" customHeight="1">
      <c r="A69" s="14"/>
      <c r="B69" s="42"/>
      <c r="C69" s="42"/>
      <c r="D69" s="42"/>
      <c r="E69" s="66"/>
      <c r="F69" s="42"/>
      <c r="G69" s="42"/>
      <c r="H69" s="42"/>
    </row>
    <row r="70" spans="1:8" ht="24" hidden="1" customHeight="1">
      <c r="A70" s="549" t="s">
        <v>183</v>
      </c>
      <c r="B70" s="549"/>
      <c r="C70" s="549"/>
      <c r="D70" s="549"/>
      <c r="E70" s="549"/>
      <c r="F70" s="549"/>
      <c r="G70" s="549"/>
      <c r="H70" s="549"/>
    </row>
    <row r="71" spans="1:8" hidden="1">
      <c r="A71" s="131" t="s">
        <v>146</v>
      </c>
      <c r="B71" s="13"/>
      <c r="C71" s="13"/>
      <c r="D71" s="13"/>
      <c r="E71" s="156"/>
      <c r="F71" s="13"/>
      <c r="G71" s="13"/>
      <c r="H71" s="13"/>
    </row>
    <row r="72" spans="1:8" hidden="1">
      <c r="A72" s="550" t="s">
        <v>166</v>
      </c>
      <c r="B72" s="547" t="s">
        <v>69</v>
      </c>
      <c r="C72" s="548"/>
      <c r="D72" s="548"/>
      <c r="E72" s="548"/>
      <c r="F72" s="548"/>
      <c r="G72" s="548"/>
      <c r="H72" s="548"/>
    </row>
    <row r="73" spans="1:8" hidden="1">
      <c r="A73" s="551"/>
      <c r="B73" s="56" t="s">
        <v>47</v>
      </c>
      <c r="C73" s="76" t="s">
        <v>50</v>
      </c>
      <c r="D73" s="76" t="s">
        <v>70</v>
      </c>
      <c r="E73" s="112" t="s">
        <v>54</v>
      </c>
      <c r="F73" s="77" t="s">
        <v>55</v>
      </c>
      <c r="G73" s="76" t="s">
        <v>71</v>
      </c>
      <c r="H73" s="76" t="s">
        <v>72</v>
      </c>
    </row>
    <row r="74" spans="1:8" hidden="1">
      <c r="A74" s="57">
        <v>2012</v>
      </c>
      <c r="B74" s="38"/>
      <c r="C74" s="38"/>
      <c r="D74" s="38"/>
      <c r="E74" s="163"/>
      <c r="F74" s="38"/>
      <c r="G74" s="38"/>
      <c r="H74" s="38"/>
    </row>
    <row r="75" spans="1:8" hidden="1">
      <c r="A75" s="57" t="s">
        <v>100</v>
      </c>
      <c r="B75" s="38"/>
      <c r="C75" s="38"/>
      <c r="D75" s="38"/>
      <c r="E75" s="163"/>
      <c r="F75" s="38"/>
      <c r="G75" s="38"/>
      <c r="H75" s="38"/>
    </row>
    <row r="76" spans="1:8" hidden="1">
      <c r="A76" s="39" t="s">
        <v>56</v>
      </c>
      <c r="B76" s="42">
        <f t="shared" ref="B76:B81" si="7">SUM(C76:H76)</f>
        <v>423600</v>
      </c>
      <c r="C76" s="42">
        <v>101500</v>
      </c>
      <c r="D76" s="42">
        <v>114950</v>
      </c>
      <c r="E76" s="42">
        <v>17450</v>
      </c>
      <c r="F76" s="42">
        <v>75950</v>
      </c>
      <c r="G76" s="42">
        <v>46300</v>
      </c>
      <c r="H76" s="42">
        <v>67450</v>
      </c>
    </row>
    <row r="77" spans="1:8" hidden="1">
      <c r="A77" s="39" t="s">
        <v>57</v>
      </c>
      <c r="B77" s="42">
        <f t="shared" si="7"/>
        <v>2645720</v>
      </c>
      <c r="C77" s="42">
        <v>522280</v>
      </c>
      <c r="D77" s="42">
        <v>679450</v>
      </c>
      <c r="E77" s="42">
        <v>543250</v>
      </c>
      <c r="F77" s="42">
        <v>346850</v>
      </c>
      <c r="G77" s="42">
        <v>211000</v>
      </c>
      <c r="H77" s="42">
        <v>342890</v>
      </c>
    </row>
    <row r="78" spans="1:8" hidden="1">
      <c r="A78" s="39" t="s">
        <v>58</v>
      </c>
      <c r="B78" s="42">
        <f t="shared" si="7"/>
        <v>1265200</v>
      </c>
      <c r="C78" s="42">
        <v>180550</v>
      </c>
      <c r="D78" s="42">
        <v>233850</v>
      </c>
      <c r="E78" s="42">
        <v>280100</v>
      </c>
      <c r="F78" s="42">
        <v>214500</v>
      </c>
      <c r="G78" s="42">
        <v>165250</v>
      </c>
      <c r="H78" s="42">
        <v>190950</v>
      </c>
    </row>
    <row r="79" spans="1:8" hidden="1">
      <c r="A79" s="39" t="s">
        <v>62</v>
      </c>
      <c r="B79" s="42">
        <f t="shared" si="7"/>
        <v>313290</v>
      </c>
      <c r="C79" s="42">
        <v>40100</v>
      </c>
      <c r="D79" s="42">
        <v>82550</v>
      </c>
      <c r="E79" s="42">
        <v>57750</v>
      </c>
      <c r="F79" s="42">
        <v>46950</v>
      </c>
      <c r="G79" s="42">
        <v>75530</v>
      </c>
      <c r="H79" s="42">
        <v>10410</v>
      </c>
    </row>
    <row r="80" spans="1:8" hidden="1">
      <c r="A80" s="39" t="s">
        <v>63</v>
      </c>
      <c r="B80" s="42">
        <f t="shared" si="7"/>
        <v>99980</v>
      </c>
      <c r="C80" s="42">
        <v>25800</v>
      </c>
      <c r="D80" s="42">
        <v>19950</v>
      </c>
      <c r="E80" s="42">
        <v>1000</v>
      </c>
      <c r="F80" s="42">
        <v>18950</v>
      </c>
      <c r="G80" s="42">
        <v>18500</v>
      </c>
      <c r="H80" s="42">
        <v>15780</v>
      </c>
    </row>
    <row r="81" spans="1:8" hidden="1">
      <c r="A81" s="39" t="s">
        <v>64</v>
      </c>
      <c r="B81" s="42">
        <f t="shared" si="7"/>
        <v>1208150</v>
      </c>
      <c r="C81" s="42">
        <v>165820</v>
      </c>
      <c r="D81" s="42">
        <v>371180</v>
      </c>
      <c r="E81" s="42">
        <v>79500</v>
      </c>
      <c r="F81" s="42">
        <v>202680</v>
      </c>
      <c r="G81" s="42">
        <v>140470</v>
      </c>
      <c r="H81" s="42">
        <v>248500</v>
      </c>
    </row>
    <row r="82" spans="1:8" hidden="1">
      <c r="A82" s="57" t="s">
        <v>101</v>
      </c>
      <c r="B82" s="42"/>
      <c r="C82" s="42"/>
      <c r="D82" s="42"/>
      <c r="E82" s="42"/>
      <c r="F82" s="42"/>
      <c r="G82" s="42"/>
      <c r="H82" s="42"/>
    </row>
    <row r="83" spans="1:8" hidden="1">
      <c r="A83" s="39" t="s">
        <v>56</v>
      </c>
      <c r="B83" s="42">
        <f t="shared" ref="B83:B88" si="8">SUM(C83:H83)</f>
        <v>79845</v>
      </c>
      <c r="C83" s="42">
        <v>19015</v>
      </c>
      <c r="D83" s="42">
        <v>26440</v>
      </c>
      <c r="E83" s="42">
        <v>3910</v>
      </c>
      <c r="F83" s="42">
        <v>3910</v>
      </c>
      <c r="G83" s="42">
        <v>10850</v>
      </c>
      <c r="H83" s="42">
        <v>15720</v>
      </c>
    </row>
    <row r="84" spans="1:8" hidden="1">
      <c r="A84" s="39" t="s">
        <v>57</v>
      </c>
      <c r="B84" s="42">
        <f t="shared" si="8"/>
        <v>559890</v>
      </c>
      <c r="C84" s="42">
        <v>104440</v>
      </c>
      <c r="D84" s="42">
        <v>156145</v>
      </c>
      <c r="E84" s="42">
        <v>99200</v>
      </c>
      <c r="F84" s="42">
        <v>80045</v>
      </c>
      <c r="G84" s="42">
        <v>43150</v>
      </c>
      <c r="H84" s="42">
        <v>76910</v>
      </c>
    </row>
    <row r="85" spans="1:8" hidden="1">
      <c r="A85" s="39" t="s">
        <v>58</v>
      </c>
      <c r="B85" s="42">
        <f t="shared" si="8"/>
        <v>125740</v>
      </c>
      <c r="C85" s="42">
        <v>16480</v>
      </c>
      <c r="D85" s="42">
        <v>25405</v>
      </c>
      <c r="E85" s="42">
        <v>24340</v>
      </c>
      <c r="F85" s="42">
        <v>22655</v>
      </c>
      <c r="G85" s="42">
        <v>15190</v>
      </c>
      <c r="H85" s="42">
        <v>21670</v>
      </c>
    </row>
    <row r="86" spans="1:8" hidden="1">
      <c r="A86" s="39" t="s">
        <v>62</v>
      </c>
      <c r="B86" s="42">
        <f t="shared" si="8"/>
        <v>31405</v>
      </c>
      <c r="C86" s="42">
        <v>3530</v>
      </c>
      <c r="D86" s="42">
        <v>9260</v>
      </c>
      <c r="E86" s="42">
        <v>5420</v>
      </c>
      <c r="F86" s="42">
        <v>5395</v>
      </c>
      <c r="G86" s="42">
        <v>6570</v>
      </c>
      <c r="H86" s="42">
        <v>1230</v>
      </c>
    </row>
    <row r="87" spans="1:8" hidden="1">
      <c r="A87" s="39" t="s">
        <v>63</v>
      </c>
      <c r="B87" s="42">
        <f t="shared" si="8"/>
        <v>65163</v>
      </c>
      <c r="C87" s="42">
        <v>16040</v>
      </c>
      <c r="D87" s="42">
        <v>13610</v>
      </c>
      <c r="E87" s="42">
        <v>798</v>
      </c>
      <c r="F87" s="42">
        <v>12970</v>
      </c>
      <c r="G87" s="42">
        <v>10615</v>
      </c>
      <c r="H87" s="42">
        <v>11130</v>
      </c>
    </row>
    <row r="88" spans="1:8" hidden="1">
      <c r="A88" s="39" t="s">
        <v>64</v>
      </c>
      <c r="B88" s="42">
        <f t="shared" si="8"/>
        <v>1399530</v>
      </c>
      <c r="C88" s="42">
        <v>203760</v>
      </c>
      <c r="D88" s="42">
        <v>445965</v>
      </c>
      <c r="E88" s="42">
        <v>111720</v>
      </c>
      <c r="F88" s="42">
        <v>238820</v>
      </c>
      <c r="G88" s="42">
        <v>133815</v>
      </c>
      <c r="H88" s="42">
        <v>265450</v>
      </c>
    </row>
    <row r="89" spans="1:8" hidden="1">
      <c r="A89" s="57" t="s">
        <v>129</v>
      </c>
      <c r="B89" s="42"/>
      <c r="C89" s="42"/>
      <c r="D89" s="42"/>
      <c r="E89" s="42"/>
      <c r="F89" s="42"/>
      <c r="G89" s="42"/>
      <c r="H89" s="42"/>
    </row>
    <row r="90" spans="1:8" hidden="1">
      <c r="A90" s="39" t="s">
        <v>56</v>
      </c>
      <c r="B90" s="42">
        <f t="shared" ref="B90:B95" si="9">SUM(C90:H90)</f>
        <v>13688.9205</v>
      </c>
      <c r="C90" s="42">
        <v>2724.1929999999998</v>
      </c>
      <c r="D90" s="42">
        <v>3854.9249999999997</v>
      </c>
      <c r="E90" s="42">
        <v>544.05500000000006</v>
      </c>
      <c r="F90" s="42">
        <v>2746.4724999999999</v>
      </c>
      <c r="G90" s="42">
        <v>1526.5649999999998</v>
      </c>
      <c r="H90" s="42">
        <v>2292.71</v>
      </c>
    </row>
    <row r="91" spans="1:8" hidden="1">
      <c r="A91" s="39" t="s">
        <v>57</v>
      </c>
      <c r="B91" s="42">
        <f t="shared" si="9"/>
        <v>7615.8779999999988</v>
      </c>
      <c r="C91" s="42">
        <v>1380.7920000000001</v>
      </c>
      <c r="D91" s="42">
        <v>2186.7494999999999</v>
      </c>
      <c r="E91" s="42">
        <v>1340.69</v>
      </c>
      <c r="F91" s="42">
        <v>1086.9445000000001</v>
      </c>
      <c r="G91" s="42">
        <v>554.21800000000007</v>
      </c>
      <c r="H91" s="42">
        <v>1066.4839999999999</v>
      </c>
    </row>
    <row r="92" spans="1:8" hidden="1">
      <c r="A92" s="39" t="s">
        <v>58</v>
      </c>
      <c r="B92" s="42">
        <f t="shared" si="9"/>
        <v>3435.6920000000005</v>
      </c>
      <c r="C92" s="42">
        <v>443.14099999999996</v>
      </c>
      <c r="D92" s="42">
        <v>699.70749999999998</v>
      </c>
      <c r="E92" s="42">
        <v>677.28499999999997</v>
      </c>
      <c r="F92" s="42">
        <v>616.03250000000003</v>
      </c>
      <c r="G92" s="42">
        <v>407.11</v>
      </c>
      <c r="H92" s="42">
        <v>592.41600000000005</v>
      </c>
    </row>
    <row r="93" spans="1:8" hidden="1">
      <c r="A93" s="39" t="s">
        <v>62</v>
      </c>
      <c r="B93" s="42">
        <f t="shared" si="9"/>
        <v>1168.3899999999999</v>
      </c>
      <c r="C93" s="42">
        <v>129.27000000000001</v>
      </c>
      <c r="D93" s="42">
        <v>346.63249999999999</v>
      </c>
      <c r="E93" s="42">
        <v>202.535</v>
      </c>
      <c r="F93" s="42">
        <v>201.47750000000002</v>
      </c>
      <c r="G93" s="42">
        <v>242.48499999999999</v>
      </c>
      <c r="H93" s="42">
        <v>45.99</v>
      </c>
    </row>
    <row r="94" spans="1:8" hidden="1">
      <c r="A94" s="39" t="s">
        <v>63</v>
      </c>
      <c r="B94" s="42">
        <f t="shared" si="9"/>
        <v>2129.4585000000002</v>
      </c>
      <c r="C94" s="42">
        <v>518.38</v>
      </c>
      <c r="D94" s="42">
        <v>431.18</v>
      </c>
      <c r="E94" s="42">
        <v>26.466000000000005</v>
      </c>
      <c r="F94" s="42">
        <v>423.46499999999997</v>
      </c>
      <c r="G94" s="42">
        <v>350.30250000000007</v>
      </c>
      <c r="H94" s="42">
        <v>379.66500000000002</v>
      </c>
    </row>
    <row r="95" spans="1:8" hidden="1">
      <c r="A95" s="39" t="s">
        <v>64</v>
      </c>
      <c r="B95" s="42">
        <f t="shared" si="9"/>
        <v>2110.9177500000001</v>
      </c>
      <c r="C95" s="42">
        <v>303.88049999999998</v>
      </c>
      <c r="D95" s="42">
        <v>672.22744999999998</v>
      </c>
      <c r="E95" s="42">
        <v>180.98850000000002</v>
      </c>
      <c r="F95" s="42">
        <v>352.40000000000003</v>
      </c>
      <c r="G95" s="42">
        <v>186.30079999999998</v>
      </c>
      <c r="H95" s="42">
        <v>415.12049999999999</v>
      </c>
    </row>
    <row r="96" spans="1:8" hidden="1">
      <c r="A96" s="57" t="s">
        <v>130</v>
      </c>
      <c r="B96" s="42"/>
      <c r="C96" s="42"/>
      <c r="D96" s="42"/>
      <c r="E96" s="42"/>
      <c r="F96" s="42"/>
      <c r="G96" s="42"/>
      <c r="H96" s="42"/>
    </row>
    <row r="97" spans="1:9" hidden="1">
      <c r="A97" s="39" t="s">
        <v>44</v>
      </c>
      <c r="B97" s="42">
        <f>+SUM(C97:H97)</f>
        <v>49589.125264999995</v>
      </c>
      <c r="C97" s="42">
        <v>13631.557084999999</v>
      </c>
      <c r="D97" s="42">
        <v>15105.289949999998</v>
      </c>
      <c r="E97" s="42">
        <v>745.71678000000009</v>
      </c>
      <c r="F97" s="42">
        <v>5385.5361000000003</v>
      </c>
      <c r="G97" s="42">
        <v>2407.2931749999998</v>
      </c>
      <c r="H97" s="42">
        <v>12313.732174999997</v>
      </c>
    </row>
    <row r="98" spans="1:9" hidden="1">
      <c r="A98" s="39" t="s">
        <v>65</v>
      </c>
      <c r="B98" s="42">
        <f>+SUM(C98:H98)</f>
        <v>2953.7676999999999</v>
      </c>
      <c r="C98" s="42">
        <v>655.18209999999988</v>
      </c>
      <c r="D98" s="42">
        <v>629.83300000000008</v>
      </c>
      <c r="E98" s="42">
        <v>704.09214999999995</v>
      </c>
      <c r="F98" s="42">
        <v>356.60900000000004</v>
      </c>
      <c r="G98" s="42">
        <v>257.34145000000001</v>
      </c>
      <c r="H98" s="42">
        <v>350.71000000000004</v>
      </c>
    </row>
    <row r="99" spans="1:9" hidden="1">
      <c r="A99" s="39" t="s">
        <v>66</v>
      </c>
      <c r="B99" s="42">
        <f>+SUM(C99:H99)</f>
        <v>1007.4293</v>
      </c>
      <c r="C99" s="42">
        <v>226.48770000000002</v>
      </c>
      <c r="D99" s="42">
        <v>87</v>
      </c>
      <c r="E99" s="42">
        <v>338.12720000000002</v>
      </c>
      <c r="F99" s="42">
        <v>84</v>
      </c>
      <c r="G99" s="42">
        <v>185.81440000000003</v>
      </c>
      <c r="H99" s="42">
        <v>86</v>
      </c>
    </row>
    <row r="100" spans="1:9" hidden="1">
      <c r="A100" s="39" t="s">
        <v>67</v>
      </c>
      <c r="B100" s="42">
        <f>+SUM(C100:H100)</f>
        <v>295.68049999999999</v>
      </c>
      <c r="C100" s="42">
        <v>129.27000000000001</v>
      </c>
      <c r="D100" s="42">
        <v>29</v>
      </c>
      <c r="E100" s="42">
        <v>53.410499999999999</v>
      </c>
      <c r="F100" s="42">
        <v>12</v>
      </c>
      <c r="G100" s="42">
        <v>68</v>
      </c>
      <c r="H100" s="42">
        <v>4</v>
      </c>
    </row>
    <row r="101" spans="1:9" hidden="1">
      <c r="A101" s="39" t="s">
        <v>68</v>
      </c>
      <c r="B101" s="42" t="s">
        <v>138</v>
      </c>
      <c r="C101" s="42" t="s">
        <v>138</v>
      </c>
      <c r="D101" s="42" t="s">
        <v>138</v>
      </c>
      <c r="E101" s="42" t="s">
        <v>138</v>
      </c>
      <c r="F101" s="42" t="s">
        <v>138</v>
      </c>
      <c r="G101" s="42" t="s">
        <v>138</v>
      </c>
      <c r="H101" s="42" t="s">
        <v>138</v>
      </c>
    </row>
    <row r="102" spans="1:9" hidden="1">
      <c r="A102" s="40" t="s">
        <v>45</v>
      </c>
      <c r="B102" s="162">
        <f>+SUM(C102:H102)</f>
        <v>1416.8411649999998</v>
      </c>
      <c r="C102" s="94">
        <v>201</v>
      </c>
      <c r="D102" s="94">
        <v>437</v>
      </c>
      <c r="E102" s="94">
        <v>106.25741500000001</v>
      </c>
      <c r="F102" s="94">
        <v>237</v>
      </c>
      <c r="G102" s="94">
        <v>156</v>
      </c>
      <c r="H102" s="94">
        <v>279.5837499999999</v>
      </c>
    </row>
    <row r="103" spans="1:9" ht="10.5" hidden="1" customHeight="1">
      <c r="A103" s="63"/>
      <c r="B103" s="42"/>
      <c r="C103" s="42"/>
      <c r="D103" s="42"/>
      <c r="E103" s="66"/>
      <c r="F103" s="42"/>
      <c r="G103" s="42"/>
      <c r="H103" s="42"/>
    </row>
    <row r="104" spans="1:9" ht="10.5" hidden="1" customHeight="1">
      <c r="A104" s="63"/>
      <c r="B104" s="42"/>
      <c r="C104" s="42"/>
      <c r="D104" s="42"/>
      <c r="E104" s="66"/>
      <c r="F104" s="42"/>
      <c r="G104" s="42"/>
      <c r="H104" s="42"/>
    </row>
    <row r="105" spans="1:9" ht="26.25" hidden="1" customHeight="1">
      <c r="A105" s="549" t="s">
        <v>251</v>
      </c>
      <c r="B105" s="549"/>
      <c r="C105" s="549"/>
      <c r="D105" s="549"/>
      <c r="E105" s="549"/>
      <c r="F105" s="549"/>
      <c r="G105" s="549"/>
      <c r="H105" s="549"/>
    </row>
    <row r="106" spans="1:9" hidden="1">
      <c r="A106" s="131" t="s">
        <v>154</v>
      </c>
      <c r="B106" s="13"/>
      <c r="C106" s="13"/>
      <c r="D106" s="13"/>
      <c r="E106" s="156"/>
      <c r="F106" s="13"/>
      <c r="G106" s="13"/>
      <c r="H106" s="13"/>
    </row>
    <row r="107" spans="1:9" hidden="1">
      <c r="A107" s="550" t="s">
        <v>166</v>
      </c>
      <c r="B107" s="547" t="s">
        <v>69</v>
      </c>
      <c r="C107" s="548"/>
      <c r="D107" s="548"/>
      <c r="E107" s="548"/>
      <c r="F107" s="548"/>
      <c r="G107" s="548"/>
      <c r="H107" s="548"/>
    </row>
    <row r="108" spans="1:9" ht="42" hidden="1" customHeight="1">
      <c r="A108" s="551"/>
      <c r="B108" s="56" t="s">
        <v>47</v>
      </c>
      <c r="C108" s="76" t="s">
        <v>50</v>
      </c>
      <c r="D108" s="76" t="s">
        <v>70</v>
      </c>
      <c r="E108" s="112" t="s">
        <v>54</v>
      </c>
      <c r="F108" s="77" t="s">
        <v>55</v>
      </c>
      <c r="G108" s="76" t="s">
        <v>71</v>
      </c>
      <c r="H108" s="76" t="s">
        <v>72</v>
      </c>
    </row>
    <row r="109" spans="1:9" ht="12.6" hidden="1" customHeight="1">
      <c r="A109" s="57">
        <v>2013</v>
      </c>
      <c r="B109" s="38"/>
      <c r="C109" s="38"/>
      <c r="D109" s="38"/>
      <c r="E109" s="163"/>
      <c r="F109" s="38"/>
      <c r="G109" s="38"/>
      <c r="H109" s="38"/>
    </row>
    <row r="110" spans="1:9" ht="12.6" hidden="1" customHeight="1">
      <c r="A110" s="57" t="s">
        <v>100</v>
      </c>
      <c r="B110" s="38"/>
      <c r="C110" s="38"/>
      <c r="D110" s="38"/>
      <c r="E110" s="163"/>
      <c r="F110" s="38"/>
      <c r="G110" s="38"/>
      <c r="H110" s="38"/>
    </row>
    <row r="111" spans="1:9" ht="12.6" hidden="1" customHeight="1">
      <c r="A111" s="39" t="s">
        <v>56</v>
      </c>
      <c r="B111" s="42">
        <f t="shared" ref="B111:B116" si="10">SUM(C111:H111)</f>
        <v>420050</v>
      </c>
      <c r="C111" s="42">
        <v>102150</v>
      </c>
      <c r="D111" s="42">
        <v>112150</v>
      </c>
      <c r="E111" s="42">
        <v>17830</v>
      </c>
      <c r="F111" s="42">
        <v>73620</v>
      </c>
      <c r="G111" s="42">
        <v>46450</v>
      </c>
      <c r="H111" s="42">
        <v>67850</v>
      </c>
      <c r="I111" s="404"/>
    </row>
    <row r="112" spans="1:9" ht="12.6" hidden="1" customHeight="1">
      <c r="A112" s="39" t="s">
        <v>57</v>
      </c>
      <c r="B112" s="42">
        <f t="shared" si="10"/>
        <v>2300440</v>
      </c>
      <c r="C112" s="42">
        <v>450260</v>
      </c>
      <c r="D112" s="42">
        <v>522130</v>
      </c>
      <c r="E112" s="42">
        <v>501190</v>
      </c>
      <c r="F112" s="42">
        <v>320050</v>
      </c>
      <c r="G112" s="42">
        <v>190560</v>
      </c>
      <c r="H112" s="42">
        <v>316250</v>
      </c>
    </row>
    <row r="113" spans="1:8" ht="12.6" hidden="1" customHeight="1">
      <c r="A113" s="39" t="s">
        <v>58</v>
      </c>
      <c r="B113" s="42">
        <f t="shared" si="10"/>
        <v>1236640</v>
      </c>
      <c r="C113" s="42">
        <v>171500</v>
      </c>
      <c r="D113" s="42">
        <v>228480</v>
      </c>
      <c r="E113" s="42">
        <v>273550</v>
      </c>
      <c r="F113" s="42">
        <v>210500</v>
      </c>
      <c r="G113" s="42">
        <v>165480</v>
      </c>
      <c r="H113" s="42">
        <v>187130</v>
      </c>
    </row>
    <row r="114" spans="1:8" ht="12.6" hidden="1" customHeight="1">
      <c r="A114" s="39" t="s">
        <v>62</v>
      </c>
      <c r="B114" s="42">
        <f t="shared" si="10"/>
        <v>304990</v>
      </c>
      <c r="C114" s="42">
        <v>40100</v>
      </c>
      <c r="D114" s="42">
        <v>78440</v>
      </c>
      <c r="E114" s="42">
        <v>56860</v>
      </c>
      <c r="F114" s="42">
        <v>44140</v>
      </c>
      <c r="G114" s="42">
        <v>74890</v>
      </c>
      <c r="H114" s="42">
        <v>10560</v>
      </c>
    </row>
    <row r="115" spans="1:8" ht="12.6" hidden="1" customHeight="1">
      <c r="A115" s="39" t="s">
        <v>63</v>
      </c>
      <c r="B115" s="42">
        <f t="shared" si="10"/>
        <v>98230</v>
      </c>
      <c r="C115" s="42">
        <v>24950</v>
      </c>
      <c r="D115" s="42">
        <v>19650</v>
      </c>
      <c r="E115" s="42">
        <v>950</v>
      </c>
      <c r="F115" s="42">
        <v>18350</v>
      </c>
      <c r="G115" s="42">
        <v>18550</v>
      </c>
      <c r="H115" s="42">
        <v>15780</v>
      </c>
    </row>
    <row r="116" spans="1:8" ht="12.6" hidden="1" customHeight="1">
      <c r="A116" s="39" t="s">
        <v>64</v>
      </c>
      <c r="B116" s="42">
        <f t="shared" si="10"/>
        <v>1218730</v>
      </c>
      <c r="C116" s="42">
        <v>163950</v>
      </c>
      <c r="D116" s="42">
        <v>367460</v>
      </c>
      <c r="E116" s="42">
        <v>74360</v>
      </c>
      <c r="F116" s="42">
        <v>212820</v>
      </c>
      <c r="G116" s="42">
        <v>144190</v>
      </c>
      <c r="H116" s="42">
        <v>255950</v>
      </c>
    </row>
    <row r="117" spans="1:8" ht="12.6" hidden="1" customHeight="1">
      <c r="A117" s="57" t="s">
        <v>101</v>
      </c>
      <c r="B117" s="42"/>
      <c r="C117" s="42"/>
      <c r="D117" s="42"/>
      <c r="E117" s="42"/>
      <c r="F117" s="42"/>
      <c r="G117" s="42"/>
      <c r="H117" s="42"/>
    </row>
    <row r="118" spans="1:8" ht="12.6" hidden="1" customHeight="1">
      <c r="A118" s="39" t="s">
        <v>56</v>
      </c>
      <c r="B118" s="42">
        <f t="shared" ref="B118:B123" si="11">SUM(C118:H118)</f>
        <v>85240</v>
      </c>
      <c r="C118" s="42">
        <v>18470</v>
      </c>
      <c r="D118" s="42">
        <v>21680</v>
      </c>
      <c r="E118" s="42">
        <v>4670</v>
      </c>
      <c r="F118" s="42">
        <v>14680</v>
      </c>
      <c r="G118" s="42">
        <v>11270</v>
      </c>
      <c r="H118" s="42">
        <v>14470</v>
      </c>
    </row>
    <row r="119" spans="1:8" ht="12.6" hidden="1" customHeight="1">
      <c r="A119" s="39" t="s">
        <v>57</v>
      </c>
      <c r="B119" s="42">
        <f t="shared" si="11"/>
        <v>517620</v>
      </c>
      <c r="C119" s="42">
        <v>100550</v>
      </c>
      <c r="D119" s="42">
        <v>135920</v>
      </c>
      <c r="E119" s="42">
        <v>106570</v>
      </c>
      <c r="F119" s="42">
        <v>65610</v>
      </c>
      <c r="G119" s="42">
        <v>42170</v>
      </c>
      <c r="H119" s="42">
        <v>66800</v>
      </c>
    </row>
    <row r="120" spans="1:8" ht="12.6" hidden="1" customHeight="1">
      <c r="A120" s="39" t="s">
        <v>58</v>
      </c>
      <c r="B120" s="42">
        <f t="shared" si="11"/>
        <v>118290</v>
      </c>
      <c r="C120" s="42">
        <v>17140</v>
      </c>
      <c r="D120" s="42">
        <v>19220</v>
      </c>
      <c r="E120" s="42">
        <v>28980</v>
      </c>
      <c r="F120" s="42">
        <v>19570</v>
      </c>
      <c r="G120" s="42">
        <v>15240</v>
      </c>
      <c r="H120" s="42">
        <v>18140</v>
      </c>
    </row>
    <row r="121" spans="1:8" ht="12.6" hidden="1" customHeight="1">
      <c r="A121" s="39" t="s">
        <v>62</v>
      </c>
      <c r="B121" s="42">
        <f t="shared" si="11"/>
        <v>29709</v>
      </c>
      <c r="C121" s="42">
        <v>4040</v>
      </c>
      <c r="D121" s="42">
        <v>7119</v>
      </c>
      <c r="E121" s="42">
        <v>6845</v>
      </c>
      <c r="F121" s="42">
        <v>4935</v>
      </c>
      <c r="G121" s="42">
        <v>5650</v>
      </c>
      <c r="H121" s="42">
        <v>1120</v>
      </c>
    </row>
    <row r="122" spans="1:8" ht="12.6" hidden="1" customHeight="1">
      <c r="A122" s="39" t="s">
        <v>63</v>
      </c>
      <c r="B122" s="42">
        <f t="shared" si="11"/>
        <v>59965</v>
      </c>
      <c r="C122" s="42">
        <v>16445</v>
      </c>
      <c r="D122" s="42">
        <v>11410</v>
      </c>
      <c r="E122" s="42">
        <v>905</v>
      </c>
      <c r="F122" s="42">
        <v>11370</v>
      </c>
      <c r="G122" s="42">
        <v>9965</v>
      </c>
      <c r="H122" s="42">
        <v>9870</v>
      </c>
    </row>
    <row r="123" spans="1:8" ht="12.6" hidden="1" customHeight="1">
      <c r="A123" s="39" t="s">
        <v>64</v>
      </c>
      <c r="B123" s="42">
        <f t="shared" si="11"/>
        <v>1272500</v>
      </c>
      <c r="C123" s="42">
        <v>194230</v>
      </c>
      <c r="D123" s="42">
        <v>368620</v>
      </c>
      <c r="E123" s="42">
        <v>101210</v>
      </c>
      <c r="F123" s="42">
        <v>232180</v>
      </c>
      <c r="G123" s="42">
        <v>122100</v>
      </c>
      <c r="H123" s="42">
        <v>254160</v>
      </c>
    </row>
    <row r="124" spans="1:8" ht="12.6" hidden="1" customHeight="1">
      <c r="A124" s="57" t="s">
        <v>129</v>
      </c>
      <c r="B124" s="42"/>
      <c r="C124" s="42"/>
      <c r="D124" s="42"/>
      <c r="E124" s="42"/>
      <c r="F124" s="42"/>
      <c r="G124" s="42"/>
      <c r="H124" s="42"/>
    </row>
    <row r="125" spans="1:8" ht="12.6" hidden="1" customHeight="1">
      <c r="A125" s="39" t="s">
        <v>56</v>
      </c>
      <c r="B125" s="42">
        <f t="shared" ref="B125:B130" si="12">SUM(C125:H125)</f>
        <v>12208.9838</v>
      </c>
      <c r="C125" s="42">
        <v>2641.4350000000004</v>
      </c>
      <c r="D125" s="42">
        <v>3118.2388000000001</v>
      </c>
      <c r="E125" s="42">
        <v>654.63</v>
      </c>
      <c r="F125" s="42">
        <v>2085.4249999999997</v>
      </c>
      <c r="G125" s="42">
        <v>1605.9200000000003</v>
      </c>
      <c r="H125" s="42">
        <v>2103.3349999999996</v>
      </c>
    </row>
    <row r="126" spans="1:8" ht="12.6" hidden="1" customHeight="1">
      <c r="A126" s="39" t="s">
        <v>57</v>
      </c>
      <c r="B126" s="42">
        <f t="shared" si="12"/>
        <v>6972.2979999999998</v>
      </c>
      <c r="C126" s="42">
        <v>1343.7430000000002</v>
      </c>
      <c r="D126" s="42">
        <v>1869.5660000000003</v>
      </c>
      <c r="E126" s="42">
        <v>1421.2070000000001</v>
      </c>
      <c r="F126" s="42">
        <v>878.9</v>
      </c>
      <c r="G126" s="42">
        <v>554.45500000000004</v>
      </c>
      <c r="H126" s="42">
        <v>904.42700000000002</v>
      </c>
    </row>
    <row r="127" spans="1:8" ht="12.6" hidden="1" customHeight="1">
      <c r="A127" s="39" t="s">
        <v>58</v>
      </c>
      <c r="B127" s="42">
        <f t="shared" si="12"/>
        <v>3252.4609999999998</v>
      </c>
      <c r="C127" s="42">
        <v>467.27300000000002</v>
      </c>
      <c r="D127" s="42">
        <v>531.78899999999999</v>
      </c>
      <c r="E127" s="42">
        <v>795.42</v>
      </c>
      <c r="F127" s="42">
        <v>535.00100000000009</v>
      </c>
      <c r="G127" s="42">
        <v>422.12599999999992</v>
      </c>
      <c r="H127" s="42">
        <v>500.85200000000003</v>
      </c>
    </row>
    <row r="128" spans="1:8" ht="12.6" hidden="1" customHeight="1">
      <c r="A128" s="39" t="s">
        <v>62</v>
      </c>
      <c r="B128" s="42">
        <f t="shared" si="12"/>
        <v>1118.809</v>
      </c>
      <c r="C128" s="42">
        <v>151.023</v>
      </c>
      <c r="D128" s="42">
        <v>267.4205</v>
      </c>
      <c r="E128" s="42">
        <v>260.95400000000001</v>
      </c>
      <c r="F128" s="42">
        <v>187.26500000000001</v>
      </c>
      <c r="G128" s="42">
        <v>210.07300000000004</v>
      </c>
      <c r="H128" s="42">
        <v>42.073499999999996</v>
      </c>
    </row>
    <row r="129" spans="1:8" ht="12.6" hidden="1" customHeight="1">
      <c r="A129" s="39" t="s">
        <v>63</v>
      </c>
      <c r="B129" s="42">
        <f t="shared" si="12"/>
        <v>1964.2230000000002</v>
      </c>
      <c r="C129" s="42">
        <v>536.92700000000002</v>
      </c>
      <c r="D129" s="42">
        <v>366.29700000000008</v>
      </c>
      <c r="E129" s="42">
        <v>30</v>
      </c>
      <c r="F129" s="42">
        <v>374.76799999999997</v>
      </c>
      <c r="G129" s="42">
        <v>330.89300000000003</v>
      </c>
      <c r="H129" s="42">
        <v>325.33800000000002</v>
      </c>
    </row>
    <row r="130" spans="1:8" ht="12.6" hidden="1" customHeight="1">
      <c r="A130" s="39" t="s">
        <v>64</v>
      </c>
      <c r="B130" s="42">
        <f t="shared" si="12"/>
        <v>1944.1290000000001</v>
      </c>
      <c r="C130" s="42">
        <v>285.13350000000003</v>
      </c>
      <c r="D130" s="42">
        <v>573.45050000000003</v>
      </c>
      <c r="E130" s="42">
        <v>171.94299999999998</v>
      </c>
      <c r="F130" s="42">
        <v>336.83950000000004</v>
      </c>
      <c r="G130" s="42">
        <v>174.32300000000001</v>
      </c>
      <c r="H130" s="42">
        <v>402.43950000000001</v>
      </c>
    </row>
    <row r="131" spans="1:8" ht="12.6" hidden="1" customHeight="1">
      <c r="A131" s="57" t="s">
        <v>130</v>
      </c>
      <c r="B131" s="42"/>
      <c r="C131" s="42"/>
      <c r="D131" s="42"/>
      <c r="E131" s="42"/>
      <c r="F131" s="42"/>
      <c r="G131" s="42"/>
      <c r="H131" s="42"/>
    </row>
    <row r="132" spans="1:8" ht="12.6" hidden="1" customHeight="1">
      <c r="A132" s="39" t="s">
        <v>44</v>
      </c>
      <c r="B132" s="42">
        <f>+SUM(C132:H132)</f>
        <v>45929.70186999999</v>
      </c>
      <c r="C132" s="42">
        <v>13791.365599999997</v>
      </c>
      <c r="D132" s="42">
        <v>11859.980185</v>
      </c>
      <c r="E132" s="42">
        <v>947.3518499999999</v>
      </c>
      <c r="F132" s="42">
        <v>5578.9128599999995</v>
      </c>
      <c r="G132" s="42">
        <v>3161.9763999999991</v>
      </c>
      <c r="H132" s="42">
        <v>10590.114975</v>
      </c>
    </row>
    <row r="133" spans="1:8" ht="12.6" hidden="1" customHeight="1">
      <c r="A133" s="39" t="s">
        <v>65</v>
      </c>
      <c r="B133" s="42">
        <f>+SUM(C133:H133)</f>
        <v>2968.2947000000004</v>
      </c>
      <c r="C133" s="42">
        <v>628.67950000000008</v>
      </c>
      <c r="D133" s="42">
        <v>599</v>
      </c>
      <c r="E133" s="42">
        <v>669.49770000000001</v>
      </c>
      <c r="F133" s="42">
        <v>377.92380000000003</v>
      </c>
      <c r="G133" s="42">
        <v>257.36900000000003</v>
      </c>
      <c r="H133" s="42">
        <v>435.82470000000001</v>
      </c>
    </row>
    <row r="134" spans="1:8" ht="12.6" hidden="1" customHeight="1">
      <c r="A134" s="39" t="s">
        <v>66</v>
      </c>
      <c r="B134" s="42">
        <f>+SUM(C134:H134)</f>
        <v>1527.5967000000001</v>
      </c>
      <c r="C134" s="42">
        <v>214.78700000000001</v>
      </c>
      <c r="D134" s="42">
        <v>240</v>
      </c>
      <c r="E134" s="42">
        <v>331</v>
      </c>
      <c r="F134" s="42">
        <v>264.69720000000001</v>
      </c>
      <c r="G134" s="42">
        <v>250.82000000000002</v>
      </c>
      <c r="H134" s="42">
        <v>226.29249999999999</v>
      </c>
    </row>
    <row r="135" spans="1:8" ht="12.6" hidden="1" customHeight="1">
      <c r="A135" s="39" t="s">
        <v>67</v>
      </c>
      <c r="B135" s="42">
        <f>+SUM(C135:H135)</f>
        <v>292</v>
      </c>
      <c r="C135" s="42">
        <v>39</v>
      </c>
      <c r="D135" s="42">
        <v>75</v>
      </c>
      <c r="E135" s="42">
        <v>57</v>
      </c>
      <c r="F135" s="42">
        <v>43</v>
      </c>
      <c r="G135" s="42">
        <v>69</v>
      </c>
      <c r="H135" s="42">
        <v>9</v>
      </c>
    </row>
    <row r="136" spans="1:8" ht="12.6" hidden="1" customHeight="1">
      <c r="A136" s="39" t="s">
        <v>68</v>
      </c>
      <c r="B136" s="42" t="s">
        <v>0</v>
      </c>
      <c r="C136" s="42" t="s">
        <v>0</v>
      </c>
      <c r="D136" s="42" t="s">
        <v>0</v>
      </c>
      <c r="E136" s="42" t="s">
        <v>0</v>
      </c>
      <c r="F136" s="42" t="s">
        <v>0</v>
      </c>
      <c r="G136" s="42" t="s">
        <v>0</v>
      </c>
      <c r="H136" s="42" t="s">
        <v>0</v>
      </c>
    </row>
    <row r="137" spans="1:8" ht="12.6" hidden="1" customHeight="1">
      <c r="A137" s="40" t="s">
        <v>45</v>
      </c>
      <c r="B137" s="162">
        <f>+SUM(C137:H137)</f>
        <v>1369</v>
      </c>
      <c r="C137" s="94">
        <v>194</v>
      </c>
      <c r="D137" s="94">
        <v>392</v>
      </c>
      <c r="E137" s="94">
        <v>102</v>
      </c>
      <c r="F137" s="94">
        <v>234</v>
      </c>
      <c r="G137" s="94">
        <v>165</v>
      </c>
      <c r="H137" s="94">
        <v>282</v>
      </c>
    </row>
    <row r="138" spans="1:8" ht="10.5" hidden="1" customHeight="1">
      <c r="A138" s="14"/>
      <c r="B138" s="42"/>
      <c r="C138" s="42"/>
      <c r="D138" s="42"/>
      <c r="E138" s="66"/>
      <c r="F138" s="42"/>
      <c r="G138" s="42"/>
      <c r="H138" s="42"/>
    </row>
    <row r="139" spans="1:8" ht="10.5" hidden="1" customHeight="1">
      <c r="A139" s="14"/>
      <c r="B139" s="42"/>
      <c r="C139" s="42"/>
      <c r="D139" s="42"/>
      <c r="E139" s="66"/>
      <c r="F139" s="42"/>
      <c r="G139" s="42"/>
      <c r="H139" s="42"/>
    </row>
    <row r="140" spans="1:8" ht="13.5" hidden="1" customHeight="1">
      <c r="A140" s="549" t="s">
        <v>260</v>
      </c>
      <c r="B140" s="549"/>
      <c r="C140" s="549"/>
      <c r="D140" s="549"/>
      <c r="E140" s="549"/>
      <c r="F140" s="549"/>
      <c r="G140" s="549"/>
      <c r="H140" s="549"/>
    </row>
    <row r="141" spans="1:8" hidden="1">
      <c r="A141" s="131" t="s">
        <v>154</v>
      </c>
      <c r="B141" s="13"/>
      <c r="C141" s="13"/>
      <c r="D141" s="13"/>
      <c r="E141" s="156"/>
      <c r="F141" s="13"/>
      <c r="G141" s="13"/>
      <c r="H141" s="13"/>
    </row>
    <row r="142" spans="1:8" hidden="1">
      <c r="A142" s="550" t="s">
        <v>166</v>
      </c>
      <c r="B142" s="547" t="s">
        <v>69</v>
      </c>
      <c r="C142" s="548"/>
      <c r="D142" s="548"/>
      <c r="E142" s="548"/>
      <c r="F142" s="548"/>
      <c r="G142" s="548"/>
      <c r="H142" s="548"/>
    </row>
    <row r="143" spans="1:8" hidden="1">
      <c r="A143" s="551"/>
      <c r="B143" s="56" t="s">
        <v>47</v>
      </c>
      <c r="C143" s="76" t="s">
        <v>50</v>
      </c>
      <c r="D143" s="76" t="s">
        <v>70</v>
      </c>
      <c r="E143" s="112" t="s">
        <v>54</v>
      </c>
      <c r="F143" s="77" t="s">
        <v>55</v>
      </c>
      <c r="G143" s="76" t="s">
        <v>71</v>
      </c>
      <c r="H143" s="76" t="s">
        <v>72</v>
      </c>
    </row>
    <row r="144" spans="1:8" ht="12.6" hidden="1" customHeight="1">
      <c r="A144" s="57">
        <v>2014</v>
      </c>
      <c r="B144" s="38"/>
      <c r="C144" s="38"/>
      <c r="D144" s="38"/>
      <c r="E144" s="163"/>
      <c r="F144" s="38"/>
      <c r="G144" s="38"/>
      <c r="H144" s="38"/>
    </row>
    <row r="145" spans="1:8" ht="12.6" hidden="1" customHeight="1">
      <c r="A145" s="57" t="s">
        <v>100</v>
      </c>
      <c r="B145" s="38"/>
      <c r="C145" s="38"/>
      <c r="D145" s="38"/>
      <c r="E145" s="163"/>
      <c r="F145" s="405"/>
      <c r="G145" s="38"/>
      <c r="H145" s="38"/>
    </row>
    <row r="146" spans="1:8" ht="12.6" hidden="1" customHeight="1">
      <c r="A146" s="39" t="s">
        <v>56</v>
      </c>
      <c r="B146" s="42">
        <f>SUM(C146:H146)</f>
        <v>430910</v>
      </c>
      <c r="C146" s="42">
        <v>109910</v>
      </c>
      <c r="D146" s="42">
        <v>120730</v>
      </c>
      <c r="E146" s="42">
        <v>18300</v>
      </c>
      <c r="F146" s="42">
        <v>67710</v>
      </c>
      <c r="G146" s="42">
        <v>47660</v>
      </c>
      <c r="H146" s="42">
        <v>66600</v>
      </c>
    </row>
    <row r="147" spans="1:8" ht="12.6" hidden="1" customHeight="1">
      <c r="A147" s="39" t="s">
        <v>57</v>
      </c>
      <c r="B147" s="42">
        <f t="shared" ref="B147:B172" si="13">SUM(C147:H147)</f>
        <v>1741850</v>
      </c>
      <c r="C147" s="42">
        <v>439120</v>
      </c>
      <c r="D147" s="42">
        <v>455820</v>
      </c>
      <c r="E147" s="42">
        <v>49850</v>
      </c>
      <c r="F147" s="42">
        <v>295940</v>
      </c>
      <c r="G147" s="42">
        <v>190560</v>
      </c>
      <c r="H147" s="42">
        <v>310560</v>
      </c>
    </row>
    <row r="148" spans="1:8" ht="12.6" hidden="1" customHeight="1">
      <c r="A148" s="39" t="s">
        <v>58</v>
      </c>
      <c r="B148" s="42">
        <f t="shared" si="13"/>
        <v>1151410</v>
      </c>
      <c r="C148" s="42">
        <v>171500</v>
      </c>
      <c r="D148" s="42">
        <v>198500</v>
      </c>
      <c r="E148" s="42">
        <v>272550</v>
      </c>
      <c r="F148" s="42">
        <v>185820</v>
      </c>
      <c r="G148" s="42">
        <v>168620</v>
      </c>
      <c r="H148" s="42">
        <v>154420</v>
      </c>
    </row>
    <row r="149" spans="1:8" s="152" customFormat="1" ht="12.6" hidden="1" customHeight="1">
      <c r="A149" s="108" t="s">
        <v>62</v>
      </c>
      <c r="B149" s="42">
        <f t="shared" si="13"/>
        <v>302410</v>
      </c>
      <c r="C149" s="42">
        <v>39180</v>
      </c>
      <c r="D149" s="42">
        <v>78440</v>
      </c>
      <c r="E149" s="42">
        <v>52860</v>
      </c>
      <c r="F149" s="42">
        <v>46880</v>
      </c>
      <c r="G149" s="42">
        <v>74890</v>
      </c>
      <c r="H149" s="42">
        <v>10160</v>
      </c>
    </row>
    <row r="150" spans="1:8" ht="12.6" hidden="1" customHeight="1">
      <c r="A150" s="39" t="s">
        <v>63</v>
      </c>
      <c r="B150" s="42">
        <f t="shared" si="13"/>
        <v>93550</v>
      </c>
      <c r="C150" s="42">
        <v>24910</v>
      </c>
      <c r="D150" s="42">
        <v>15710</v>
      </c>
      <c r="E150" s="42">
        <v>910</v>
      </c>
      <c r="F150" s="42">
        <v>18350</v>
      </c>
      <c r="G150" s="42">
        <v>18550</v>
      </c>
      <c r="H150" s="42">
        <v>15120</v>
      </c>
    </row>
    <row r="151" spans="1:8" ht="12.6" hidden="1" customHeight="1">
      <c r="A151" s="39" t="s">
        <v>64</v>
      </c>
      <c r="B151" s="42">
        <f t="shared" si="13"/>
        <v>1164420</v>
      </c>
      <c r="C151" s="42">
        <v>163950</v>
      </c>
      <c r="D151" s="42">
        <v>312270</v>
      </c>
      <c r="E151" s="42">
        <v>73480</v>
      </c>
      <c r="F151" s="42">
        <v>214580</v>
      </c>
      <c r="G151" s="42">
        <v>144190</v>
      </c>
      <c r="H151" s="42">
        <v>255950</v>
      </c>
    </row>
    <row r="152" spans="1:8" ht="12.6" hidden="1" customHeight="1">
      <c r="A152" s="57" t="s">
        <v>101</v>
      </c>
      <c r="B152" s="42"/>
      <c r="C152" s="42"/>
      <c r="D152" s="42"/>
      <c r="E152" s="42"/>
      <c r="F152" s="42"/>
      <c r="G152" s="42"/>
      <c r="H152" s="42"/>
    </row>
    <row r="153" spans="1:8" ht="12.6" hidden="1" customHeight="1">
      <c r="A153" s="39" t="s">
        <v>56</v>
      </c>
      <c r="B153" s="42">
        <f t="shared" si="13"/>
        <v>88440</v>
      </c>
      <c r="C153" s="42">
        <v>19260</v>
      </c>
      <c r="D153" s="42">
        <v>22770</v>
      </c>
      <c r="E153" s="42">
        <v>4790</v>
      </c>
      <c r="F153" s="42">
        <v>14950</v>
      </c>
      <c r="G153" s="42">
        <v>11600</v>
      </c>
      <c r="H153" s="42">
        <v>15070</v>
      </c>
    </row>
    <row r="154" spans="1:8" ht="12.6" hidden="1" customHeight="1">
      <c r="A154" s="39" t="s">
        <v>57</v>
      </c>
      <c r="B154" s="42">
        <f t="shared" si="13"/>
        <v>497751</v>
      </c>
      <c r="C154" s="42">
        <v>94120</v>
      </c>
      <c r="D154" s="42">
        <v>131410</v>
      </c>
      <c r="E154" s="42">
        <v>106070</v>
      </c>
      <c r="F154" s="42">
        <v>62360</v>
      </c>
      <c r="G154" s="42">
        <v>37741</v>
      </c>
      <c r="H154" s="42">
        <v>66050</v>
      </c>
    </row>
    <row r="155" spans="1:8" ht="12.6" hidden="1" customHeight="1">
      <c r="A155" s="39" t="s">
        <v>58</v>
      </c>
      <c r="B155" s="42">
        <f t="shared" si="13"/>
        <v>119220</v>
      </c>
      <c r="C155" s="42">
        <v>16760</v>
      </c>
      <c r="D155" s="42">
        <v>19410</v>
      </c>
      <c r="E155" s="42">
        <v>28390</v>
      </c>
      <c r="F155" s="42">
        <v>20260</v>
      </c>
      <c r="G155" s="42">
        <v>15930</v>
      </c>
      <c r="H155" s="42">
        <v>18470</v>
      </c>
    </row>
    <row r="156" spans="1:8" ht="12.6" hidden="1" customHeight="1">
      <c r="A156" s="39" t="s">
        <v>62</v>
      </c>
      <c r="B156" s="42">
        <f t="shared" si="13"/>
        <v>29530</v>
      </c>
      <c r="C156" s="42">
        <v>3690</v>
      </c>
      <c r="D156" s="42">
        <v>7330</v>
      </c>
      <c r="E156" s="42">
        <v>7040</v>
      </c>
      <c r="F156" s="42">
        <v>4700</v>
      </c>
      <c r="G156" s="42">
        <v>5650</v>
      </c>
      <c r="H156" s="42">
        <v>1120</v>
      </c>
    </row>
    <row r="157" spans="1:8" ht="12.6" hidden="1" customHeight="1">
      <c r="A157" s="39" t="s">
        <v>63</v>
      </c>
      <c r="B157" s="42">
        <f t="shared" si="13"/>
        <v>61495</v>
      </c>
      <c r="C157" s="42">
        <v>16480</v>
      </c>
      <c r="D157" s="42">
        <v>11490</v>
      </c>
      <c r="E157" s="42">
        <v>845</v>
      </c>
      <c r="F157" s="42">
        <v>12260</v>
      </c>
      <c r="G157" s="42">
        <v>9550</v>
      </c>
      <c r="H157" s="42">
        <v>10870</v>
      </c>
    </row>
    <row r="158" spans="1:8" ht="12.6" hidden="1" customHeight="1">
      <c r="A158" s="39" t="s">
        <v>64</v>
      </c>
      <c r="B158" s="42">
        <f t="shared" si="13"/>
        <v>1281210</v>
      </c>
      <c r="C158" s="42">
        <v>202520</v>
      </c>
      <c r="D158" s="42">
        <v>372800</v>
      </c>
      <c r="E158" s="42">
        <v>102210</v>
      </c>
      <c r="F158" s="42">
        <v>231920</v>
      </c>
      <c r="G158" s="42">
        <v>120430</v>
      </c>
      <c r="H158" s="42">
        <v>251330</v>
      </c>
    </row>
    <row r="159" spans="1:8" ht="12.6" hidden="1" customHeight="1">
      <c r="A159" s="57" t="s">
        <v>129</v>
      </c>
      <c r="B159" s="42"/>
      <c r="C159" s="42"/>
      <c r="D159" s="42"/>
      <c r="E159" s="42"/>
      <c r="F159" s="42"/>
      <c r="G159" s="42"/>
      <c r="H159" s="42"/>
    </row>
    <row r="160" spans="1:8" ht="12.6" hidden="1" customHeight="1">
      <c r="A160" s="39" t="s">
        <v>56</v>
      </c>
      <c r="B160" s="42">
        <f t="shared" si="13"/>
        <v>12646.5088</v>
      </c>
      <c r="C160" s="42">
        <v>2747.4259999999999</v>
      </c>
      <c r="D160" s="42">
        <v>3267.9207999999994</v>
      </c>
      <c r="E160" s="42">
        <v>672.505</v>
      </c>
      <c r="F160" s="42">
        <v>2118.4749999999999</v>
      </c>
      <c r="G160" s="42">
        <v>1654.7250000000004</v>
      </c>
      <c r="H160" s="42">
        <v>2185.4569999999999</v>
      </c>
    </row>
    <row r="161" spans="1:8" ht="12.6" hidden="1" customHeight="1">
      <c r="A161" s="39" t="s">
        <v>57</v>
      </c>
      <c r="B161" s="42">
        <f t="shared" si="13"/>
        <v>6662.2076000000006</v>
      </c>
      <c r="C161" s="42">
        <v>1245.8200000000002</v>
      </c>
      <c r="D161" s="42">
        <v>1794.4090000000001</v>
      </c>
      <c r="E161" s="42">
        <v>1404.5680000000002</v>
      </c>
      <c r="F161" s="42">
        <v>829.18</v>
      </c>
      <c r="G161" s="42">
        <v>497.90860000000004</v>
      </c>
      <c r="H161" s="42">
        <v>890.322</v>
      </c>
    </row>
    <row r="162" spans="1:8" ht="12.6" hidden="1" customHeight="1">
      <c r="A162" s="39" t="s">
        <v>58</v>
      </c>
      <c r="B162" s="42">
        <f t="shared" si="13"/>
        <v>3284.174</v>
      </c>
      <c r="C162" s="42">
        <v>458.27100000000002</v>
      </c>
      <c r="D162" s="42">
        <v>536.88699999999983</v>
      </c>
      <c r="E162" s="42">
        <v>781.71799999999985</v>
      </c>
      <c r="F162" s="42">
        <v>554.9670000000001</v>
      </c>
      <c r="G162" s="42">
        <v>441.50600000000003</v>
      </c>
      <c r="H162" s="42">
        <v>510.82500000000005</v>
      </c>
    </row>
    <row r="163" spans="1:8" ht="12.6" hidden="1" customHeight="1">
      <c r="A163" s="39" t="s">
        <v>62</v>
      </c>
      <c r="B163" s="42">
        <f t="shared" si="13"/>
        <v>1120.3090000000002</v>
      </c>
      <c r="C163" s="42">
        <v>138.79999999999998</v>
      </c>
      <c r="D163" s="42">
        <v>278.05200000000002</v>
      </c>
      <c r="E163" s="42">
        <v>268.483</v>
      </c>
      <c r="F163" s="42">
        <v>180.07499999999999</v>
      </c>
      <c r="G163" s="42">
        <v>212.999</v>
      </c>
      <c r="H163" s="42">
        <v>41.900000000000006</v>
      </c>
    </row>
    <row r="164" spans="1:8" ht="12.6" hidden="1" customHeight="1">
      <c r="A164" s="39" t="s">
        <v>63</v>
      </c>
      <c r="B164" s="42">
        <f t="shared" si="13"/>
        <v>2021.5540000000001</v>
      </c>
      <c r="C164" s="42">
        <v>539.67200000000003</v>
      </c>
      <c r="D164" s="42">
        <v>376.02100000000002</v>
      </c>
      <c r="E164" s="42">
        <v>28.050000000000004</v>
      </c>
      <c r="F164" s="42">
        <v>401.48700000000002</v>
      </c>
      <c r="G164" s="42">
        <v>317.32499999999999</v>
      </c>
      <c r="H164" s="42">
        <v>358.99899999999997</v>
      </c>
    </row>
    <row r="165" spans="1:8" ht="12.6" hidden="1" customHeight="1">
      <c r="A165" s="39" t="s">
        <v>64</v>
      </c>
      <c r="B165" s="42">
        <f t="shared" si="13"/>
        <v>1972.9774</v>
      </c>
      <c r="C165" s="42">
        <v>298.6481</v>
      </c>
      <c r="D165" s="42">
        <v>583.14350000000002</v>
      </c>
      <c r="E165" s="42">
        <v>174.4615</v>
      </c>
      <c r="F165" s="42">
        <v>341.65650000000005</v>
      </c>
      <c r="G165" s="42">
        <v>174.80759999999998</v>
      </c>
      <c r="H165" s="42">
        <v>400.26019999999994</v>
      </c>
    </row>
    <row r="166" spans="1:8" ht="12.6" hidden="1" customHeight="1">
      <c r="A166" s="57" t="s">
        <v>130</v>
      </c>
      <c r="B166" s="42"/>
      <c r="C166" s="42"/>
      <c r="D166" s="42"/>
      <c r="E166" s="42"/>
      <c r="F166" s="42"/>
      <c r="G166" s="42"/>
      <c r="H166" s="42"/>
    </row>
    <row r="167" spans="1:8" ht="12.6" hidden="1" customHeight="1">
      <c r="A167" s="39" t="s">
        <v>44</v>
      </c>
      <c r="B167" s="42">
        <f t="shared" si="13"/>
        <v>44956.958999999995</v>
      </c>
      <c r="C167" s="42">
        <v>13750.70125</v>
      </c>
      <c r="D167" s="42">
        <v>12515.793749999999</v>
      </c>
      <c r="E167" s="42">
        <v>920.08974999999998</v>
      </c>
      <c r="F167" s="42">
        <v>5272.572000000001</v>
      </c>
      <c r="G167" s="42">
        <v>2947.9193499999997</v>
      </c>
      <c r="H167" s="42">
        <v>9549.8828999999987</v>
      </c>
    </row>
    <row r="168" spans="1:8" ht="12.6" hidden="1" customHeight="1">
      <c r="A168" s="39" t="s">
        <v>65</v>
      </c>
      <c r="B168" s="42">
        <f t="shared" si="13"/>
        <v>3104.4568000000004</v>
      </c>
      <c r="C168" s="42">
        <v>674.54049999999995</v>
      </c>
      <c r="D168" s="42">
        <v>647.4008</v>
      </c>
      <c r="E168" s="42">
        <v>699.46</v>
      </c>
      <c r="F168" s="42">
        <v>357.69919999999996</v>
      </c>
      <c r="G168" s="42">
        <v>224.55449999999999</v>
      </c>
      <c r="H168" s="42">
        <v>500.80180000000001</v>
      </c>
    </row>
    <row r="169" spans="1:8" ht="12.6" hidden="1" customHeight="1">
      <c r="A169" s="39" t="s">
        <v>66</v>
      </c>
      <c r="B169" s="42">
        <f t="shared" si="13"/>
        <v>1536.6001000000001</v>
      </c>
      <c r="C169" s="42">
        <v>219.25709999999998</v>
      </c>
      <c r="D169" s="42">
        <v>252.14760000000001</v>
      </c>
      <c r="E169" s="42">
        <v>350.9205</v>
      </c>
      <c r="F169" s="42">
        <v>251.39849999999998</v>
      </c>
      <c r="G169" s="42">
        <v>247.3004</v>
      </c>
      <c r="H169" s="42">
        <v>215.57600000000002</v>
      </c>
    </row>
    <row r="170" spans="1:8" ht="12.6" hidden="1" customHeight="1">
      <c r="A170" s="39" t="s">
        <v>67</v>
      </c>
      <c r="B170" s="42">
        <f t="shared" si="13"/>
        <v>293.07979999999998</v>
      </c>
      <c r="C170" s="42">
        <v>35.017499999999998</v>
      </c>
      <c r="D170" s="42">
        <v>75.897700000000015</v>
      </c>
      <c r="E170" s="42">
        <v>58.589700000000001</v>
      </c>
      <c r="F170" s="42">
        <v>40.300000000000004</v>
      </c>
      <c r="G170" s="42">
        <v>73.277999999999992</v>
      </c>
      <c r="H170" s="42">
        <v>9.9969000000000001</v>
      </c>
    </row>
    <row r="171" spans="1:8" ht="12.6" hidden="1" customHeight="1">
      <c r="A171" s="39" t="s">
        <v>68</v>
      </c>
      <c r="B171" s="42"/>
      <c r="C171" s="42" t="s">
        <v>0</v>
      </c>
      <c r="D171" s="42" t="s">
        <v>0</v>
      </c>
      <c r="E171" s="42" t="s">
        <v>0</v>
      </c>
      <c r="F171" s="42" t="s">
        <v>0</v>
      </c>
      <c r="G171" s="42" t="s">
        <v>0</v>
      </c>
      <c r="H171" s="42" t="s">
        <v>0</v>
      </c>
    </row>
    <row r="172" spans="1:8" ht="12.6" hidden="1" customHeight="1">
      <c r="A172" s="40" t="s">
        <v>45</v>
      </c>
      <c r="B172" s="42">
        <f t="shared" si="13"/>
        <v>1386.2279160000001</v>
      </c>
      <c r="C172" s="94">
        <v>182.03172000000001</v>
      </c>
      <c r="D172" s="94">
        <v>425.56527</v>
      </c>
      <c r="E172" s="94">
        <v>107.65163000000001</v>
      </c>
      <c r="F172" s="94">
        <v>231.913578</v>
      </c>
      <c r="G172" s="94">
        <v>156.43600800000002</v>
      </c>
      <c r="H172" s="94">
        <v>282.62970999999999</v>
      </c>
    </row>
    <row r="173" spans="1:8" hidden="1">
      <c r="A173" s="14"/>
      <c r="B173" s="42"/>
      <c r="C173" s="42"/>
      <c r="D173" s="42"/>
      <c r="E173" s="66"/>
      <c r="F173" s="42"/>
      <c r="G173" s="42"/>
      <c r="H173" s="42"/>
    </row>
    <row r="174" spans="1:8" hidden="1">
      <c r="A174" s="14"/>
      <c r="B174" s="42"/>
      <c r="C174" s="42"/>
      <c r="D174" s="42"/>
      <c r="E174" s="66"/>
      <c r="F174" s="42"/>
      <c r="G174" s="42"/>
      <c r="H174" s="42"/>
    </row>
    <row r="175" spans="1:8" ht="27" hidden="1" customHeight="1">
      <c r="A175" s="549" t="s">
        <v>259</v>
      </c>
      <c r="B175" s="549"/>
      <c r="C175" s="549"/>
      <c r="D175" s="549"/>
      <c r="E175" s="549"/>
      <c r="F175" s="549"/>
      <c r="G175" s="549"/>
      <c r="H175" s="549"/>
    </row>
    <row r="176" spans="1:8" hidden="1">
      <c r="A176" s="131" t="s">
        <v>154</v>
      </c>
      <c r="B176" s="13"/>
      <c r="C176" s="13"/>
      <c r="D176" s="13"/>
      <c r="E176" s="156"/>
      <c r="F176" s="13"/>
      <c r="G176" s="13"/>
      <c r="H176" s="13"/>
    </row>
    <row r="177" spans="1:8" hidden="1">
      <c r="A177" s="550" t="s">
        <v>166</v>
      </c>
      <c r="B177" s="547" t="s">
        <v>69</v>
      </c>
      <c r="C177" s="548"/>
      <c r="D177" s="548"/>
      <c r="E177" s="548"/>
      <c r="F177" s="548"/>
      <c r="G177" s="548"/>
      <c r="H177" s="548"/>
    </row>
    <row r="178" spans="1:8" hidden="1">
      <c r="A178" s="551"/>
      <c r="B178" s="56" t="s">
        <v>47</v>
      </c>
      <c r="C178" s="76" t="s">
        <v>50</v>
      </c>
      <c r="D178" s="76" t="s">
        <v>70</v>
      </c>
      <c r="E178" s="112" t="s">
        <v>54</v>
      </c>
      <c r="F178" s="77" t="s">
        <v>55</v>
      </c>
      <c r="G178" s="76" t="s">
        <v>71</v>
      </c>
      <c r="H178" s="76" t="s">
        <v>72</v>
      </c>
    </row>
    <row r="179" spans="1:8" ht="12.6" hidden="1" customHeight="1">
      <c r="A179" s="57">
        <v>2015</v>
      </c>
      <c r="B179" s="38"/>
      <c r="C179" s="38"/>
      <c r="D179" s="38"/>
      <c r="E179" s="163"/>
      <c r="F179" s="38"/>
      <c r="G179" s="38"/>
      <c r="H179" s="38"/>
    </row>
    <row r="180" spans="1:8" ht="12.6" hidden="1" customHeight="1">
      <c r="A180" s="57" t="s">
        <v>100</v>
      </c>
      <c r="B180" s="38"/>
      <c r="C180" s="38"/>
      <c r="D180" s="38"/>
      <c r="E180" s="163"/>
      <c r="F180" s="405"/>
      <c r="G180" s="38"/>
      <c r="H180" s="38"/>
    </row>
    <row r="181" spans="1:8" ht="12.6" hidden="1" customHeight="1">
      <c r="A181" s="39" t="s">
        <v>56</v>
      </c>
      <c r="B181" s="42">
        <f>SUM(C181:H181)</f>
        <v>424360</v>
      </c>
      <c r="C181" s="42">
        <v>103360</v>
      </c>
      <c r="D181" s="42">
        <v>120730</v>
      </c>
      <c r="E181" s="42">
        <v>18300</v>
      </c>
      <c r="F181" s="42">
        <v>67710</v>
      </c>
      <c r="G181" s="42">
        <v>47660</v>
      </c>
      <c r="H181" s="42">
        <v>66600</v>
      </c>
    </row>
    <row r="182" spans="1:8" s="152" customFormat="1" ht="12.6" hidden="1" customHeight="1">
      <c r="A182" s="108" t="s">
        <v>57</v>
      </c>
      <c r="B182" s="42">
        <f t="shared" ref="B182:B205" si="14">SUM(C182:H182)</f>
        <v>1881840</v>
      </c>
      <c r="C182" s="42">
        <v>444690</v>
      </c>
      <c r="D182" s="42">
        <v>455820</v>
      </c>
      <c r="E182" s="42">
        <v>184270</v>
      </c>
      <c r="F182" s="42">
        <v>295940</v>
      </c>
      <c r="G182" s="42">
        <v>190560</v>
      </c>
      <c r="H182" s="42">
        <v>310560</v>
      </c>
    </row>
    <row r="183" spans="1:8" s="152" customFormat="1" ht="12.6" hidden="1" customHeight="1">
      <c r="A183" s="108" t="s">
        <v>58</v>
      </c>
      <c r="B183" s="42">
        <f t="shared" si="14"/>
        <v>1157490</v>
      </c>
      <c r="C183" s="42">
        <v>177580</v>
      </c>
      <c r="D183" s="42">
        <v>198500</v>
      </c>
      <c r="E183" s="42">
        <v>272550</v>
      </c>
      <c r="F183" s="42">
        <v>185820</v>
      </c>
      <c r="G183" s="42">
        <v>168620</v>
      </c>
      <c r="H183" s="42">
        <v>154420</v>
      </c>
    </row>
    <row r="184" spans="1:8" s="152" customFormat="1" ht="12.6" hidden="1" customHeight="1">
      <c r="A184" s="108" t="s">
        <v>62</v>
      </c>
      <c r="B184" s="42">
        <f t="shared" si="14"/>
        <v>299670</v>
      </c>
      <c r="C184" s="42">
        <v>39180</v>
      </c>
      <c r="D184" s="42">
        <v>78440</v>
      </c>
      <c r="E184" s="42">
        <v>52860</v>
      </c>
      <c r="F184" s="42">
        <v>44140</v>
      </c>
      <c r="G184" s="42">
        <v>74890</v>
      </c>
      <c r="H184" s="42">
        <v>10160</v>
      </c>
    </row>
    <row r="185" spans="1:8" s="152" customFormat="1" ht="12.6" hidden="1" customHeight="1">
      <c r="A185" s="108" t="s">
        <v>63</v>
      </c>
      <c r="B185" s="42">
        <f t="shared" si="14"/>
        <v>93550</v>
      </c>
      <c r="C185" s="42">
        <v>24910</v>
      </c>
      <c r="D185" s="42">
        <v>15710</v>
      </c>
      <c r="E185" s="42">
        <v>910</v>
      </c>
      <c r="F185" s="42">
        <v>18350</v>
      </c>
      <c r="G185" s="42">
        <v>18550</v>
      </c>
      <c r="H185" s="42">
        <v>15120</v>
      </c>
    </row>
    <row r="186" spans="1:8" s="152" customFormat="1" ht="12.6" hidden="1" customHeight="1">
      <c r="A186" s="108" t="s">
        <v>64</v>
      </c>
      <c r="B186" s="42">
        <f t="shared" si="14"/>
        <v>1164420</v>
      </c>
      <c r="C186" s="42">
        <v>163950</v>
      </c>
      <c r="D186" s="42">
        <v>312270</v>
      </c>
      <c r="E186" s="42">
        <v>73480</v>
      </c>
      <c r="F186" s="42">
        <v>214580</v>
      </c>
      <c r="G186" s="42">
        <v>144190</v>
      </c>
      <c r="H186" s="42">
        <v>255950</v>
      </c>
    </row>
    <row r="187" spans="1:8" ht="12.6" hidden="1" customHeight="1">
      <c r="A187" s="57" t="s">
        <v>101</v>
      </c>
      <c r="B187" s="42"/>
      <c r="C187" s="42"/>
      <c r="D187" s="42"/>
      <c r="E187" s="42"/>
      <c r="F187" s="42"/>
      <c r="G187" s="42"/>
      <c r="H187" s="42"/>
    </row>
    <row r="188" spans="1:8" s="152" customFormat="1" ht="12.6" hidden="1" customHeight="1">
      <c r="A188" s="108" t="s">
        <v>56</v>
      </c>
      <c r="B188" s="42">
        <f t="shared" si="14"/>
        <v>87090</v>
      </c>
      <c r="C188" s="42">
        <v>21980</v>
      </c>
      <c r="D188" s="42">
        <v>24150</v>
      </c>
      <c r="E188" s="42">
        <v>3850</v>
      </c>
      <c r="F188" s="42">
        <v>13550</v>
      </c>
      <c r="G188" s="42">
        <v>9930</v>
      </c>
      <c r="H188" s="42">
        <v>13630</v>
      </c>
    </row>
    <row r="189" spans="1:8" s="152" customFormat="1" ht="12.6" hidden="1" customHeight="1">
      <c r="A189" s="108" t="s">
        <v>57</v>
      </c>
      <c r="B189" s="42">
        <f t="shared" si="14"/>
        <v>447720</v>
      </c>
      <c r="C189" s="42">
        <v>87820</v>
      </c>
      <c r="D189" s="42">
        <v>95160</v>
      </c>
      <c r="E189" s="42">
        <v>99850</v>
      </c>
      <c r="F189" s="42">
        <v>59180</v>
      </c>
      <c r="G189" s="42">
        <v>38500</v>
      </c>
      <c r="H189" s="42">
        <v>67210</v>
      </c>
    </row>
    <row r="190" spans="1:8" s="152" customFormat="1" ht="12.6" hidden="1" customHeight="1">
      <c r="A190" s="108" t="s">
        <v>58</v>
      </c>
      <c r="B190" s="42">
        <f t="shared" si="14"/>
        <v>134890</v>
      </c>
      <c r="C190" s="42">
        <v>20580</v>
      </c>
      <c r="D190" s="42">
        <v>22850</v>
      </c>
      <c r="E190" s="42">
        <v>31820</v>
      </c>
      <c r="F190" s="42">
        <v>21250</v>
      </c>
      <c r="G190" s="42">
        <v>19860</v>
      </c>
      <c r="H190" s="42">
        <v>18530</v>
      </c>
    </row>
    <row r="191" spans="1:8" s="152" customFormat="1" ht="12.6" hidden="1" customHeight="1">
      <c r="A191" s="108" t="s">
        <v>62</v>
      </c>
      <c r="B191" s="42">
        <f t="shared" si="14"/>
        <v>28950</v>
      </c>
      <c r="C191" s="42">
        <v>3920</v>
      </c>
      <c r="D191" s="42">
        <v>7850</v>
      </c>
      <c r="E191" s="42">
        <v>5280</v>
      </c>
      <c r="F191" s="42">
        <v>4420</v>
      </c>
      <c r="G191" s="42">
        <v>6420</v>
      </c>
      <c r="H191" s="42">
        <v>1060</v>
      </c>
    </row>
    <row r="192" spans="1:8" s="152" customFormat="1" ht="12.6" hidden="1" customHeight="1">
      <c r="A192" s="108" t="s">
        <v>63</v>
      </c>
      <c r="B192" s="42">
        <f t="shared" si="14"/>
        <v>56490</v>
      </c>
      <c r="C192" s="42">
        <v>15250</v>
      </c>
      <c r="D192" s="42">
        <v>9520</v>
      </c>
      <c r="E192" s="42">
        <v>600</v>
      </c>
      <c r="F192" s="42">
        <v>11650</v>
      </c>
      <c r="G192" s="42">
        <v>10420</v>
      </c>
      <c r="H192" s="42">
        <v>9050</v>
      </c>
    </row>
    <row r="193" spans="1:8" s="152" customFormat="1" ht="12.6" hidden="1" customHeight="1">
      <c r="A193" s="108" t="s">
        <v>64</v>
      </c>
      <c r="B193" s="42">
        <f t="shared" si="14"/>
        <v>1428980</v>
      </c>
      <c r="C193" s="42">
        <v>198250</v>
      </c>
      <c r="D193" s="42">
        <v>405950</v>
      </c>
      <c r="E193" s="42">
        <v>89230</v>
      </c>
      <c r="F193" s="42">
        <v>255380</v>
      </c>
      <c r="G193" s="42">
        <v>173030</v>
      </c>
      <c r="H193" s="42">
        <v>307140</v>
      </c>
    </row>
    <row r="194" spans="1:8" ht="12.6" hidden="1" customHeight="1">
      <c r="A194" s="57" t="s">
        <v>129</v>
      </c>
      <c r="B194" s="42"/>
      <c r="C194" s="42"/>
      <c r="D194" s="42"/>
      <c r="E194" s="42"/>
      <c r="F194" s="42"/>
      <c r="G194" s="42"/>
      <c r="H194" s="42"/>
    </row>
    <row r="195" spans="1:8" s="152" customFormat="1" ht="12.6" hidden="1" customHeight="1">
      <c r="A195" s="108" t="s">
        <v>56</v>
      </c>
      <c r="B195" s="42">
        <f t="shared" si="14"/>
        <v>12193</v>
      </c>
      <c r="C195" s="42">
        <v>3121</v>
      </c>
      <c r="D195" s="42">
        <v>3428</v>
      </c>
      <c r="E195" s="42">
        <v>500</v>
      </c>
      <c r="F195" s="42">
        <v>1930</v>
      </c>
      <c r="G195" s="42">
        <v>1204</v>
      </c>
      <c r="H195" s="42">
        <v>2010</v>
      </c>
    </row>
    <row r="196" spans="1:8" s="152" customFormat="1" ht="12.6" hidden="1" customHeight="1">
      <c r="A196" s="108" t="s">
        <v>57</v>
      </c>
      <c r="B196" s="42">
        <f t="shared" si="14"/>
        <v>5795</v>
      </c>
      <c r="C196" s="42">
        <v>1142</v>
      </c>
      <c r="D196" s="42">
        <v>1185</v>
      </c>
      <c r="E196" s="42">
        <v>1298</v>
      </c>
      <c r="F196" s="42">
        <v>769</v>
      </c>
      <c r="G196" s="42">
        <v>481</v>
      </c>
      <c r="H196" s="42">
        <v>920</v>
      </c>
    </row>
    <row r="197" spans="1:8" s="152" customFormat="1" ht="12.6" hidden="1" customHeight="1">
      <c r="A197" s="108" t="s">
        <v>58</v>
      </c>
      <c r="B197" s="42">
        <f t="shared" si="14"/>
        <v>3676</v>
      </c>
      <c r="C197" s="42">
        <v>556</v>
      </c>
      <c r="D197" s="42">
        <v>617</v>
      </c>
      <c r="E197" s="42">
        <v>865</v>
      </c>
      <c r="F197" s="42">
        <v>595</v>
      </c>
      <c r="G197" s="42">
        <v>536</v>
      </c>
      <c r="H197" s="42">
        <v>507</v>
      </c>
    </row>
    <row r="198" spans="1:8" s="152" customFormat="1" ht="12.6" hidden="1" customHeight="1">
      <c r="A198" s="108" t="s">
        <v>62</v>
      </c>
      <c r="B198" s="42">
        <f t="shared" si="14"/>
        <v>1096.9000000000001</v>
      </c>
      <c r="C198" s="42">
        <v>148</v>
      </c>
      <c r="D198" s="42">
        <v>298</v>
      </c>
      <c r="E198" s="42">
        <v>205</v>
      </c>
      <c r="F198" s="42">
        <v>167</v>
      </c>
      <c r="G198" s="42">
        <v>237</v>
      </c>
      <c r="H198" s="42">
        <v>41.900000000000006</v>
      </c>
    </row>
    <row r="199" spans="1:8" ht="12.6" hidden="1" customHeight="1">
      <c r="A199" s="39" t="s">
        <v>63</v>
      </c>
      <c r="B199" s="42">
        <f t="shared" si="14"/>
        <v>1865</v>
      </c>
      <c r="C199" s="42">
        <v>503</v>
      </c>
      <c r="D199" s="42">
        <v>305</v>
      </c>
      <c r="E199" s="42">
        <v>20</v>
      </c>
      <c r="F199" s="42">
        <v>373</v>
      </c>
      <c r="G199" s="42">
        <v>344</v>
      </c>
      <c r="H199" s="42">
        <v>320</v>
      </c>
    </row>
    <row r="200" spans="1:8" s="152" customFormat="1" ht="12.6" hidden="1" customHeight="1">
      <c r="A200" s="108" t="s">
        <v>64</v>
      </c>
      <c r="B200" s="42">
        <f t="shared" si="14"/>
        <v>2211</v>
      </c>
      <c r="C200" s="42">
        <v>297</v>
      </c>
      <c r="D200" s="42">
        <v>617</v>
      </c>
      <c r="E200" s="42">
        <v>152</v>
      </c>
      <c r="F200" s="42">
        <v>395</v>
      </c>
      <c r="G200" s="42">
        <v>259</v>
      </c>
      <c r="H200" s="42">
        <v>491</v>
      </c>
    </row>
    <row r="201" spans="1:8" ht="12.6" hidden="1" customHeight="1">
      <c r="A201" s="57" t="s">
        <v>130</v>
      </c>
      <c r="B201" s="42"/>
      <c r="C201" s="42"/>
      <c r="D201" s="42"/>
      <c r="E201" s="42"/>
      <c r="F201" s="42"/>
      <c r="G201" s="42"/>
      <c r="H201" s="42"/>
    </row>
    <row r="202" spans="1:8" ht="12.6" hidden="1" customHeight="1">
      <c r="A202" s="39" t="s">
        <v>44</v>
      </c>
      <c r="B202" s="42">
        <f t="shared" si="14"/>
        <v>62763</v>
      </c>
      <c r="C202" s="42">
        <v>28918</v>
      </c>
      <c r="D202" s="42">
        <v>13280</v>
      </c>
      <c r="E202" s="42">
        <v>1102</v>
      </c>
      <c r="F202" s="42">
        <v>5960</v>
      </c>
      <c r="G202" s="42">
        <v>2953</v>
      </c>
      <c r="H202" s="42">
        <v>10550</v>
      </c>
    </row>
    <row r="203" spans="1:8" ht="12.6" hidden="1" customHeight="1">
      <c r="A203" s="39" t="s">
        <v>65</v>
      </c>
      <c r="B203" s="42">
        <f t="shared" si="14"/>
        <v>2554</v>
      </c>
      <c r="C203" s="42">
        <v>420</v>
      </c>
      <c r="D203" s="42">
        <v>470</v>
      </c>
      <c r="E203" s="42">
        <v>706</v>
      </c>
      <c r="F203" s="42">
        <v>311</v>
      </c>
      <c r="G203" s="42">
        <v>212</v>
      </c>
      <c r="H203" s="42">
        <v>435</v>
      </c>
    </row>
    <row r="204" spans="1:8" ht="12.6" hidden="1" customHeight="1">
      <c r="A204" s="39" t="s">
        <v>66</v>
      </c>
      <c r="B204" s="42">
        <f t="shared" si="14"/>
        <v>1318</v>
      </c>
      <c r="C204" s="42">
        <v>185</v>
      </c>
      <c r="D204" s="42">
        <v>251</v>
      </c>
      <c r="E204" s="42">
        <v>303</v>
      </c>
      <c r="F204" s="42">
        <v>213</v>
      </c>
      <c r="G204" s="42">
        <v>190</v>
      </c>
      <c r="H204" s="42">
        <v>176</v>
      </c>
    </row>
    <row r="205" spans="1:8" ht="12.6" hidden="1" customHeight="1">
      <c r="A205" s="39" t="s">
        <v>67</v>
      </c>
      <c r="B205" s="42">
        <f t="shared" si="14"/>
        <v>279</v>
      </c>
      <c r="C205" s="42">
        <v>37</v>
      </c>
      <c r="D205" s="42">
        <v>68</v>
      </c>
      <c r="E205" s="42">
        <v>56</v>
      </c>
      <c r="F205" s="42">
        <v>43</v>
      </c>
      <c r="G205" s="42">
        <v>65</v>
      </c>
      <c r="H205" s="42">
        <v>10</v>
      </c>
    </row>
    <row r="206" spans="1:8" ht="12.6" hidden="1" customHeight="1">
      <c r="A206" s="39" t="s">
        <v>68</v>
      </c>
      <c r="B206" s="42" t="s">
        <v>0</v>
      </c>
      <c r="C206" s="42" t="s">
        <v>0</v>
      </c>
      <c r="D206" s="42" t="s">
        <v>0</v>
      </c>
      <c r="E206" s="42" t="s">
        <v>0</v>
      </c>
      <c r="F206" s="42" t="s">
        <v>0</v>
      </c>
      <c r="G206" s="42" t="s">
        <v>0</v>
      </c>
      <c r="H206" s="42" t="s">
        <v>0</v>
      </c>
    </row>
    <row r="207" spans="1:8" ht="12.6" hidden="1" customHeight="1">
      <c r="A207" s="40" t="s">
        <v>45</v>
      </c>
      <c r="B207" s="162">
        <f>SUM(C207:H207)</f>
        <v>1300</v>
      </c>
      <c r="C207" s="94">
        <v>178</v>
      </c>
      <c r="D207" s="94">
        <v>372</v>
      </c>
      <c r="E207" s="94">
        <v>100</v>
      </c>
      <c r="F207" s="94">
        <v>219</v>
      </c>
      <c r="G207" s="94">
        <v>159</v>
      </c>
      <c r="H207" s="94">
        <v>272</v>
      </c>
    </row>
    <row r="208" spans="1:8" hidden="1">
      <c r="A208" s="14"/>
      <c r="B208" s="42"/>
      <c r="C208" s="42"/>
      <c r="D208" s="42"/>
      <c r="E208" s="66"/>
      <c r="F208" s="42"/>
      <c r="G208" s="42"/>
      <c r="H208" s="42"/>
    </row>
    <row r="209" spans="1:17" hidden="1">
      <c r="A209" s="322"/>
      <c r="B209" s="66"/>
      <c r="C209" s="66"/>
      <c r="D209" s="66"/>
      <c r="E209" s="66"/>
      <c r="F209" s="66"/>
      <c r="G209" s="66"/>
      <c r="H209" s="66"/>
    </row>
    <row r="210" spans="1:17" ht="16.5" hidden="1" customHeight="1">
      <c r="A210" s="542" t="s">
        <v>266</v>
      </c>
      <c r="B210" s="542"/>
      <c r="C210" s="542"/>
      <c r="D210" s="542"/>
      <c r="E210" s="542"/>
      <c r="F210" s="542"/>
      <c r="G210" s="542"/>
      <c r="H210" s="542"/>
      <c r="J210" s="542" t="s">
        <v>266</v>
      </c>
      <c r="K210" s="542"/>
      <c r="L210" s="542"/>
      <c r="M210" s="542"/>
      <c r="N210" s="542"/>
      <c r="O210" s="542"/>
      <c r="P210" s="542"/>
      <c r="Q210" s="542"/>
    </row>
    <row r="211" spans="1:17" ht="13.5" hidden="1" customHeight="1">
      <c r="A211" s="542" t="s">
        <v>306</v>
      </c>
      <c r="B211" s="542"/>
      <c r="C211" s="542"/>
      <c r="D211" s="542"/>
      <c r="E211" s="542"/>
      <c r="F211" s="542"/>
      <c r="G211" s="542"/>
      <c r="H211" s="542"/>
      <c r="J211" s="542" t="s">
        <v>306</v>
      </c>
      <c r="K211" s="542"/>
      <c r="L211" s="542"/>
      <c r="M211" s="542"/>
      <c r="N211" s="542"/>
      <c r="O211" s="542"/>
      <c r="P211" s="542"/>
      <c r="Q211" s="542"/>
    </row>
    <row r="212" spans="1:17" ht="15" hidden="1" customHeight="1">
      <c r="A212" s="190" t="s">
        <v>154</v>
      </c>
      <c r="B212" s="156"/>
      <c r="C212" s="156"/>
      <c r="D212" s="156"/>
      <c r="E212" s="156"/>
      <c r="F212" s="156"/>
      <c r="G212" s="156"/>
      <c r="H212" s="156"/>
      <c r="J212" s="190" t="s">
        <v>154</v>
      </c>
      <c r="K212" s="156"/>
      <c r="L212" s="156"/>
      <c r="M212" s="156"/>
      <c r="N212" s="156"/>
      <c r="O212" s="156"/>
      <c r="P212" s="156"/>
      <c r="Q212" s="163"/>
    </row>
    <row r="213" spans="1:17" ht="15" hidden="1" customHeight="1">
      <c r="A213" s="543" t="s">
        <v>166</v>
      </c>
      <c r="B213" s="545" t="s">
        <v>60</v>
      </c>
      <c r="C213" s="546"/>
      <c r="D213" s="546"/>
      <c r="E213" s="546"/>
      <c r="F213" s="546"/>
      <c r="G213" s="546"/>
      <c r="H213" s="546"/>
      <c r="J213" s="543" t="s">
        <v>166</v>
      </c>
      <c r="K213" s="545" t="s">
        <v>60</v>
      </c>
      <c r="L213" s="546"/>
      <c r="M213" s="546"/>
      <c r="N213" s="546"/>
      <c r="O213" s="546"/>
      <c r="P213" s="546"/>
      <c r="Q213" s="546"/>
    </row>
    <row r="214" spans="1:17" ht="38.25" hidden="1">
      <c r="A214" s="544"/>
      <c r="B214" s="191" t="s">
        <v>47</v>
      </c>
      <c r="C214" s="112" t="s">
        <v>50</v>
      </c>
      <c r="D214" s="112" t="s">
        <v>70</v>
      </c>
      <c r="E214" s="112" t="s">
        <v>54</v>
      </c>
      <c r="F214" s="192" t="s">
        <v>55</v>
      </c>
      <c r="G214" s="112" t="s">
        <v>71</v>
      </c>
      <c r="H214" s="112" t="s">
        <v>72</v>
      </c>
      <c r="J214" s="544"/>
      <c r="K214" s="112" t="s">
        <v>51</v>
      </c>
      <c r="L214" s="191" t="s">
        <v>48</v>
      </c>
      <c r="M214" s="112" t="s">
        <v>49</v>
      </c>
      <c r="N214" s="112" t="s">
        <v>149</v>
      </c>
      <c r="O214" s="112" t="s">
        <v>73</v>
      </c>
      <c r="P214" s="191" t="s">
        <v>52</v>
      </c>
      <c r="Q214" s="112" t="s">
        <v>53</v>
      </c>
    </row>
    <row r="215" spans="1:17" ht="20.45" hidden="1" customHeight="1">
      <c r="A215" s="132">
        <v>2016</v>
      </c>
      <c r="B215" s="163"/>
      <c r="C215" s="163"/>
      <c r="D215" s="163"/>
      <c r="E215" s="163"/>
      <c r="F215" s="163"/>
      <c r="G215" s="163"/>
      <c r="H215" s="163"/>
      <c r="J215" s="132">
        <v>2016</v>
      </c>
      <c r="K215" s="406"/>
      <c r="L215" s="406"/>
      <c r="M215" s="163"/>
      <c r="N215" s="163"/>
      <c r="O215" s="163"/>
      <c r="P215" s="163"/>
      <c r="Q215" s="163"/>
    </row>
    <row r="216" spans="1:17" ht="20.45" hidden="1" customHeight="1">
      <c r="A216" s="132" t="s">
        <v>100</v>
      </c>
      <c r="B216" s="163"/>
      <c r="C216" s="163"/>
      <c r="D216" s="163"/>
      <c r="E216" s="163"/>
      <c r="F216" s="407"/>
      <c r="G216" s="163"/>
      <c r="H216" s="163"/>
      <c r="J216" s="132" t="s">
        <v>100</v>
      </c>
      <c r="K216" s="163"/>
      <c r="L216" s="163"/>
      <c r="M216" s="163"/>
      <c r="N216" s="163"/>
      <c r="O216" s="163"/>
      <c r="P216" s="163"/>
      <c r="Q216" s="163"/>
    </row>
    <row r="217" spans="1:17" ht="20.45" hidden="1" customHeight="1">
      <c r="A217" s="108" t="s">
        <v>56</v>
      </c>
      <c r="B217" s="66">
        <v>726080</v>
      </c>
      <c r="C217" s="66">
        <v>103360</v>
      </c>
      <c r="D217" s="66">
        <v>110680</v>
      </c>
      <c r="E217" s="66">
        <v>17130</v>
      </c>
      <c r="F217" s="66">
        <v>73960</v>
      </c>
      <c r="G217" s="66">
        <v>48260</v>
      </c>
      <c r="H217" s="66">
        <v>66670</v>
      </c>
      <c r="I217" s="214"/>
      <c r="J217" s="108" t="s">
        <v>56</v>
      </c>
      <c r="K217" s="66">
        <v>59840</v>
      </c>
      <c r="L217" s="66">
        <v>153330</v>
      </c>
      <c r="M217" s="66">
        <v>18720</v>
      </c>
      <c r="N217" s="66">
        <v>12940</v>
      </c>
      <c r="O217" s="66">
        <v>33530</v>
      </c>
      <c r="P217" s="66">
        <v>13770</v>
      </c>
      <c r="Q217" s="66">
        <v>13890</v>
      </c>
    </row>
    <row r="218" spans="1:17" ht="20.45" hidden="1" customHeight="1">
      <c r="A218" s="108" t="s">
        <v>57</v>
      </c>
      <c r="B218" s="66">
        <v>2919060</v>
      </c>
      <c r="C218" s="66">
        <v>437690</v>
      </c>
      <c r="D218" s="66">
        <v>517550</v>
      </c>
      <c r="E218" s="66">
        <v>183970</v>
      </c>
      <c r="F218" s="66">
        <v>297630</v>
      </c>
      <c r="G218" s="66">
        <v>109970</v>
      </c>
      <c r="H218" s="66">
        <v>328640</v>
      </c>
      <c r="I218" s="214"/>
      <c r="J218" s="108" t="s">
        <v>57</v>
      </c>
      <c r="K218" s="66">
        <v>247580</v>
      </c>
      <c r="L218" s="66">
        <v>331290</v>
      </c>
      <c r="M218" s="66">
        <v>81240</v>
      </c>
      <c r="N218" s="66">
        <v>125620</v>
      </c>
      <c r="O218" s="66">
        <v>163350</v>
      </c>
      <c r="P218" s="66">
        <v>55430</v>
      </c>
      <c r="Q218" s="66">
        <v>39100</v>
      </c>
    </row>
    <row r="219" spans="1:17" ht="20.45" hidden="1" customHeight="1">
      <c r="A219" s="108" t="s">
        <v>58</v>
      </c>
      <c r="B219" s="66">
        <v>2032490</v>
      </c>
      <c r="C219" s="66">
        <v>175090</v>
      </c>
      <c r="D219" s="66">
        <v>198010</v>
      </c>
      <c r="E219" s="66">
        <v>280110</v>
      </c>
      <c r="F219" s="66">
        <v>191020</v>
      </c>
      <c r="G219" s="66">
        <v>182340</v>
      </c>
      <c r="H219" s="66">
        <v>154420</v>
      </c>
      <c r="I219" s="214"/>
      <c r="J219" s="108" t="s">
        <v>58</v>
      </c>
      <c r="K219" s="66">
        <v>293080</v>
      </c>
      <c r="L219" s="66">
        <v>296210</v>
      </c>
      <c r="M219" s="66">
        <v>9860</v>
      </c>
      <c r="N219" s="66">
        <v>142110</v>
      </c>
      <c r="O219" s="66">
        <v>56630</v>
      </c>
      <c r="P219" s="66">
        <v>53160</v>
      </c>
      <c r="Q219" s="66">
        <v>450</v>
      </c>
    </row>
    <row r="220" spans="1:17" ht="20.45" hidden="1" customHeight="1">
      <c r="A220" s="108" t="s">
        <v>62</v>
      </c>
      <c r="B220" s="66">
        <v>394780</v>
      </c>
      <c r="C220" s="66">
        <v>40620</v>
      </c>
      <c r="D220" s="66">
        <v>65220</v>
      </c>
      <c r="E220" s="66">
        <v>56860</v>
      </c>
      <c r="F220" s="66">
        <v>44140</v>
      </c>
      <c r="G220" s="66">
        <v>80280</v>
      </c>
      <c r="H220" s="66">
        <v>10280</v>
      </c>
      <c r="I220" s="214"/>
      <c r="J220" s="108" t="s">
        <v>62</v>
      </c>
      <c r="K220" s="66">
        <v>32340</v>
      </c>
      <c r="L220" s="66">
        <v>29760</v>
      </c>
      <c r="M220" s="66">
        <v>9850</v>
      </c>
      <c r="N220" s="66">
        <v>6130</v>
      </c>
      <c r="O220" s="66">
        <v>7790</v>
      </c>
      <c r="P220" s="66">
        <v>11270</v>
      </c>
      <c r="Q220" s="66">
        <v>240</v>
      </c>
    </row>
    <row r="221" spans="1:17" ht="20.45" hidden="1" customHeight="1">
      <c r="A221" s="108" t="s">
        <v>63</v>
      </c>
      <c r="B221" s="66">
        <v>112310</v>
      </c>
      <c r="C221" s="66">
        <v>19470</v>
      </c>
      <c r="D221" s="66">
        <v>17530</v>
      </c>
      <c r="E221" s="66">
        <v>920</v>
      </c>
      <c r="F221" s="66">
        <v>18350</v>
      </c>
      <c r="G221" s="66">
        <v>19270</v>
      </c>
      <c r="H221" s="66">
        <v>12800</v>
      </c>
      <c r="I221" s="214"/>
      <c r="J221" s="108" t="s">
        <v>63</v>
      </c>
      <c r="K221" s="66">
        <v>3050</v>
      </c>
      <c r="L221" s="66">
        <v>5970</v>
      </c>
      <c r="M221" s="66">
        <v>3680</v>
      </c>
      <c r="N221" s="66">
        <v>800</v>
      </c>
      <c r="O221" s="66">
        <v>3850</v>
      </c>
      <c r="P221" s="66">
        <v>2770</v>
      </c>
      <c r="Q221" s="66">
        <v>3850</v>
      </c>
    </row>
    <row r="222" spans="1:17" ht="20.45" hidden="1" customHeight="1">
      <c r="A222" s="108" t="s">
        <v>64</v>
      </c>
      <c r="B222" s="66">
        <v>1726550</v>
      </c>
      <c r="C222" s="66">
        <v>168680</v>
      </c>
      <c r="D222" s="66">
        <v>215600</v>
      </c>
      <c r="E222" s="66">
        <v>83650</v>
      </c>
      <c r="F222" s="66">
        <v>212820</v>
      </c>
      <c r="G222" s="66">
        <v>144210</v>
      </c>
      <c r="H222" s="66">
        <v>246180</v>
      </c>
      <c r="I222" s="214"/>
      <c r="J222" s="108" t="s">
        <v>64</v>
      </c>
      <c r="K222" s="66">
        <v>96790</v>
      </c>
      <c r="L222" s="66">
        <v>80350</v>
      </c>
      <c r="M222" s="66">
        <v>78360</v>
      </c>
      <c r="N222" s="66">
        <v>20310</v>
      </c>
      <c r="O222" s="66">
        <v>103080</v>
      </c>
      <c r="P222" s="66">
        <v>227750</v>
      </c>
      <c r="Q222" s="66">
        <v>48770</v>
      </c>
    </row>
    <row r="223" spans="1:17" ht="20.45" hidden="1" customHeight="1">
      <c r="A223" s="132" t="s">
        <v>101</v>
      </c>
      <c r="B223" s="66"/>
      <c r="C223" s="66"/>
      <c r="D223" s="66"/>
      <c r="E223" s="66"/>
      <c r="F223" s="66"/>
      <c r="G223" s="66"/>
      <c r="H223" s="66"/>
      <c r="I223" s="214"/>
      <c r="J223" s="132" t="s">
        <v>101</v>
      </c>
      <c r="K223" s="66"/>
      <c r="L223" s="66"/>
      <c r="M223" s="66"/>
      <c r="N223" s="66"/>
      <c r="O223" s="66"/>
      <c r="P223" s="66"/>
      <c r="Q223" s="66"/>
    </row>
    <row r="224" spans="1:17" ht="20.45" hidden="1" customHeight="1">
      <c r="A224" s="108" t="s">
        <v>56</v>
      </c>
      <c r="B224" s="66">
        <v>152476.79999999999</v>
      </c>
      <c r="C224" s="66">
        <v>21705.599999999999</v>
      </c>
      <c r="D224" s="66">
        <v>23242.799999999999</v>
      </c>
      <c r="E224" s="66">
        <v>3597.2999999999997</v>
      </c>
      <c r="F224" s="66">
        <v>15531.599999999999</v>
      </c>
      <c r="G224" s="66">
        <v>10134.6</v>
      </c>
      <c r="H224" s="66">
        <v>14000.699999999999</v>
      </c>
      <c r="I224" s="214"/>
      <c r="J224" s="108" t="s">
        <v>56</v>
      </c>
      <c r="K224" s="66">
        <v>12566.4</v>
      </c>
      <c r="L224" s="66">
        <v>32199.3</v>
      </c>
      <c r="M224" s="66">
        <v>3931.2</v>
      </c>
      <c r="N224" s="66">
        <v>2717.4</v>
      </c>
      <c r="O224" s="66">
        <v>7041.3</v>
      </c>
      <c r="P224" s="66">
        <v>2891.7</v>
      </c>
      <c r="Q224" s="66">
        <v>2916.9</v>
      </c>
    </row>
    <row r="225" spans="1:17" ht="20.45" hidden="1" customHeight="1">
      <c r="A225" s="108" t="s">
        <v>57</v>
      </c>
      <c r="B225" s="66">
        <v>613002.6</v>
      </c>
      <c r="C225" s="66">
        <v>91914.9</v>
      </c>
      <c r="D225" s="66">
        <v>108685.5</v>
      </c>
      <c r="E225" s="66">
        <v>38633.699999999997</v>
      </c>
      <c r="F225" s="66">
        <v>62502.299999999996</v>
      </c>
      <c r="G225" s="66">
        <v>23093.7</v>
      </c>
      <c r="H225" s="66">
        <v>69014.399999999994</v>
      </c>
      <c r="I225" s="214"/>
      <c r="J225" s="108" t="s">
        <v>57</v>
      </c>
      <c r="K225" s="66">
        <v>51991.799999999996</v>
      </c>
      <c r="L225" s="66">
        <v>69570.899999999994</v>
      </c>
      <c r="M225" s="66">
        <v>17060.399999999998</v>
      </c>
      <c r="N225" s="66">
        <v>26380.2</v>
      </c>
      <c r="O225" s="66">
        <v>34303.5</v>
      </c>
      <c r="P225" s="66">
        <v>11640.3</v>
      </c>
      <c r="Q225" s="66">
        <v>8211</v>
      </c>
    </row>
    <row r="226" spans="1:17" ht="20.45" hidden="1" customHeight="1">
      <c r="A226" s="108" t="s">
        <v>58</v>
      </c>
      <c r="B226" s="66">
        <v>243898.80000000002</v>
      </c>
      <c r="C226" s="66">
        <v>21010.799999999999</v>
      </c>
      <c r="D226" s="66">
        <v>23761.200000000001</v>
      </c>
      <c r="E226" s="66">
        <v>33613.199999999997</v>
      </c>
      <c r="F226" s="66">
        <v>22922.399999999998</v>
      </c>
      <c r="G226" s="66">
        <v>21880.799999999999</v>
      </c>
      <c r="H226" s="66">
        <v>18530.399999999998</v>
      </c>
      <c r="I226" s="214"/>
      <c r="J226" s="108" t="s">
        <v>58</v>
      </c>
      <c r="K226" s="66">
        <v>35169.599999999999</v>
      </c>
      <c r="L226" s="66">
        <v>35545.199999999997</v>
      </c>
      <c r="M226" s="66">
        <v>1183.2</v>
      </c>
      <c r="N226" s="66">
        <v>17053.2</v>
      </c>
      <c r="O226" s="66">
        <v>6795.5999999999995</v>
      </c>
      <c r="P226" s="66">
        <v>6379.2</v>
      </c>
      <c r="Q226" s="66">
        <v>54</v>
      </c>
    </row>
    <row r="227" spans="1:17" ht="20.45" hidden="1" customHeight="1">
      <c r="A227" s="108" t="s">
        <v>62</v>
      </c>
      <c r="B227" s="66">
        <v>47373.600000000006</v>
      </c>
      <c r="C227" s="66">
        <v>4874.3999999999996</v>
      </c>
      <c r="D227" s="66">
        <v>7826.4</v>
      </c>
      <c r="E227" s="66">
        <v>6823.2</v>
      </c>
      <c r="F227" s="66">
        <v>5296.8</v>
      </c>
      <c r="G227" s="66">
        <v>9633.6</v>
      </c>
      <c r="H227" s="66">
        <v>1233.5999999999999</v>
      </c>
      <c r="I227" s="214"/>
      <c r="J227" s="108" t="s">
        <v>62</v>
      </c>
      <c r="K227" s="66">
        <v>3880.7999999999997</v>
      </c>
      <c r="L227" s="66">
        <v>3571.2</v>
      </c>
      <c r="M227" s="66">
        <v>1182</v>
      </c>
      <c r="N227" s="66">
        <v>735.6</v>
      </c>
      <c r="O227" s="66">
        <v>934.8</v>
      </c>
      <c r="P227" s="66">
        <v>1352.3999999999999</v>
      </c>
      <c r="Q227" s="66">
        <v>28.799999999999997</v>
      </c>
    </row>
    <row r="228" spans="1:17" ht="20.45" hidden="1" customHeight="1">
      <c r="A228" s="108" t="s">
        <v>63</v>
      </c>
      <c r="B228" s="66">
        <v>73001.5</v>
      </c>
      <c r="C228" s="66">
        <v>12655.5</v>
      </c>
      <c r="D228" s="66">
        <v>11394.5</v>
      </c>
      <c r="E228" s="66">
        <v>598</v>
      </c>
      <c r="F228" s="66">
        <v>11927.5</v>
      </c>
      <c r="G228" s="66">
        <v>12525.5</v>
      </c>
      <c r="H228" s="66">
        <v>8320</v>
      </c>
      <c r="I228" s="214"/>
      <c r="J228" s="108" t="s">
        <v>63</v>
      </c>
      <c r="K228" s="66">
        <v>1982.5</v>
      </c>
      <c r="L228" s="66">
        <v>3880.5</v>
      </c>
      <c r="M228" s="66">
        <v>2392</v>
      </c>
      <c r="N228" s="66">
        <v>520</v>
      </c>
      <c r="O228" s="66">
        <v>2502.5</v>
      </c>
      <c r="P228" s="66">
        <v>1800.5</v>
      </c>
      <c r="Q228" s="66">
        <v>2502.5</v>
      </c>
    </row>
    <row r="229" spans="1:17" ht="20.45" hidden="1" customHeight="1">
      <c r="A229" s="108" t="s">
        <v>64</v>
      </c>
      <c r="B229" s="66">
        <v>3453100</v>
      </c>
      <c r="C229" s="66">
        <v>337360</v>
      </c>
      <c r="D229" s="66">
        <v>431200</v>
      </c>
      <c r="E229" s="66">
        <v>167300</v>
      </c>
      <c r="F229" s="66">
        <v>425640</v>
      </c>
      <c r="G229" s="66">
        <v>288420</v>
      </c>
      <c r="H229" s="66">
        <v>492360</v>
      </c>
      <c r="I229" s="214"/>
      <c r="J229" s="108" t="s">
        <v>64</v>
      </c>
      <c r="K229" s="66">
        <v>193580</v>
      </c>
      <c r="L229" s="66">
        <v>160700</v>
      </c>
      <c r="M229" s="66">
        <v>156720</v>
      </c>
      <c r="N229" s="66">
        <v>40620</v>
      </c>
      <c r="O229" s="66">
        <v>206160</v>
      </c>
      <c r="P229" s="66">
        <v>455500</v>
      </c>
      <c r="Q229" s="66">
        <v>97540</v>
      </c>
    </row>
    <row r="230" spans="1:17" ht="20.45" hidden="1" customHeight="1">
      <c r="A230" s="132" t="s">
        <v>129</v>
      </c>
      <c r="B230" s="66"/>
      <c r="C230" s="66"/>
      <c r="D230" s="66"/>
      <c r="E230" s="66"/>
      <c r="F230" s="66"/>
      <c r="G230" s="66"/>
      <c r="H230" s="66"/>
      <c r="I230" s="214"/>
      <c r="J230" s="132" t="s">
        <v>129</v>
      </c>
      <c r="K230" s="66"/>
      <c r="L230" s="66"/>
      <c r="M230" s="66"/>
      <c r="N230" s="66"/>
      <c r="O230" s="66"/>
      <c r="P230" s="66"/>
      <c r="Q230" s="66"/>
    </row>
    <row r="231" spans="1:17" ht="20.45" hidden="1" customHeight="1">
      <c r="A231" s="108" t="s">
        <v>56</v>
      </c>
      <c r="B231" s="66">
        <v>21905.299499999997</v>
      </c>
      <c r="C231" s="66">
        <v>3121.2652800000001</v>
      </c>
      <c r="D231" s="66">
        <v>3342.3146400000001</v>
      </c>
      <c r="E231" s="66">
        <v>496.42739999999998</v>
      </c>
      <c r="F231" s="66">
        <v>2233.4440800000002</v>
      </c>
      <c r="G231" s="66">
        <v>1457.3554800000002</v>
      </c>
      <c r="H231" s="66">
        <v>2013.3006599999999</v>
      </c>
      <c r="I231" s="214"/>
      <c r="J231" s="108" t="s">
        <v>56</v>
      </c>
      <c r="K231" s="66">
        <v>1807.0483200000001</v>
      </c>
      <c r="L231" s="66">
        <v>4630.2593399999996</v>
      </c>
      <c r="M231" s="66">
        <v>565.3065600000001</v>
      </c>
      <c r="N231" s="66">
        <v>390.76212000000004</v>
      </c>
      <c r="O231" s="66">
        <v>1012.53894</v>
      </c>
      <c r="P231" s="66">
        <v>415.82646</v>
      </c>
      <c r="Q231" s="66">
        <v>419.45022000000006</v>
      </c>
    </row>
    <row r="232" spans="1:17" ht="20.45" hidden="1" customHeight="1">
      <c r="A232" s="108" t="s">
        <v>57</v>
      </c>
      <c r="B232" s="66">
        <v>7850.2966499999993</v>
      </c>
      <c r="C232" s="66">
        <v>1176.51072</v>
      </c>
      <c r="D232" s="66">
        <v>1391.1744000000001</v>
      </c>
      <c r="E232" s="66">
        <v>498.37473</v>
      </c>
      <c r="F232" s="66">
        <v>800.02943999999991</v>
      </c>
      <c r="G232" s="66">
        <v>295.59936000000005</v>
      </c>
      <c r="H232" s="66">
        <v>883.38432</v>
      </c>
      <c r="I232" s="214"/>
      <c r="J232" s="108" t="s">
        <v>57</v>
      </c>
      <c r="K232" s="66">
        <v>665.49504000000002</v>
      </c>
      <c r="L232" s="66">
        <v>890.50752</v>
      </c>
      <c r="M232" s="66">
        <v>218.37312</v>
      </c>
      <c r="N232" s="66">
        <v>337.66656000000006</v>
      </c>
      <c r="O232" s="66">
        <v>439.08480000000003</v>
      </c>
      <c r="P232" s="66">
        <v>148.99583999999999</v>
      </c>
      <c r="Q232" s="66">
        <v>105.10080000000001</v>
      </c>
    </row>
    <row r="233" spans="1:17" ht="20.45" hidden="1" customHeight="1">
      <c r="A233" s="108" t="s">
        <v>58</v>
      </c>
      <c r="B233" s="66">
        <v>6585.2676000000001</v>
      </c>
      <c r="C233" s="66">
        <v>567.29160000000002</v>
      </c>
      <c r="D233" s="66">
        <v>641.55240000000003</v>
      </c>
      <c r="E233" s="66">
        <v>907.55639999999994</v>
      </c>
      <c r="F233" s="66">
        <v>618.90479999999991</v>
      </c>
      <c r="G233" s="66">
        <v>590.78160000000003</v>
      </c>
      <c r="H233" s="66">
        <v>500.32079999999991</v>
      </c>
      <c r="I233" s="214"/>
      <c r="J233" s="108" t="s">
        <v>58</v>
      </c>
      <c r="K233" s="66">
        <v>949.5791999999999</v>
      </c>
      <c r="L233" s="66">
        <v>959.72039999999993</v>
      </c>
      <c r="M233" s="66">
        <v>31.946400000000001</v>
      </c>
      <c r="N233" s="66">
        <v>460.43640000000005</v>
      </c>
      <c r="O233" s="66">
        <v>183.48119999999997</v>
      </c>
      <c r="P233" s="66">
        <v>172.23839999999998</v>
      </c>
      <c r="Q233" s="66">
        <v>1.458</v>
      </c>
    </row>
    <row r="234" spans="1:17" ht="20.45" hidden="1" customHeight="1">
      <c r="A234" s="108" t="s">
        <v>62</v>
      </c>
      <c r="B234" s="66">
        <v>1752.8231999999998</v>
      </c>
      <c r="C234" s="66">
        <v>180.3528</v>
      </c>
      <c r="D234" s="66">
        <v>289.57679999999999</v>
      </c>
      <c r="E234" s="66">
        <v>252.45839999999998</v>
      </c>
      <c r="F234" s="66">
        <v>195.98160000000001</v>
      </c>
      <c r="G234" s="66">
        <v>356.44319999999999</v>
      </c>
      <c r="H234" s="66">
        <v>45.6432</v>
      </c>
      <c r="I234" s="214"/>
      <c r="J234" s="108" t="s">
        <v>62</v>
      </c>
      <c r="K234" s="66">
        <v>143.58959999999999</v>
      </c>
      <c r="L234" s="66">
        <v>132.1344</v>
      </c>
      <c r="M234" s="66">
        <v>43.734000000000002</v>
      </c>
      <c r="N234" s="66">
        <v>27.217200000000002</v>
      </c>
      <c r="O234" s="66">
        <v>34.587600000000002</v>
      </c>
      <c r="P234" s="66">
        <v>50.038799999999995</v>
      </c>
      <c r="Q234" s="66">
        <v>1.0655999999999999</v>
      </c>
    </row>
    <row r="235" spans="1:17" ht="20.45" hidden="1" customHeight="1">
      <c r="A235" s="108" t="s">
        <v>63</v>
      </c>
      <c r="B235" s="66">
        <v>2336.0479999999998</v>
      </c>
      <c r="C235" s="66">
        <v>404.976</v>
      </c>
      <c r="D235" s="66">
        <v>364.62400000000002</v>
      </c>
      <c r="E235" s="66">
        <v>19.135999999999999</v>
      </c>
      <c r="F235" s="66">
        <v>381.68</v>
      </c>
      <c r="G235" s="66">
        <v>400.81599999999997</v>
      </c>
      <c r="H235" s="66">
        <v>266.24</v>
      </c>
      <c r="I235" s="214"/>
      <c r="J235" s="108" t="s">
        <v>63</v>
      </c>
      <c r="K235" s="66">
        <v>63.44</v>
      </c>
      <c r="L235" s="66">
        <v>124.176</v>
      </c>
      <c r="M235" s="66">
        <v>76.543999999999997</v>
      </c>
      <c r="N235" s="66">
        <v>16.64</v>
      </c>
      <c r="O235" s="66">
        <v>80.08</v>
      </c>
      <c r="P235" s="66">
        <v>57.616</v>
      </c>
      <c r="Q235" s="66">
        <v>80.08</v>
      </c>
    </row>
    <row r="236" spans="1:17" ht="20.45" hidden="1" customHeight="1">
      <c r="A236" s="108" t="s">
        <v>64</v>
      </c>
      <c r="B236" s="66">
        <v>5508.8319999999994</v>
      </c>
      <c r="C236" s="66">
        <v>536.40240000000006</v>
      </c>
      <c r="D236" s="66">
        <v>685.60799999999995</v>
      </c>
      <c r="E236" s="66">
        <v>284.41000000000003</v>
      </c>
      <c r="F236" s="66">
        <v>676.76760000000002</v>
      </c>
      <c r="G236" s="66">
        <v>458.58780000000007</v>
      </c>
      <c r="H236" s="66">
        <v>782.85239999999999</v>
      </c>
      <c r="I236" s="214"/>
      <c r="J236" s="108" t="s">
        <v>64</v>
      </c>
      <c r="K236" s="66">
        <v>307.79220000000004</v>
      </c>
      <c r="L236" s="66">
        <v>255.51300000000001</v>
      </c>
      <c r="M236" s="66">
        <v>249.18480000000002</v>
      </c>
      <c r="N236" s="66">
        <v>64.585800000000006</v>
      </c>
      <c r="O236" s="66">
        <v>327.7944</v>
      </c>
      <c r="P236" s="66">
        <v>724.245</v>
      </c>
      <c r="Q236" s="66">
        <v>155.08860000000001</v>
      </c>
    </row>
    <row r="237" spans="1:17" ht="20.45" hidden="1" customHeight="1">
      <c r="A237" s="132" t="s">
        <v>130</v>
      </c>
      <c r="B237" s="66"/>
      <c r="C237" s="66"/>
      <c r="D237" s="66"/>
      <c r="E237" s="66"/>
      <c r="F237" s="66"/>
      <c r="G237" s="66"/>
      <c r="H237" s="66"/>
      <c r="I237" s="214"/>
      <c r="J237" s="132" t="s">
        <v>130</v>
      </c>
      <c r="K237" s="66"/>
      <c r="L237" s="66"/>
      <c r="M237" s="66"/>
      <c r="N237" s="66"/>
      <c r="O237" s="66"/>
      <c r="P237" s="66"/>
      <c r="Q237" s="66"/>
    </row>
    <row r="238" spans="1:17" ht="20.45" hidden="1" customHeight="1">
      <c r="A238" s="108" t="s">
        <v>44</v>
      </c>
      <c r="B238" s="66">
        <v>76114.458000000013</v>
      </c>
      <c r="C238" s="66">
        <v>10939.6224</v>
      </c>
      <c r="D238" s="66">
        <v>11714.371200000001</v>
      </c>
      <c r="E238" s="66">
        <v>1079.1900000000003</v>
      </c>
      <c r="F238" s="66">
        <v>7827.9264000000012</v>
      </c>
      <c r="G238" s="66">
        <v>5107.8384000000005</v>
      </c>
      <c r="H238" s="66">
        <v>7056.3528000000006</v>
      </c>
      <c r="I238" s="214"/>
      <c r="J238" s="108" t="s">
        <v>44</v>
      </c>
      <c r="K238" s="66">
        <v>6333.4656000000004</v>
      </c>
      <c r="L238" s="66">
        <v>16228.447200000001</v>
      </c>
      <c r="M238" s="66">
        <v>1981.3248000000001</v>
      </c>
      <c r="N238" s="66">
        <v>1369.5696</v>
      </c>
      <c r="O238" s="66">
        <v>3548.8152000000005</v>
      </c>
      <c r="P238" s="66">
        <v>1457.4168</v>
      </c>
      <c r="Q238" s="66">
        <v>1470.1176</v>
      </c>
    </row>
    <row r="239" spans="1:17" ht="20.45" hidden="1" customHeight="1">
      <c r="A239" s="108" t="s">
        <v>65</v>
      </c>
      <c r="B239" s="66">
        <v>2967.1080450000009</v>
      </c>
      <c r="C239" s="66">
        <v>445.34957500000007</v>
      </c>
      <c r="D239" s="66">
        <v>526.607125</v>
      </c>
      <c r="E239" s="66">
        <v>184.15397000000004</v>
      </c>
      <c r="F239" s="66">
        <v>302.838525</v>
      </c>
      <c r="G239" s="66">
        <v>111.89447500000001</v>
      </c>
      <c r="H239" s="66">
        <v>334.39120000000008</v>
      </c>
      <c r="I239" s="214"/>
      <c r="J239" s="108" t="s">
        <v>65</v>
      </c>
      <c r="K239" s="66">
        <v>251.91265000000001</v>
      </c>
      <c r="L239" s="66">
        <v>337.08757500000007</v>
      </c>
      <c r="M239" s="66">
        <v>82.661699999999996</v>
      </c>
      <c r="N239" s="66">
        <v>127.81835000000001</v>
      </c>
      <c r="O239" s="66">
        <v>166.20862500000001</v>
      </c>
      <c r="P239" s="66">
        <v>56.400025000000007</v>
      </c>
      <c r="Q239" s="66">
        <v>39.78425</v>
      </c>
    </row>
    <row r="240" spans="1:17" ht="20.45" hidden="1" customHeight="1">
      <c r="A240" s="108" t="s">
        <v>66</v>
      </c>
      <c r="B240" s="66">
        <v>2560.9373999999998</v>
      </c>
      <c r="C240" s="66">
        <v>220.61340000000001</v>
      </c>
      <c r="D240" s="66">
        <v>249.49260000000001</v>
      </c>
      <c r="E240" s="66">
        <v>352.93860000000001</v>
      </c>
      <c r="F240" s="66">
        <v>240.68520000000001</v>
      </c>
      <c r="G240" s="66">
        <v>229.74840000000003</v>
      </c>
      <c r="H240" s="66">
        <v>194.56920000000002</v>
      </c>
      <c r="I240" s="214"/>
      <c r="J240" s="108" t="s">
        <v>66</v>
      </c>
      <c r="K240" s="66">
        <v>369.2808</v>
      </c>
      <c r="L240" s="66">
        <v>373.22460000000001</v>
      </c>
      <c r="M240" s="66">
        <v>12.4236</v>
      </c>
      <c r="N240" s="66">
        <v>179.05860000000001</v>
      </c>
      <c r="O240" s="66">
        <v>71.353800000000007</v>
      </c>
      <c r="P240" s="66">
        <v>66.9816</v>
      </c>
      <c r="Q240" s="66">
        <v>0.56699999999999995</v>
      </c>
    </row>
    <row r="241" spans="1:17" ht="20.45" hidden="1" customHeight="1">
      <c r="A241" s="108" t="s">
        <v>67</v>
      </c>
      <c r="B241" s="66">
        <v>423.14415000000008</v>
      </c>
      <c r="C241" s="66">
        <v>43.564949999999996</v>
      </c>
      <c r="D241" s="66">
        <v>69.948449999999994</v>
      </c>
      <c r="E241" s="66">
        <v>60.982350000000004</v>
      </c>
      <c r="F241" s="66">
        <v>47.340150000000008</v>
      </c>
      <c r="G241" s="66">
        <v>86.100300000000004</v>
      </c>
      <c r="H241" s="66">
        <v>11.025300000000001</v>
      </c>
      <c r="I241" s="214"/>
      <c r="J241" s="108" t="s">
        <v>67</v>
      </c>
      <c r="K241" s="66">
        <v>34.684650000000005</v>
      </c>
      <c r="L241" s="66">
        <v>31.917600000000004</v>
      </c>
      <c r="M241" s="66">
        <v>10.564125000000001</v>
      </c>
      <c r="N241" s="66">
        <v>6.5744250000000015</v>
      </c>
      <c r="O241" s="66">
        <v>8.3547750000000001</v>
      </c>
      <c r="P241" s="66">
        <v>12.087075</v>
      </c>
      <c r="Q241" s="66" t="s">
        <v>0</v>
      </c>
    </row>
    <row r="242" spans="1:17" ht="20.45" hidden="1" customHeight="1">
      <c r="A242" s="108" t="s">
        <v>68</v>
      </c>
      <c r="B242" s="66" t="s">
        <v>0</v>
      </c>
      <c r="C242" s="66" t="s">
        <v>0</v>
      </c>
      <c r="D242" s="66" t="s">
        <v>0</v>
      </c>
      <c r="E242" s="66" t="s">
        <v>0</v>
      </c>
      <c r="F242" s="66" t="s">
        <v>0</v>
      </c>
      <c r="G242" s="66" t="s">
        <v>0</v>
      </c>
      <c r="H242" s="66" t="s">
        <v>0</v>
      </c>
      <c r="I242" s="214"/>
      <c r="J242" s="108" t="s">
        <v>68</v>
      </c>
      <c r="K242" s="66" t="s">
        <v>0</v>
      </c>
      <c r="L242" s="66" t="s">
        <v>0</v>
      </c>
      <c r="M242" s="66" t="s">
        <v>0</v>
      </c>
      <c r="N242" s="66" t="s">
        <v>0</v>
      </c>
      <c r="O242" s="66" t="s">
        <v>0</v>
      </c>
      <c r="P242" s="66" t="s">
        <v>0</v>
      </c>
      <c r="Q242" s="66" t="s">
        <v>0</v>
      </c>
    </row>
    <row r="243" spans="1:17" ht="20.45" hidden="1" customHeight="1">
      <c r="A243" s="109" t="s">
        <v>45</v>
      </c>
      <c r="B243" s="161">
        <v>2055.3140160000003</v>
      </c>
      <c r="C243" s="120">
        <v>200.63473919999998</v>
      </c>
      <c r="D243" s="120">
        <v>256.443264</v>
      </c>
      <c r="E243" s="120">
        <v>101.18304000000002</v>
      </c>
      <c r="F243" s="120">
        <v>253.13662079999997</v>
      </c>
      <c r="G243" s="120">
        <v>171.52914239999998</v>
      </c>
      <c r="H243" s="120">
        <v>292.81633920000002</v>
      </c>
      <c r="I243" s="214"/>
      <c r="J243" s="109" t="s">
        <v>45</v>
      </c>
      <c r="K243" s="120">
        <v>115.1258976</v>
      </c>
      <c r="L243" s="120">
        <v>95.571504000000004</v>
      </c>
      <c r="M243" s="120">
        <v>93.204518399999998</v>
      </c>
      <c r="N243" s="120">
        <v>24.157526399999995</v>
      </c>
      <c r="O243" s="120">
        <v>122.60747519999998</v>
      </c>
      <c r="P243" s="120">
        <v>270.89495999999997</v>
      </c>
      <c r="Q243" s="120">
        <v>58.008988799999997</v>
      </c>
    </row>
    <row r="244" spans="1:17" hidden="1">
      <c r="A244" s="130"/>
      <c r="B244" s="66"/>
      <c r="C244" s="66"/>
      <c r="D244" s="66"/>
      <c r="E244" s="66"/>
      <c r="F244" s="66"/>
      <c r="G244" s="66"/>
      <c r="H244" s="422" t="s">
        <v>250</v>
      </c>
      <c r="I244" s="214"/>
      <c r="J244" s="130"/>
      <c r="K244" s="66"/>
      <c r="L244" s="66"/>
      <c r="M244" s="66"/>
      <c r="N244" s="66"/>
      <c r="O244" s="66"/>
      <c r="P244" s="66"/>
      <c r="Q244" s="422" t="s">
        <v>250</v>
      </c>
    </row>
    <row r="245" spans="1:17" ht="13.5" hidden="1" customHeight="1">
      <c r="A245" s="423" t="s">
        <v>266</v>
      </c>
      <c r="B245" s="423"/>
      <c r="C245" s="423"/>
      <c r="D245" s="423"/>
      <c r="E245" s="423"/>
      <c r="F245" s="423"/>
      <c r="G245" s="423"/>
      <c r="H245" s="423"/>
      <c r="I245" s="214"/>
      <c r="J245" s="542" t="s">
        <v>266</v>
      </c>
      <c r="K245" s="542"/>
      <c r="L245" s="542"/>
      <c r="M245" s="542"/>
      <c r="N245" s="542"/>
      <c r="O245" s="542"/>
      <c r="P245" s="542"/>
      <c r="Q245" s="542"/>
    </row>
    <row r="246" spans="1:17" ht="12.2" hidden="1" customHeight="1">
      <c r="A246" s="423" t="s">
        <v>321</v>
      </c>
      <c r="B246" s="424"/>
      <c r="C246" s="424"/>
      <c r="D246" s="424"/>
      <c r="E246" s="424"/>
      <c r="F246" s="424"/>
      <c r="G246" s="424"/>
      <c r="H246" s="424"/>
      <c r="I246" s="214"/>
      <c r="J246" s="542" t="s">
        <v>321</v>
      </c>
      <c r="K246" s="542"/>
      <c r="L246" s="542"/>
      <c r="M246" s="542"/>
      <c r="N246" s="542"/>
      <c r="O246" s="542"/>
      <c r="P246" s="542"/>
      <c r="Q246" s="542"/>
    </row>
    <row r="247" spans="1:17" ht="12.2" hidden="1" customHeight="1">
      <c r="A247" s="190" t="s">
        <v>154</v>
      </c>
      <c r="B247" s="156"/>
      <c r="C247" s="156"/>
      <c r="D247" s="156"/>
      <c r="E247" s="156"/>
      <c r="F247" s="156"/>
      <c r="G247" s="156"/>
      <c r="H247" s="156"/>
      <c r="I247" s="214"/>
      <c r="J247" s="190" t="s">
        <v>154</v>
      </c>
      <c r="K247" s="156"/>
      <c r="L247" s="156"/>
      <c r="M247" s="156"/>
      <c r="N247" s="156"/>
      <c r="O247" s="156"/>
      <c r="P247" s="156"/>
      <c r="Q247" s="163"/>
    </row>
    <row r="248" spans="1:17" ht="18.75" hidden="1" customHeight="1">
      <c r="A248" s="543" t="s">
        <v>166</v>
      </c>
      <c r="B248" s="545" t="s">
        <v>60</v>
      </c>
      <c r="C248" s="546"/>
      <c r="D248" s="546"/>
      <c r="E248" s="546"/>
      <c r="F248" s="546"/>
      <c r="G248" s="546"/>
      <c r="H248" s="546"/>
      <c r="I248" s="214"/>
      <c r="J248" s="543" t="s">
        <v>166</v>
      </c>
      <c r="K248" s="545" t="s">
        <v>60</v>
      </c>
      <c r="L248" s="546"/>
      <c r="M248" s="546"/>
      <c r="N248" s="546"/>
      <c r="O248" s="546"/>
      <c r="P248" s="546"/>
      <c r="Q248" s="546"/>
    </row>
    <row r="249" spans="1:17" ht="41.25" hidden="1" customHeight="1">
      <c r="A249" s="544"/>
      <c r="B249" s="191" t="s">
        <v>47</v>
      </c>
      <c r="C249" s="112" t="s">
        <v>50</v>
      </c>
      <c r="D249" s="112" t="s">
        <v>70</v>
      </c>
      <c r="E249" s="112" t="s">
        <v>54</v>
      </c>
      <c r="F249" s="192" t="s">
        <v>55</v>
      </c>
      <c r="G249" s="112" t="s">
        <v>71</v>
      </c>
      <c r="H249" s="112" t="s">
        <v>72</v>
      </c>
      <c r="J249" s="544"/>
      <c r="K249" s="112" t="s">
        <v>51</v>
      </c>
      <c r="L249" s="191" t="s">
        <v>48</v>
      </c>
      <c r="M249" s="112" t="s">
        <v>49</v>
      </c>
      <c r="N249" s="112" t="s">
        <v>149</v>
      </c>
      <c r="O249" s="112" t="s">
        <v>73</v>
      </c>
      <c r="P249" s="191" t="s">
        <v>52</v>
      </c>
      <c r="Q249" s="112" t="s">
        <v>53</v>
      </c>
    </row>
    <row r="250" spans="1:17" ht="20.85" hidden="1" customHeight="1">
      <c r="A250" s="132">
        <v>2017</v>
      </c>
      <c r="B250" s="163"/>
      <c r="C250" s="163"/>
      <c r="D250" s="163"/>
      <c r="E250" s="163"/>
      <c r="F250" s="163"/>
      <c r="G250" s="163"/>
      <c r="H250" s="163"/>
      <c r="J250" s="132">
        <v>2017</v>
      </c>
      <c r="K250" s="406"/>
      <c r="L250" s="406"/>
      <c r="M250" s="163"/>
      <c r="N250" s="163"/>
      <c r="O250" s="163"/>
      <c r="P250" s="163"/>
      <c r="Q250" s="163"/>
    </row>
    <row r="251" spans="1:17" ht="20.85" hidden="1" customHeight="1">
      <c r="A251" s="132" t="s">
        <v>100</v>
      </c>
      <c r="B251" s="163"/>
      <c r="C251" s="163"/>
      <c r="D251" s="163"/>
      <c r="E251" s="163"/>
      <c r="F251" s="407"/>
      <c r="G251" s="163"/>
      <c r="H251" s="163"/>
      <c r="J251" s="132" t="s">
        <v>100</v>
      </c>
      <c r="K251" s="163"/>
      <c r="L251" s="163"/>
      <c r="M251" s="163"/>
      <c r="N251" s="163"/>
      <c r="O251" s="163"/>
      <c r="P251" s="163"/>
      <c r="Q251" s="163"/>
    </row>
    <row r="252" spans="1:17" ht="20.85" hidden="1" customHeight="1">
      <c r="A252" s="108" t="s">
        <v>56</v>
      </c>
      <c r="B252" s="66">
        <v>721050</v>
      </c>
      <c r="C252" s="66">
        <v>103360</v>
      </c>
      <c r="D252" s="66">
        <v>110680</v>
      </c>
      <c r="E252" s="66">
        <v>17130</v>
      </c>
      <c r="F252" s="66">
        <v>73960</v>
      </c>
      <c r="G252" s="66">
        <v>48260</v>
      </c>
      <c r="H252" s="66">
        <v>66670</v>
      </c>
      <c r="J252" s="108" t="s">
        <v>56</v>
      </c>
      <c r="K252" s="66">
        <v>59840</v>
      </c>
      <c r="L252" s="66">
        <v>153330</v>
      </c>
      <c r="M252" s="66">
        <v>13710</v>
      </c>
      <c r="N252" s="66">
        <v>12940</v>
      </c>
      <c r="O252" s="66">
        <v>33530</v>
      </c>
      <c r="P252" s="66">
        <v>13770</v>
      </c>
      <c r="Q252" s="66">
        <v>13870</v>
      </c>
    </row>
    <row r="253" spans="1:17" ht="20.85" hidden="1" customHeight="1">
      <c r="A253" s="108" t="s">
        <v>57</v>
      </c>
      <c r="B253" s="66">
        <v>2950630</v>
      </c>
      <c r="C253" s="66">
        <v>437690</v>
      </c>
      <c r="D253" s="66">
        <v>517550</v>
      </c>
      <c r="E253" s="66">
        <v>183970</v>
      </c>
      <c r="F253" s="66">
        <v>297630</v>
      </c>
      <c r="G253" s="66">
        <v>109970</v>
      </c>
      <c r="H253" s="66">
        <v>328640</v>
      </c>
      <c r="J253" s="108" t="s">
        <v>57</v>
      </c>
      <c r="K253" s="66">
        <v>247580</v>
      </c>
      <c r="L253" s="66">
        <v>331290</v>
      </c>
      <c r="M253" s="66">
        <v>113000</v>
      </c>
      <c r="N253" s="66">
        <v>125620</v>
      </c>
      <c r="O253" s="66">
        <v>163350</v>
      </c>
      <c r="P253" s="66">
        <v>55430</v>
      </c>
      <c r="Q253" s="66">
        <v>38910</v>
      </c>
    </row>
    <row r="254" spans="1:17" ht="20.85" hidden="1" customHeight="1">
      <c r="A254" s="108" t="s">
        <v>58</v>
      </c>
      <c r="B254" s="66">
        <v>2035030</v>
      </c>
      <c r="C254" s="66">
        <v>175090</v>
      </c>
      <c r="D254" s="66">
        <v>199200</v>
      </c>
      <c r="E254" s="66">
        <v>280110</v>
      </c>
      <c r="F254" s="66">
        <v>191020</v>
      </c>
      <c r="G254" s="66">
        <v>182340</v>
      </c>
      <c r="H254" s="66">
        <v>154420</v>
      </c>
      <c r="J254" s="108" t="s">
        <v>58</v>
      </c>
      <c r="K254" s="66">
        <v>293080</v>
      </c>
      <c r="L254" s="66">
        <v>296210</v>
      </c>
      <c r="M254" s="66">
        <v>11210</v>
      </c>
      <c r="N254" s="66">
        <v>142110</v>
      </c>
      <c r="O254" s="66">
        <v>56630</v>
      </c>
      <c r="P254" s="66">
        <v>53160</v>
      </c>
      <c r="Q254" s="66">
        <v>450</v>
      </c>
    </row>
    <row r="255" spans="1:17" ht="20.85" hidden="1" customHeight="1">
      <c r="A255" s="108" t="s">
        <v>62</v>
      </c>
      <c r="B255" s="66">
        <v>394830</v>
      </c>
      <c r="C255" s="66">
        <v>40620</v>
      </c>
      <c r="D255" s="66">
        <v>65220</v>
      </c>
      <c r="E255" s="66">
        <v>56860</v>
      </c>
      <c r="F255" s="66">
        <v>44140</v>
      </c>
      <c r="G255" s="66">
        <v>80280</v>
      </c>
      <c r="H255" s="66">
        <v>10280</v>
      </c>
      <c r="J255" s="108" t="s">
        <v>62</v>
      </c>
      <c r="K255" s="66">
        <v>32340</v>
      </c>
      <c r="L255" s="66">
        <v>29760</v>
      </c>
      <c r="M255" s="66">
        <v>9900</v>
      </c>
      <c r="N255" s="66">
        <v>6130</v>
      </c>
      <c r="O255" s="66">
        <v>7790</v>
      </c>
      <c r="P255" s="66">
        <v>11270</v>
      </c>
      <c r="Q255" s="66">
        <v>240</v>
      </c>
    </row>
    <row r="256" spans="1:17" ht="20.85" hidden="1" customHeight="1">
      <c r="A256" s="108" t="s">
        <v>63</v>
      </c>
      <c r="B256" s="66">
        <v>112320</v>
      </c>
      <c r="C256" s="66">
        <v>19470</v>
      </c>
      <c r="D256" s="66">
        <v>17530</v>
      </c>
      <c r="E256" s="66">
        <v>920</v>
      </c>
      <c r="F256" s="66">
        <v>18350</v>
      </c>
      <c r="G256" s="66">
        <v>19270</v>
      </c>
      <c r="H256" s="66">
        <v>12800</v>
      </c>
      <c r="J256" s="108" t="s">
        <v>63</v>
      </c>
      <c r="K256" s="66">
        <v>3050</v>
      </c>
      <c r="L256" s="66">
        <v>5970</v>
      </c>
      <c r="M256" s="66">
        <v>3700</v>
      </c>
      <c r="N256" s="66">
        <v>800</v>
      </c>
      <c r="O256" s="66">
        <v>3850</v>
      </c>
      <c r="P256" s="66">
        <v>2770</v>
      </c>
      <c r="Q256" s="66">
        <v>3840</v>
      </c>
    </row>
    <row r="257" spans="1:17" ht="20.85" hidden="1" customHeight="1">
      <c r="A257" s="108" t="s">
        <v>64</v>
      </c>
      <c r="B257" s="66">
        <v>1727180</v>
      </c>
      <c r="C257" s="66">
        <v>168680</v>
      </c>
      <c r="D257" s="66">
        <v>215600</v>
      </c>
      <c r="E257" s="66">
        <v>83650</v>
      </c>
      <c r="F257" s="66">
        <v>212820</v>
      </c>
      <c r="G257" s="66">
        <v>144210</v>
      </c>
      <c r="H257" s="66">
        <v>246180</v>
      </c>
      <c r="J257" s="108" t="s">
        <v>64</v>
      </c>
      <c r="K257" s="66">
        <v>96790</v>
      </c>
      <c r="L257" s="66">
        <v>80350</v>
      </c>
      <c r="M257" s="66">
        <v>79090</v>
      </c>
      <c r="N257" s="66">
        <v>20310</v>
      </c>
      <c r="O257" s="66">
        <v>103080</v>
      </c>
      <c r="P257" s="66">
        <v>227750</v>
      </c>
      <c r="Q257" s="66">
        <v>48670</v>
      </c>
    </row>
    <row r="258" spans="1:17" ht="20.85" hidden="1" customHeight="1">
      <c r="A258" s="132" t="s">
        <v>101</v>
      </c>
      <c r="B258" s="66"/>
      <c r="C258" s="66"/>
      <c r="D258" s="66"/>
      <c r="E258" s="66"/>
      <c r="F258" s="66"/>
      <c r="G258" s="66"/>
      <c r="H258" s="66"/>
      <c r="J258" s="132" t="s">
        <v>101</v>
      </c>
      <c r="K258" s="66"/>
      <c r="L258" s="66"/>
      <c r="M258" s="66"/>
      <c r="N258" s="66"/>
      <c r="O258" s="66"/>
      <c r="P258" s="66"/>
      <c r="Q258" s="66"/>
    </row>
    <row r="259" spans="1:17" ht="20.85" hidden="1" customHeight="1">
      <c r="A259" s="108" t="s">
        <v>56</v>
      </c>
      <c r="B259" s="66">
        <v>151420.79999999999</v>
      </c>
      <c r="C259" s="66">
        <v>21705.599999999999</v>
      </c>
      <c r="D259" s="66">
        <v>23242.799999999999</v>
      </c>
      <c r="E259" s="66">
        <v>3597.2999999999997</v>
      </c>
      <c r="F259" s="66">
        <v>15531.599999999999</v>
      </c>
      <c r="G259" s="66">
        <v>10134.6</v>
      </c>
      <c r="H259" s="66">
        <v>14000.699999999999</v>
      </c>
      <c r="J259" s="108" t="s">
        <v>56</v>
      </c>
      <c r="K259" s="66">
        <v>12566.4</v>
      </c>
      <c r="L259" s="66">
        <v>32199.3</v>
      </c>
      <c r="M259" s="66">
        <v>2879.1</v>
      </c>
      <c r="N259" s="66">
        <v>2717.4</v>
      </c>
      <c r="O259" s="66">
        <v>7041.3</v>
      </c>
      <c r="P259" s="66">
        <v>2891.7</v>
      </c>
      <c r="Q259" s="66">
        <v>2913</v>
      </c>
    </row>
    <row r="260" spans="1:17" ht="20.85" hidden="1" customHeight="1">
      <c r="A260" s="108" t="s">
        <v>57</v>
      </c>
      <c r="B260" s="66">
        <v>619632.19999999995</v>
      </c>
      <c r="C260" s="66">
        <v>91914.9</v>
      </c>
      <c r="D260" s="66">
        <v>108685.5</v>
      </c>
      <c r="E260" s="66">
        <v>38633.699999999997</v>
      </c>
      <c r="F260" s="66">
        <v>62502.299999999996</v>
      </c>
      <c r="G260" s="66">
        <v>23093.7</v>
      </c>
      <c r="H260" s="66">
        <v>69014.399999999994</v>
      </c>
      <c r="J260" s="108" t="s">
        <v>57</v>
      </c>
      <c r="K260" s="66">
        <v>51991.799999999996</v>
      </c>
      <c r="L260" s="66">
        <v>69570.899999999994</v>
      </c>
      <c r="M260" s="66">
        <v>23730</v>
      </c>
      <c r="N260" s="66">
        <v>26380.2</v>
      </c>
      <c r="O260" s="66">
        <v>34303.5</v>
      </c>
      <c r="P260" s="66">
        <v>11640.3</v>
      </c>
      <c r="Q260" s="66">
        <v>8171</v>
      </c>
    </row>
    <row r="261" spans="1:17" ht="20.85" hidden="1" customHeight="1">
      <c r="A261" s="108" t="s">
        <v>58</v>
      </c>
      <c r="B261" s="66">
        <v>248019.60000000003</v>
      </c>
      <c r="C261" s="66">
        <v>21010.799999999999</v>
      </c>
      <c r="D261" s="66">
        <v>23904</v>
      </c>
      <c r="E261" s="66">
        <v>33613.199999999997</v>
      </c>
      <c r="F261" s="66">
        <v>22627.200000000001</v>
      </c>
      <c r="G261" s="66">
        <v>21614.399999999998</v>
      </c>
      <c r="H261" s="66">
        <v>18482.399999999998</v>
      </c>
      <c r="J261" s="108" t="s">
        <v>58</v>
      </c>
      <c r="K261" s="66">
        <v>40351.199999999997</v>
      </c>
      <c r="L261" s="66">
        <v>36234</v>
      </c>
      <c r="M261" s="66">
        <v>1345.2</v>
      </c>
      <c r="N261" s="66">
        <v>17013.599999999999</v>
      </c>
      <c r="O261" s="66">
        <v>6372</v>
      </c>
      <c r="P261" s="66">
        <v>5397.5999999999995</v>
      </c>
      <c r="Q261" s="66">
        <v>54</v>
      </c>
    </row>
    <row r="262" spans="1:17" ht="20.85" hidden="1" customHeight="1">
      <c r="A262" s="108" t="s">
        <v>62</v>
      </c>
      <c r="B262" s="66">
        <v>47379.600000000006</v>
      </c>
      <c r="C262" s="66">
        <v>4874.3999999999996</v>
      </c>
      <c r="D262" s="66">
        <v>7826.4</v>
      </c>
      <c r="E262" s="66">
        <v>6823.2</v>
      </c>
      <c r="F262" s="66">
        <v>5296.8</v>
      </c>
      <c r="G262" s="66">
        <v>9633.6</v>
      </c>
      <c r="H262" s="66">
        <v>1233.5999999999999</v>
      </c>
      <c r="J262" s="108" t="s">
        <v>62</v>
      </c>
      <c r="K262" s="66">
        <v>3880.7999999999997</v>
      </c>
      <c r="L262" s="66">
        <v>3571.2</v>
      </c>
      <c r="M262" s="66">
        <v>1188</v>
      </c>
      <c r="N262" s="66">
        <v>735.6</v>
      </c>
      <c r="O262" s="66">
        <v>934.8</v>
      </c>
      <c r="P262" s="66">
        <v>1352.3999999999999</v>
      </c>
      <c r="Q262" s="66">
        <v>28.799999999999997</v>
      </c>
    </row>
    <row r="263" spans="1:17" ht="20.85" hidden="1" customHeight="1">
      <c r="A263" s="108" t="s">
        <v>63</v>
      </c>
      <c r="B263" s="66">
        <v>73008</v>
      </c>
      <c r="C263" s="66">
        <v>12655.5</v>
      </c>
      <c r="D263" s="66">
        <v>11394.5</v>
      </c>
      <c r="E263" s="66">
        <v>598</v>
      </c>
      <c r="F263" s="66">
        <v>11927.5</v>
      </c>
      <c r="G263" s="66">
        <v>12525.5</v>
      </c>
      <c r="H263" s="66">
        <v>8320</v>
      </c>
      <c r="J263" s="108" t="s">
        <v>63</v>
      </c>
      <c r="K263" s="66">
        <v>1982.5</v>
      </c>
      <c r="L263" s="66">
        <v>3880.5</v>
      </c>
      <c r="M263" s="66">
        <v>2405</v>
      </c>
      <c r="N263" s="66">
        <v>520</v>
      </c>
      <c r="O263" s="66">
        <v>2502.5</v>
      </c>
      <c r="P263" s="66">
        <v>1800.5</v>
      </c>
      <c r="Q263" s="66">
        <v>2496</v>
      </c>
    </row>
    <row r="264" spans="1:17" ht="20.85" hidden="1" customHeight="1">
      <c r="A264" s="108" t="s">
        <v>64</v>
      </c>
      <c r="B264" s="66">
        <v>3454360</v>
      </c>
      <c r="C264" s="66">
        <v>337360</v>
      </c>
      <c r="D264" s="66">
        <v>431200</v>
      </c>
      <c r="E264" s="66">
        <v>167300</v>
      </c>
      <c r="F264" s="66">
        <v>425640</v>
      </c>
      <c r="G264" s="66">
        <v>288420</v>
      </c>
      <c r="H264" s="66">
        <v>492360</v>
      </c>
      <c r="J264" s="108" t="s">
        <v>64</v>
      </c>
      <c r="K264" s="66">
        <v>193580</v>
      </c>
      <c r="L264" s="66">
        <v>160700</v>
      </c>
      <c r="M264" s="66">
        <v>158180</v>
      </c>
      <c r="N264" s="66">
        <v>40620</v>
      </c>
      <c r="O264" s="66">
        <v>206160</v>
      </c>
      <c r="P264" s="66">
        <v>455500</v>
      </c>
      <c r="Q264" s="66">
        <v>97340</v>
      </c>
    </row>
    <row r="265" spans="1:17" ht="20.85" hidden="1" customHeight="1">
      <c r="A265" s="132" t="s">
        <v>129</v>
      </c>
      <c r="B265" s="66"/>
      <c r="C265" s="66"/>
      <c r="D265" s="66"/>
      <c r="E265" s="66"/>
      <c r="F265" s="66"/>
      <c r="G265" s="66"/>
      <c r="H265" s="66"/>
      <c r="J265" s="132" t="s">
        <v>129</v>
      </c>
      <c r="K265" s="66"/>
      <c r="L265" s="66"/>
      <c r="M265" s="66"/>
      <c r="N265" s="66"/>
      <c r="O265" s="66"/>
      <c r="P265" s="66"/>
      <c r="Q265" s="66"/>
    </row>
    <row r="266" spans="1:17" ht="20.85" hidden="1" customHeight="1">
      <c r="A266" s="108" t="s">
        <v>56</v>
      </c>
      <c r="B266" s="66">
        <v>21754.007519999996</v>
      </c>
      <c r="C266" s="66">
        <v>3121.2652800000001</v>
      </c>
      <c r="D266" s="66">
        <v>3342.3146400000001</v>
      </c>
      <c r="E266" s="66">
        <v>496.42739999999998</v>
      </c>
      <c r="F266" s="66">
        <v>2233.4440800000002</v>
      </c>
      <c r="G266" s="66">
        <v>1457.3554800000002</v>
      </c>
      <c r="H266" s="66">
        <v>2013.3006599999999</v>
      </c>
      <c r="J266" s="108" t="s">
        <v>56</v>
      </c>
      <c r="K266" s="66">
        <v>1807.0483200000001</v>
      </c>
      <c r="L266" s="66">
        <v>4630.2593399999996</v>
      </c>
      <c r="M266" s="66">
        <v>414.01458000000002</v>
      </c>
      <c r="N266" s="66">
        <v>390.76212000000004</v>
      </c>
      <c r="O266" s="66">
        <v>1012.53894</v>
      </c>
      <c r="P266" s="66">
        <v>415.82646</v>
      </c>
      <c r="Q266" s="66">
        <v>419.45022000000006</v>
      </c>
    </row>
    <row r="267" spans="1:17" ht="20.85" hidden="1" customHeight="1">
      <c r="A267" s="108" t="s">
        <v>57</v>
      </c>
      <c r="B267" s="66">
        <v>7935.6675299999988</v>
      </c>
      <c r="C267" s="66">
        <v>1176.51072</v>
      </c>
      <c r="D267" s="66">
        <v>1391.1744000000001</v>
      </c>
      <c r="E267" s="66">
        <v>498.37473</v>
      </c>
      <c r="F267" s="66">
        <v>800.02943999999991</v>
      </c>
      <c r="G267" s="66">
        <v>295.59936000000005</v>
      </c>
      <c r="H267" s="66">
        <v>883.38432</v>
      </c>
      <c r="J267" s="108" t="s">
        <v>57</v>
      </c>
      <c r="K267" s="66">
        <v>665.49504000000002</v>
      </c>
      <c r="L267" s="66">
        <v>890.50752</v>
      </c>
      <c r="M267" s="66">
        <v>303.74400000000003</v>
      </c>
      <c r="N267" s="66">
        <v>337.66656000000006</v>
      </c>
      <c r="O267" s="66">
        <v>439.08480000000003</v>
      </c>
      <c r="P267" s="66">
        <v>148.99583999999999</v>
      </c>
      <c r="Q267" s="66">
        <v>105.10080000000001</v>
      </c>
    </row>
    <row r="268" spans="1:17" ht="20.85" hidden="1" customHeight="1">
      <c r="A268" s="108" t="s">
        <v>58</v>
      </c>
      <c r="B268" s="66">
        <v>6696.529199999999</v>
      </c>
      <c r="C268" s="66">
        <v>567.29160000000002</v>
      </c>
      <c r="D268" s="66">
        <v>645.40800000000002</v>
      </c>
      <c r="E268" s="66">
        <v>907.55639999999994</v>
      </c>
      <c r="F268" s="66">
        <v>610.93439999999998</v>
      </c>
      <c r="G268" s="66">
        <v>583.58879999999988</v>
      </c>
      <c r="H268" s="66">
        <v>499.02479999999991</v>
      </c>
      <c r="J268" s="108" t="s">
        <v>58</v>
      </c>
      <c r="K268" s="66">
        <v>1089.4823999999999</v>
      </c>
      <c r="L268" s="66">
        <v>978.31799999999998</v>
      </c>
      <c r="M268" s="66">
        <v>36.320399999999999</v>
      </c>
      <c r="N268" s="66">
        <v>459.36719999999997</v>
      </c>
      <c r="O268" s="66">
        <v>172.04400000000001</v>
      </c>
      <c r="P268" s="66">
        <v>145.73519999999999</v>
      </c>
      <c r="Q268" s="66">
        <v>1.458</v>
      </c>
    </row>
    <row r="269" spans="1:17" ht="20.85" hidden="1" customHeight="1">
      <c r="A269" s="108" t="s">
        <v>62</v>
      </c>
      <c r="B269" s="66">
        <v>1752.8231999999998</v>
      </c>
      <c r="C269" s="66">
        <v>180.3528</v>
      </c>
      <c r="D269" s="66">
        <v>289.57679999999999</v>
      </c>
      <c r="E269" s="66">
        <v>252.45839999999998</v>
      </c>
      <c r="F269" s="66">
        <v>195.98160000000001</v>
      </c>
      <c r="G269" s="66">
        <v>356.44319999999999</v>
      </c>
      <c r="H269" s="66">
        <v>45.6432</v>
      </c>
      <c r="J269" s="108" t="s">
        <v>62</v>
      </c>
      <c r="K269" s="66">
        <v>143.58959999999999</v>
      </c>
      <c r="L269" s="66">
        <v>132.1344</v>
      </c>
      <c r="M269" s="66">
        <v>43.734000000000002</v>
      </c>
      <c r="N269" s="66">
        <v>27.217200000000002</v>
      </c>
      <c r="O269" s="66">
        <v>34.587600000000002</v>
      </c>
      <c r="P269" s="66">
        <v>50.038799999999995</v>
      </c>
      <c r="Q269" s="66">
        <v>1.0655999999999999</v>
      </c>
    </row>
    <row r="270" spans="1:17" ht="20.85" hidden="1" customHeight="1">
      <c r="A270" s="108" t="s">
        <v>63</v>
      </c>
      <c r="B270" s="66">
        <v>2336.0479999999998</v>
      </c>
      <c r="C270" s="66">
        <v>404.976</v>
      </c>
      <c r="D270" s="66">
        <v>364.62400000000002</v>
      </c>
      <c r="E270" s="66">
        <v>19.135999999999999</v>
      </c>
      <c r="F270" s="66">
        <v>381.68</v>
      </c>
      <c r="G270" s="66">
        <v>400.81599999999997</v>
      </c>
      <c r="H270" s="66">
        <v>266.24</v>
      </c>
      <c r="J270" s="108" t="s">
        <v>63</v>
      </c>
      <c r="K270" s="66">
        <v>63.44</v>
      </c>
      <c r="L270" s="66">
        <v>124.176</v>
      </c>
      <c r="M270" s="66">
        <v>76.543999999999997</v>
      </c>
      <c r="N270" s="66">
        <v>16.64</v>
      </c>
      <c r="O270" s="66">
        <v>80.08</v>
      </c>
      <c r="P270" s="66">
        <v>57.616</v>
      </c>
      <c r="Q270" s="66">
        <v>80.08</v>
      </c>
    </row>
    <row r="271" spans="1:17" ht="20.85" hidden="1" customHeight="1">
      <c r="A271" s="108" t="s">
        <v>64</v>
      </c>
      <c r="B271" s="66">
        <v>5511.6471999999994</v>
      </c>
      <c r="C271" s="66">
        <v>536.40240000000006</v>
      </c>
      <c r="D271" s="66">
        <v>685.60799999999995</v>
      </c>
      <c r="E271" s="66">
        <v>284.41000000000003</v>
      </c>
      <c r="F271" s="66">
        <v>676.76760000000002</v>
      </c>
      <c r="G271" s="66">
        <v>458.58780000000007</v>
      </c>
      <c r="H271" s="66">
        <v>782.85239999999999</v>
      </c>
      <c r="J271" s="108" t="s">
        <v>64</v>
      </c>
      <c r="K271" s="66">
        <v>307.79220000000004</v>
      </c>
      <c r="L271" s="66">
        <v>255.51300000000001</v>
      </c>
      <c r="M271" s="66">
        <v>252</v>
      </c>
      <c r="N271" s="66">
        <v>64.585800000000006</v>
      </c>
      <c r="O271" s="66">
        <v>327.7944</v>
      </c>
      <c r="P271" s="66">
        <v>724.245</v>
      </c>
      <c r="Q271" s="66">
        <v>155.08860000000001</v>
      </c>
    </row>
    <row r="272" spans="1:17" ht="20.85" hidden="1" customHeight="1">
      <c r="A272" s="132" t="s">
        <v>130</v>
      </c>
      <c r="B272" s="66"/>
      <c r="C272" s="66"/>
      <c r="D272" s="66"/>
      <c r="E272" s="66"/>
      <c r="F272" s="66"/>
      <c r="G272" s="66"/>
      <c r="H272" s="66"/>
      <c r="J272" s="132" t="s">
        <v>130</v>
      </c>
      <c r="K272" s="66"/>
      <c r="L272" s="66"/>
      <c r="M272" s="66"/>
      <c r="N272" s="66"/>
      <c r="O272" s="66"/>
      <c r="P272" s="66"/>
      <c r="Q272" s="66"/>
    </row>
    <row r="273" spans="1:17" ht="20.85" hidden="1" customHeight="1">
      <c r="A273" s="108" t="s">
        <v>44</v>
      </c>
      <c r="B273" s="66">
        <v>75582.015600000013</v>
      </c>
      <c r="C273" s="66">
        <v>10939.6224</v>
      </c>
      <c r="D273" s="66">
        <v>11714.371200000001</v>
      </c>
      <c r="E273" s="66">
        <v>1079.1900000000003</v>
      </c>
      <c r="F273" s="66">
        <v>7827.9264000000012</v>
      </c>
      <c r="G273" s="66">
        <v>5107.8384000000005</v>
      </c>
      <c r="H273" s="66">
        <v>7056.3528000000006</v>
      </c>
      <c r="J273" s="108" t="s">
        <v>44</v>
      </c>
      <c r="K273" s="66">
        <v>6333.4656000000004</v>
      </c>
      <c r="L273" s="66">
        <v>16228.447200000001</v>
      </c>
      <c r="M273" s="66">
        <v>1451</v>
      </c>
      <c r="N273" s="66">
        <v>1369.5696</v>
      </c>
      <c r="O273" s="66">
        <v>3548.8152000000005</v>
      </c>
      <c r="P273" s="66">
        <v>1457.4168</v>
      </c>
      <c r="Q273" s="66">
        <v>1468</v>
      </c>
    </row>
    <row r="274" spans="1:17" ht="20.85" hidden="1" customHeight="1">
      <c r="A274" s="108" t="s">
        <v>65</v>
      </c>
      <c r="B274" s="66">
        <v>2999.4463450000007</v>
      </c>
      <c r="C274" s="66">
        <v>445.34957500000007</v>
      </c>
      <c r="D274" s="66">
        <v>526.607125</v>
      </c>
      <c r="E274" s="66">
        <v>184.15397000000004</v>
      </c>
      <c r="F274" s="66">
        <v>302.838525</v>
      </c>
      <c r="G274" s="66">
        <v>111.89447500000001</v>
      </c>
      <c r="H274" s="66">
        <v>334.39120000000008</v>
      </c>
      <c r="J274" s="108" t="s">
        <v>65</v>
      </c>
      <c r="K274" s="66">
        <v>251.91265000000001</v>
      </c>
      <c r="L274" s="66">
        <v>337.08757500000007</v>
      </c>
      <c r="M274" s="66">
        <v>115</v>
      </c>
      <c r="N274" s="66">
        <v>127.81835000000001</v>
      </c>
      <c r="O274" s="66">
        <v>166.20862500000001</v>
      </c>
      <c r="P274" s="66">
        <v>56.400025000000007</v>
      </c>
      <c r="Q274" s="66">
        <v>39.78425</v>
      </c>
    </row>
    <row r="275" spans="1:17" ht="20.85" hidden="1" customHeight="1">
      <c r="A275" s="108" t="s">
        <v>66</v>
      </c>
      <c r="B275" s="66">
        <v>2604.4215999999997</v>
      </c>
      <c r="C275" s="66">
        <v>220.4134</v>
      </c>
      <c r="D275" s="66">
        <v>250.99199999999999</v>
      </c>
      <c r="E275" s="66">
        <v>352.93860000000001</v>
      </c>
      <c r="F275" s="66">
        <v>237.5856</v>
      </c>
      <c r="G275" s="66">
        <v>226.9512</v>
      </c>
      <c r="H275" s="66">
        <v>194.0652</v>
      </c>
      <c r="J275" s="108" t="s">
        <v>66</v>
      </c>
      <c r="K275" s="66">
        <v>423.68760000000003</v>
      </c>
      <c r="L275" s="66">
        <v>380.45699999999999</v>
      </c>
      <c r="M275" s="66">
        <v>14.124600000000001</v>
      </c>
      <c r="N275" s="66">
        <v>179.05860000000001</v>
      </c>
      <c r="O275" s="66">
        <v>66.906000000000006</v>
      </c>
      <c r="P275" s="66">
        <v>56.674800000000005</v>
      </c>
      <c r="Q275" s="66">
        <v>0.56699999999999995</v>
      </c>
    </row>
    <row r="276" spans="1:17" ht="20.85" hidden="1" customHeight="1">
      <c r="A276" s="108" t="s">
        <v>67</v>
      </c>
      <c r="B276" s="66">
        <v>423.4015500000001</v>
      </c>
      <c r="C276" s="66">
        <v>43.564949999999996</v>
      </c>
      <c r="D276" s="66">
        <v>69.948449999999994</v>
      </c>
      <c r="E276" s="66">
        <v>60.982350000000004</v>
      </c>
      <c r="F276" s="66">
        <v>47.340150000000008</v>
      </c>
      <c r="G276" s="66">
        <v>86.100300000000004</v>
      </c>
      <c r="H276" s="66">
        <v>11.025300000000001</v>
      </c>
      <c r="J276" s="108" t="s">
        <v>67</v>
      </c>
      <c r="K276" s="66">
        <v>34.684650000000005</v>
      </c>
      <c r="L276" s="66">
        <v>31.917600000000004</v>
      </c>
      <c r="M276" s="66">
        <v>10.564125000000001</v>
      </c>
      <c r="N276" s="66">
        <v>6.5744250000000015</v>
      </c>
      <c r="O276" s="66">
        <v>8.3547750000000001</v>
      </c>
      <c r="P276" s="66">
        <v>12.087075</v>
      </c>
      <c r="Q276" s="218">
        <v>0.25739999999999996</v>
      </c>
    </row>
    <row r="277" spans="1:17" ht="20.85" hidden="1" customHeight="1">
      <c r="A277" s="108" t="s">
        <v>68</v>
      </c>
      <c r="B277" s="66" t="s">
        <v>0</v>
      </c>
      <c r="C277" s="66" t="s">
        <v>0</v>
      </c>
      <c r="D277" s="66" t="s">
        <v>0</v>
      </c>
      <c r="E277" s="66" t="s">
        <v>0</v>
      </c>
      <c r="F277" s="66" t="s">
        <v>0</v>
      </c>
      <c r="G277" s="66" t="s">
        <v>0</v>
      </c>
      <c r="H277" s="66" t="s">
        <v>0</v>
      </c>
      <c r="J277" s="108" t="s">
        <v>68</v>
      </c>
      <c r="K277" s="66" t="s">
        <v>0</v>
      </c>
      <c r="L277" s="66" t="s">
        <v>0</v>
      </c>
      <c r="M277" s="66" t="s">
        <v>0</v>
      </c>
      <c r="N277" s="66" t="s">
        <v>0</v>
      </c>
      <c r="O277" s="66" t="s">
        <v>0</v>
      </c>
      <c r="P277" s="66" t="s">
        <v>0</v>
      </c>
      <c r="Q277" s="66" t="s">
        <v>0</v>
      </c>
    </row>
    <row r="278" spans="1:17" ht="20.85" hidden="1" customHeight="1">
      <c r="A278" s="109" t="s">
        <v>45</v>
      </c>
      <c r="B278" s="161">
        <v>2056.1094975999995</v>
      </c>
      <c r="C278" s="120">
        <v>200.63473919999998</v>
      </c>
      <c r="D278" s="120">
        <v>256.443264</v>
      </c>
      <c r="E278" s="120">
        <v>101.18304000000002</v>
      </c>
      <c r="F278" s="120">
        <v>253.13662079999997</v>
      </c>
      <c r="G278" s="120">
        <v>171.52914239999998</v>
      </c>
      <c r="H278" s="120">
        <v>292.81633920000002</v>
      </c>
      <c r="J278" s="109" t="s">
        <v>45</v>
      </c>
      <c r="K278" s="120">
        <v>115.1258976</v>
      </c>
      <c r="L278" s="120">
        <v>95.571504000000004</v>
      </c>
      <c r="M278" s="120">
        <v>94</v>
      </c>
      <c r="N278" s="120">
        <v>24.157526399999995</v>
      </c>
      <c r="O278" s="120">
        <v>122.60747519999998</v>
      </c>
      <c r="P278" s="120">
        <v>270.89495999999997</v>
      </c>
      <c r="Q278" s="120">
        <v>58.008988799999997</v>
      </c>
    </row>
    <row r="279" spans="1:17" ht="12.4" hidden="1" customHeight="1">
      <c r="A279" s="130"/>
      <c r="B279" s="66"/>
      <c r="C279" s="66"/>
      <c r="D279" s="66"/>
      <c r="E279" s="66"/>
      <c r="F279" s="66"/>
      <c r="G279" s="66"/>
      <c r="H279" s="422" t="s">
        <v>250</v>
      </c>
      <c r="J279" s="130"/>
      <c r="K279" s="66"/>
      <c r="L279" s="66"/>
      <c r="M279" s="66"/>
      <c r="N279" s="66"/>
      <c r="O279" s="66"/>
      <c r="P279" s="66"/>
      <c r="Q279" s="422" t="s">
        <v>250</v>
      </c>
    </row>
    <row r="280" spans="1:17" ht="13.5" hidden="1" customHeight="1">
      <c r="A280" s="542" t="s">
        <v>266</v>
      </c>
      <c r="B280" s="542"/>
      <c r="C280" s="542"/>
      <c r="D280" s="542"/>
      <c r="E280" s="542"/>
      <c r="F280" s="542"/>
      <c r="G280" s="542"/>
      <c r="H280" s="542"/>
      <c r="J280" s="542" t="s">
        <v>266</v>
      </c>
      <c r="K280" s="542"/>
      <c r="L280" s="542"/>
      <c r="M280" s="542"/>
      <c r="N280" s="542"/>
      <c r="O280" s="542"/>
      <c r="P280" s="542"/>
      <c r="Q280" s="542"/>
    </row>
    <row r="281" spans="1:17" ht="12.2" hidden="1" customHeight="1">
      <c r="A281" s="542" t="str">
        <f>J281</f>
        <v xml:space="preserve">         PECUARIOS POR PROVINCIA, SEGÚN ESPECIE, 2018 - 2024</v>
      </c>
      <c r="B281" s="542"/>
      <c r="C281" s="542"/>
      <c r="D281" s="542"/>
      <c r="E281" s="542"/>
      <c r="F281" s="542"/>
      <c r="G281" s="542"/>
      <c r="H281" s="542"/>
      <c r="I281" s="214"/>
      <c r="J281" s="542" t="s">
        <v>358</v>
      </c>
      <c r="K281" s="542"/>
      <c r="L281" s="542"/>
      <c r="M281" s="542"/>
      <c r="N281" s="542"/>
      <c r="O281" s="542"/>
      <c r="P281" s="542"/>
      <c r="Q281" s="542"/>
    </row>
    <row r="282" spans="1:17" ht="12.2" hidden="1" customHeight="1">
      <c r="A282" s="190" t="s">
        <v>154</v>
      </c>
      <c r="B282" s="156"/>
      <c r="C282" s="156"/>
      <c r="D282" s="156"/>
      <c r="E282" s="156"/>
      <c r="F282" s="156"/>
      <c r="G282" s="156"/>
      <c r="H282" s="156"/>
      <c r="I282" s="214"/>
      <c r="J282" s="190" t="s">
        <v>154</v>
      </c>
      <c r="K282" s="156"/>
      <c r="L282" s="156"/>
      <c r="M282" s="156"/>
      <c r="N282" s="156"/>
      <c r="O282" s="156"/>
      <c r="P282" s="156"/>
      <c r="Q282" s="163"/>
    </row>
    <row r="283" spans="1:17" ht="18.75" hidden="1" customHeight="1">
      <c r="A283" s="543" t="s">
        <v>166</v>
      </c>
      <c r="B283" s="545" t="s">
        <v>60</v>
      </c>
      <c r="C283" s="546"/>
      <c r="D283" s="546"/>
      <c r="E283" s="546"/>
      <c r="F283" s="546"/>
      <c r="G283" s="546"/>
      <c r="H283" s="546"/>
      <c r="I283" s="214"/>
      <c r="J283" s="543" t="s">
        <v>166</v>
      </c>
      <c r="K283" s="545" t="s">
        <v>60</v>
      </c>
      <c r="L283" s="546"/>
      <c r="M283" s="546"/>
      <c r="N283" s="546"/>
      <c r="O283" s="546"/>
      <c r="P283" s="546"/>
      <c r="Q283" s="546"/>
    </row>
    <row r="284" spans="1:17" ht="41.25" hidden="1" customHeight="1">
      <c r="A284" s="544"/>
      <c r="B284" s="191" t="s">
        <v>47</v>
      </c>
      <c r="C284" s="112" t="s">
        <v>50</v>
      </c>
      <c r="D284" s="112" t="s">
        <v>70</v>
      </c>
      <c r="E284" s="112" t="s">
        <v>54</v>
      </c>
      <c r="F284" s="192" t="s">
        <v>55</v>
      </c>
      <c r="G284" s="112" t="s">
        <v>71</v>
      </c>
      <c r="H284" s="112" t="s">
        <v>72</v>
      </c>
      <c r="J284" s="544"/>
      <c r="K284" s="112" t="s">
        <v>51</v>
      </c>
      <c r="L284" s="191" t="s">
        <v>48</v>
      </c>
      <c r="M284" s="112" t="s">
        <v>49</v>
      </c>
      <c r="N284" s="112" t="s">
        <v>149</v>
      </c>
      <c r="O284" s="112" t="s">
        <v>73</v>
      </c>
      <c r="P284" s="191" t="s">
        <v>52</v>
      </c>
      <c r="Q284" s="112" t="s">
        <v>53</v>
      </c>
    </row>
    <row r="285" spans="1:17" ht="20.65" hidden="1" customHeight="1">
      <c r="A285" s="132">
        <v>2018</v>
      </c>
      <c r="B285" s="163"/>
      <c r="C285" s="163"/>
      <c r="D285" s="163"/>
      <c r="E285" s="163"/>
      <c r="F285" s="163"/>
      <c r="G285" s="163"/>
      <c r="H285" s="163"/>
      <c r="J285" s="132">
        <v>2018</v>
      </c>
      <c r="K285" s="406"/>
      <c r="L285" s="406"/>
      <c r="M285" s="163"/>
      <c r="N285" s="163"/>
      <c r="O285" s="163"/>
      <c r="P285" s="163"/>
      <c r="Q285" s="163"/>
    </row>
    <row r="286" spans="1:17" ht="20.65" hidden="1" customHeight="1">
      <c r="A286" s="132" t="s">
        <v>100</v>
      </c>
      <c r="B286" s="163"/>
      <c r="C286" s="163"/>
      <c r="D286" s="163"/>
      <c r="E286" s="163"/>
      <c r="F286" s="407"/>
      <c r="G286" s="163"/>
      <c r="H286" s="163"/>
      <c r="J286" s="132" t="s">
        <v>100</v>
      </c>
      <c r="K286" s="163"/>
      <c r="L286" s="163"/>
      <c r="M286" s="163"/>
      <c r="N286" s="163"/>
      <c r="O286" s="163"/>
      <c r="P286" s="163"/>
      <c r="Q286" s="163"/>
    </row>
    <row r="287" spans="1:17" ht="20.65" hidden="1" customHeight="1">
      <c r="A287" s="108" t="s">
        <v>56</v>
      </c>
      <c r="B287" s="66">
        <v>721050</v>
      </c>
      <c r="C287" s="66">
        <v>103360</v>
      </c>
      <c r="D287" s="66">
        <v>110680</v>
      </c>
      <c r="E287" s="66">
        <v>17130</v>
      </c>
      <c r="F287" s="66">
        <v>73960</v>
      </c>
      <c r="G287" s="66">
        <v>48260</v>
      </c>
      <c r="H287" s="66">
        <v>66670</v>
      </c>
      <c r="J287" s="108" t="s">
        <v>56</v>
      </c>
      <c r="K287" s="66">
        <v>59840</v>
      </c>
      <c r="L287" s="66">
        <v>153330</v>
      </c>
      <c r="M287" s="66">
        <v>13710</v>
      </c>
      <c r="N287" s="66">
        <v>12940</v>
      </c>
      <c r="O287" s="66">
        <v>33530</v>
      </c>
      <c r="P287" s="66">
        <v>13770</v>
      </c>
      <c r="Q287" s="66">
        <v>13870</v>
      </c>
    </row>
    <row r="288" spans="1:17" ht="20.65" hidden="1" customHeight="1">
      <c r="A288" s="108" t="s">
        <v>57</v>
      </c>
      <c r="B288" s="66">
        <v>2950630</v>
      </c>
      <c r="C288" s="66">
        <v>437690</v>
      </c>
      <c r="D288" s="66">
        <v>517550</v>
      </c>
      <c r="E288" s="66">
        <v>183970</v>
      </c>
      <c r="F288" s="66">
        <v>297630</v>
      </c>
      <c r="G288" s="66">
        <v>109970</v>
      </c>
      <c r="H288" s="66">
        <v>328640</v>
      </c>
      <c r="J288" s="108" t="s">
        <v>57</v>
      </c>
      <c r="K288" s="66">
        <v>247580</v>
      </c>
      <c r="L288" s="66">
        <v>331290</v>
      </c>
      <c r="M288" s="66">
        <v>113000</v>
      </c>
      <c r="N288" s="66">
        <v>125620</v>
      </c>
      <c r="O288" s="66">
        <v>163350</v>
      </c>
      <c r="P288" s="66">
        <v>55430</v>
      </c>
      <c r="Q288" s="66">
        <v>38910</v>
      </c>
    </row>
    <row r="289" spans="1:17" ht="20.65" hidden="1" customHeight="1">
      <c r="A289" s="108" t="s">
        <v>58</v>
      </c>
      <c r="B289" s="66">
        <v>2035030</v>
      </c>
      <c r="C289" s="66">
        <v>175090</v>
      </c>
      <c r="D289" s="66">
        <v>199200</v>
      </c>
      <c r="E289" s="66">
        <v>280110</v>
      </c>
      <c r="F289" s="66">
        <v>191020</v>
      </c>
      <c r="G289" s="66">
        <v>182340</v>
      </c>
      <c r="H289" s="66">
        <v>154420</v>
      </c>
      <c r="J289" s="108" t="s">
        <v>58</v>
      </c>
      <c r="K289" s="66">
        <v>293080</v>
      </c>
      <c r="L289" s="66">
        <v>296210</v>
      </c>
      <c r="M289" s="66">
        <v>11210</v>
      </c>
      <c r="N289" s="66">
        <v>142110</v>
      </c>
      <c r="O289" s="66">
        <v>56630</v>
      </c>
      <c r="P289" s="66">
        <v>53160</v>
      </c>
      <c r="Q289" s="66">
        <v>450</v>
      </c>
    </row>
    <row r="290" spans="1:17" ht="20.65" hidden="1" customHeight="1">
      <c r="A290" s="108" t="s">
        <v>62</v>
      </c>
      <c r="B290" s="66">
        <v>394830</v>
      </c>
      <c r="C290" s="66">
        <v>40620</v>
      </c>
      <c r="D290" s="66">
        <v>65220</v>
      </c>
      <c r="E290" s="66">
        <v>56860</v>
      </c>
      <c r="F290" s="66">
        <v>44140</v>
      </c>
      <c r="G290" s="66">
        <v>80280</v>
      </c>
      <c r="H290" s="66">
        <v>10280</v>
      </c>
      <c r="J290" s="108" t="s">
        <v>62</v>
      </c>
      <c r="K290" s="66">
        <v>32340</v>
      </c>
      <c r="L290" s="66">
        <v>29760</v>
      </c>
      <c r="M290" s="66">
        <v>9900</v>
      </c>
      <c r="N290" s="66">
        <v>6130</v>
      </c>
      <c r="O290" s="66">
        <v>7790</v>
      </c>
      <c r="P290" s="66">
        <v>11270</v>
      </c>
      <c r="Q290" s="66">
        <v>240</v>
      </c>
    </row>
    <row r="291" spans="1:17" ht="20.65" hidden="1" customHeight="1">
      <c r="A291" s="108" t="s">
        <v>63</v>
      </c>
      <c r="B291" s="66">
        <v>112320</v>
      </c>
      <c r="C291" s="66">
        <v>19470</v>
      </c>
      <c r="D291" s="66">
        <v>17530</v>
      </c>
      <c r="E291" s="66">
        <v>920</v>
      </c>
      <c r="F291" s="66">
        <v>18350</v>
      </c>
      <c r="G291" s="66">
        <v>19270</v>
      </c>
      <c r="H291" s="66">
        <v>12800</v>
      </c>
      <c r="J291" s="108" t="s">
        <v>63</v>
      </c>
      <c r="K291" s="66">
        <v>3050</v>
      </c>
      <c r="L291" s="66">
        <v>5970</v>
      </c>
      <c r="M291" s="66">
        <v>3700</v>
      </c>
      <c r="N291" s="66">
        <v>800</v>
      </c>
      <c r="O291" s="66">
        <v>3850</v>
      </c>
      <c r="P291" s="66">
        <v>2770</v>
      </c>
      <c r="Q291" s="66">
        <v>3840</v>
      </c>
    </row>
    <row r="292" spans="1:17" ht="20.65" hidden="1" customHeight="1">
      <c r="A292" s="108" t="s">
        <v>64</v>
      </c>
      <c r="B292" s="66">
        <v>1727180</v>
      </c>
      <c r="C292" s="66">
        <v>168680</v>
      </c>
      <c r="D292" s="66">
        <v>215600</v>
      </c>
      <c r="E292" s="66">
        <v>83650</v>
      </c>
      <c r="F292" s="66">
        <v>212820</v>
      </c>
      <c r="G292" s="66">
        <v>144210</v>
      </c>
      <c r="H292" s="66">
        <v>246180</v>
      </c>
      <c r="J292" s="108" t="s">
        <v>64</v>
      </c>
      <c r="K292" s="66">
        <v>96790</v>
      </c>
      <c r="L292" s="66">
        <v>80350</v>
      </c>
      <c r="M292" s="66">
        <v>79090</v>
      </c>
      <c r="N292" s="66">
        <v>20310</v>
      </c>
      <c r="O292" s="66">
        <v>103080</v>
      </c>
      <c r="P292" s="66">
        <v>227750</v>
      </c>
      <c r="Q292" s="66">
        <v>48670</v>
      </c>
    </row>
    <row r="293" spans="1:17" ht="20.65" hidden="1" customHeight="1">
      <c r="A293" s="132" t="s">
        <v>101</v>
      </c>
      <c r="B293" s="66"/>
      <c r="C293" s="66"/>
      <c r="D293" s="66"/>
      <c r="E293" s="66"/>
      <c r="F293" s="66"/>
      <c r="G293" s="66"/>
      <c r="H293" s="66"/>
      <c r="J293" s="132" t="s">
        <v>101</v>
      </c>
      <c r="K293" s="66"/>
      <c r="L293" s="66"/>
      <c r="M293" s="66"/>
      <c r="N293" s="66"/>
      <c r="O293" s="66"/>
      <c r="P293" s="66"/>
      <c r="Q293" s="66"/>
    </row>
    <row r="294" spans="1:17" ht="20.65" hidden="1" customHeight="1">
      <c r="A294" s="108" t="s">
        <v>56</v>
      </c>
      <c r="B294" s="66">
        <v>151420.79999999999</v>
      </c>
      <c r="C294" s="66">
        <v>21705.599999999999</v>
      </c>
      <c r="D294" s="66">
        <v>23242.799999999999</v>
      </c>
      <c r="E294" s="66">
        <v>3597.2999999999997</v>
      </c>
      <c r="F294" s="66">
        <v>15531.599999999999</v>
      </c>
      <c r="G294" s="66">
        <v>10134.6</v>
      </c>
      <c r="H294" s="66">
        <v>14000.699999999999</v>
      </c>
      <c r="J294" s="108" t="s">
        <v>56</v>
      </c>
      <c r="K294" s="66">
        <v>12566.4</v>
      </c>
      <c r="L294" s="66">
        <v>32199.3</v>
      </c>
      <c r="M294" s="66">
        <v>2879.1</v>
      </c>
      <c r="N294" s="66">
        <v>2717.4</v>
      </c>
      <c r="O294" s="66">
        <v>7041.3</v>
      </c>
      <c r="P294" s="66">
        <v>2891.7</v>
      </c>
      <c r="Q294" s="66">
        <v>2913</v>
      </c>
    </row>
    <row r="295" spans="1:17" ht="20.65" hidden="1" customHeight="1">
      <c r="A295" s="108" t="s">
        <v>57</v>
      </c>
      <c r="B295" s="66">
        <v>619632.19999999995</v>
      </c>
      <c r="C295" s="66">
        <v>91914.9</v>
      </c>
      <c r="D295" s="66">
        <v>108685.5</v>
      </c>
      <c r="E295" s="66">
        <v>38633.699999999997</v>
      </c>
      <c r="F295" s="66">
        <v>62502.299999999996</v>
      </c>
      <c r="G295" s="66">
        <v>23093.7</v>
      </c>
      <c r="H295" s="66">
        <v>69014.399999999994</v>
      </c>
      <c r="J295" s="108" t="s">
        <v>57</v>
      </c>
      <c r="K295" s="66">
        <v>51991.799999999996</v>
      </c>
      <c r="L295" s="66">
        <v>69570.899999999994</v>
      </c>
      <c r="M295" s="66">
        <v>23730</v>
      </c>
      <c r="N295" s="66">
        <v>26380.2</v>
      </c>
      <c r="O295" s="66">
        <v>34303.5</v>
      </c>
      <c r="P295" s="66">
        <v>11640.3</v>
      </c>
      <c r="Q295" s="66">
        <v>8171</v>
      </c>
    </row>
    <row r="296" spans="1:17" ht="20.65" hidden="1" customHeight="1">
      <c r="A296" s="108" t="s">
        <v>58</v>
      </c>
      <c r="B296" s="66">
        <v>248019.60000000003</v>
      </c>
      <c r="C296" s="66">
        <v>21010.799999999999</v>
      </c>
      <c r="D296" s="66">
        <v>23904</v>
      </c>
      <c r="E296" s="66">
        <v>33613.199999999997</v>
      </c>
      <c r="F296" s="66">
        <v>22627.200000000001</v>
      </c>
      <c r="G296" s="66">
        <v>21614.399999999998</v>
      </c>
      <c r="H296" s="66">
        <v>18482.399999999998</v>
      </c>
      <c r="J296" s="108" t="s">
        <v>58</v>
      </c>
      <c r="K296" s="66">
        <v>40351.199999999997</v>
      </c>
      <c r="L296" s="66">
        <v>36234</v>
      </c>
      <c r="M296" s="66">
        <v>1345.2</v>
      </c>
      <c r="N296" s="66">
        <v>17013.599999999999</v>
      </c>
      <c r="O296" s="66">
        <v>6372</v>
      </c>
      <c r="P296" s="66">
        <v>5397.5999999999995</v>
      </c>
      <c r="Q296" s="66">
        <v>54</v>
      </c>
    </row>
    <row r="297" spans="1:17" ht="20.65" hidden="1" customHeight="1">
      <c r="A297" s="108" t="s">
        <v>62</v>
      </c>
      <c r="B297" s="66">
        <v>47379.600000000006</v>
      </c>
      <c r="C297" s="66">
        <v>4874.3999999999996</v>
      </c>
      <c r="D297" s="66">
        <v>7826.4</v>
      </c>
      <c r="E297" s="66">
        <v>6823.2</v>
      </c>
      <c r="F297" s="66">
        <v>5296.8</v>
      </c>
      <c r="G297" s="66">
        <v>9633.6</v>
      </c>
      <c r="H297" s="66">
        <v>1233.5999999999999</v>
      </c>
      <c r="J297" s="108" t="s">
        <v>62</v>
      </c>
      <c r="K297" s="66">
        <v>3880.7999999999997</v>
      </c>
      <c r="L297" s="66">
        <v>3571.2</v>
      </c>
      <c r="M297" s="66">
        <v>1188</v>
      </c>
      <c r="N297" s="66">
        <v>735.6</v>
      </c>
      <c r="O297" s="66">
        <v>934.8</v>
      </c>
      <c r="P297" s="66">
        <v>1352.3999999999999</v>
      </c>
      <c r="Q297" s="66">
        <v>28.799999999999997</v>
      </c>
    </row>
    <row r="298" spans="1:17" ht="20.65" hidden="1" customHeight="1">
      <c r="A298" s="108" t="s">
        <v>63</v>
      </c>
      <c r="B298" s="66">
        <v>73008</v>
      </c>
      <c r="C298" s="66">
        <v>12655.5</v>
      </c>
      <c r="D298" s="66">
        <v>11394.5</v>
      </c>
      <c r="E298" s="66">
        <v>598</v>
      </c>
      <c r="F298" s="66">
        <v>11927.5</v>
      </c>
      <c r="G298" s="66">
        <v>12525.5</v>
      </c>
      <c r="H298" s="66">
        <v>8320</v>
      </c>
      <c r="J298" s="108" t="s">
        <v>63</v>
      </c>
      <c r="K298" s="66">
        <v>1982.5</v>
      </c>
      <c r="L298" s="66">
        <v>3880.5</v>
      </c>
      <c r="M298" s="66">
        <v>2405</v>
      </c>
      <c r="N298" s="66">
        <v>520</v>
      </c>
      <c r="O298" s="66">
        <v>2502.5</v>
      </c>
      <c r="P298" s="66">
        <v>1800.5</v>
      </c>
      <c r="Q298" s="66">
        <v>2496</v>
      </c>
    </row>
    <row r="299" spans="1:17" ht="20.65" hidden="1" customHeight="1">
      <c r="A299" s="108" t="s">
        <v>64</v>
      </c>
      <c r="B299" s="66">
        <v>3454360</v>
      </c>
      <c r="C299" s="66">
        <v>337360</v>
      </c>
      <c r="D299" s="66">
        <v>431200</v>
      </c>
      <c r="E299" s="66">
        <v>167300</v>
      </c>
      <c r="F299" s="66">
        <v>425640</v>
      </c>
      <c r="G299" s="66">
        <v>288420</v>
      </c>
      <c r="H299" s="66">
        <v>492360</v>
      </c>
      <c r="J299" s="108" t="s">
        <v>64</v>
      </c>
      <c r="K299" s="66">
        <v>193580</v>
      </c>
      <c r="L299" s="66">
        <v>160700</v>
      </c>
      <c r="M299" s="66">
        <v>158180</v>
      </c>
      <c r="N299" s="66">
        <v>40620</v>
      </c>
      <c r="O299" s="66">
        <v>206160</v>
      </c>
      <c r="P299" s="66">
        <v>455500</v>
      </c>
      <c r="Q299" s="66">
        <v>97340</v>
      </c>
    </row>
    <row r="300" spans="1:17" ht="20.65" hidden="1" customHeight="1">
      <c r="A300" s="132" t="s">
        <v>129</v>
      </c>
      <c r="B300" s="66"/>
      <c r="C300" s="66"/>
      <c r="D300" s="66"/>
      <c r="E300" s="66"/>
      <c r="F300" s="66"/>
      <c r="G300" s="66"/>
      <c r="H300" s="66"/>
      <c r="J300" s="132" t="s">
        <v>129</v>
      </c>
      <c r="K300" s="66"/>
      <c r="L300" s="66"/>
      <c r="M300" s="66"/>
      <c r="N300" s="66"/>
      <c r="O300" s="66"/>
      <c r="P300" s="66"/>
      <c r="Q300" s="66"/>
    </row>
    <row r="301" spans="1:17" ht="20.65" hidden="1" customHeight="1">
      <c r="A301" s="108" t="s">
        <v>56</v>
      </c>
      <c r="B301" s="66">
        <v>21754.007519999996</v>
      </c>
      <c r="C301" s="66">
        <v>3121.2652800000001</v>
      </c>
      <c r="D301" s="66">
        <v>3342.3146400000001</v>
      </c>
      <c r="E301" s="66">
        <v>496.42739999999998</v>
      </c>
      <c r="F301" s="66">
        <v>2233.4440800000002</v>
      </c>
      <c r="G301" s="66">
        <v>1457.3554800000002</v>
      </c>
      <c r="H301" s="66">
        <v>2013.3006599999999</v>
      </c>
      <c r="J301" s="108" t="s">
        <v>56</v>
      </c>
      <c r="K301" s="66">
        <v>1807.0483200000001</v>
      </c>
      <c r="L301" s="66">
        <v>4630.2593399999996</v>
      </c>
      <c r="M301" s="66">
        <v>414.01458000000002</v>
      </c>
      <c r="N301" s="66">
        <v>390.76212000000004</v>
      </c>
      <c r="O301" s="66">
        <v>1012.53894</v>
      </c>
      <c r="P301" s="66">
        <v>415.82646</v>
      </c>
      <c r="Q301" s="66">
        <v>419.45022000000006</v>
      </c>
    </row>
    <row r="302" spans="1:17" ht="20.65" hidden="1" customHeight="1">
      <c r="A302" s="108" t="s">
        <v>57</v>
      </c>
      <c r="B302" s="66">
        <v>7935.6675299999988</v>
      </c>
      <c r="C302" s="66">
        <v>1176.51072</v>
      </c>
      <c r="D302" s="66">
        <v>1391.1744000000001</v>
      </c>
      <c r="E302" s="66">
        <v>498.37473</v>
      </c>
      <c r="F302" s="66">
        <v>800.02943999999991</v>
      </c>
      <c r="G302" s="66">
        <v>295.59936000000005</v>
      </c>
      <c r="H302" s="66">
        <v>883.38432</v>
      </c>
      <c r="J302" s="108" t="s">
        <v>57</v>
      </c>
      <c r="K302" s="66">
        <v>665.49504000000002</v>
      </c>
      <c r="L302" s="66">
        <v>890.50752</v>
      </c>
      <c r="M302" s="66">
        <v>303.74400000000003</v>
      </c>
      <c r="N302" s="66">
        <v>337.66656000000006</v>
      </c>
      <c r="O302" s="66">
        <v>439.08480000000003</v>
      </c>
      <c r="P302" s="66">
        <v>148.99583999999999</v>
      </c>
      <c r="Q302" s="66">
        <v>105.10080000000001</v>
      </c>
    </row>
    <row r="303" spans="1:17" ht="20.65" hidden="1" customHeight="1">
      <c r="A303" s="108" t="s">
        <v>58</v>
      </c>
      <c r="B303" s="66">
        <v>6696.529199999999</v>
      </c>
      <c r="C303" s="66">
        <v>567.29160000000002</v>
      </c>
      <c r="D303" s="66">
        <v>645.40800000000002</v>
      </c>
      <c r="E303" s="66">
        <v>907.55639999999994</v>
      </c>
      <c r="F303" s="66">
        <v>610.93439999999998</v>
      </c>
      <c r="G303" s="66">
        <v>583.58879999999988</v>
      </c>
      <c r="H303" s="66">
        <v>499.02479999999991</v>
      </c>
      <c r="J303" s="108" t="s">
        <v>58</v>
      </c>
      <c r="K303" s="66">
        <v>1089.4823999999999</v>
      </c>
      <c r="L303" s="66">
        <v>978.31799999999998</v>
      </c>
      <c r="M303" s="66">
        <v>36.320399999999999</v>
      </c>
      <c r="N303" s="66">
        <v>459.36719999999997</v>
      </c>
      <c r="O303" s="66">
        <v>172.04400000000001</v>
      </c>
      <c r="P303" s="66">
        <v>145.73519999999999</v>
      </c>
      <c r="Q303" s="66">
        <v>1.458</v>
      </c>
    </row>
    <row r="304" spans="1:17" ht="20.65" hidden="1" customHeight="1">
      <c r="A304" s="108" t="s">
        <v>62</v>
      </c>
      <c r="B304" s="66">
        <v>1752.8231999999998</v>
      </c>
      <c r="C304" s="66">
        <v>180.3528</v>
      </c>
      <c r="D304" s="66">
        <v>289.57679999999999</v>
      </c>
      <c r="E304" s="66">
        <v>252.45839999999998</v>
      </c>
      <c r="F304" s="66">
        <v>195.98160000000001</v>
      </c>
      <c r="G304" s="66">
        <v>356.44319999999999</v>
      </c>
      <c r="H304" s="66">
        <v>45.6432</v>
      </c>
      <c r="J304" s="108" t="s">
        <v>62</v>
      </c>
      <c r="K304" s="66">
        <v>143.58959999999999</v>
      </c>
      <c r="L304" s="66">
        <v>132.1344</v>
      </c>
      <c r="M304" s="66">
        <v>43.734000000000002</v>
      </c>
      <c r="N304" s="66">
        <v>27.217200000000002</v>
      </c>
      <c r="O304" s="66">
        <v>34.587600000000002</v>
      </c>
      <c r="P304" s="66">
        <v>50.038799999999995</v>
      </c>
      <c r="Q304" s="66">
        <v>1.0655999999999999</v>
      </c>
    </row>
    <row r="305" spans="1:17" ht="20.65" hidden="1" customHeight="1">
      <c r="A305" s="108" t="s">
        <v>63</v>
      </c>
      <c r="B305" s="66">
        <v>2336.0479999999998</v>
      </c>
      <c r="C305" s="66">
        <v>404.976</v>
      </c>
      <c r="D305" s="66">
        <v>364.62400000000002</v>
      </c>
      <c r="E305" s="66">
        <v>19.135999999999999</v>
      </c>
      <c r="F305" s="66">
        <v>381.68</v>
      </c>
      <c r="G305" s="66">
        <v>400.81599999999997</v>
      </c>
      <c r="H305" s="66">
        <v>266.24</v>
      </c>
      <c r="J305" s="108" t="s">
        <v>63</v>
      </c>
      <c r="K305" s="66">
        <v>63.44</v>
      </c>
      <c r="L305" s="66">
        <v>124.176</v>
      </c>
      <c r="M305" s="66">
        <v>76.543999999999997</v>
      </c>
      <c r="N305" s="66">
        <v>16.64</v>
      </c>
      <c r="O305" s="66">
        <v>80.08</v>
      </c>
      <c r="P305" s="66">
        <v>57.616</v>
      </c>
      <c r="Q305" s="66">
        <v>80.08</v>
      </c>
    </row>
    <row r="306" spans="1:17" ht="20.65" hidden="1" customHeight="1">
      <c r="A306" s="108" t="s">
        <v>64</v>
      </c>
      <c r="B306" s="66">
        <v>5511.6471999999994</v>
      </c>
      <c r="C306" s="66">
        <v>536.40240000000006</v>
      </c>
      <c r="D306" s="66">
        <v>685.60799999999995</v>
      </c>
      <c r="E306" s="66">
        <v>284.41000000000003</v>
      </c>
      <c r="F306" s="66">
        <v>676.76760000000002</v>
      </c>
      <c r="G306" s="66">
        <v>458.58780000000007</v>
      </c>
      <c r="H306" s="66">
        <v>782.85239999999999</v>
      </c>
      <c r="J306" s="108" t="s">
        <v>64</v>
      </c>
      <c r="K306" s="66">
        <v>307.79220000000004</v>
      </c>
      <c r="L306" s="66">
        <v>255.51300000000001</v>
      </c>
      <c r="M306" s="66">
        <v>252</v>
      </c>
      <c r="N306" s="66">
        <v>64.585800000000006</v>
      </c>
      <c r="O306" s="66">
        <v>327.7944</v>
      </c>
      <c r="P306" s="66">
        <v>724.245</v>
      </c>
      <c r="Q306" s="66">
        <v>155.08860000000001</v>
      </c>
    </row>
    <row r="307" spans="1:17" ht="20.65" hidden="1" customHeight="1">
      <c r="A307" s="132" t="s">
        <v>130</v>
      </c>
      <c r="B307" s="66"/>
      <c r="C307" s="66"/>
      <c r="D307" s="66"/>
      <c r="E307" s="66"/>
      <c r="F307" s="66"/>
      <c r="G307" s="66"/>
      <c r="H307" s="66"/>
      <c r="J307" s="132" t="s">
        <v>130</v>
      </c>
      <c r="K307" s="66"/>
      <c r="L307" s="66"/>
      <c r="M307" s="66"/>
      <c r="N307" s="66"/>
      <c r="O307" s="66"/>
      <c r="P307" s="66"/>
      <c r="Q307" s="66"/>
    </row>
    <row r="308" spans="1:17" ht="20.65" hidden="1" customHeight="1">
      <c r="A308" s="108" t="s">
        <v>44</v>
      </c>
      <c r="B308" s="66">
        <v>75582.015600000013</v>
      </c>
      <c r="C308" s="66">
        <v>10939.6224</v>
      </c>
      <c r="D308" s="66">
        <v>11714.371200000001</v>
      </c>
      <c r="E308" s="66">
        <v>1079.1900000000003</v>
      </c>
      <c r="F308" s="66">
        <v>7827.9264000000012</v>
      </c>
      <c r="G308" s="66">
        <v>5107.8384000000005</v>
      </c>
      <c r="H308" s="66">
        <v>7056.3528000000006</v>
      </c>
      <c r="J308" s="108" t="s">
        <v>44</v>
      </c>
      <c r="K308" s="66">
        <v>6333.4656000000004</v>
      </c>
      <c r="L308" s="66">
        <v>16228.447200000001</v>
      </c>
      <c r="M308" s="66">
        <v>1451</v>
      </c>
      <c r="N308" s="66">
        <v>1369.5696</v>
      </c>
      <c r="O308" s="66">
        <v>3548.8152000000005</v>
      </c>
      <c r="P308" s="66">
        <v>1457.4168</v>
      </c>
      <c r="Q308" s="66">
        <v>1468</v>
      </c>
    </row>
    <row r="309" spans="1:17" ht="20.65" hidden="1" customHeight="1">
      <c r="A309" s="108" t="s">
        <v>65</v>
      </c>
      <c r="B309" s="66">
        <v>2999.4463450000007</v>
      </c>
      <c r="C309" s="66">
        <v>445.34957500000007</v>
      </c>
      <c r="D309" s="66">
        <v>526.607125</v>
      </c>
      <c r="E309" s="66">
        <v>184.15397000000004</v>
      </c>
      <c r="F309" s="66">
        <v>302.838525</v>
      </c>
      <c r="G309" s="66">
        <v>111.89447500000001</v>
      </c>
      <c r="H309" s="66">
        <v>334.39120000000008</v>
      </c>
      <c r="J309" s="108" t="s">
        <v>65</v>
      </c>
      <c r="K309" s="66">
        <v>251.91265000000001</v>
      </c>
      <c r="L309" s="66">
        <v>337.08757500000007</v>
      </c>
      <c r="M309" s="66">
        <v>115</v>
      </c>
      <c r="N309" s="66">
        <v>127.81835000000001</v>
      </c>
      <c r="O309" s="66">
        <v>166.20862500000001</v>
      </c>
      <c r="P309" s="66">
        <v>56.400025000000007</v>
      </c>
      <c r="Q309" s="66">
        <v>39.78425</v>
      </c>
    </row>
    <row r="310" spans="1:17" ht="20.65" hidden="1" customHeight="1">
      <c r="A310" s="108" t="s">
        <v>66</v>
      </c>
      <c r="B310" s="66">
        <v>2604.4215999999997</v>
      </c>
      <c r="C310" s="66">
        <v>220.4134</v>
      </c>
      <c r="D310" s="66">
        <v>250.99199999999999</v>
      </c>
      <c r="E310" s="66">
        <v>352.93860000000001</v>
      </c>
      <c r="F310" s="66">
        <v>237.5856</v>
      </c>
      <c r="G310" s="66">
        <v>226.9512</v>
      </c>
      <c r="H310" s="66">
        <v>194.0652</v>
      </c>
      <c r="J310" s="108" t="s">
        <v>66</v>
      </c>
      <c r="K310" s="66">
        <v>423.68760000000003</v>
      </c>
      <c r="L310" s="66">
        <v>380.45699999999999</v>
      </c>
      <c r="M310" s="66">
        <v>14.124600000000001</v>
      </c>
      <c r="N310" s="66">
        <v>179.05860000000001</v>
      </c>
      <c r="O310" s="66">
        <v>66.906000000000006</v>
      </c>
      <c r="P310" s="66">
        <v>56.674800000000005</v>
      </c>
      <c r="Q310" s="66">
        <v>0.56699999999999995</v>
      </c>
    </row>
    <row r="311" spans="1:17" ht="20.65" hidden="1" customHeight="1">
      <c r="A311" s="108" t="s">
        <v>67</v>
      </c>
      <c r="B311" s="66">
        <v>423.4015500000001</v>
      </c>
      <c r="C311" s="66">
        <v>43.564949999999996</v>
      </c>
      <c r="D311" s="66">
        <v>69.948449999999994</v>
      </c>
      <c r="E311" s="66">
        <v>60.982350000000004</v>
      </c>
      <c r="F311" s="66">
        <v>47.340150000000008</v>
      </c>
      <c r="G311" s="66">
        <v>86.100300000000004</v>
      </c>
      <c r="H311" s="66">
        <v>11.025300000000001</v>
      </c>
      <c r="J311" s="108" t="s">
        <v>67</v>
      </c>
      <c r="K311" s="66">
        <v>34.684650000000005</v>
      </c>
      <c r="L311" s="66">
        <v>31.917600000000004</v>
      </c>
      <c r="M311" s="66">
        <v>10.564125000000001</v>
      </c>
      <c r="N311" s="66">
        <v>6.5744250000000015</v>
      </c>
      <c r="O311" s="66">
        <v>8.3547750000000001</v>
      </c>
      <c r="P311" s="66">
        <v>12.087075</v>
      </c>
      <c r="Q311" s="218">
        <v>0.25739999999999996</v>
      </c>
    </row>
    <row r="312" spans="1:17" ht="20.65" hidden="1" customHeight="1">
      <c r="A312" s="108" t="s">
        <v>68</v>
      </c>
      <c r="B312" s="66" t="s">
        <v>0</v>
      </c>
      <c r="C312" s="66" t="s">
        <v>0</v>
      </c>
      <c r="D312" s="66" t="s">
        <v>0</v>
      </c>
      <c r="E312" s="66" t="s">
        <v>0</v>
      </c>
      <c r="F312" s="66" t="s">
        <v>0</v>
      </c>
      <c r="G312" s="66" t="s">
        <v>0</v>
      </c>
      <c r="H312" s="66" t="s">
        <v>0</v>
      </c>
      <c r="J312" s="108" t="s">
        <v>68</v>
      </c>
      <c r="K312" s="66" t="s">
        <v>0</v>
      </c>
      <c r="L312" s="66" t="s">
        <v>0</v>
      </c>
      <c r="M312" s="66" t="s">
        <v>0</v>
      </c>
      <c r="N312" s="66" t="s">
        <v>0</v>
      </c>
      <c r="O312" s="66" t="s">
        <v>0</v>
      </c>
      <c r="P312" s="66" t="s">
        <v>0</v>
      </c>
      <c r="Q312" s="66" t="s">
        <v>0</v>
      </c>
    </row>
    <row r="313" spans="1:17" ht="20.65" hidden="1" customHeight="1">
      <c r="A313" s="109" t="s">
        <v>45</v>
      </c>
      <c r="B313" s="161">
        <v>2056.1094975999995</v>
      </c>
      <c r="C313" s="120">
        <v>200.63473919999998</v>
      </c>
      <c r="D313" s="120">
        <v>256.443264</v>
      </c>
      <c r="E313" s="120">
        <v>101.18304000000002</v>
      </c>
      <c r="F313" s="120">
        <v>253.13662079999997</v>
      </c>
      <c r="G313" s="120">
        <v>171.52914239999998</v>
      </c>
      <c r="H313" s="120">
        <v>292.81633920000002</v>
      </c>
      <c r="J313" s="109" t="s">
        <v>45</v>
      </c>
      <c r="K313" s="120">
        <v>115.1258976</v>
      </c>
      <c r="L313" s="120">
        <v>95.571504000000004</v>
      </c>
      <c r="M313" s="120">
        <v>94</v>
      </c>
      <c r="N313" s="120">
        <v>24.157526399999995</v>
      </c>
      <c r="O313" s="120">
        <v>122.60747519999998</v>
      </c>
      <c r="P313" s="120">
        <v>270.89495999999997</v>
      </c>
      <c r="Q313" s="120">
        <v>58.008988799999997</v>
      </c>
    </row>
    <row r="314" spans="1:17" ht="12.6" hidden="1" customHeight="1">
      <c r="A314" s="130"/>
      <c r="B314" s="66"/>
      <c r="C314" s="66"/>
      <c r="D314" s="66"/>
      <c r="E314" s="66"/>
      <c r="F314" s="66"/>
      <c r="G314" s="66"/>
      <c r="H314" s="422" t="s">
        <v>250</v>
      </c>
      <c r="J314" s="130"/>
      <c r="K314" s="66"/>
      <c r="L314" s="66"/>
      <c r="M314" s="66"/>
      <c r="N314" s="66"/>
      <c r="O314" s="66"/>
      <c r="P314" s="66"/>
      <c r="Q314" s="422" t="s">
        <v>250</v>
      </c>
    </row>
    <row r="315" spans="1:17" ht="12.6" hidden="1" customHeight="1">
      <c r="A315" s="541"/>
      <c r="B315" s="541"/>
      <c r="C315" s="541"/>
      <c r="D315" s="541"/>
      <c r="E315" s="541"/>
      <c r="F315" s="541"/>
      <c r="G315" s="541"/>
      <c r="H315" s="541"/>
      <c r="J315" s="541"/>
      <c r="K315" s="541"/>
      <c r="L315" s="541"/>
      <c r="M315" s="541"/>
      <c r="N315" s="541"/>
      <c r="O315" s="541"/>
      <c r="P315" s="541"/>
      <c r="Q315" s="541"/>
    </row>
    <row r="316" spans="1:17" ht="13.5" hidden="1" customHeight="1">
      <c r="A316" s="542" t="s">
        <v>266</v>
      </c>
      <c r="B316" s="542"/>
      <c r="C316" s="542"/>
      <c r="D316" s="542"/>
      <c r="E316" s="542"/>
      <c r="F316" s="542"/>
      <c r="G316" s="542"/>
      <c r="H316" s="542"/>
      <c r="J316" s="542" t="s">
        <v>266</v>
      </c>
      <c r="K316" s="542"/>
      <c r="L316" s="542"/>
      <c r="M316" s="542"/>
      <c r="N316" s="542"/>
      <c r="O316" s="542"/>
      <c r="P316" s="542"/>
      <c r="Q316" s="542"/>
    </row>
    <row r="317" spans="1:17" ht="12.2" hidden="1" customHeight="1">
      <c r="A317" s="542" t="str">
        <f>A281</f>
        <v xml:space="preserve">         PECUARIOS POR PROVINCIA, SEGÚN ESPECIE, 2018 - 2024</v>
      </c>
      <c r="B317" s="542"/>
      <c r="C317" s="542"/>
      <c r="D317" s="542"/>
      <c r="E317" s="542"/>
      <c r="F317" s="542"/>
      <c r="G317" s="542"/>
      <c r="H317" s="542"/>
      <c r="I317" s="214"/>
      <c r="J317" s="542" t="str">
        <f>A317</f>
        <v xml:space="preserve">         PECUARIOS POR PROVINCIA, SEGÚN ESPECIE, 2018 - 2024</v>
      </c>
      <c r="K317" s="542"/>
      <c r="L317" s="542"/>
      <c r="M317" s="542"/>
      <c r="N317" s="542"/>
      <c r="O317" s="542"/>
      <c r="P317" s="542"/>
      <c r="Q317" s="542"/>
    </row>
    <row r="318" spans="1:17" ht="12.2" hidden="1" customHeight="1">
      <c r="A318" s="190" t="s">
        <v>154</v>
      </c>
      <c r="B318" s="156"/>
      <c r="C318" s="156"/>
      <c r="D318" s="156"/>
      <c r="E318" s="156"/>
      <c r="F318" s="156"/>
      <c r="G318" s="156"/>
      <c r="H318" s="156"/>
      <c r="I318" s="214"/>
      <c r="J318" s="131" t="s">
        <v>154</v>
      </c>
      <c r="K318" s="13"/>
      <c r="L318" s="13"/>
      <c r="M318" s="13"/>
      <c r="N318" s="13"/>
      <c r="O318" s="13"/>
      <c r="P318" s="13"/>
      <c r="Q318" s="38"/>
    </row>
    <row r="319" spans="1:17" ht="18.75" hidden="1" customHeight="1">
      <c r="A319" s="543" t="s">
        <v>166</v>
      </c>
      <c r="B319" s="545" t="s">
        <v>60</v>
      </c>
      <c r="C319" s="546"/>
      <c r="D319" s="546"/>
      <c r="E319" s="546"/>
      <c r="F319" s="546"/>
      <c r="G319" s="546"/>
      <c r="H319" s="546"/>
      <c r="I319" s="214"/>
      <c r="J319" s="527" t="s">
        <v>166</v>
      </c>
      <c r="K319" s="547" t="s">
        <v>60</v>
      </c>
      <c r="L319" s="548"/>
      <c r="M319" s="548"/>
      <c r="N319" s="548"/>
      <c r="O319" s="548"/>
      <c r="P319" s="548"/>
      <c r="Q319" s="548"/>
    </row>
    <row r="320" spans="1:17" ht="41.25" hidden="1" customHeight="1">
      <c r="A320" s="544"/>
      <c r="B320" s="191" t="s">
        <v>47</v>
      </c>
      <c r="C320" s="112" t="s">
        <v>50</v>
      </c>
      <c r="D320" s="112" t="s">
        <v>70</v>
      </c>
      <c r="E320" s="112" t="s">
        <v>54</v>
      </c>
      <c r="F320" s="192" t="s">
        <v>55</v>
      </c>
      <c r="G320" s="112" t="s">
        <v>71</v>
      </c>
      <c r="H320" s="112" t="s">
        <v>72</v>
      </c>
      <c r="J320" s="528"/>
      <c r="K320" s="76" t="s">
        <v>51</v>
      </c>
      <c r="L320" s="56" t="s">
        <v>48</v>
      </c>
      <c r="M320" s="76" t="s">
        <v>49</v>
      </c>
      <c r="N320" s="76" t="s">
        <v>149</v>
      </c>
      <c r="O320" s="76" t="s">
        <v>73</v>
      </c>
      <c r="P320" s="56" t="s">
        <v>52</v>
      </c>
      <c r="Q320" s="76" t="s">
        <v>53</v>
      </c>
    </row>
    <row r="321" spans="1:17" ht="20.65" hidden="1" customHeight="1">
      <c r="A321" s="132">
        <v>2019</v>
      </c>
      <c r="B321" s="163"/>
      <c r="C321" s="163"/>
      <c r="D321" s="163"/>
      <c r="E321" s="163"/>
      <c r="F321" s="163"/>
      <c r="G321" s="163"/>
      <c r="H321" s="163"/>
      <c r="J321" s="57">
        <v>2019</v>
      </c>
      <c r="K321" s="408"/>
      <c r="L321" s="408"/>
      <c r="M321" s="38"/>
      <c r="N321" s="38"/>
      <c r="O321" s="38"/>
      <c r="P321" s="38"/>
      <c r="Q321" s="38"/>
    </row>
    <row r="322" spans="1:17" ht="20.65" hidden="1" customHeight="1">
      <c r="A322" s="132" t="s">
        <v>100</v>
      </c>
      <c r="B322" s="163"/>
      <c r="C322" s="38"/>
      <c r="D322" s="38"/>
      <c r="E322" s="38"/>
      <c r="F322" s="405"/>
      <c r="G322" s="38"/>
      <c r="H322" s="38"/>
      <c r="J322" s="57" t="s">
        <v>100</v>
      </c>
      <c r="K322" s="38"/>
      <c r="L322" s="38"/>
      <c r="M322" s="38"/>
      <c r="N322" s="38"/>
      <c r="O322" s="38"/>
      <c r="P322" s="38"/>
      <c r="Q322" s="38"/>
    </row>
    <row r="323" spans="1:17" ht="20.65" hidden="1" customHeight="1">
      <c r="A323" s="108" t="s">
        <v>56</v>
      </c>
      <c r="B323" s="66">
        <v>733260</v>
      </c>
      <c r="C323" s="42">
        <v>105120</v>
      </c>
      <c r="D323" s="42">
        <v>109280</v>
      </c>
      <c r="E323" s="42">
        <v>17340</v>
      </c>
      <c r="F323" s="42">
        <v>72430</v>
      </c>
      <c r="G323" s="42">
        <v>49750</v>
      </c>
      <c r="H323" s="42">
        <v>62350</v>
      </c>
      <c r="J323" s="39" t="s">
        <v>56</v>
      </c>
      <c r="K323" s="42">
        <v>62980</v>
      </c>
      <c r="L323" s="42">
        <v>162670</v>
      </c>
      <c r="M323" s="42">
        <v>19090</v>
      </c>
      <c r="N323" s="42">
        <v>13130</v>
      </c>
      <c r="O323" s="42">
        <v>33530</v>
      </c>
      <c r="P323" s="42">
        <v>11790</v>
      </c>
      <c r="Q323" s="42">
        <v>13800</v>
      </c>
    </row>
    <row r="324" spans="1:17" ht="20.65" hidden="1" customHeight="1">
      <c r="A324" s="108" t="s">
        <v>57</v>
      </c>
      <c r="B324" s="66">
        <v>2852165</v>
      </c>
      <c r="C324" s="42">
        <v>433470</v>
      </c>
      <c r="D324" s="42">
        <v>444920</v>
      </c>
      <c r="E324" s="42">
        <v>183290</v>
      </c>
      <c r="F324" s="42">
        <v>290515</v>
      </c>
      <c r="G324" s="42">
        <v>207520</v>
      </c>
      <c r="H324" s="42">
        <v>328740</v>
      </c>
      <c r="J324" s="39" t="s">
        <v>57</v>
      </c>
      <c r="K324" s="42">
        <v>234375</v>
      </c>
      <c r="L324" s="42">
        <v>262500</v>
      </c>
      <c r="M324" s="42">
        <v>80870</v>
      </c>
      <c r="N324" s="42">
        <v>129040</v>
      </c>
      <c r="O324" s="42">
        <v>163350</v>
      </c>
      <c r="P324" s="42">
        <v>54770</v>
      </c>
      <c r="Q324" s="42">
        <v>38805</v>
      </c>
    </row>
    <row r="325" spans="1:17" ht="20.65" hidden="1" customHeight="1">
      <c r="A325" s="108" t="s">
        <v>58</v>
      </c>
      <c r="B325" s="66">
        <v>2035280</v>
      </c>
      <c r="C325" s="42">
        <v>182160</v>
      </c>
      <c r="D325" s="42">
        <v>178110</v>
      </c>
      <c r="E325" s="42">
        <v>279810</v>
      </c>
      <c r="F325" s="42">
        <v>187100</v>
      </c>
      <c r="G325" s="42">
        <v>182495</v>
      </c>
      <c r="H325" s="42">
        <v>156040</v>
      </c>
      <c r="J325" s="39" t="s">
        <v>58</v>
      </c>
      <c r="K325" s="42">
        <v>317525</v>
      </c>
      <c r="L325" s="42">
        <v>280740</v>
      </c>
      <c r="M325" s="42">
        <v>10400</v>
      </c>
      <c r="N325" s="42">
        <v>149550</v>
      </c>
      <c r="O325" s="42">
        <v>56630</v>
      </c>
      <c r="P325" s="42">
        <v>54330</v>
      </c>
      <c r="Q325" s="42">
        <v>390</v>
      </c>
    </row>
    <row r="326" spans="1:17" ht="20.65" hidden="1" customHeight="1">
      <c r="A326" s="108" t="s">
        <v>62</v>
      </c>
      <c r="B326" s="66">
        <v>369690</v>
      </c>
      <c r="C326" s="42">
        <v>41435</v>
      </c>
      <c r="D326" s="42">
        <v>52835</v>
      </c>
      <c r="E326" s="42">
        <v>57230</v>
      </c>
      <c r="F326" s="42">
        <v>44140</v>
      </c>
      <c r="G326" s="42">
        <v>80380</v>
      </c>
      <c r="H326" s="42">
        <v>10230</v>
      </c>
      <c r="J326" s="39" t="s">
        <v>62</v>
      </c>
      <c r="K326" s="42">
        <v>32085</v>
      </c>
      <c r="L326" s="42">
        <v>19695</v>
      </c>
      <c r="M326" s="42">
        <v>9900</v>
      </c>
      <c r="N326" s="42">
        <v>3970</v>
      </c>
      <c r="O326" s="42">
        <v>7790</v>
      </c>
      <c r="P326" s="42">
        <v>9780</v>
      </c>
      <c r="Q326" s="42">
        <v>220</v>
      </c>
    </row>
    <row r="327" spans="1:17" ht="20.65" hidden="1" customHeight="1">
      <c r="A327" s="108" t="s">
        <v>63</v>
      </c>
      <c r="B327" s="66">
        <v>119760</v>
      </c>
      <c r="C327" s="66">
        <v>24225</v>
      </c>
      <c r="D327" s="66">
        <v>16710</v>
      </c>
      <c r="E327" s="66">
        <v>950</v>
      </c>
      <c r="F327" s="66">
        <v>19070</v>
      </c>
      <c r="G327" s="66">
        <v>18615</v>
      </c>
      <c r="H327" s="66">
        <v>12665</v>
      </c>
      <c r="J327" s="39" t="s">
        <v>63</v>
      </c>
      <c r="K327" s="42">
        <v>3235</v>
      </c>
      <c r="L327" s="42">
        <v>8700</v>
      </c>
      <c r="M327" s="42">
        <v>3720</v>
      </c>
      <c r="N327" s="42">
        <v>850</v>
      </c>
      <c r="O327" s="42">
        <v>3850</v>
      </c>
      <c r="P327" s="42">
        <v>3300</v>
      </c>
      <c r="Q327" s="42">
        <v>3870</v>
      </c>
    </row>
    <row r="328" spans="1:17" ht="20.65" hidden="1" customHeight="1">
      <c r="A328" s="108" t="s">
        <v>64</v>
      </c>
      <c r="B328" s="66">
        <v>1698765</v>
      </c>
      <c r="C328" s="66">
        <v>166590</v>
      </c>
      <c r="D328" s="66">
        <v>172330</v>
      </c>
      <c r="E328" s="66">
        <v>82580</v>
      </c>
      <c r="F328" s="66">
        <v>212820</v>
      </c>
      <c r="G328" s="66">
        <v>146620</v>
      </c>
      <c r="H328" s="66">
        <v>194200</v>
      </c>
      <c r="J328" s="108" t="s">
        <v>64</v>
      </c>
      <c r="K328" s="66">
        <v>72005</v>
      </c>
      <c r="L328" s="66">
        <v>60290</v>
      </c>
      <c r="M328" s="66">
        <v>79090</v>
      </c>
      <c r="N328" s="66">
        <v>20660</v>
      </c>
      <c r="O328" s="66">
        <v>103330</v>
      </c>
      <c r="P328" s="66">
        <v>339530</v>
      </c>
      <c r="Q328" s="66">
        <v>48720</v>
      </c>
    </row>
    <row r="329" spans="1:17" ht="20.65" hidden="1" customHeight="1">
      <c r="A329" s="132" t="s">
        <v>101</v>
      </c>
      <c r="B329" s="66"/>
      <c r="C329" s="66"/>
      <c r="D329" s="66"/>
      <c r="E329" s="66"/>
      <c r="F329" s="66"/>
      <c r="G329" s="66"/>
      <c r="H329" s="66"/>
      <c r="J329" s="132" t="s">
        <v>101</v>
      </c>
      <c r="K329" s="66"/>
      <c r="L329" s="66"/>
      <c r="M329" s="66"/>
      <c r="N329" s="66"/>
      <c r="O329" s="66"/>
      <c r="P329" s="66"/>
      <c r="Q329" s="66"/>
    </row>
    <row r="330" spans="1:17" ht="20.65" hidden="1" customHeight="1">
      <c r="A330" s="108" t="s">
        <v>56</v>
      </c>
      <c r="B330" s="66">
        <v>146350</v>
      </c>
      <c r="C330" s="66">
        <v>18250</v>
      </c>
      <c r="D330" s="66">
        <v>19980</v>
      </c>
      <c r="E330" s="66">
        <v>4600</v>
      </c>
      <c r="F330" s="66">
        <v>15330</v>
      </c>
      <c r="G330" s="66">
        <v>12010</v>
      </c>
      <c r="H330" s="66">
        <v>15410</v>
      </c>
      <c r="J330" s="108" t="s">
        <v>56</v>
      </c>
      <c r="K330" s="66">
        <v>11720</v>
      </c>
      <c r="L330" s="66">
        <v>28190</v>
      </c>
      <c r="M330" s="66">
        <v>3100</v>
      </c>
      <c r="N330" s="66">
        <v>2870</v>
      </c>
      <c r="O330" s="66">
        <v>8295</v>
      </c>
      <c r="P330" s="66">
        <v>2965</v>
      </c>
      <c r="Q330" s="66">
        <v>3630</v>
      </c>
    </row>
    <row r="331" spans="1:17" ht="20.65" hidden="1" customHeight="1">
      <c r="A331" s="108" t="s">
        <v>57</v>
      </c>
      <c r="B331" s="66">
        <v>629215</v>
      </c>
      <c r="C331" s="66">
        <v>89280</v>
      </c>
      <c r="D331" s="66">
        <v>100720</v>
      </c>
      <c r="E331" s="66">
        <v>62950</v>
      </c>
      <c r="F331" s="66">
        <v>55970</v>
      </c>
      <c r="G331" s="66">
        <v>31310</v>
      </c>
      <c r="H331" s="66">
        <v>65980</v>
      </c>
      <c r="J331" s="108" t="s">
        <v>57</v>
      </c>
      <c r="K331" s="66">
        <v>54850</v>
      </c>
      <c r="L331" s="66">
        <v>68200</v>
      </c>
      <c r="M331" s="66">
        <v>19610</v>
      </c>
      <c r="N331" s="66">
        <v>26975</v>
      </c>
      <c r="O331" s="66">
        <v>30610</v>
      </c>
      <c r="P331" s="66">
        <v>13755</v>
      </c>
      <c r="Q331" s="66">
        <v>9005</v>
      </c>
    </row>
    <row r="332" spans="1:17" ht="20.65" hidden="1" customHeight="1">
      <c r="A332" s="108" t="s">
        <v>58</v>
      </c>
      <c r="B332" s="66">
        <v>209199</v>
      </c>
      <c r="C332" s="66">
        <v>18360</v>
      </c>
      <c r="D332" s="66">
        <v>17420</v>
      </c>
      <c r="E332" s="66">
        <v>28990</v>
      </c>
      <c r="F332" s="66">
        <v>17385</v>
      </c>
      <c r="G332" s="66">
        <v>14510</v>
      </c>
      <c r="H332" s="66">
        <v>20140</v>
      </c>
      <c r="J332" s="108" t="s">
        <v>58</v>
      </c>
      <c r="K332" s="66">
        <v>30860</v>
      </c>
      <c r="L332" s="66">
        <v>34350</v>
      </c>
      <c r="M332" s="66">
        <v>1770</v>
      </c>
      <c r="N332" s="66">
        <v>11700</v>
      </c>
      <c r="O332" s="66">
        <v>6490</v>
      </c>
      <c r="P332" s="66">
        <v>7120</v>
      </c>
      <c r="Q332" s="66">
        <v>104</v>
      </c>
    </row>
    <row r="333" spans="1:17" ht="20.65" hidden="1" customHeight="1">
      <c r="A333" s="108" t="s">
        <v>62</v>
      </c>
      <c r="B333" s="66">
        <v>39717</v>
      </c>
      <c r="C333" s="66">
        <v>4055</v>
      </c>
      <c r="D333" s="66">
        <v>5730</v>
      </c>
      <c r="E333" s="66">
        <v>6500</v>
      </c>
      <c r="F333" s="66">
        <v>5020</v>
      </c>
      <c r="G333" s="66">
        <v>4620</v>
      </c>
      <c r="H333" s="66">
        <v>1280</v>
      </c>
      <c r="J333" s="108" t="s">
        <v>62</v>
      </c>
      <c r="K333" s="66">
        <v>4375</v>
      </c>
      <c r="L333" s="66">
        <v>4015</v>
      </c>
      <c r="M333" s="66">
        <v>905</v>
      </c>
      <c r="N333" s="66">
        <v>350</v>
      </c>
      <c r="O333" s="66">
        <v>1185</v>
      </c>
      <c r="P333" s="66">
        <v>1625</v>
      </c>
      <c r="Q333" s="66">
        <v>57</v>
      </c>
    </row>
    <row r="334" spans="1:17" ht="20.65" hidden="1" customHeight="1">
      <c r="A334" s="108" t="s">
        <v>63</v>
      </c>
      <c r="B334" s="66">
        <v>77140</v>
      </c>
      <c r="C334" s="66">
        <v>16170</v>
      </c>
      <c r="D334" s="66">
        <v>10780</v>
      </c>
      <c r="E334" s="66">
        <v>1080</v>
      </c>
      <c r="F334" s="66">
        <v>11070</v>
      </c>
      <c r="G334" s="66">
        <v>8570</v>
      </c>
      <c r="H334" s="66">
        <v>9390</v>
      </c>
      <c r="J334" s="108" t="s">
        <v>63</v>
      </c>
      <c r="K334" s="66">
        <v>2720</v>
      </c>
      <c r="L334" s="66">
        <v>4395</v>
      </c>
      <c r="M334" s="66">
        <v>2885</v>
      </c>
      <c r="N334" s="66">
        <v>585</v>
      </c>
      <c r="O334" s="66">
        <v>4970</v>
      </c>
      <c r="P334" s="66">
        <v>1500</v>
      </c>
      <c r="Q334" s="66">
        <v>3025</v>
      </c>
    </row>
    <row r="335" spans="1:17" ht="20.65" hidden="1" customHeight="1">
      <c r="A335" s="108" t="s">
        <v>64</v>
      </c>
      <c r="B335" s="66">
        <v>2055840</v>
      </c>
      <c r="C335" s="66">
        <v>200120</v>
      </c>
      <c r="D335" s="66">
        <v>261945</v>
      </c>
      <c r="E335" s="66">
        <v>132130</v>
      </c>
      <c r="F335" s="66">
        <v>240690</v>
      </c>
      <c r="G335" s="66">
        <v>102520</v>
      </c>
      <c r="H335" s="66">
        <v>215550</v>
      </c>
      <c r="J335" s="108" t="s">
        <v>64</v>
      </c>
      <c r="K335" s="66">
        <v>106580</v>
      </c>
      <c r="L335" s="66">
        <v>103020</v>
      </c>
      <c r="M335" s="66">
        <v>87240</v>
      </c>
      <c r="N335" s="66">
        <v>29280</v>
      </c>
      <c r="O335" s="66">
        <v>217540</v>
      </c>
      <c r="P335" s="66">
        <v>262570</v>
      </c>
      <c r="Q335" s="66">
        <v>96655</v>
      </c>
    </row>
    <row r="336" spans="1:17" ht="20.65" hidden="1" customHeight="1">
      <c r="A336" s="132" t="s">
        <v>129</v>
      </c>
      <c r="B336" s="66"/>
      <c r="C336" s="66"/>
      <c r="D336" s="66"/>
      <c r="E336" s="66"/>
      <c r="F336" s="66"/>
      <c r="G336" s="66"/>
      <c r="H336" s="66"/>
      <c r="J336" s="132" t="s">
        <v>129</v>
      </c>
      <c r="K336" s="66"/>
      <c r="L336" s="66"/>
      <c r="M336" s="66"/>
      <c r="N336" s="66"/>
      <c r="O336" s="66"/>
      <c r="P336" s="66"/>
      <c r="Q336" s="66"/>
    </row>
    <row r="337" spans="1:17" ht="20.65" hidden="1" customHeight="1">
      <c r="A337" s="108" t="s">
        <v>56</v>
      </c>
      <c r="B337" s="66">
        <v>21027</v>
      </c>
      <c r="C337" s="66">
        <v>2624</v>
      </c>
      <c r="D337" s="66">
        <v>2866</v>
      </c>
      <c r="E337" s="66">
        <v>644</v>
      </c>
      <c r="F337" s="66">
        <v>2197</v>
      </c>
      <c r="G337" s="66">
        <v>1730</v>
      </c>
      <c r="H337" s="66">
        <v>2224</v>
      </c>
      <c r="J337" s="108" t="s">
        <v>56</v>
      </c>
      <c r="K337" s="66">
        <v>1659</v>
      </c>
      <c r="L337" s="66">
        <v>4113</v>
      </c>
      <c r="M337" s="66">
        <v>439</v>
      </c>
      <c r="N337" s="66">
        <v>406</v>
      </c>
      <c r="O337" s="66">
        <v>1194</v>
      </c>
      <c r="P337" s="66">
        <v>414</v>
      </c>
      <c r="Q337" s="66">
        <v>517</v>
      </c>
    </row>
    <row r="338" spans="1:17" ht="20.65" hidden="1" customHeight="1">
      <c r="A338" s="108" t="s">
        <v>57</v>
      </c>
      <c r="B338" s="66">
        <v>8677</v>
      </c>
      <c r="C338" s="66">
        <v>1265</v>
      </c>
      <c r="D338" s="66">
        <v>1391</v>
      </c>
      <c r="E338" s="66">
        <v>842</v>
      </c>
      <c r="F338" s="66">
        <v>763</v>
      </c>
      <c r="G338" s="66">
        <v>437</v>
      </c>
      <c r="H338" s="66">
        <v>923</v>
      </c>
      <c r="J338" s="108" t="s">
        <v>57</v>
      </c>
      <c r="K338" s="66">
        <v>741</v>
      </c>
      <c r="L338" s="66">
        <v>982</v>
      </c>
      <c r="M338" s="66">
        <v>247</v>
      </c>
      <c r="N338" s="66">
        <v>360</v>
      </c>
      <c r="O338" s="66">
        <v>423</v>
      </c>
      <c r="P338" s="66">
        <v>180</v>
      </c>
      <c r="Q338" s="66">
        <v>123</v>
      </c>
    </row>
    <row r="339" spans="1:17" ht="20.65" hidden="1" customHeight="1">
      <c r="A339" s="108" t="s">
        <v>58</v>
      </c>
      <c r="B339" s="66">
        <v>5785</v>
      </c>
      <c r="C339" s="66">
        <v>508</v>
      </c>
      <c r="D339" s="66">
        <v>481</v>
      </c>
      <c r="E339" s="66">
        <v>803</v>
      </c>
      <c r="F339" s="66">
        <v>480</v>
      </c>
      <c r="G339" s="66">
        <v>402</v>
      </c>
      <c r="H339" s="66">
        <v>549</v>
      </c>
      <c r="J339" s="108" t="s">
        <v>58</v>
      </c>
      <c r="K339" s="66">
        <v>846</v>
      </c>
      <c r="L339" s="66">
        <v>969</v>
      </c>
      <c r="M339" s="66">
        <v>49</v>
      </c>
      <c r="N339" s="66">
        <v>323</v>
      </c>
      <c r="O339" s="66">
        <v>178</v>
      </c>
      <c r="P339" s="66">
        <v>194</v>
      </c>
      <c r="Q339" s="66">
        <v>3</v>
      </c>
    </row>
    <row r="340" spans="1:17" ht="20.65" hidden="1" customHeight="1">
      <c r="A340" s="108" t="s">
        <v>62</v>
      </c>
      <c r="B340" s="66">
        <v>1534</v>
      </c>
      <c r="C340" s="66">
        <v>154</v>
      </c>
      <c r="D340" s="66">
        <v>223</v>
      </c>
      <c r="E340" s="66">
        <v>252</v>
      </c>
      <c r="F340" s="66">
        <v>192</v>
      </c>
      <c r="G340" s="66">
        <v>176</v>
      </c>
      <c r="H340" s="66">
        <v>49</v>
      </c>
      <c r="J340" s="108" t="s">
        <v>62</v>
      </c>
      <c r="K340" s="66">
        <v>167</v>
      </c>
      <c r="L340" s="66">
        <v>157</v>
      </c>
      <c r="M340" s="66">
        <v>35</v>
      </c>
      <c r="N340" s="66">
        <v>21</v>
      </c>
      <c r="O340" s="66">
        <v>45</v>
      </c>
      <c r="P340" s="66">
        <v>61</v>
      </c>
      <c r="Q340" s="66">
        <v>2</v>
      </c>
    </row>
    <row r="341" spans="1:17" ht="20.65" hidden="1" customHeight="1">
      <c r="A341" s="108" t="s">
        <v>63</v>
      </c>
      <c r="B341" s="66">
        <v>2579</v>
      </c>
      <c r="C341" s="66">
        <v>547</v>
      </c>
      <c r="D341" s="66">
        <v>358</v>
      </c>
      <c r="E341" s="66">
        <v>35</v>
      </c>
      <c r="F341" s="66">
        <v>368</v>
      </c>
      <c r="G341" s="66">
        <v>289</v>
      </c>
      <c r="H341" s="66">
        <v>314</v>
      </c>
      <c r="J341" s="108" t="s">
        <v>63</v>
      </c>
      <c r="K341" s="66">
        <v>89</v>
      </c>
      <c r="L341" s="66">
        <v>147</v>
      </c>
      <c r="M341" s="66">
        <v>94</v>
      </c>
      <c r="N341" s="66">
        <v>19</v>
      </c>
      <c r="O341" s="66">
        <v>170</v>
      </c>
      <c r="P341" s="66">
        <v>51</v>
      </c>
      <c r="Q341" s="66">
        <v>98</v>
      </c>
    </row>
    <row r="342" spans="1:17" ht="20.65" hidden="1" customHeight="1">
      <c r="A342" s="108" t="s">
        <v>64</v>
      </c>
      <c r="B342" s="66">
        <v>3361</v>
      </c>
      <c r="C342" s="66">
        <v>315</v>
      </c>
      <c r="D342" s="66">
        <v>407</v>
      </c>
      <c r="E342" s="66">
        <v>234</v>
      </c>
      <c r="F342" s="66">
        <v>392</v>
      </c>
      <c r="G342" s="66">
        <v>164</v>
      </c>
      <c r="H342" s="66">
        <v>345</v>
      </c>
      <c r="J342" s="108" t="s">
        <v>64</v>
      </c>
      <c r="K342" s="66">
        <v>167</v>
      </c>
      <c r="L342" s="66">
        <v>163</v>
      </c>
      <c r="M342" s="66">
        <v>137</v>
      </c>
      <c r="N342" s="66">
        <v>43</v>
      </c>
      <c r="O342" s="66">
        <v>378</v>
      </c>
      <c r="P342" s="66">
        <v>469</v>
      </c>
      <c r="Q342" s="66">
        <v>147</v>
      </c>
    </row>
    <row r="343" spans="1:17" ht="20.65" hidden="1" customHeight="1">
      <c r="A343" s="132" t="s">
        <v>130</v>
      </c>
      <c r="B343" s="66"/>
      <c r="C343" s="66"/>
      <c r="D343" s="66"/>
      <c r="E343" s="66"/>
      <c r="F343" s="66"/>
      <c r="G343" s="66"/>
      <c r="H343" s="66"/>
      <c r="J343" s="132" t="s">
        <v>130</v>
      </c>
      <c r="K343" s="66"/>
      <c r="L343" s="66"/>
      <c r="M343" s="66"/>
      <c r="N343" s="66"/>
      <c r="O343" s="66"/>
      <c r="P343" s="66"/>
      <c r="Q343" s="66"/>
    </row>
    <row r="344" spans="1:17" ht="20.65" hidden="1" customHeight="1">
      <c r="A344" s="108" t="s">
        <v>44</v>
      </c>
      <c r="B344" s="66">
        <v>127013</v>
      </c>
      <c r="C344" s="66">
        <v>18334</v>
      </c>
      <c r="D344" s="66">
        <v>15272</v>
      </c>
      <c r="E344" s="66">
        <v>1387</v>
      </c>
      <c r="F344" s="66">
        <v>9090</v>
      </c>
      <c r="G344" s="66">
        <v>5687</v>
      </c>
      <c r="H344" s="66">
        <v>12597</v>
      </c>
      <c r="J344" s="108" t="s">
        <v>44</v>
      </c>
      <c r="K344" s="66">
        <v>7826</v>
      </c>
      <c r="L344" s="66">
        <v>47510</v>
      </c>
      <c r="M344" s="66">
        <v>1273</v>
      </c>
      <c r="N344" s="66">
        <v>1288</v>
      </c>
      <c r="O344" s="66">
        <v>3916</v>
      </c>
      <c r="P344" s="66">
        <v>1171</v>
      </c>
      <c r="Q344" s="66">
        <v>1662</v>
      </c>
    </row>
    <row r="345" spans="1:17" ht="20.65" hidden="1" customHeight="1">
      <c r="A345" s="108" t="s">
        <v>65</v>
      </c>
      <c r="B345" s="66">
        <v>3017</v>
      </c>
      <c r="C345" s="66">
        <v>434</v>
      </c>
      <c r="D345" s="66">
        <v>504</v>
      </c>
      <c r="E345" s="66">
        <v>190</v>
      </c>
      <c r="F345" s="66">
        <v>274</v>
      </c>
      <c r="G345" s="66">
        <v>176</v>
      </c>
      <c r="H345" s="66">
        <v>359</v>
      </c>
      <c r="J345" s="108" t="s">
        <v>65</v>
      </c>
      <c r="K345" s="66">
        <v>237</v>
      </c>
      <c r="L345" s="66">
        <v>353</v>
      </c>
      <c r="M345" s="66">
        <v>101</v>
      </c>
      <c r="N345" s="66">
        <v>143</v>
      </c>
      <c r="O345" s="66">
        <v>156</v>
      </c>
      <c r="P345" s="66">
        <v>51</v>
      </c>
      <c r="Q345" s="66">
        <v>39</v>
      </c>
    </row>
    <row r="346" spans="1:17" ht="20.65" hidden="1" customHeight="1">
      <c r="A346" s="108" t="s">
        <v>66</v>
      </c>
      <c r="B346" s="66">
        <v>2661</v>
      </c>
      <c r="C346" s="66">
        <v>259</v>
      </c>
      <c r="D346" s="66">
        <v>253</v>
      </c>
      <c r="E346" s="66">
        <v>372</v>
      </c>
      <c r="F346" s="66">
        <v>234</v>
      </c>
      <c r="G346" s="66">
        <v>233</v>
      </c>
      <c r="H346" s="66">
        <v>208</v>
      </c>
      <c r="J346" s="108" t="s">
        <v>66</v>
      </c>
      <c r="K346" s="66">
        <v>388</v>
      </c>
      <c r="L346" s="66">
        <v>385</v>
      </c>
      <c r="M346" s="66">
        <v>11</v>
      </c>
      <c r="N346" s="66">
        <v>185</v>
      </c>
      <c r="O346" s="66">
        <v>70</v>
      </c>
      <c r="P346" s="66">
        <v>62</v>
      </c>
      <c r="Q346" s="66">
        <v>1</v>
      </c>
    </row>
    <row r="347" spans="1:17" ht="20.65" hidden="1" customHeight="1">
      <c r="A347" s="108" t="s">
        <v>67</v>
      </c>
      <c r="B347" s="66">
        <v>439.3</v>
      </c>
      <c r="C347" s="66">
        <v>52</v>
      </c>
      <c r="D347" s="66">
        <v>69</v>
      </c>
      <c r="E347" s="66">
        <v>66</v>
      </c>
      <c r="F347" s="66">
        <v>51</v>
      </c>
      <c r="G347" s="66">
        <v>81</v>
      </c>
      <c r="H347" s="66">
        <v>11</v>
      </c>
      <c r="J347" s="108" t="s">
        <v>67</v>
      </c>
      <c r="K347" s="66">
        <v>38</v>
      </c>
      <c r="L347" s="66">
        <v>33</v>
      </c>
      <c r="M347" s="66">
        <v>8</v>
      </c>
      <c r="N347" s="66">
        <v>5</v>
      </c>
      <c r="O347" s="66">
        <v>9</v>
      </c>
      <c r="P347" s="66">
        <v>16</v>
      </c>
      <c r="Q347" s="218">
        <v>0.3</v>
      </c>
    </row>
    <row r="348" spans="1:17" ht="20.65" hidden="1" customHeight="1">
      <c r="A348" s="108" t="s">
        <v>68</v>
      </c>
      <c r="B348" s="66" t="s">
        <v>0</v>
      </c>
      <c r="C348" s="66" t="s">
        <v>138</v>
      </c>
      <c r="D348" s="66" t="s">
        <v>138</v>
      </c>
      <c r="E348" s="66" t="s">
        <v>138</v>
      </c>
      <c r="F348" s="66" t="s">
        <v>138</v>
      </c>
      <c r="G348" s="66" t="s">
        <v>138</v>
      </c>
      <c r="H348" s="66" t="s">
        <v>138</v>
      </c>
      <c r="J348" s="108" t="s">
        <v>68</v>
      </c>
      <c r="K348" s="66" t="s">
        <v>207</v>
      </c>
      <c r="L348" s="66" t="s">
        <v>207</v>
      </c>
      <c r="M348" s="66" t="s">
        <v>207</v>
      </c>
      <c r="N348" s="66" t="s">
        <v>207</v>
      </c>
      <c r="O348" s="66" t="s">
        <v>207</v>
      </c>
      <c r="P348" s="66" t="s">
        <v>207</v>
      </c>
      <c r="Q348" s="66" t="s">
        <v>207</v>
      </c>
    </row>
    <row r="349" spans="1:17" ht="20.65" hidden="1" customHeight="1">
      <c r="A349" s="109" t="s">
        <v>45</v>
      </c>
      <c r="B349" s="161">
        <v>2071</v>
      </c>
      <c r="C349" s="120">
        <v>208</v>
      </c>
      <c r="D349" s="120">
        <v>300</v>
      </c>
      <c r="E349" s="120">
        <v>107</v>
      </c>
      <c r="F349" s="120">
        <v>240</v>
      </c>
      <c r="G349" s="120">
        <v>162</v>
      </c>
      <c r="H349" s="120">
        <v>253</v>
      </c>
      <c r="J349" s="109" t="s">
        <v>45</v>
      </c>
      <c r="K349" s="120">
        <v>86</v>
      </c>
      <c r="L349" s="120">
        <v>93</v>
      </c>
      <c r="M349" s="120">
        <v>76</v>
      </c>
      <c r="N349" s="120">
        <v>24</v>
      </c>
      <c r="O349" s="120">
        <v>146</v>
      </c>
      <c r="P349" s="120">
        <v>293</v>
      </c>
      <c r="Q349" s="120">
        <v>83</v>
      </c>
    </row>
    <row r="350" spans="1:17" ht="12.4" hidden="1" customHeight="1">
      <c r="A350" s="130"/>
      <c r="B350" s="66"/>
      <c r="C350" s="66"/>
      <c r="D350" s="66"/>
      <c r="E350" s="66"/>
      <c r="F350" s="66"/>
      <c r="G350" s="66"/>
      <c r="H350" s="422" t="s">
        <v>250</v>
      </c>
      <c r="J350" s="130"/>
      <c r="K350" s="66"/>
      <c r="L350" s="66"/>
      <c r="M350" s="66"/>
      <c r="N350" s="66"/>
      <c r="O350" s="66"/>
      <c r="P350" s="66"/>
      <c r="Q350" s="422" t="s">
        <v>250</v>
      </c>
    </row>
    <row r="351" spans="1:17" ht="12.4" hidden="1" customHeight="1">
      <c r="A351" s="130"/>
      <c r="B351" s="66"/>
      <c r="C351" s="66"/>
      <c r="D351" s="66"/>
      <c r="E351" s="66"/>
      <c r="F351" s="66"/>
      <c r="G351" s="66"/>
      <c r="H351" s="66"/>
      <c r="J351" s="130"/>
      <c r="K351" s="66"/>
      <c r="L351" s="66"/>
      <c r="M351" s="66"/>
      <c r="N351" s="66"/>
      <c r="O351" s="66"/>
      <c r="P351" s="66"/>
      <c r="Q351" s="66"/>
    </row>
    <row r="352" spans="1:17" ht="13.5" customHeight="1">
      <c r="A352" s="542" t="s">
        <v>266</v>
      </c>
      <c r="B352" s="542"/>
      <c r="C352" s="542"/>
      <c r="D352" s="542"/>
      <c r="E352" s="542"/>
      <c r="F352" s="542"/>
      <c r="G352" s="542"/>
      <c r="H352" s="542"/>
      <c r="J352" s="542" t="str">
        <f>A352</f>
        <v>12.5  PUNO: POBLACIÓN ESTIMADA, NÚMERO DE CABEZAS PARA SACA, PRODUCCIÓN DE CARNE  Y  DERIVADOS</v>
      </c>
      <c r="K352" s="542"/>
      <c r="L352" s="542"/>
      <c r="M352" s="542"/>
      <c r="N352" s="542"/>
      <c r="O352" s="542"/>
      <c r="P352" s="542"/>
      <c r="Q352" s="542"/>
    </row>
    <row r="353" spans="1:26" ht="12.2" customHeight="1">
      <c r="A353" s="542" t="s">
        <v>444</v>
      </c>
      <c r="B353" s="542"/>
      <c r="C353" s="542"/>
      <c r="D353" s="542"/>
      <c r="E353" s="542"/>
      <c r="F353" s="542"/>
      <c r="G353" s="542"/>
      <c r="H353" s="542"/>
      <c r="I353" s="214"/>
      <c r="J353" s="542" t="str">
        <f>A353</f>
        <v xml:space="preserve">        PECUARIOS POR PROVINCIA, SEGÚN ESPECIE, 2020 - 2024</v>
      </c>
      <c r="K353" s="542"/>
      <c r="L353" s="542"/>
      <c r="M353" s="542"/>
      <c r="N353" s="542"/>
      <c r="O353" s="542"/>
      <c r="P353" s="542"/>
      <c r="Q353" s="542"/>
    </row>
    <row r="354" spans="1:26" ht="12.2" customHeight="1">
      <c r="A354" s="190" t="s">
        <v>154</v>
      </c>
      <c r="B354" s="156"/>
      <c r="C354" s="156"/>
      <c r="D354" s="156"/>
      <c r="E354" s="156"/>
      <c r="F354" s="156"/>
      <c r="G354" s="156"/>
      <c r="H354" s="156"/>
      <c r="I354" s="214"/>
      <c r="J354" s="190" t="s">
        <v>154</v>
      </c>
      <c r="K354" s="156"/>
      <c r="L354" s="156"/>
      <c r="M354" s="156"/>
      <c r="N354" s="156"/>
      <c r="O354" s="156"/>
      <c r="P354" s="156"/>
      <c r="Q354" s="163"/>
    </row>
    <row r="355" spans="1:26" ht="5.0999999999999996" customHeight="1">
      <c r="A355" s="190"/>
      <c r="B355" s="156"/>
      <c r="C355" s="156"/>
      <c r="D355" s="156"/>
      <c r="E355" s="156"/>
      <c r="F355" s="156"/>
      <c r="G355" s="156"/>
      <c r="H355" s="156"/>
      <c r="I355" s="214"/>
      <c r="J355" s="190"/>
      <c r="K355" s="156"/>
      <c r="L355" s="156"/>
      <c r="M355" s="156"/>
      <c r="N355" s="156"/>
      <c r="O355" s="156"/>
      <c r="P355" s="156"/>
      <c r="Q355" s="163"/>
    </row>
    <row r="356" spans="1:26" ht="18.75" customHeight="1">
      <c r="A356" s="543" t="s">
        <v>166</v>
      </c>
      <c r="B356" s="545" t="s">
        <v>60</v>
      </c>
      <c r="C356" s="546"/>
      <c r="D356" s="546"/>
      <c r="E356" s="546"/>
      <c r="F356" s="546"/>
      <c r="G356" s="546"/>
      <c r="H356" s="546"/>
      <c r="I356" s="214"/>
      <c r="J356" s="543" t="s">
        <v>166</v>
      </c>
      <c r="K356" s="545" t="s">
        <v>60</v>
      </c>
      <c r="L356" s="546"/>
      <c r="M356" s="546"/>
      <c r="N356" s="546"/>
      <c r="O356" s="546"/>
      <c r="P356" s="546"/>
      <c r="Q356" s="546"/>
      <c r="S356" s="542"/>
      <c r="T356" s="542"/>
      <c r="U356" s="542"/>
      <c r="V356" s="542"/>
      <c r="W356" s="542"/>
      <c r="X356" s="542"/>
      <c r="Y356" s="542"/>
      <c r="Z356" s="542"/>
    </row>
    <row r="357" spans="1:26" ht="41.25" customHeight="1">
      <c r="A357" s="544"/>
      <c r="B357" s="469" t="s">
        <v>47</v>
      </c>
      <c r="C357" s="112" t="s">
        <v>50</v>
      </c>
      <c r="D357" s="112" t="s">
        <v>70</v>
      </c>
      <c r="E357" s="112" t="s">
        <v>54</v>
      </c>
      <c r="F357" s="192" t="s">
        <v>55</v>
      </c>
      <c r="G357" s="112" t="s">
        <v>71</v>
      </c>
      <c r="H357" s="112" t="s">
        <v>72</v>
      </c>
      <c r="J357" s="544"/>
      <c r="K357" s="112" t="s">
        <v>51</v>
      </c>
      <c r="L357" s="191" t="s">
        <v>48</v>
      </c>
      <c r="M357" s="112" t="s">
        <v>49</v>
      </c>
      <c r="N357" s="112" t="s">
        <v>149</v>
      </c>
      <c r="O357" s="112" t="s">
        <v>73</v>
      </c>
      <c r="P357" s="191" t="s">
        <v>52</v>
      </c>
      <c r="Q357" s="112" t="s">
        <v>53</v>
      </c>
    </row>
    <row r="358" spans="1:26" ht="5.0999999999999996" customHeight="1">
      <c r="A358" s="439"/>
      <c r="B358" s="470"/>
      <c r="C358" s="189"/>
      <c r="D358" s="189"/>
      <c r="E358" s="189"/>
      <c r="F358" s="468"/>
      <c r="G358" s="189"/>
      <c r="H358" s="189"/>
      <c r="J358" s="439"/>
      <c r="K358" s="189"/>
      <c r="L358" s="467"/>
      <c r="M358" s="189"/>
      <c r="N358" s="189"/>
      <c r="O358" s="189"/>
      <c r="P358" s="467"/>
      <c r="Q358" s="189"/>
    </row>
    <row r="359" spans="1:26" ht="20.65" customHeight="1">
      <c r="A359" s="132">
        <v>2020</v>
      </c>
      <c r="B359" s="471"/>
      <c r="C359" s="163"/>
      <c r="D359" s="163"/>
      <c r="E359" s="163"/>
      <c r="F359" s="163"/>
      <c r="G359" s="163"/>
      <c r="H359" s="163"/>
      <c r="J359" s="132">
        <v>2020</v>
      </c>
      <c r="K359" s="406"/>
      <c r="L359" s="406"/>
      <c r="M359" s="163"/>
      <c r="N359" s="163"/>
      <c r="O359" s="163"/>
      <c r="P359" s="163"/>
      <c r="Q359" s="163"/>
    </row>
    <row r="360" spans="1:26" ht="20.65" customHeight="1">
      <c r="A360" s="132" t="s">
        <v>100</v>
      </c>
      <c r="B360" s="471"/>
      <c r="C360" s="163"/>
      <c r="D360" s="163"/>
      <c r="E360" s="163"/>
      <c r="F360" s="407"/>
      <c r="G360" s="163"/>
      <c r="H360" s="163"/>
      <c r="J360" s="132" t="s">
        <v>100</v>
      </c>
      <c r="K360" s="163"/>
      <c r="L360" s="163"/>
      <c r="M360" s="163"/>
      <c r="N360" s="163"/>
      <c r="O360" s="163"/>
      <c r="P360" s="163"/>
      <c r="Q360" s="163"/>
    </row>
    <row r="361" spans="1:26" ht="20.65" customHeight="1">
      <c r="A361" s="108" t="s">
        <v>56</v>
      </c>
      <c r="B361" s="70">
        <v>733660</v>
      </c>
      <c r="C361" s="66">
        <v>105120</v>
      </c>
      <c r="D361" s="66">
        <v>109280</v>
      </c>
      <c r="E361" s="66">
        <v>17340</v>
      </c>
      <c r="F361" s="66">
        <v>72800</v>
      </c>
      <c r="G361" s="66">
        <v>49755</v>
      </c>
      <c r="H361" s="66">
        <v>62350</v>
      </c>
      <c r="J361" s="108" t="s">
        <v>56</v>
      </c>
      <c r="K361" s="66">
        <v>62980</v>
      </c>
      <c r="L361" s="66">
        <v>162670</v>
      </c>
      <c r="M361" s="66">
        <v>19090</v>
      </c>
      <c r="N361" s="66">
        <v>13225</v>
      </c>
      <c r="O361" s="66">
        <v>33530</v>
      </c>
      <c r="P361" s="66">
        <v>11790</v>
      </c>
      <c r="Q361" s="66">
        <v>13730</v>
      </c>
    </row>
    <row r="362" spans="1:26" ht="20.65" customHeight="1">
      <c r="A362" s="108" t="s">
        <v>57</v>
      </c>
      <c r="B362" s="70">
        <v>147110</v>
      </c>
      <c r="C362" s="42">
        <v>18030</v>
      </c>
      <c r="D362" s="42">
        <v>20345</v>
      </c>
      <c r="E362" s="42">
        <v>4515</v>
      </c>
      <c r="F362" s="42">
        <v>15590</v>
      </c>
      <c r="G362" s="42">
        <v>12410</v>
      </c>
      <c r="H362" s="42">
        <v>15410</v>
      </c>
      <c r="J362" s="108" t="s">
        <v>57</v>
      </c>
      <c r="K362" s="42">
        <v>11430</v>
      </c>
      <c r="L362" s="42">
        <v>28385</v>
      </c>
      <c r="M362" s="42">
        <v>3270</v>
      </c>
      <c r="N362" s="42">
        <v>2920</v>
      </c>
      <c r="O362" s="42">
        <v>8240</v>
      </c>
      <c r="P362" s="42">
        <v>2810</v>
      </c>
      <c r="Q362" s="42">
        <v>3755</v>
      </c>
    </row>
    <row r="363" spans="1:26" ht="20.65" customHeight="1">
      <c r="A363" s="108" t="s">
        <v>58</v>
      </c>
      <c r="B363" s="70">
        <v>21151.687200000004</v>
      </c>
      <c r="C363" s="42">
        <v>2590.8150000000005</v>
      </c>
      <c r="D363" s="42">
        <v>2928.2030000000004</v>
      </c>
      <c r="E363" s="42">
        <v>628.92499999999995</v>
      </c>
      <c r="F363" s="42">
        <v>2237.6</v>
      </c>
      <c r="G363" s="42">
        <v>1788.13</v>
      </c>
      <c r="H363" s="42">
        <v>2230.4751999999999</v>
      </c>
      <c r="J363" s="108" t="s">
        <v>58</v>
      </c>
      <c r="K363" s="42">
        <v>1617.5729999999999</v>
      </c>
      <c r="L363" s="42">
        <v>4145.616</v>
      </c>
      <c r="M363" s="42">
        <v>462.47</v>
      </c>
      <c r="N363" s="42">
        <v>409.81500000000005</v>
      </c>
      <c r="O363" s="42">
        <v>1184.5450000000001</v>
      </c>
      <c r="P363" s="42">
        <v>393.40500000000003</v>
      </c>
      <c r="Q363" s="42">
        <v>534.1149999999999</v>
      </c>
    </row>
    <row r="364" spans="1:26" ht="20.65" customHeight="1">
      <c r="A364" s="108" t="s">
        <v>62</v>
      </c>
      <c r="B364" s="70">
        <v>2850255</v>
      </c>
      <c r="C364" s="42">
        <v>433470</v>
      </c>
      <c r="D364" s="42">
        <v>444920</v>
      </c>
      <c r="E364" s="42">
        <v>183290</v>
      </c>
      <c r="F364" s="42">
        <v>288300</v>
      </c>
      <c r="G364" s="42">
        <v>207420</v>
      </c>
      <c r="H364" s="42">
        <v>328740</v>
      </c>
      <c r="J364" s="108" t="s">
        <v>62</v>
      </c>
      <c r="K364" s="42">
        <v>234375</v>
      </c>
      <c r="L364" s="42">
        <v>262500</v>
      </c>
      <c r="M364" s="42">
        <v>80870</v>
      </c>
      <c r="N364" s="42">
        <v>129520</v>
      </c>
      <c r="O364" s="42">
        <v>163350</v>
      </c>
      <c r="P364" s="42">
        <v>54770</v>
      </c>
      <c r="Q364" s="42">
        <v>38730</v>
      </c>
    </row>
    <row r="365" spans="1:26" ht="20.65" customHeight="1">
      <c r="A365" s="108" t="s">
        <v>63</v>
      </c>
      <c r="B365" s="70">
        <v>614980</v>
      </c>
      <c r="C365" s="42">
        <v>87030</v>
      </c>
      <c r="D365" s="42">
        <v>97380</v>
      </c>
      <c r="E365" s="42">
        <v>61200</v>
      </c>
      <c r="F365" s="42">
        <v>55120</v>
      </c>
      <c r="G365" s="42">
        <v>30745</v>
      </c>
      <c r="H365" s="42">
        <v>65680</v>
      </c>
      <c r="J365" s="108" t="s">
        <v>63</v>
      </c>
      <c r="K365" s="42">
        <v>54760</v>
      </c>
      <c r="L365" s="42">
        <v>65165</v>
      </c>
      <c r="M365" s="42">
        <v>19220</v>
      </c>
      <c r="N365" s="42">
        <v>27000</v>
      </c>
      <c r="O365" s="42">
        <v>30340</v>
      </c>
      <c r="P365" s="42">
        <v>12220</v>
      </c>
      <c r="Q365" s="42">
        <v>9120</v>
      </c>
    </row>
    <row r="366" spans="1:26" ht="20.65" customHeight="1">
      <c r="A366" s="108" t="s">
        <v>64</v>
      </c>
      <c r="B366" s="70">
        <v>8557.7855</v>
      </c>
      <c r="C366" s="42">
        <v>1234.559</v>
      </c>
      <c r="D366" s="42">
        <v>1363.3619999999996</v>
      </c>
      <c r="E366" s="42">
        <v>822.48500000000001</v>
      </c>
      <c r="F366" s="42">
        <v>758.68499999999995</v>
      </c>
      <c r="G366" s="42">
        <v>432.93649999999997</v>
      </c>
      <c r="H366" s="42">
        <v>925.96899999999982</v>
      </c>
      <c r="J366" s="108" t="s">
        <v>64</v>
      </c>
      <c r="K366" s="42">
        <v>743.11199999999997</v>
      </c>
      <c r="L366" s="42">
        <v>959.72800000000018</v>
      </c>
      <c r="M366" s="42">
        <v>244.91</v>
      </c>
      <c r="N366" s="42">
        <v>364.70349999999996</v>
      </c>
      <c r="O366" s="42">
        <v>420.96600000000001</v>
      </c>
      <c r="P366" s="42">
        <v>160.47500000000002</v>
      </c>
      <c r="Q366" s="42">
        <v>125.89450000000001</v>
      </c>
    </row>
    <row r="367" spans="1:26" ht="20.65" customHeight="1">
      <c r="A367" s="132" t="s">
        <v>101</v>
      </c>
      <c r="B367" s="70"/>
      <c r="C367" s="66"/>
      <c r="D367" s="66"/>
      <c r="E367" s="66"/>
      <c r="F367" s="66"/>
      <c r="G367" s="66"/>
      <c r="H367" s="66"/>
      <c r="J367" s="132" t="s">
        <v>101</v>
      </c>
      <c r="K367" s="66"/>
      <c r="L367" s="66"/>
      <c r="M367" s="66"/>
      <c r="N367" s="66"/>
      <c r="O367" s="66"/>
      <c r="P367" s="66"/>
      <c r="Q367" s="66"/>
    </row>
    <row r="368" spans="1:26" ht="20.65" customHeight="1">
      <c r="A368" s="108" t="s">
        <v>56</v>
      </c>
      <c r="B368" s="70">
        <v>2039330</v>
      </c>
      <c r="C368" s="42">
        <v>182160</v>
      </c>
      <c r="D368" s="42">
        <v>178110</v>
      </c>
      <c r="E368" s="42">
        <v>279810</v>
      </c>
      <c r="F368" s="42">
        <v>189825</v>
      </c>
      <c r="G368" s="42">
        <v>182510</v>
      </c>
      <c r="H368" s="42">
        <v>156040</v>
      </c>
      <c r="J368" s="108" t="s">
        <v>56</v>
      </c>
      <c r="K368" s="42">
        <v>317525</v>
      </c>
      <c r="L368" s="42">
        <v>280740</v>
      </c>
      <c r="M368" s="42">
        <v>10400</v>
      </c>
      <c r="N368" s="42">
        <v>150850</v>
      </c>
      <c r="O368" s="42">
        <v>56630</v>
      </c>
      <c r="P368" s="42">
        <v>54330</v>
      </c>
      <c r="Q368" s="42">
        <v>400</v>
      </c>
    </row>
    <row r="369" spans="1:17" ht="20.65" customHeight="1">
      <c r="A369" s="108" t="s">
        <v>57</v>
      </c>
      <c r="B369" s="70">
        <v>209190</v>
      </c>
      <c r="C369" s="42">
        <v>17890</v>
      </c>
      <c r="D369" s="42">
        <v>16610</v>
      </c>
      <c r="E369" s="42">
        <v>30070</v>
      </c>
      <c r="F369" s="42">
        <v>17890</v>
      </c>
      <c r="G369" s="42">
        <v>15540</v>
      </c>
      <c r="H369" s="42">
        <v>19240</v>
      </c>
      <c r="J369" s="108" t="s">
        <v>57</v>
      </c>
      <c r="K369" s="42">
        <v>31150</v>
      </c>
      <c r="L369" s="42">
        <v>33570</v>
      </c>
      <c r="M369" s="42">
        <v>1720</v>
      </c>
      <c r="N369" s="42">
        <v>12120</v>
      </c>
      <c r="O369" s="42">
        <v>6260</v>
      </c>
      <c r="P369" s="42">
        <v>7030</v>
      </c>
      <c r="Q369" s="42">
        <v>100</v>
      </c>
    </row>
    <row r="370" spans="1:17" ht="20.65" customHeight="1">
      <c r="A370" s="108" t="s">
        <v>58</v>
      </c>
      <c r="B370" s="70">
        <v>5797.1684999999989</v>
      </c>
      <c r="C370" s="42">
        <v>493.32</v>
      </c>
      <c r="D370" s="42">
        <v>459.53999999999996</v>
      </c>
      <c r="E370" s="42">
        <v>833.23199999999986</v>
      </c>
      <c r="F370" s="42">
        <v>494.14000000000004</v>
      </c>
      <c r="G370" s="42">
        <v>434.19499999999994</v>
      </c>
      <c r="H370" s="42">
        <v>524.81500000000005</v>
      </c>
      <c r="J370" s="108" t="s">
        <v>58</v>
      </c>
      <c r="K370" s="42">
        <v>858.03800000000001</v>
      </c>
      <c r="L370" s="42">
        <v>951.67699999999991</v>
      </c>
      <c r="M370" s="42">
        <v>47.2</v>
      </c>
      <c r="N370" s="42">
        <v>333.73600000000005</v>
      </c>
      <c r="O370" s="42">
        <v>172.19</v>
      </c>
      <c r="P370" s="42">
        <v>192.32299999999998</v>
      </c>
      <c r="Q370" s="42">
        <v>2.7625000000000002</v>
      </c>
    </row>
    <row r="371" spans="1:17" ht="20.65" customHeight="1">
      <c r="A371" s="108" t="s">
        <v>62</v>
      </c>
      <c r="B371" s="70">
        <v>369725</v>
      </c>
      <c r="C371" s="42">
        <v>41435</v>
      </c>
      <c r="D371" s="42">
        <v>52835</v>
      </c>
      <c r="E371" s="42">
        <v>57230</v>
      </c>
      <c r="F371" s="42">
        <v>44360</v>
      </c>
      <c r="G371" s="42">
        <v>80380</v>
      </c>
      <c r="H371" s="42">
        <v>10230</v>
      </c>
      <c r="J371" s="108" t="s">
        <v>62</v>
      </c>
      <c r="K371" s="42">
        <v>32085</v>
      </c>
      <c r="L371" s="42">
        <v>19695</v>
      </c>
      <c r="M371" s="42">
        <v>9900</v>
      </c>
      <c r="N371" s="42">
        <v>3800</v>
      </c>
      <c r="O371" s="42">
        <v>7790</v>
      </c>
      <c r="P371" s="42">
        <v>9780</v>
      </c>
      <c r="Q371" s="42">
        <v>205</v>
      </c>
    </row>
    <row r="372" spans="1:17" ht="20.65" customHeight="1">
      <c r="A372" s="108" t="s">
        <v>63</v>
      </c>
      <c r="B372" s="70">
        <v>39644</v>
      </c>
      <c r="C372" s="42">
        <v>4010</v>
      </c>
      <c r="D372" s="42">
        <v>5540</v>
      </c>
      <c r="E372" s="42">
        <v>6520</v>
      </c>
      <c r="F372" s="42">
        <v>5365</v>
      </c>
      <c r="G372" s="42">
        <v>4790</v>
      </c>
      <c r="H372" s="42">
        <v>1195</v>
      </c>
      <c r="J372" s="108" t="s">
        <v>63</v>
      </c>
      <c r="K372" s="42">
        <v>4250</v>
      </c>
      <c r="L372" s="42">
        <v>4000</v>
      </c>
      <c r="M372" s="42">
        <v>875</v>
      </c>
      <c r="N372" s="42">
        <v>370</v>
      </c>
      <c r="O372" s="42">
        <v>1105</v>
      </c>
      <c r="P372" s="42">
        <v>1560</v>
      </c>
      <c r="Q372" s="42">
        <v>64</v>
      </c>
    </row>
    <row r="373" spans="1:17" ht="20.65" customHeight="1">
      <c r="A373" s="108" t="s">
        <v>64</v>
      </c>
      <c r="B373" s="70">
        <v>1545.0134999999998</v>
      </c>
      <c r="C373" s="42">
        <v>153.72</v>
      </c>
      <c r="D373" s="42">
        <v>216.51</v>
      </c>
      <c r="E373" s="42">
        <v>253.1</v>
      </c>
      <c r="F373" s="42">
        <v>207.54499999999999</v>
      </c>
      <c r="G373" s="42">
        <v>184.19</v>
      </c>
      <c r="H373" s="42">
        <v>45.725000000000009</v>
      </c>
      <c r="J373" s="108" t="s">
        <v>64</v>
      </c>
      <c r="K373" s="42">
        <v>164.37</v>
      </c>
      <c r="L373" s="42">
        <v>158.03</v>
      </c>
      <c r="M373" s="42">
        <v>33.64</v>
      </c>
      <c r="N373" s="42">
        <v>23.439999999999998</v>
      </c>
      <c r="O373" s="42">
        <v>42.83</v>
      </c>
      <c r="P373" s="42">
        <v>59.424999999999997</v>
      </c>
      <c r="Q373" s="42">
        <v>2.4884999999999997</v>
      </c>
    </row>
    <row r="374" spans="1:17" ht="20.65" customHeight="1">
      <c r="A374" s="132" t="s">
        <v>129</v>
      </c>
      <c r="B374" s="70"/>
      <c r="C374" s="66"/>
      <c r="D374" s="66"/>
      <c r="E374" s="66"/>
      <c r="F374" s="66"/>
      <c r="G374" s="66"/>
      <c r="H374" s="66"/>
      <c r="J374" s="132" t="s">
        <v>129</v>
      </c>
      <c r="K374" s="66"/>
      <c r="L374" s="66"/>
      <c r="M374" s="66"/>
      <c r="N374" s="66"/>
      <c r="O374" s="66"/>
      <c r="P374" s="66"/>
      <c r="Q374" s="66"/>
    </row>
    <row r="375" spans="1:17" ht="20.65" customHeight="1">
      <c r="A375" s="108" t="s">
        <v>56</v>
      </c>
      <c r="B375" s="70">
        <v>120470</v>
      </c>
      <c r="C375" s="42">
        <v>24225</v>
      </c>
      <c r="D375" s="42">
        <v>16710</v>
      </c>
      <c r="E375" s="42">
        <v>950</v>
      </c>
      <c r="F375" s="42">
        <v>19055</v>
      </c>
      <c r="G375" s="42">
        <v>19350</v>
      </c>
      <c r="H375" s="42">
        <v>12665</v>
      </c>
      <c r="J375" s="108" t="s">
        <v>56</v>
      </c>
      <c r="K375" s="42">
        <v>3235</v>
      </c>
      <c r="L375" s="42">
        <v>8700</v>
      </c>
      <c r="M375" s="42">
        <v>3720</v>
      </c>
      <c r="N375" s="42">
        <v>850</v>
      </c>
      <c r="O375" s="42">
        <v>3850</v>
      </c>
      <c r="P375" s="42">
        <v>3300</v>
      </c>
      <c r="Q375" s="42">
        <v>3860</v>
      </c>
    </row>
    <row r="376" spans="1:17" ht="20.65" customHeight="1">
      <c r="A376" s="108" t="s">
        <v>57</v>
      </c>
      <c r="B376" s="70">
        <v>77325</v>
      </c>
      <c r="C376" s="42">
        <v>16290</v>
      </c>
      <c r="D376" s="42">
        <v>10860</v>
      </c>
      <c r="E376" s="42">
        <v>955</v>
      </c>
      <c r="F376" s="42">
        <v>11045</v>
      </c>
      <c r="G376" s="42">
        <v>8710</v>
      </c>
      <c r="H376" s="42">
        <v>9290</v>
      </c>
      <c r="J376" s="108" t="s">
        <v>57</v>
      </c>
      <c r="K376" s="42">
        <v>2860</v>
      </c>
      <c r="L376" s="42">
        <v>4390</v>
      </c>
      <c r="M376" s="42">
        <v>2770</v>
      </c>
      <c r="N376" s="42">
        <v>570</v>
      </c>
      <c r="O376" s="42">
        <v>4740</v>
      </c>
      <c r="P376" s="42">
        <v>1730</v>
      </c>
      <c r="Q376" s="42">
        <v>3115</v>
      </c>
    </row>
    <row r="377" spans="1:17" ht="20.65" customHeight="1">
      <c r="A377" s="108" t="s">
        <v>58</v>
      </c>
      <c r="B377" s="70">
        <v>2603.1735000000003</v>
      </c>
      <c r="C377" s="42">
        <v>554.49000000000012</v>
      </c>
      <c r="D377" s="42">
        <v>363.00000000000006</v>
      </c>
      <c r="E377" s="42">
        <v>31.692499999999999</v>
      </c>
      <c r="F377" s="42">
        <v>372.41500000000002</v>
      </c>
      <c r="G377" s="42">
        <v>297.04000000000002</v>
      </c>
      <c r="H377" s="42">
        <v>312.65499999999997</v>
      </c>
      <c r="J377" s="108" t="s">
        <v>58</v>
      </c>
      <c r="K377" s="42">
        <v>93.73</v>
      </c>
      <c r="L377" s="42">
        <v>146.30000000000001</v>
      </c>
      <c r="M377" s="42">
        <v>90.855000000000004</v>
      </c>
      <c r="N377" s="42">
        <v>18.32</v>
      </c>
      <c r="O377" s="42">
        <v>161.60000000000002</v>
      </c>
      <c r="P377" s="42">
        <v>58.956000000000003</v>
      </c>
      <c r="Q377" s="42">
        <v>102.12</v>
      </c>
    </row>
    <row r="378" spans="1:17" ht="20.65" customHeight="1">
      <c r="A378" s="108" t="s">
        <v>62</v>
      </c>
      <c r="B378" s="70">
        <v>1699105</v>
      </c>
      <c r="C378" s="42">
        <v>166590</v>
      </c>
      <c r="D378" s="42">
        <v>172330</v>
      </c>
      <c r="E378" s="42">
        <v>82580</v>
      </c>
      <c r="F378" s="42">
        <v>212820</v>
      </c>
      <c r="G378" s="42">
        <v>146620</v>
      </c>
      <c r="H378" s="42">
        <v>194200</v>
      </c>
      <c r="J378" s="108" t="s">
        <v>62</v>
      </c>
      <c r="K378" s="42">
        <v>72005</v>
      </c>
      <c r="L378" s="42">
        <v>60290</v>
      </c>
      <c r="M378" s="42">
        <v>79090</v>
      </c>
      <c r="N378" s="42">
        <v>20950</v>
      </c>
      <c r="O378" s="42">
        <v>103330</v>
      </c>
      <c r="P378" s="42">
        <v>339530</v>
      </c>
      <c r="Q378" s="42">
        <v>48770</v>
      </c>
    </row>
    <row r="379" spans="1:17" ht="20.65" customHeight="1">
      <c r="A379" s="108" t="s">
        <v>63</v>
      </c>
      <c r="B379" s="70">
        <v>2071095</v>
      </c>
      <c r="C379" s="42">
        <v>204400</v>
      </c>
      <c r="D379" s="42">
        <v>259400</v>
      </c>
      <c r="E379" s="42">
        <v>134610</v>
      </c>
      <c r="F379" s="42">
        <v>248730</v>
      </c>
      <c r="G379" s="42">
        <v>102655</v>
      </c>
      <c r="H379" s="42">
        <v>221910</v>
      </c>
      <c r="J379" s="108" t="s">
        <v>63</v>
      </c>
      <c r="K379" s="42">
        <v>104830</v>
      </c>
      <c r="L379" s="42">
        <v>101030</v>
      </c>
      <c r="M379" s="42">
        <v>85960</v>
      </c>
      <c r="N379" s="42">
        <v>30905</v>
      </c>
      <c r="O379" s="42">
        <v>211460</v>
      </c>
      <c r="P379" s="42">
        <v>267010</v>
      </c>
      <c r="Q379" s="42">
        <v>98195</v>
      </c>
    </row>
    <row r="380" spans="1:17" ht="20.65" customHeight="1">
      <c r="A380" s="108" t="s">
        <v>64</v>
      </c>
      <c r="B380" s="70">
        <v>3399.326</v>
      </c>
      <c r="C380" s="42">
        <v>322.88339999999999</v>
      </c>
      <c r="D380" s="42">
        <v>403.01030000000003</v>
      </c>
      <c r="E380" s="42">
        <v>239.35700000000003</v>
      </c>
      <c r="F380" s="42">
        <v>404.79190000000006</v>
      </c>
      <c r="G380" s="42">
        <v>165.11105000000003</v>
      </c>
      <c r="H380" s="42">
        <v>356.52799999999996</v>
      </c>
      <c r="J380" s="108" t="s">
        <v>64</v>
      </c>
      <c r="K380" s="42">
        <v>166.55899999999997</v>
      </c>
      <c r="L380" s="42">
        <v>160.65810000000002</v>
      </c>
      <c r="M380" s="42">
        <v>135.39530000000002</v>
      </c>
      <c r="N380" s="42">
        <v>45.86985</v>
      </c>
      <c r="O380" s="42">
        <v>370.07100000000003</v>
      </c>
      <c r="P380" s="42">
        <v>479.51430000000005</v>
      </c>
      <c r="Q380" s="42">
        <v>149.57679999999999</v>
      </c>
    </row>
    <row r="381" spans="1:17" ht="20.65" customHeight="1">
      <c r="A381" s="132" t="s">
        <v>130</v>
      </c>
      <c r="B381" s="70"/>
      <c r="C381" s="66"/>
      <c r="D381" s="66"/>
      <c r="E381" s="66"/>
      <c r="F381" s="66"/>
      <c r="G381" s="66"/>
      <c r="H381" s="66"/>
      <c r="J381" s="132" t="s">
        <v>130</v>
      </c>
      <c r="K381" s="66"/>
      <c r="L381" s="66"/>
      <c r="M381" s="66"/>
      <c r="N381" s="66"/>
      <c r="O381" s="66"/>
      <c r="P381" s="66"/>
      <c r="Q381" s="66"/>
    </row>
    <row r="382" spans="1:17" ht="20.65" customHeight="1">
      <c r="A382" s="108" t="s">
        <v>44</v>
      </c>
      <c r="B382" s="70">
        <v>118621.1952</v>
      </c>
      <c r="C382" s="66">
        <v>18341</v>
      </c>
      <c r="D382" s="66">
        <v>11566.195200000002</v>
      </c>
      <c r="E382" s="66">
        <v>1381</v>
      </c>
      <c r="F382" s="66">
        <v>9740</v>
      </c>
      <c r="G382" s="66">
        <v>5949</v>
      </c>
      <c r="H382" s="66">
        <v>12656</v>
      </c>
      <c r="J382" s="108" t="s">
        <v>44</v>
      </c>
      <c r="K382" s="66">
        <v>8153</v>
      </c>
      <c r="L382" s="66">
        <v>41271</v>
      </c>
      <c r="M382" s="66">
        <v>1358</v>
      </c>
      <c r="N382" s="66">
        <v>1290</v>
      </c>
      <c r="O382" s="66">
        <v>4070</v>
      </c>
      <c r="P382" s="66">
        <v>1194</v>
      </c>
      <c r="Q382" s="66">
        <v>1652</v>
      </c>
    </row>
    <row r="383" spans="1:17" ht="20.65" customHeight="1">
      <c r="A383" s="108" t="s">
        <v>65</v>
      </c>
      <c r="B383" s="70">
        <v>3036</v>
      </c>
      <c r="C383" s="66">
        <v>439</v>
      </c>
      <c r="D383" s="66">
        <v>479</v>
      </c>
      <c r="E383" s="66">
        <v>193</v>
      </c>
      <c r="F383" s="66">
        <v>274</v>
      </c>
      <c r="G383" s="66">
        <v>213</v>
      </c>
      <c r="H383" s="66">
        <v>367</v>
      </c>
      <c r="J383" s="108" t="s">
        <v>65</v>
      </c>
      <c r="K383" s="66">
        <v>240</v>
      </c>
      <c r="L383" s="66">
        <v>339</v>
      </c>
      <c r="M383" s="66">
        <v>106</v>
      </c>
      <c r="N383" s="66">
        <v>135</v>
      </c>
      <c r="O383" s="66">
        <v>156</v>
      </c>
      <c r="P383" s="66">
        <v>54</v>
      </c>
      <c r="Q383" s="66">
        <v>41</v>
      </c>
    </row>
    <row r="384" spans="1:17" ht="20.65" customHeight="1">
      <c r="A384" s="108" t="s">
        <v>66</v>
      </c>
      <c r="B384" s="70">
        <v>2681</v>
      </c>
      <c r="C384" s="66">
        <v>236</v>
      </c>
      <c r="D384" s="66">
        <v>256</v>
      </c>
      <c r="E384" s="66">
        <v>342</v>
      </c>
      <c r="F384" s="66">
        <v>244</v>
      </c>
      <c r="G384" s="66">
        <v>225</v>
      </c>
      <c r="H384" s="66">
        <v>195</v>
      </c>
      <c r="J384" s="108" t="s">
        <v>66</v>
      </c>
      <c r="K384" s="66">
        <v>407</v>
      </c>
      <c r="L384" s="66">
        <v>430</v>
      </c>
      <c r="M384" s="66">
        <v>12</v>
      </c>
      <c r="N384" s="66">
        <v>199</v>
      </c>
      <c r="O384" s="66">
        <v>68</v>
      </c>
      <c r="P384" s="66">
        <v>67</v>
      </c>
      <c r="Q384" s="66" t="s">
        <v>207</v>
      </c>
    </row>
    <row r="385" spans="1:17" ht="20.65" customHeight="1">
      <c r="A385" s="108" t="s">
        <v>67</v>
      </c>
      <c r="B385" s="70">
        <v>445</v>
      </c>
      <c r="C385" s="66">
        <v>52</v>
      </c>
      <c r="D385" s="66">
        <v>67</v>
      </c>
      <c r="E385" s="66">
        <v>67</v>
      </c>
      <c r="F385" s="66">
        <v>52</v>
      </c>
      <c r="G385" s="66">
        <v>85</v>
      </c>
      <c r="H385" s="66">
        <v>12</v>
      </c>
      <c r="J385" s="108" t="s">
        <v>67</v>
      </c>
      <c r="K385" s="66">
        <v>39</v>
      </c>
      <c r="L385" s="66">
        <v>31</v>
      </c>
      <c r="M385" s="66">
        <v>10</v>
      </c>
      <c r="N385" s="66">
        <v>6</v>
      </c>
      <c r="O385" s="66">
        <v>9</v>
      </c>
      <c r="P385" s="66">
        <v>15</v>
      </c>
      <c r="Q385" s="66" t="s">
        <v>207</v>
      </c>
    </row>
    <row r="386" spans="1:17" ht="20.65" customHeight="1">
      <c r="A386" s="108" t="s">
        <v>68</v>
      </c>
      <c r="B386" s="70" t="s">
        <v>0</v>
      </c>
      <c r="C386" s="66" t="s">
        <v>207</v>
      </c>
      <c r="D386" s="66" t="s">
        <v>207</v>
      </c>
      <c r="E386" s="66" t="s">
        <v>207</v>
      </c>
      <c r="F386" s="66" t="s">
        <v>207</v>
      </c>
      <c r="G386" s="66" t="s">
        <v>207</v>
      </c>
      <c r="H386" s="66" t="s">
        <v>207</v>
      </c>
      <c r="J386" s="108" t="s">
        <v>68</v>
      </c>
      <c r="K386" s="66" t="s">
        <v>207</v>
      </c>
      <c r="L386" s="66" t="s">
        <v>207</v>
      </c>
      <c r="M386" s="66" t="s">
        <v>207</v>
      </c>
      <c r="N386" s="66" t="s">
        <v>207</v>
      </c>
      <c r="O386" s="66" t="s">
        <v>207</v>
      </c>
      <c r="P386" s="66" t="s">
        <v>207</v>
      </c>
      <c r="Q386" s="66" t="s">
        <v>207</v>
      </c>
    </row>
    <row r="387" spans="1:17" ht="20.65" customHeight="1">
      <c r="A387" s="109" t="s">
        <v>45</v>
      </c>
      <c r="B387" s="161">
        <v>2087</v>
      </c>
      <c r="C387" s="120">
        <v>209</v>
      </c>
      <c r="D387" s="120">
        <v>296</v>
      </c>
      <c r="E387" s="120">
        <v>111</v>
      </c>
      <c r="F387" s="120">
        <v>242</v>
      </c>
      <c r="G387" s="120">
        <v>168</v>
      </c>
      <c r="H387" s="120">
        <v>256</v>
      </c>
      <c r="J387" s="109" t="s">
        <v>45</v>
      </c>
      <c r="K387" s="120">
        <v>84</v>
      </c>
      <c r="L387" s="120">
        <v>86</v>
      </c>
      <c r="M387" s="120">
        <v>84</v>
      </c>
      <c r="N387" s="120">
        <v>24</v>
      </c>
      <c r="O387" s="120">
        <v>143</v>
      </c>
      <c r="P387" s="120">
        <v>301</v>
      </c>
      <c r="Q387" s="120">
        <v>83</v>
      </c>
    </row>
    <row r="388" spans="1:17" ht="12.6" customHeight="1">
      <c r="A388" s="130"/>
      <c r="B388" s="66"/>
      <c r="C388" s="66"/>
      <c r="D388" s="66"/>
      <c r="E388" s="66"/>
      <c r="F388" s="66"/>
      <c r="G388" s="66"/>
      <c r="H388" s="73" t="s">
        <v>250</v>
      </c>
      <c r="J388" s="130"/>
      <c r="K388" s="66"/>
      <c r="L388" s="66"/>
      <c r="M388" s="66"/>
      <c r="N388" s="66"/>
      <c r="O388" s="66"/>
      <c r="P388" s="66"/>
      <c r="Q388" s="73" t="s">
        <v>250</v>
      </c>
    </row>
    <row r="389" spans="1:17" ht="11.25" customHeight="1">
      <c r="A389" s="541"/>
      <c r="B389" s="541"/>
      <c r="C389" s="541"/>
      <c r="D389" s="541"/>
      <c r="E389" s="541"/>
      <c r="F389" s="541"/>
      <c r="G389" s="541"/>
      <c r="H389" s="541"/>
      <c r="J389" s="541"/>
      <c r="K389" s="541"/>
      <c r="L389" s="541"/>
      <c r="M389" s="541"/>
      <c r="N389" s="541"/>
      <c r="O389" s="541"/>
      <c r="P389" s="541"/>
      <c r="Q389" s="541"/>
    </row>
    <row r="390" spans="1:17" ht="13.5" customHeight="1">
      <c r="A390" s="542" t="str">
        <f>A352</f>
        <v>12.5  PUNO: POBLACIÓN ESTIMADA, NÚMERO DE CABEZAS PARA SACA, PRODUCCIÓN DE CARNE  Y  DERIVADOS</v>
      </c>
      <c r="B390" s="542"/>
      <c r="C390" s="542"/>
      <c r="D390" s="542"/>
      <c r="E390" s="542"/>
      <c r="F390" s="542"/>
      <c r="G390" s="542"/>
      <c r="H390" s="542"/>
      <c r="J390" s="542" t="str">
        <f>A352</f>
        <v>12.5  PUNO: POBLACIÓN ESTIMADA, NÚMERO DE CABEZAS PARA SACA, PRODUCCIÓN DE CARNE  Y  DERIVADOS</v>
      </c>
      <c r="K390" s="542"/>
      <c r="L390" s="542"/>
      <c r="M390" s="542"/>
      <c r="N390" s="542"/>
      <c r="O390" s="542"/>
      <c r="P390" s="542"/>
      <c r="Q390" s="542"/>
    </row>
    <row r="391" spans="1:17" ht="13.5" customHeight="1">
      <c r="A391" s="542" t="str">
        <f>A353</f>
        <v xml:space="preserve">        PECUARIOS POR PROVINCIA, SEGÚN ESPECIE, 2020 - 2024</v>
      </c>
      <c r="B391" s="542"/>
      <c r="C391" s="542"/>
      <c r="D391" s="542"/>
      <c r="E391" s="542"/>
      <c r="F391" s="542"/>
      <c r="G391" s="542"/>
      <c r="H391" s="542"/>
      <c r="I391" s="214"/>
      <c r="J391" s="542" t="str">
        <f>A353</f>
        <v xml:space="preserve">        PECUARIOS POR PROVINCIA, SEGÚN ESPECIE, 2020 - 2024</v>
      </c>
      <c r="K391" s="542"/>
      <c r="L391" s="542"/>
      <c r="M391" s="542"/>
      <c r="N391" s="542"/>
      <c r="O391" s="542"/>
      <c r="P391" s="542"/>
      <c r="Q391" s="542"/>
    </row>
    <row r="392" spans="1:17" ht="12.75" customHeight="1">
      <c r="A392" s="190" t="s">
        <v>154</v>
      </c>
      <c r="B392" s="156"/>
      <c r="C392" s="156"/>
      <c r="D392" s="156"/>
      <c r="E392" s="156"/>
      <c r="F392" s="156"/>
      <c r="G392" s="156"/>
      <c r="H392" s="156"/>
      <c r="I392" s="214"/>
      <c r="J392" s="190" t="s">
        <v>154</v>
      </c>
      <c r="K392" s="156"/>
      <c r="L392" s="156"/>
      <c r="M392" s="156"/>
      <c r="N392" s="156"/>
      <c r="O392" s="156"/>
      <c r="P392" s="156"/>
      <c r="Q392" s="163"/>
    </row>
    <row r="393" spans="1:17" ht="5.0999999999999996" customHeight="1">
      <c r="A393" s="190"/>
      <c r="B393" s="156"/>
      <c r="C393" s="156"/>
      <c r="D393" s="156"/>
      <c r="E393" s="156"/>
      <c r="F393" s="156"/>
      <c r="G393" s="156"/>
      <c r="H393" s="156"/>
      <c r="I393" s="214"/>
      <c r="J393" s="190"/>
      <c r="K393" s="156"/>
      <c r="L393" s="156"/>
      <c r="M393" s="156"/>
      <c r="N393" s="156"/>
      <c r="O393" s="156"/>
      <c r="P393" s="156"/>
      <c r="Q393" s="163"/>
    </row>
    <row r="394" spans="1:17" ht="12.75" customHeight="1">
      <c r="A394" s="543" t="s">
        <v>166</v>
      </c>
      <c r="B394" s="545" t="s">
        <v>60</v>
      </c>
      <c r="C394" s="546"/>
      <c r="D394" s="546"/>
      <c r="E394" s="546"/>
      <c r="F394" s="546"/>
      <c r="G394" s="546"/>
      <c r="H394" s="546"/>
      <c r="I394" s="214"/>
      <c r="J394" s="543" t="s">
        <v>166</v>
      </c>
      <c r="K394" s="545" t="s">
        <v>60</v>
      </c>
      <c r="L394" s="546"/>
      <c r="M394" s="546"/>
      <c r="N394" s="546"/>
      <c r="O394" s="546"/>
      <c r="P394" s="546"/>
      <c r="Q394" s="546"/>
    </row>
    <row r="395" spans="1:17" ht="38.25" customHeight="1">
      <c r="A395" s="544"/>
      <c r="B395" s="191" t="s">
        <v>47</v>
      </c>
      <c r="C395" s="112" t="s">
        <v>50</v>
      </c>
      <c r="D395" s="112" t="s">
        <v>70</v>
      </c>
      <c r="E395" s="112" t="s">
        <v>54</v>
      </c>
      <c r="F395" s="192" t="s">
        <v>55</v>
      </c>
      <c r="G395" s="112" t="s">
        <v>71</v>
      </c>
      <c r="H395" s="112" t="s">
        <v>72</v>
      </c>
      <c r="J395" s="544"/>
      <c r="K395" s="112" t="s">
        <v>51</v>
      </c>
      <c r="L395" s="191" t="s">
        <v>48</v>
      </c>
      <c r="M395" s="112" t="s">
        <v>49</v>
      </c>
      <c r="N395" s="112" t="s">
        <v>149</v>
      </c>
      <c r="O395" s="112" t="s">
        <v>73</v>
      </c>
      <c r="P395" s="191" t="s">
        <v>52</v>
      </c>
      <c r="Q395" s="112" t="s">
        <v>53</v>
      </c>
    </row>
    <row r="396" spans="1:17" ht="20.45" customHeight="1">
      <c r="A396" s="132">
        <v>2021</v>
      </c>
      <c r="B396" s="163"/>
      <c r="C396" s="163"/>
      <c r="D396" s="163"/>
      <c r="E396" s="163"/>
      <c r="F396" s="163"/>
      <c r="G396" s="163"/>
      <c r="H396" s="163"/>
      <c r="J396" s="132">
        <v>2021</v>
      </c>
      <c r="K396" s="406"/>
      <c r="L396" s="406"/>
      <c r="M396" s="163"/>
      <c r="N396" s="163"/>
      <c r="O396" s="163"/>
      <c r="P396" s="163"/>
      <c r="Q396" s="163"/>
    </row>
    <row r="397" spans="1:17" ht="20.45" customHeight="1">
      <c r="A397" s="132" t="s">
        <v>100</v>
      </c>
      <c r="B397" s="163"/>
      <c r="C397" s="163"/>
      <c r="D397" s="163"/>
      <c r="E397" s="163"/>
      <c r="F397" s="407"/>
      <c r="G397" s="163"/>
      <c r="H397" s="163"/>
      <c r="J397" s="132" t="s">
        <v>100</v>
      </c>
      <c r="K397" s="163"/>
      <c r="L397" s="163"/>
      <c r="M397" s="163"/>
      <c r="N397" s="163"/>
      <c r="O397" s="163"/>
      <c r="P397" s="163"/>
      <c r="Q397" s="163"/>
    </row>
    <row r="398" spans="1:17" ht="20.45" customHeight="1">
      <c r="A398" s="108" t="s">
        <v>56</v>
      </c>
      <c r="B398" s="66">
        <f t="shared" ref="B398:B403" si="15">SUM(C398:H398,K398:Q398)</f>
        <v>740290</v>
      </c>
      <c r="C398" s="66">
        <v>109425</v>
      </c>
      <c r="D398" s="66">
        <v>108080</v>
      </c>
      <c r="E398" s="66">
        <v>16955</v>
      </c>
      <c r="F398" s="66">
        <v>74600</v>
      </c>
      <c r="G398" s="66">
        <v>49900</v>
      </c>
      <c r="H398" s="66">
        <v>62350</v>
      </c>
      <c r="J398" s="108" t="s">
        <v>56</v>
      </c>
      <c r="K398" s="66">
        <v>65205</v>
      </c>
      <c r="L398" s="66">
        <v>164015</v>
      </c>
      <c r="M398" s="66">
        <v>19090</v>
      </c>
      <c r="N398" s="66">
        <v>11580</v>
      </c>
      <c r="O398" s="66">
        <v>33530</v>
      </c>
      <c r="P398" s="66">
        <v>11860</v>
      </c>
      <c r="Q398" s="66">
        <v>13700</v>
      </c>
    </row>
    <row r="399" spans="1:17" ht="20.45" customHeight="1">
      <c r="A399" s="108" t="s">
        <v>57</v>
      </c>
      <c r="B399" s="66">
        <f t="shared" si="15"/>
        <v>2787942</v>
      </c>
      <c r="C399" s="42">
        <v>418510</v>
      </c>
      <c r="D399" s="42">
        <v>415320</v>
      </c>
      <c r="E399" s="42">
        <v>184100</v>
      </c>
      <c r="F399" s="42">
        <v>268650</v>
      </c>
      <c r="G399" s="42">
        <v>207550</v>
      </c>
      <c r="H399" s="42">
        <v>328740</v>
      </c>
      <c r="J399" s="108" t="s">
        <v>57</v>
      </c>
      <c r="K399" s="42">
        <v>233720</v>
      </c>
      <c r="L399" s="42">
        <v>261917</v>
      </c>
      <c r="M399" s="42">
        <v>80870</v>
      </c>
      <c r="N399" s="42">
        <v>127915</v>
      </c>
      <c r="O399" s="42">
        <v>163350</v>
      </c>
      <c r="P399" s="42">
        <v>58620</v>
      </c>
      <c r="Q399" s="42">
        <v>38680</v>
      </c>
    </row>
    <row r="400" spans="1:17" ht="20.45" customHeight="1">
      <c r="A400" s="108" t="s">
        <v>58</v>
      </c>
      <c r="B400" s="66">
        <f t="shared" si="15"/>
        <v>2030525</v>
      </c>
      <c r="C400" s="42">
        <v>187750</v>
      </c>
      <c r="D400" s="42">
        <v>166120</v>
      </c>
      <c r="E400" s="42">
        <v>280520</v>
      </c>
      <c r="F400" s="42">
        <v>192650</v>
      </c>
      <c r="G400" s="42">
        <v>182520</v>
      </c>
      <c r="H400" s="42">
        <v>156040</v>
      </c>
      <c r="J400" s="108" t="s">
        <v>58</v>
      </c>
      <c r="K400" s="42">
        <v>324440</v>
      </c>
      <c r="L400" s="42">
        <v>279885</v>
      </c>
      <c r="M400" s="42">
        <v>10400</v>
      </c>
      <c r="N400" s="42">
        <v>134890</v>
      </c>
      <c r="O400" s="42">
        <v>56630</v>
      </c>
      <c r="P400" s="42">
        <v>58180</v>
      </c>
      <c r="Q400" s="42">
        <v>500</v>
      </c>
    </row>
    <row r="401" spans="1:17" ht="20.45" customHeight="1">
      <c r="A401" s="108" t="s">
        <v>62</v>
      </c>
      <c r="B401" s="66">
        <f t="shared" si="15"/>
        <v>359415</v>
      </c>
      <c r="C401" s="42">
        <v>41150</v>
      </c>
      <c r="D401" s="42">
        <v>44670</v>
      </c>
      <c r="E401" s="42">
        <v>57400</v>
      </c>
      <c r="F401" s="42">
        <v>43170</v>
      </c>
      <c r="G401" s="42">
        <v>80395</v>
      </c>
      <c r="H401" s="42">
        <v>10230</v>
      </c>
      <c r="J401" s="108" t="s">
        <v>62</v>
      </c>
      <c r="K401" s="42">
        <v>32230</v>
      </c>
      <c r="L401" s="42">
        <v>19775</v>
      </c>
      <c r="M401" s="42">
        <v>9900</v>
      </c>
      <c r="N401" s="42">
        <v>3385</v>
      </c>
      <c r="O401" s="42">
        <v>7790</v>
      </c>
      <c r="P401" s="42">
        <v>9120</v>
      </c>
      <c r="Q401" s="42">
        <v>200</v>
      </c>
    </row>
    <row r="402" spans="1:17" ht="20.45" customHeight="1">
      <c r="A402" s="108" t="s">
        <v>63</v>
      </c>
      <c r="B402" s="66">
        <f t="shared" si="15"/>
        <v>122635</v>
      </c>
      <c r="C402" s="42">
        <v>26380</v>
      </c>
      <c r="D402" s="42">
        <v>15840</v>
      </c>
      <c r="E402" s="42">
        <v>1625</v>
      </c>
      <c r="F402" s="42">
        <v>18660</v>
      </c>
      <c r="G402" s="42">
        <v>19385</v>
      </c>
      <c r="H402" s="42">
        <v>12665</v>
      </c>
      <c r="J402" s="108" t="s">
        <v>63</v>
      </c>
      <c r="K402" s="42">
        <v>3410</v>
      </c>
      <c r="L402" s="42">
        <v>8545</v>
      </c>
      <c r="M402" s="42">
        <v>3720</v>
      </c>
      <c r="N402" s="42">
        <v>815</v>
      </c>
      <c r="O402" s="42">
        <v>3850</v>
      </c>
      <c r="P402" s="42">
        <v>3900</v>
      </c>
      <c r="Q402" s="42">
        <v>3840</v>
      </c>
    </row>
    <row r="403" spans="1:17" ht="20.45" customHeight="1">
      <c r="A403" s="108" t="s">
        <v>64</v>
      </c>
      <c r="B403" s="66">
        <f t="shared" si="15"/>
        <v>1597475</v>
      </c>
      <c r="C403" s="42">
        <v>162470</v>
      </c>
      <c r="D403" s="42">
        <v>132860</v>
      </c>
      <c r="E403" s="42">
        <v>67740</v>
      </c>
      <c r="F403" s="42">
        <v>212820</v>
      </c>
      <c r="G403" s="42">
        <v>146725</v>
      </c>
      <c r="H403" s="42">
        <v>194200</v>
      </c>
      <c r="J403" s="108" t="s">
        <v>64</v>
      </c>
      <c r="K403" s="42">
        <v>35470</v>
      </c>
      <c r="L403" s="42">
        <v>60075</v>
      </c>
      <c r="M403" s="42">
        <v>70455</v>
      </c>
      <c r="N403" s="42">
        <v>20400</v>
      </c>
      <c r="O403" s="42">
        <v>103330</v>
      </c>
      <c r="P403" s="42">
        <v>342150</v>
      </c>
      <c r="Q403" s="42">
        <v>48780</v>
      </c>
    </row>
    <row r="404" spans="1:17" ht="20.45" customHeight="1">
      <c r="A404" s="132" t="s">
        <v>101</v>
      </c>
      <c r="B404" s="66"/>
      <c r="C404" s="66"/>
      <c r="D404" s="66"/>
      <c r="E404" s="66"/>
      <c r="F404" s="66"/>
      <c r="G404" s="66"/>
      <c r="H404" s="66"/>
      <c r="J404" s="132" t="s">
        <v>101</v>
      </c>
      <c r="K404" s="66"/>
      <c r="L404" s="66"/>
      <c r="M404" s="66"/>
      <c r="N404" s="66"/>
      <c r="O404" s="66"/>
      <c r="P404" s="66"/>
      <c r="Q404" s="66"/>
    </row>
    <row r="405" spans="1:17" ht="20.45" customHeight="1">
      <c r="A405" s="108" t="s">
        <v>56</v>
      </c>
      <c r="B405" s="66">
        <f>SUM(C405:H405,K405:Q405)</f>
        <v>155460.9</v>
      </c>
      <c r="C405" s="42">
        <v>22979.25</v>
      </c>
      <c r="D405" s="42">
        <v>22696.799999999999</v>
      </c>
      <c r="E405" s="42">
        <v>3560.5499999999997</v>
      </c>
      <c r="F405" s="42">
        <v>15666</v>
      </c>
      <c r="G405" s="42">
        <v>10479</v>
      </c>
      <c r="H405" s="42">
        <v>13093.5</v>
      </c>
      <c r="J405" s="108" t="s">
        <v>56</v>
      </c>
      <c r="K405" s="42">
        <v>13693.05</v>
      </c>
      <c r="L405" s="42">
        <v>34443.15</v>
      </c>
      <c r="M405" s="42">
        <v>4008.8999999999996</v>
      </c>
      <c r="N405" s="42">
        <v>2431.7999999999997</v>
      </c>
      <c r="O405" s="42">
        <v>7041.3</v>
      </c>
      <c r="P405" s="42">
        <v>2490.6</v>
      </c>
      <c r="Q405" s="42">
        <v>2877</v>
      </c>
    </row>
    <row r="406" spans="1:17" ht="20.45" customHeight="1">
      <c r="A406" s="108" t="s">
        <v>57</v>
      </c>
      <c r="B406" s="66">
        <f t="shared" ref="B406:B424" si="16">SUM(C406:H406,K406:Q406)</f>
        <v>585467.81999999995</v>
      </c>
      <c r="C406" s="42">
        <v>87887.099999999991</v>
      </c>
      <c r="D406" s="42">
        <v>87217.2</v>
      </c>
      <c r="E406" s="42">
        <v>38661</v>
      </c>
      <c r="F406" s="42">
        <v>56416.5</v>
      </c>
      <c r="G406" s="42">
        <v>43585.5</v>
      </c>
      <c r="H406" s="42">
        <v>69035.399999999994</v>
      </c>
      <c r="J406" s="108" t="s">
        <v>57</v>
      </c>
      <c r="K406" s="42">
        <v>49081.2</v>
      </c>
      <c r="L406" s="42">
        <v>55002.57</v>
      </c>
      <c r="M406" s="42">
        <v>16982.7</v>
      </c>
      <c r="N406" s="42">
        <v>26862.149999999998</v>
      </c>
      <c r="O406" s="42">
        <v>34303.5</v>
      </c>
      <c r="P406" s="42">
        <v>12310.199999999999</v>
      </c>
      <c r="Q406" s="42">
        <v>8122.7999999999993</v>
      </c>
    </row>
    <row r="407" spans="1:17" ht="20.45" customHeight="1">
      <c r="A407" s="108" t="s">
        <v>58</v>
      </c>
      <c r="B407" s="66">
        <f t="shared" si="16"/>
        <v>243662.99999999994</v>
      </c>
      <c r="C407" s="42">
        <v>22530</v>
      </c>
      <c r="D407" s="42">
        <v>19934.399999999998</v>
      </c>
      <c r="E407" s="42">
        <v>33662.400000000001</v>
      </c>
      <c r="F407" s="42">
        <v>23118</v>
      </c>
      <c r="G407" s="42">
        <v>21902.399999999998</v>
      </c>
      <c r="H407" s="42">
        <v>18724.8</v>
      </c>
      <c r="J407" s="108" t="s">
        <v>58</v>
      </c>
      <c r="K407" s="42">
        <v>38932.799999999996</v>
      </c>
      <c r="L407" s="42">
        <v>33586.199999999997</v>
      </c>
      <c r="M407" s="42">
        <v>1248</v>
      </c>
      <c r="N407" s="42">
        <v>16186.8</v>
      </c>
      <c r="O407" s="42">
        <v>6795.5999999999995</v>
      </c>
      <c r="P407" s="42">
        <v>6981.5999999999995</v>
      </c>
      <c r="Q407" s="42">
        <v>60</v>
      </c>
    </row>
    <row r="408" spans="1:17" ht="20.45" customHeight="1">
      <c r="A408" s="108" t="s">
        <v>62</v>
      </c>
      <c r="B408" s="66">
        <f t="shared" si="16"/>
        <v>41323.9</v>
      </c>
      <c r="C408" s="42">
        <v>4938</v>
      </c>
      <c r="D408" s="42">
        <v>5360.4</v>
      </c>
      <c r="E408" s="42">
        <v>6888</v>
      </c>
      <c r="F408" s="42">
        <v>5180.3999999999996</v>
      </c>
      <c r="G408" s="42">
        <v>8039.5</v>
      </c>
      <c r="H408" s="42">
        <v>1227.5999999999999</v>
      </c>
      <c r="J408" s="108" t="s">
        <v>62</v>
      </c>
      <c r="K408" s="42">
        <v>3867.6</v>
      </c>
      <c r="L408" s="42">
        <v>2373</v>
      </c>
      <c r="M408" s="42">
        <v>990</v>
      </c>
      <c r="N408" s="42">
        <v>406.2</v>
      </c>
      <c r="O408" s="42">
        <v>934.8</v>
      </c>
      <c r="P408" s="42">
        <v>1094.3999999999999</v>
      </c>
      <c r="Q408" s="42">
        <v>24</v>
      </c>
    </row>
    <row r="409" spans="1:17" ht="20.45" customHeight="1">
      <c r="A409" s="108" t="s">
        <v>63</v>
      </c>
      <c r="B409" s="66">
        <f t="shared" si="16"/>
        <v>79712.75</v>
      </c>
      <c r="C409" s="42">
        <v>17147</v>
      </c>
      <c r="D409" s="42">
        <v>10296</v>
      </c>
      <c r="E409" s="42">
        <v>1056.25</v>
      </c>
      <c r="F409" s="42">
        <v>12129</v>
      </c>
      <c r="G409" s="42">
        <v>12600.25</v>
      </c>
      <c r="H409" s="42">
        <v>8232.25</v>
      </c>
      <c r="J409" s="108" t="s">
        <v>63</v>
      </c>
      <c r="K409" s="42">
        <v>2216.5</v>
      </c>
      <c r="L409" s="42">
        <v>5554.25</v>
      </c>
      <c r="M409" s="42">
        <v>2418</v>
      </c>
      <c r="N409" s="42">
        <v>529.75</v>
      </c>
      <c r="O409" s="42">
        <v>2502.5</v>
      </c>
      <c r="P409" s="42">
        <v>2535</v>
      </c>
      <c r="Q409" s="42">
        <v>2496</v>
      </c>
    </row>
    <row r="410" spans="1:17" ht="20.45" customHeight="1">
      <c r="A410" s="108" t="s">
        <v>64</v>
      </c>
      <c r="B410" s="66">
        <f t="shared" si="16"/>
        <v>3194950</v>
      </c>
      <c r="C410" s="42">
        <v>324940</v>
      </c>
      <c r="D410" s="42">
        <v>265720</v>
      </c>
      <c r="E410" s="42">
        <v>135480</v>
      </c>
      <c r="F410" s="42">
        <v>425640</v>
      </c>
      <c r="G410" s="42">
        <v>293450</v>
      </c>
      <c r="H410" s="42">
        <v>388400</v>
      </c>
      <c r="J410" s="108" t="s">
        <v>64</v>
      </c>
      <c r="K410" s="42">
        <v>70940</v>
      </c>
      <c r="L410" s="42">
        <v>120150</v>
      </c>
      <c r="M410" s="42">
        <v>140910</v>
      </c>
      <c r="N410" s="42">
        <v>40800</v>
      </c>
      <c r="O410" s="42">
        <v>206660</v>
      </c>
      <c r="P410" s="42">
        <v>684300</v>
      </c>
      <c r="Q410" s="42">
        <v>97560</v>
      </c>
    </row>
    <row r="411" spans="1:17" ht="20.45" customHeight="1">
      <c r="A411" s="132" t="s">
        <v>129</v>
      </c>
      <c r="B411" s="66"/>
      <c r="C411" s="66"/>
      <c r="D411" s="66"/>
      <c r="E411" s="66"/>
      <c r="F411" s="66"/>
      <c r="G411" s="66"/>
      <c r="H411" s="66"/>
      <c r="J411" s="132" t="s">
        <v>129</v>
      </c>
      <c r="K411" s="66"/>
      <c r="L411" s="66"/>
      <c r="M411" s="66"/>
      <c r="N411" s="66"/>
      <c r="O411" s="66"/>
      <c r="P411" s="66"/>
      <c r="Q411" s="66"/>
    </row>
    <row r="412" spans="1:17" ht="20.45" customHeight="1">
      <c r="A412" s="108" t="s">
        <v>56</v>
      </c>
      <c r="B412" s="66">
        <f t="shared" si="16"/>
        <v>22334.626230000002</v>
      </c>
      <c r="C412" s="42">
        <v>3304.4161500000005</v>
      </c>
      <c r="D412" s="42">
        <v>3263.7998400000001</v>
      </c>
      <c r="E412" s="42">
        <v>491.35589999999996</v>
      </c>
      <c r="F412" s="42">
        <v>2252.7708000000002</v>
      </c>
      <c r="G412" s="42">
        <v>1506.8802000000003</v>
      </c>
      <c r="H412" s="42">
        <v>1882.8453</v>
      </c>
      <c r="J412" s="108" t="s">
        <v>56</v>
      </c>
      <c r="K412" s="42">
        <v>1969.06059</v>
      </c>
      <c r="L412" s="42">
        <v>4952.9249700000009</v>
      </c>
      <c r="M412" s="42">
        <v>576.4798199999999</v>
      </c>
      <c r="N412" s="42">
        <v>349.69283999999999</v>
      </c>
      <c r="O412" s="42">
        <v>1012.53894</v>
      </c>
      <c r="P412" s="42">
        <v>358.14828</v>
      </c>
      <c r="Q412" s="42">
        <v>413.71260000000001</v>
      </c>
    </row>
    <row r="413" spans="1:17" ht="20.45" customHeight="1">
      <c r="A413" s="108" t="s">
        <v>57</v>
      </c>
      <c r="B413" s="66">
        <f t="shared" si="16"/>
        <v>7506.0582240000003</v>
      </c>
      <c r="C413" s="42">
        <v>1124.9548799999998</v>
      </c>
      <c r="D413" s="42">
        <v>1116.3801599999999</v>
      </c>
      <c r="E413" s="42">
        <v>498.7269</v>
      </c>
      <c r="F413" s="42">
        <v>722.13120000000004</v>
      </c>
      <c r="G413" s="42">
        <v>557.89440000000002</v>
      </c>
      <c r="H413" s="42">
        <v>883.65311999999994</v>
      </c>
      <c r="J413" s="108" t="s">
        <v>57</v>
      </c>
      <c r="K413" s="42">
        <v>628.23936000000003</v>
      </c>
      <c r="L413" s="42">
        <v>704.03289600000005</v>
      </c>
      <c r="M413" s="42">
        <v>217.37856000000002</v>
      </c>
      <c r="N413" s="42">
        <v>343.83552000000003</v>
      </c>
      <c r="O413" s="42">
        <v>439.08480000000003</v>
      </c>
      <c r="P413" s="42">
        <v>157.57056</v>
      </c>
      <c r="Q413" s="42">
        <v>112.17586799999999</v>
      </c>
    </row>
    <row r="414" spans="1:17" ht="20.45" customHeight="1">
      <c r="A414" s="108" t="s">
        <v>58</v>
      </c>
      <c r="B414" s="66">
        <f t="shared" si="16"/>
        <v>6579.0810000000001</v>
      </c>
      <c r="C414" s="42">
        <v>608.30999999999995</v>
      </c>
      <c r="D414" s="42">
        <v>538.22879999999998</v>
      </c>
      <c r="E414" s="42">
        <v>908.88480000000004</v>
      </c>
      <c r="F414" s="42">
        <v>624.18600000000004</v>
      </c>
      <c r="G414" s="42">
        <v>591.36479999999995</v>
      </c>
      <c r="H414" s="42">
        <v>505.56959999999998</v>
      </c>
      <c r="J414" s="108" t="s">
        <v>58</v>
      </c>
      <c r="K414" s="42">
        <v>1051.1855999999998</v>
      </c>
      <c r="L414" s="42">
        <v>906.8273999999999</v>
      </c>
      <c r="M414" s="42">
        <v>33.695999999999998</v>
      </c>
      <c r="N414" s="42">
        <v>437.04359999999997</v>
      </c>
      <c r="O414" s="42">
        <v>183.48119999999997</v>
      </c>
      <c r="P414" s="42">
        <v>188.50319999999999</v>
      </c>
      <c r="Q414" s="42">
        <v>1.8</v>
      </c>
    </row>
    <row r="415" spans="1:17" ht="20.45" customHeight="1">
      <c r="A415" s="108" t="s">
        <v>62</v>
      </c>
      <c r="B415" s="66">
        <f t="shared" si="16"/>
        <v>1528.9843000000001</v>
      </c>
      <c r="C415" s="42">
        <v>182.70599999999999</v>
      </c>
      <c r="D415" s="42">
        <v>198.3348</v>
      </c>
      <c r="E415" s="42">
        <v>254.85599999999999</v>
      </c>
      <c r="F415" s="42">
        <v>191.67479999999998</v>
      </c>
      <c r="G415" s="42">
        <v>297.4615</v>
      </c>
      <c r="H415" s="42">
        <v>45.421199999999999</v>
      </c>
      <c r="J415" s="108" t="s">
        <v>62</v>
      </c>
      <c r="K415" s="42">
        <v>143.10119999999998</v>
      </c>
      <c r="L415" s="42">
        <v>87.801000000000002</v>
      </c>
      <c r="M415" s="42">
        <v>36.630000000000003</v>
      </c>
      <c r="N415" s="42">
        <v>15.029399999999999</v>
      </c>
      <c r="O415" s="42">
        <v>34.587600000000002</v>
      </c>
      <c r="P415" s="42">
        <v>40.492799999999995</v>
      </c>
      <c r="Q415" s="42">
        <v>0.88800000000000001</v>
      </c>
    </row>
    <row r="416" spans="1:17" ht="20.45" customHeight="1">
      <c r="A416" s="108" t="s">
        <v>63</v>
      </c>
      <c r="B416" s="66">
        <f t="shared" si="16"/>
        <v>2550.808</v>
      </c>
      <c r="C416" s="42">
        <v>548.70399999999995</v>
      </c>
      <c r="D416" s="42">
        <v>329.47199999999998</v>
      </c>
      <c r="E416" s="42">
        <v>33.799999999999997</v>
      </c>
      <c r="F416" s="42">
        <v>388.12799999999999</v>
      </c>
      <c r="G416" s="42">
        <v>403.20800000000003</v>
      </c>
      <c r="H416" s="42">
        <v>263.43200000000002</v>
      </c>
      <c r="J416" s="108" t="s">
        <v>63</v>
      </c>
      <c r="K416" s="42">
        <v>70.927999999999997</v>
      </c>
      <c r="L416" s="42">
        <v>177.73599999999999</v>
      </c>
      <c r="M416" s="42">
        <v>77.376000000000005</v>
      </c>
      <c r="N416" s="42">
        <v>16.952000000000002</v>
      </c>
      <c r="O416" s="42">
        <v>80.08</v>
      </c>
      <c r="P416" s="42">
        <v>81.12</v>
      </c>
      <c r="Q416" s="42">
        <v>79.872</v>
      </c>
    </row>
    <row r="417" spans="1:17" ht="20.45" customHeight="1">
      <c r="A417" s="108" t="s">
        <v>64</v>
      </c>
      <c r="B417" s="66">
        <f t="shared" si="16"/>
        <v>5094.8733000000002</v>
      </c>
      <c r="C417" s="42">
        <v>516.65460000000007</v>
      </c>
      <c r="D417" s="42">
        <v>422.49480000000005</v>
      </c>
      <c r="E417" s="42">
        <v>230.316</v>
      </c>
      <c r="F417" s="42">
        <v>676.76760000000002</v>
      </c>
      <c r="G417" s="42">
        <v>466.58550000000002</v>
      </c>
      <c r="H417" s="42">
        <v>617.55600000000004</v>
      </c>
      <c r="J417" s="108" t="s">
        <v>64</v>
      </c>
      <c r="K417" s="42">
        <v>112.7946</v>
      </c>
      <c r="L417" s="42">
        <v>191.0385</v>
      </c>
      <c r="M417" s="42">
        <v>224.04690000000002</v>
      </c>
      <c r="N417" s="42">
        <v>64.872</v>
      </c>
      <c r="O417" s="42">
        <v>328.58940000000001</v>
      </c>
      <c r="P417" s="42">
        <v>1088.037</v>
      </c>
      <c r="Q417" s="42">
        <v>155.12039999999999</v>
      </c>
    </row>
    <row r="418" spans="1:17" ht="20.45" customHeight="1">
      <c r="A418" s="132" t="s">
        <v>130</v>
      </c>
      <c r="B418" s="66"/>
      <c r="C418" s="66"/>
      <c r="D418" s="66"/>
      <c r="E418" s="66"/>
      <c r="F418" s="66"/>
      <c r="G418" s="66"/>
      <c r="H418" s="66"/>
      <c r="J418" s="132" t="s">
        <v>130</v>
      </c>
      <c r="K418" s="66"/>
      <c r="L418" s="66"/>
      <c r="M418" s="66"/>
      <c r="N418" s="66"/>
      <c r="O418" s="66"/>
      <c r="P418" s="66"/>
      <c r="Q418" s="66"/>
    </row>
    <row r="419" spans="1:17" ht="20.45" customHeight="1">
      <c r="A419" s="108" t="s">
        <v>44</v>
      </c>
      <c r="B419" s="66">
        <f t="shared" si="16"/>
        <v>82025.357400000023</v>
      </c>
      <c r="C419" s="66">
        <v>11581.542000000001</v>
      </c>
      <c r="D419" s="66">
        <v>11439.1872</v>
      </c>
      <c r="E419" s="66">
        <v>1068.1650000000002</v>
      </c>
      <c r="F419" s="66">
        <v>7895.6640000000007</v>
      </c>
      <c r="G419" s="66">
        <v>5281.4160000000011</v>
      </c>
      <c r="H419" s="66">
        <v>10998.54</v>
      </c>
      <c r="J419" s="108" t="s">
        <v>44</v>
      </c>
      <c r="K419" s="66">
        <v>6901.2972</v>
      </c>
      <c r="L419" s="66">
        <v>17359.347600000001</v>
      </c>
      <c r="M419" s="66">
        <v>2020.4856000000004</v>
      </c>
      <c r="N419" s="66">
        <v>1225.6271999999999</v>
      </c>
      <c r="O419" s="66">
        <v>3548.8152000000005</v>
      </c>
      <c r="P419" s="66">
        <v>1255.2624000000001</v>
      </c>
      <c r="Q419" s="66">
        <v>1450.0080000000003</v>
      </c>
    </row>
    <row r="420" spans="1:17" ht="20.45" customHeight="1">
      <c r="A420" s="108" t="s">
        <v>65</v>
      </c>
      <c r="B420" s="66">
        <f t="shared" si="16"/>
        <v>2836.8844350000008</v>
      </c>
      <c r="C420" s="66">
        <v>425.83392500000002</v>
      </c>
      <c r="D420" s="66">
        <v>422.58810000000011</v>
      </c>
      <c r="E420" s="66">
        <v>184.28410000000002</v>
      </c>
      <c r="F420" s="66">
        <v>273.35137500000002</v>
      </c>
      <c r="G420" s="66">
        <v>211.18212500000004</v>
      </c>
      <c r="H420" s="66">
        <v>334.49295000000006</v>
      </c>
      <c r="J420" s="108" t="s">
        <v>65</v>
      </c>
      <c r="K420" s="66">
        <v>237.81010000000003</v>
      </c>
      <c r="L420" s="66">
        <v>266.50054750000004</v>
      </c>
      <c r="M420" s="66">
        <v>82.285225000000011</v>
      </c>
      <c r="N420" s="66">
        <v>130.15351250000001</v>
      </c>
      <c r="O420" s="66">
        <v>166.20862500000001</v>
      </c>
      <c r="P420" s="66">
        <v>59.64585000000001</v>
      </c>
      <c r="Q420" s="66">
        <v>42.548000000000002</v>
      </c>
    </row>
    <row r="421" spans="1:17" ht="20.45" customHeight="1">
      <c r="A421" s="108" t="s">
        <v>66</v>
      </c>
      <c r="B421" s="66">
        <f t="shared" si="16"/>
        <v>2558.4614999999999</v>
      </c>
      <c r="C421" s="66">
        <v>236.565</v>
      </c>
      <c r="D421" s="66">
        <v>209.31120000000001</v>
      </c>
      <c r="E421" s="66">
        <v>353.45519999999999</v>
      </c>
      <c r="F421" s="66">
        <v>242.739</v>
      </c>
      <c r="G421" s="66">
        <v>229.9752</v>
      </c>
      <c r="H421" s="66">
        <v>196.6104</v>
      </c>
      <c r="J421" s="108" t="s">
        <v>66</v>
      </c>
      <c r="K421" s="66">
        <v>408.7944</v>
      </c>
      <c r="L421" s="66">
        <v>352.65510000000006</v>
      </c>
      <c r="M421" s="66">
        <v>13.103999999999999</v>
      </c>
      <c r="N421" s="66">
        <v>169.9614</v>
      </c>
      <c r="O421" s="66">
        <v>71.353800000000007</v>
      </c>
      <c r="P421" s="66">
        <v>73.30680000000001</v>
      </c>
      <c r="Q421" s="66">
        <v>0.63</v>
      </c>
    </row>
    <row r="422" spans="1:17" ht="20.45" customHeight="1">
      <c r="A422" s="108" t="s">
        <v>67</v>
      </c>
      <c r="B422" s="66">
        <f t="shared" si="16"/>
        <v>377.650575</v>
      </c>
      <c r="C422" s="66">
        <v>44.133375000000008</v>
      </c>
      <c r="D422" s="66">
        <v>47.908575000000006</v>
      </c>
      <c r="E422" s="66">
        <v>61.561500000000009</v>
      </c>
      <c r="F422" s="66">
        <v>46.299825000000006</v>
      </c>
      <c r="G422" s="66">
        <v>78.385125000000002</v>
      </c>
      <c r="H422" s="66">
        <v>10.971674999999999</v>
      </c>
      <c r="J422" s="108" t="s">
        <v>67</v>
      </c>
      <c r="K422" s="66">
        <v>34.566674999999996</v>
      </c>
      <c r="L422" s="66">
        <v>21.2086875</v>
      </c>
      <c r="M422" s="66">
        <v>10.617749999999999</v>
      </c>
      <c r="N422" s="66">
        <v>3.6304125000000003</v>
      </c>
      <c r="O422" s="66">
        <v>8.3547750000000001</v>
      </c>
      <c r="P422" s="66">
        <v>9.7811999999999983</v>
      </c>
      <c r="Q422" s="352">
        <v>0.23100000000000004</v>
      </c>
    </row>
    <row r="423" spans="1:17" ht="20.45" customHeight="1">
      <c r="A423" s="108" t="s">
        <v>68</v>
      </c>
      <c r="B423" s="352">
        <f t="shared" si="16"/>
        <v>0</v>
      </c>
      <c r="C423" s="352">
        <v>0</v>
      </c>
      <c r="D423" s="352">
        <v>0</v>
      </c>
      <c r="E423" s="352">
        <v>0</v>
      </c>
      <c r="F423" s="352">
        <v>0</v>
      </c>
      <c r="G423" s="352">
        <v>0</v>
      </c>
      <c r="H423" s="352">
        <v>0</v>
      </c>
      <c r="J423" s="108" t="s">
        <v>68</v>
      </c>
      <c r="K423" s="352">
        <v>0</v>
      </c>
      <c r="L423" s="352">
        <v>0</v>
      </c>
      <c r="M423" s="352">
        <v>0</v>
      </c>
      <c r="N423" s="352">
        <v>0</v>
      </c>
      <c r="O423" s="352">
        <v>0</v>
      </c>
      <c r="P423" s="352">
        <v>0</v>
      </c>
      <c r="Q423" s="352">
        <v>0</v>
      </c>
    </row>
    <row r="424" spans="1:17" ht="20.45" customHeight="1">
      <c r="A424" s="109" t="s">
        <v>45</v>
      </c>
      <c r="B424" s="353">
        <f t="shared" si="16"/>
        <v>1901.4663023999999</v>
      </c>
      <c r="C424" s="72">
        <v>193.2483168</v>
      </c>
      <c r="D424" s="72">
        <v>158.02899839999998</v>
      </c>
      <c r="E424" s="120">
        <v>81.938304000000002</v>
      </c>
      <c r="F424" s="120">
        <v>253.13662079999997</v>
      </c>
      <c r="G424" s="120">
        <v>174.52058400000001</v>
      </c>
      <c r="H424" s="120">
        <v>230.989248</v>
      </c>
      <c r="J424" s="109" t="s">
        <v>45</v>
      </c>
      <c r="K424" s="120">
        <v>42.189436799999996</v>
      </c>
      <c r="L424" s="120">
        <v>71.455607999999998</v>
      </c>
      <c r="M424" s="120">
        <v>83.801995199999993</v>
      </c>
      <c r="N424" s="120">
        <v>24.264576000000002</v>
      </c>
      <c r="O424" s="120">
        <v>122.90483519999999</v>
      </c>
      <c r="P424" s="120">
        <v>406.96689600000002</v>
      </c>
      <c r="Q424" s="120">
        <v>58.0208832</v>
      </c>
    </row>
    <row r="425" spans="1:17" ht="12.6" customHeight="1">
      <c r="A425" s="130"/>
      <c r="B425" s="66"/>
      <c r="C425" s="66"/>
      <c r="D425" s="66"/>
      <c r="E425" s="66"/>
      <c r="F425" s="66"/>
      <c r="G425" s="66"/>
      <c r="H425" s="73" t="s">
        <v>250</v>
      </c>
      <c r="J425" s="130"/>
      <c r="K425" s="66"/>
      <c r="L425" s="66"/>
      <c r="M425" s="66"/>
      <c r="N425" s="66"/>
      <c r="O425" s="66"/>
      <c r="P425" s="66"/>
      <c r="Q425" s="73" t="s">
        <v>237</v>
      </c>
    </row>
    <row r="426" spans="1:17" ht="11.25" customHeight="1">
      <c r="A426" s="541"/>
      <c r="B426" s="541"/>
      <c r="C426" s="541"/>
      <c r="D426" s="541"/>
      <c r="E426" s="541"/>
      <c r="F426" s="541"/>
      <c r="G426" s="541"/>
      <c r="H426" s="541"/>
      <c r="J426" s="541"/>
      <c r="K426" s="541"/>
      <c r="L426" s="541"/>
      <c r="M426" s="541"/>
      <c r="N426" s="541"/>
      <c r="O426" s="541"/>
      <c r="P426" s="541"/>
      <c r="Q426" s="541"/>
    </row>
    <row r="427" spans="1:17" ht="13.5" customHeight="1">
      <c r="A427" s="542" t="str">
        <f>A352</f>
        <v>12.5  PUNO: POBLACIÓN ESTIMADA, NÚMERO DE CABEZAS PARA SACA, PRODUCCIÓN DE CARNE  Y  DERIVADOS</v>
      </c>
      <c r="B427" s="542"/>
      <c r="C427" s="542"/>
      <c r="D427" s="542"/>
      <c r="E427" s="542"/>
      <c r="F427" s="542"/>
      <c r="G427" s="542"/>
      <c r="H427" s="542"/>
      <c r="J427" s="542" t="str">
        <f>A352</f>
        <v>12.5  PUNO: POBLACIÓN ESTIMADA, NÚMERO DE CABEZAS PARA SACA, PRODUCCIÓN DE CARNE  Y  DERIVADOS</v>
      </c>
      <c r="K427" s="542"/>
      <c r="L427" s="542"/>
      <c r="M427" s="542"/>
      <c r="N427" s="542"/>
      <c r="O427" s="542"/>
      <c r="P427" s="542"/>
      <c r="Q427" s="542"/>
    </row>
    <row r="428" spans="1:17" ht="13.5" customHeight="1">
      <c r="A428" s="542" t="str">
        <f>A353</f>
        <v xml:space="preserve">        PECUARIOS POR PROVINCIA, SEGÚN ESPECIE, 2020 - 2024</v>
      </c>
      <c r="B428" s="542"/>
      <c r="C428" s="542"/>
      <c r="D428" s="542"/>
      <c r="E428" s="542"/>
      <c r="F428" s="542"/>
      <c r="G428" s="542"/>
      <c r="H428" s="542"/>
      <c r="I428" s="214"/>
      <c r="J428" s="542" t="str">
        <f>A353</f>
        <v xml:space="preserve">        PECUARIOS POR PROVINCIA, SEGÚN ESPECIE, 2020 - 2024</v>
      </c>
      <c r="K428" s="542"/>
      <c r="L428" s="542"/>
      <c r="M428" s="542"/>
      <c r="N428" s="542"/>
      <c r="O428" s="542"/>
      <c r="P428" s="542"/>
      <c r="Q428" s="542"/>
    </row>
    <row r="429" spans="1:17" ht="12.75" customHeight="1">
      <c r="A429" s="190" t="s">
        <v>154</v>
      </c>
      <c r="B429" s="156"/>
      <c r="C429" s="156"/>
      <c r="D429" s="156"/>
      <c r="E429" s="156"/>
      <c r="F429" s="156"/>
      <c r="G429" s="156"/>
      <c r="H429" s="156"/>
      <c r="I429" s="214"/>
      <c r="J429" s="190" t="s">
        <v>154</v>
      </c>
      <c r="K429" s="156"/>
      <c r="L429" s="156"/>
      <c r="M429" s="156"/>
      <c r="N429" s="156"/>
      <c r="O429" s="156"/>
      <c r="P429" s="156"/>
      <c r="Q429" s="163"/>
    </row>
    <row r="430" spans="1:17" ht="5.0999999999999996" customHeight="1">
      <c r="A430" s="190"/>
      <c r="B430" s="156"/>
      <c r="C430" s="156"/>
      <c r="D430" s="156"/>
      <c r="E430" s="156"/>
      <c r="F430" s="156"/>
      <c r="G430" s="156"/>
      <c r="H430" s="156"/>
      <c r="I430" s="214"/>
      <c r="J430" s="190"/>
      <c r="K430" s="156"/>
      <c r="L430" s="156"/>
      <c r="M430" s="156"/>
      <c r="N430" s="156"/>
      <c r="O430" s="156"/>
      <c r="P430" s="156"/>
      <c r="Q430" s="163"/>
    </row>
    <row r="431" spans="1:17" ht="12.75" customHeight="1">
      <c r="A431" s="543" t="s">
        <v>166</v>
      </c>
      <c r="B431" s="547" t="s">
        <v>60</v>
      </c>
      <c r="C431" s="548"/>
      <c r="D431" s="548"/>
      <c r="E431" s="548"/>
      <c r="F431" s="548"/>
      <c r="G431" s="548"/>
      <c r="H431" s="548"/>
      <c r="I431" s="214"/>
      <c r="J431" s="543" t="s">
        <v>166</v>
      </c>
      <c r="K431" s="547" t="s">
        <v>60</v>
      </c>
      <c r="L431" s="548"/>
      <c r="M431" s="548"/>
      <c r="N431" s="548"/>
      <c r="O431" s="548"/>
      <c r="P431" s="548"/>
      <c r="Q431" s="548"/>
    </row>
    <row r="432" spans="1:17" ht="38.25" customHeight="1">
      <c r="A432" s="544"/>
      <c r="B432" s="191" t="s">
        <v>47</v>
      </c>
      <c r="C432" s="112" t="s">
        <v>50</v>
      </c>
      <c r="D432" s="112" t="s">
        <v>70</v>
      </c>
      <c r="E432" s="112" t="s">
        <v>54</v>
      </c>
      <c r="F432" s="192" t="s">
        <v>55</v>
      </c>
      <c r="G432" s="112" t="s">
        <v>71</v>
      </c>
      <c r="H432" s="112" t="s">
        <v>72</v>
      </c>
      <c r="J432" s="544"/>
      <c r="K432" s="112" t="s">
        <v>51</v>
      </c>
      <c r="L432" s="191" t="s">
        <v>48</v>
      </c>
      <c r="M432" s="112" t="s">
        <v>49</v>
      </c>
      <c r="N432" s="112" t="s">
        <v>149</v>
      </c>
      <c r="O432" s="112" t="s">
        <v>73</v>
      </c>
      <c r="P432" s="191" t="s">
        <v>52</v>
      </c>
      <c r="Q432" s="112" t="s">
        <v>53</v>
      </c>
    </row>
    <row r="433" spans="1:17" ht="5.0999999999999996" customHeight="1">
      <c r="A433" s="439"/>
      <c r="B433" s="467"/>
      <c r="C433" s="189"/>
      <c r="D433" s="189"/>
      <c r="E433" s="189"/>
      <c r="F433" s="468"/>
      <c r="G433" s="189"/>
      <c r="H433" s="189"/>
      <c r="J433" s="439"/>
      <c r="K433" s="189"/>
      <c r="L433" s="467"/>
      <c r="M433" s="189"/>
      <c r="N433" s="189"/>
      <c r="O433" s="189"/>
      <c r="P433" s="467"/>
      <c r="Q433" s="189"/>
    </row>
    <row r="434" spans="1:17" ht="20.45" customHeight="1">
      <c r="A434" s="132">
        <v>2022</v>
      </c>
      <c r="B434" s="163"/>
      <c r="C434" s="163"/>
      <c r="D434" s="163"/>
      <c r="E434" s="163"/>
      <c r="F434" s="163"/>
      <c r="G434" s="163"/>
      <c r="H434" s="163"/>
      <c r="J434" s="132">
        <v>2022</v>
      </c>
      <c r="K434" s="406"/>
      <c r="L434" s="406"/>
      <c r="M434" s="163"/>
      <c r="N434" s="163"/>
      <c r="O434" s="163"/>
      <c r="P434" s="163"/>
      <c r="Q434" s="163"/>
    </row>
    <row r="435" spans="1:17" ht="20.45" customHeight="1">
      <c r="A435" s="132" t="s">
        <v>100</v>
      </c>
      <c r="B435" s="163"/>
      <c r="C435" s="163"/>
      <c r="D435" s="163"/>
      <c r="E435" s="163"/>
      <c r="F435" s="407"/>
      <c r="G435" s="163"/>
      <c r="H435" s="163"/>
      <c r="J435" s="132" t="s">
        <v>100</v>
      </c>
      <c r="K435" s="163"/>
      <c r="L435" s="163"/>
      <c r="M435" s="163"/>
      <c r="N435" s="163"/>
      <c r="O435" s="163"/>
      <c r="P435" s="163"/>
      <c r="Q435" s="163"/>
    </row>
    <row r="436" spans="1:17" ht="20.45" customHeight="1">
      <c r="A436" s="108" t="s">
        <v>56</v>
      </c>
      <c r="B436" s="66">
        <f t="shared" ref="B436:B441" si="17">SUM(C436:H436,K436:Q436)</f>
        <v>759235</v>
      </c>
      <c r="C436" s="66">
        <v>107130</v>
      </c>
      <c r="D436" s="66">
        <v>108590</v>
      </c>
      <c r="E436" s="66">
        <v>16480</v>
      </c>
      <c r="F436" s="66">
        <v>75500</v>
      </c>
      <c r="G436" s="66">
        <v>49900</v>
      </c>
      <c r="H436" s="66">
        <v>62350</v>
      </c>
      <c r="J436" s="108" t="s">
        <v>56</v>
      </c>
      <c r="K436" s="66">
        <v>81620</v>
      </c>
      <c r="L436" s="66">
        <v>166770</v>
      </c>
      <c r="M436" s="66">
        <v>19090</v>
      </c>
      <c r="N436" s="66">
        <v>13095</v>
      </c>
      <c r="O436" s="66">
        <v>33530</v>
      </c>
      <c r="P436" s="66">
        <v>11530</v>
      </c>
      <c r="Q436" s="66">
        <v>13650</v>
      </c>
    </row>
    <row r="437" spans="1:17" ht="20.45" customHeight="1">
      <c r="A437" s="108" t="s">
        <v>57</v>
      </c>
      <c r="B437" s="66">
        <f t="shared" si="17"/>
        <v>2772245</v>
      </c>
      <c r="C437" s="42">
        <v>422870</v>
      </c>
      <c r="D437" s="42">
        <v>412710</v>
      </c>
      <c r="E437" s="42">
        <v>184835</v>
      </c>
      <c r="F437" s="42">
        <v>249025</v>
      </c>
      <c r="G437" s="42">
        <v>207550</v>
      </c>
      <c r="H437" s="42">
        <v>328740</v>
      </c>
      <c r="J437" s="108" t="s">
        <v>57</v>
      </c>
      <c r="K437" s="42">
        <v>232890</v>
      </c>
      <c r="L437" s="42">
        <v>262555</v>
      </c>
      <c r="M437" s="42">
        <v>80870</v>
      </c>
      <c r="N437" s="42">
        <v>128780</v>
      </c>
      <c r="O437" s="42">
        <v>163350</v>
      </c>
      <c r="P437" s="42">
        <v>59470</v>
      </c>
      <c r="Q437" s="42">
        <v>38600</v>
      </c>
    </row>
    <row r="438" spans="1:17" ht="20.45" customHeight="1">
      <c r="A438" s="108" t="s">
        <v>58</v>
      </c>
      <c r="B438" s="66">
        <f t="shared" si="17"/>
        <v>2042100</v>
      </c>
      <c r="C438" s="42">
        <v>187275</v>
      </c>
      <c r="D438" s="42">
        <v>165590</v>
      </c>
      <c r="E438" s="42">
        <v>280665</v>
      </c>
      <c r="F438" s="42">
        <v>188600</v>
      </c>
      <c r="G438" s="42">
        <v>182520</v>
      </c>
      <c r="H438" s="42">
        <v>156040</v>
      </c>
      <c r="J438" s="108" t="s">
        <v>58</v>
      </c>
      <c r="K438" s="42">
        <v>337415</v>
      </c>
      <c r="L438" s="42">
        <v>280575</v>
      </c>
      <c r="M438" s="42">
        <v>10400</v>
      </c>
      <c r="N438" s="42">
        <v>134770</v>
      </c>
      <c r="O438" s="42">
        <v>59420</v>
      </c>
      <c r="P438" s="42">
        <v>58180</v>
      </c>
      <c r="Q438" s="42">
        <v>650</v>
      </c>
    </row>
    <row r="439" spans="1:17" ht="20.45" customHeight="1">
      <c r="A439" s="108" t="s">
        <v>62</v>
      </c>
      <c r="B439" s="66">
        <f t="shared" si="17"/>
        <v>358845</v>
      </c>
      <c r="C439" s="42">
        <v>41560</v>
      </c>
      <c r="D439" s="42">
        <v>43360</v>
      </c>
      <c r="E439" s="42">
        <v>57410</v>
      </c>
      <c r="F439" s="42">
        <v>43270</v>
      </c>
      <c r="G439" s="42">
        <v>80395</v>
      </c>
      <c r="H439" s="42">
        <v>10230</v>
      </c>
      <c r="J439" s="108" t="s">
        <v>62</v>
      </c>
      <c r="K439" s="42">
        <v>32265</v>
      </c>
      <c r="L439" s="42">
        <v>19895</v>
      </c>
      <c r="M439" s="42">
        <v>9900</v>
      </c>
      <c r="N439" s="42">
        <v>3300</v>
      </c>
      <c r="O439" s="42">
        <v>7790</v>
      </c>
      <c r="P439" s="42">
        <v>9120</v>
      </c>
      <c r="Q439" s="42">
        <v>350</v>
      </c>
    </row>
    <row r="440" spans="1:17" ht="20.45" customHeight="1">
      <c r="A440" s="108" t="s">
        <v>63</v>
      </c>
      <c r="B440" s="66">
        <f t="shared" si="17"/>
        <v>120520</v>
      </c>
      <c r="C440" s="42">
        <v>23730</v>
      </c>
      <c r="D440" s="42">
        <v>16360</v>
      </c>
      <c r="E440" s="42">
        <v>1655</v>
      </c>
      <c r="F440" s="42">
        <v>18500</v>
      </c>
      <c r="G440" s="42">
        <v>19400</v>
      </c>
      <c r="H440" s="42">
        <v>12665</v>
      </c>
      <c r="J440" s="108" t="s">
        <v>63</v>
      </c>
      <c r="K440" s="42">
        <v>3455</v>
      </c>
      <c r="L440" s="42">
        <v>8590</v>
      </c>
      <c r="M440" s="42">
        <v>3720</v>
      </c>
      <c r="N440" s="42">
        <v>815</v>
      </c>
      <c r="O440" s="42">
        <v>3850</v>
      </c>
      <c r="P440" s="42">
        <v>3950</v>
      </c>
      <c r="Q440" s="42">
        <v>3830</v>
      </c>
    </row>
    <row r="441" spans="1:17" ht="20.45" customHeight="1">
      <c r="A441" s="108" t="s">
        <v>64</v>
      </c>
      <c r="B441" s="66">
        <f t="shared" si="17"/>
        <v>1584985</v>
      </c>
      <c r="C441" s="42">
        <v>156710</v>
      </c>
      <c r="D441" s="42">
        <v>126160</v>
      </c>
      <c r="E441" s="42">
        <v>67270</v>
      </c>
      <c r="F441" s="42">
        <v>212820</v>
      </c>
      <c r="G441" s="42">
        <v>146735</v>
      </c>
      <c r="H441" s="42">
        <v>194200</v>
      </c>
      <c r="J441" s="108" t="s">
        <v>64</v>
      </c>
      <c r="K441" s="42">
        <v>35600</v>
      </c>
      <c r="L441" s="42">
        <v>60675</v>
      </c>
      <c r="M441" s="42">
        <v>70455</v>
      </c>
      <c r="N441" s="42">
        <v>19910</v>
      </c>
      <c r="O441" s="42">
        <v>103330</v>
      </c>
      <c r="P441" s="42">
        <v>342420</v>
      </c>
      <c r="Q441" s="42">
        <v>48700</v>
      </c>
    </row>
    <row r="442" spans="1:17" ht="20.45" customHeight="1">
      <c r="A442" s="132" t="s">
        <v>101</v>
      </c>
      <c r="B442" s="66"/>
      <c r="C442" s="66"/>
      <c r="D442" s="66"/>
      <c r="E442" s="66"/>
      <c r="F442" s="66"/>
      <c r="G442" s="66"/>
      <c r="H442" s="66"/>
      <c r="J442" s="132" t="s">
        <v>101</v>
      </c>
      <c r="K442" s="66"/>
      <c r="L442" s="66"/>
      <c r="M442" s="66"/>
      <c r="N442" s="66"/>
      <c r="O442" s="66"/>
      <c r="P442" s="66"/>
      <c r="Q442" s="66"/>
    </row>
    <row r="443" spans="1:17" ht="20.45" customHeight="1">
      <c r="A443" s="108" t="s">
        <v>56</v>
      </c>
      <c r="B443" s="66">
        <f t="shared" ref="B443:B448" si="18">SUM(C443:H443,K443:Q443)</f>
        <v>148880</v>
      </c>
      <c r="C443" s="42">
        <v>18950</v>
      </c>
      <c r="D443" s="42">
        <v>20530</v>
      </c>
      <c r="E443" s="42">
        <v>4420</v>
      </c>
      <c r="F443" s="42">
        <v>15740</v>
      </c>
      <c r="G443" s="42">
        <v>11835</v>
      </c>
      <c r="H443" s="42">
        <v>15360</v>
      </c>
      <c r="J443" s="108" t="s">
        <v>56</v>
      </c>
      <c r="K443" s="42">
        <v>11840</v>
      </c>
      <c r="L443" s="42">
        <v>27735</v>
      </c>
      <c r="M443" s="42">
        <v>3340</v>
      </c>
      <c r="N443" s="42">
        <v>3130</v>
      </c>
      <c r="O443" s="42">
        <v>9130</v>
      </c>
      <c r="P443" s="42">
        <v>2895</v>
      </c>
      <c r="Q443" s="42">
        <v>3975</v>
      </c>
    </row>
    <row r="444" spans="1:17" ht="20.45" customHeight="1">
      <c r="A444" s="108" t="s">
        <v>57</v>
      </c>
      <c r="B444" s="66">
        <f t="shared" si="18"/>
        <v>600435</v>
      </c>
      <c r="C444" s="42">
        <v>88090</v>
      </c>
      <c r="D444" s="42">
        <v>94610</v>
      </c>
      <c r="E444" s="42">
        <v>59750</v>
      </c>
      <c r="F444" s="42">
        <v>51410</v>
      </c>
      <c r="G444" s="42">
        <v>29945</v>
      </c>
      <c r="H444" s="42">
        <v>60240</v>
      </c>
      <c r="J444" s="108" t="s">
        <v>57</v>
      </c>
      <c r="K444" s="42">
        <v>53810</v>
      </c>
      <c r="L444" s="42">
        <v>65065</v>
      </c>
      <c r="M444" s="42">
        <v>18985</v>
      </c>
      <c r="N444" s="42">
        <v>27250</v>
      </c>
      <c r="O444" s="42">
        <v>29760</v>
      </c>
      <c r="P444" s="42">
        <v>12210</v>
      </c>
      <c r="Q444" s="42">
        <v>9310</v>
      </c>
    </row>
    <row r="445" spans="1:17" ht="20.45" customHeight="1">
      <c r="A445" s="108" t="s">
        <v>58</v>
      </c>
      <c r="B445" s="66">
        <f t="shared" si="18"/>
        <v>179820</v>
      </c>
      <c r="C445" s="42">
        <v>18760</v>
      </c>
      <c r="D445" s="42">
        <v>16650</v>
      </c>
      <c r="E445" s="381" t="s">
        <v>307</v>
      </c>
      <c r="F445" s="42">
        <v>17770</v>
      </c>
      <c r="G445" s="42">
        <v>14060</v>
      </c>
      <c r="H445" s="42">
        <v>19110</v>
      </c>
      <c r="J445" s="108" t="s">
        <v>58</v>
      </c>
      <c r="K445" s="42">
        <v>31740</v>
      </c>
      <c r="L445" s="42">
        <v>33515</v>
      </c>
      <c r="M445" s="42">
        <v>1725</v>
      </c>
      <c r="N445" s="42">
        <v>12920</v>
      </c>
      <c r="O445" s="42">
        <v>6265</v>
      </c>
      <c r="P445" s="42">
        <v>7200</v>
      </c>
      <c r="Q445" s="42">
        <v>105</v>
      </c>
    </row>
    <row r="446" spans="1:17" ht="20.45" customHeight="1">
      <c r="A446" s="108" t="s">
        <v>62</v>
      </c>
      <c r="B446" s="66">
        <f t="shared" si="18"/>
        <v>39215</v>
      </c>
      <c r="C446" s="42">
        <v>4065</v>
      </c>
      <c r="D446" s="42">
        <v>5700</v>
      </c>
      <c r="E446" s="42">
        <v>6450</v>
      </c>
      <c r="F446" s="42">
        <v>5470</v>
      </c>
      <c r="G446" s="42">
        <v>4665</v>
      </c>
      <c r="H446" s="42">
        <v>1235</v>
      </c>
      <c r="J446" s="108" t="s">
        <v>62</v>
      </c>
      <c r="K446" s="42">
        <v>4000</v>
      </c>
      <c r="L446" s="42">
        <v>3750</v>
      </c>
      <c r="M446" s="42">
        <v>855</v>
      </c>
      <c r="N446" s="42">
        <v>370</v>
      </c>
      <c r="O446" s="42">
        <v>1090</v>
      </c>
      <c r="P446" s="42">
        <v>1505</v>
      </c>
      <c r="Q446" s="42">
        <v>60</v>
      </c>
    </row>
    <row r="447" spans="1:17" ht="20.45" customHeight="1">
      <c r="A447" s="108" t="s">
        <v>63</v>
      </c>
      <c r="B447" s="66">
        <f t="shared" si="18"/>
        <v>77210</v>
      </c>
      <c r="C447" s="42">
        <v>16460</v>
      </c>
      <c r="D447" s="42">
        <v>11100</v>
      </c>
      <c r="E447" s="42">
        <v>935</v>
      </c>
      <c r="F447" s="42">
        <v>10910</v>
      </c>
      <c r="G447" s="42">
        <v>8450</v>
      </c>
      <c r="H447" s="42">
        <v>9350</v>
      </c>
      <c r="J447" s="108" t="s">
        <v>63</v>
      </c>
      <c r="K447" s="42">
        <v>2795</v>
      </c>
      <c r="L447" s="42">
        <v>4285</v>
      </c>
      <c r="M447" s="42">
        <v>2680</v>
      </c>
      <c r="N447" s="42">
        <v>575</v>
      </c>
      <c r="O447" s="42">
        <v>4730</v>
      </c>
      <c r="P447" s="42">
        <v>1610</v>
      </c>
      <c r="Q447" s="42">
        <v>3330</v>
      </c>
    </row>
    <row r="448" spans="1:17" ht="20.45" customHeight="1">
      <c r="A448" s="108" t="s">
        <v>64</v>
      </c>
      <c r="B448" s="66">
        <f t="shared" si="18"/>
        <v>2066415</v>
      </c>
      <c r="C448" s="42">
        <v>210160</v>
      </c>
      <c r="D448" s="42">
        <v>257190</v>
      </c>
      <c r="E448" s="42">
        <v>139240</v>
      </c>
      <c r="F448" s="42">
        <v>238980</v>
      </c>
      <c r="G448" s="42">
        <v>98355</v>
      </c>
      <c r="H448" s="42">
        <v>217790</v>
      </c>
      <c r="J448" s="108" t="s">
        <v>64</v>
      </c>
      <c r="K448" s="42">
        <v>108300</v>
      </c>
      <c r="L448" s="42">
        <v>98520</v>
      </c>
      <c r="M448" s="42">
        <v>85170</v>
      </c>
      <c r="N448" s="42">
        <v>31150</v>
      </c>
      <c r="O448" s="42">
        <v>215890</v>
      </c>
      <c r="P448" s="42">
        <v>265280</v>
      </c>
      <c r="Q448" s="42">
        <v>100390</v>
      </c>
    </row>
    <row r="449" spans="1:17" ht="20.45" customHeight="1">
      <c r="A449" s="132" t="s">
        <v>129</v>
      </c>
      <c r="B449" s="66"/>
      <c r="C449" s="66"/>
      <c r="D449" s="66"/>
      <c r="E449" s="66"/>
      <c r="F449" s="66"/>
      <c r="G449" s="66"/>
      <c r="H449" s="66"/>
      <c r="J449" s="132" t="s">
        <v>129</v>
      </c>
      <c r="K449" s="66"/>
      <c r="L449" s="66"/>
      <c r="M449" s="66"/>
      <c r="N449" s="66"/>
      <c r="O449" s="66"/>
      <c r="P449" s="66"/>
      <c r="Q449" s="66"/>
    </row>
    <row r="450" spans="1:17" ht="20.45" customHeight="1">
      <c r="A450" s="108" t="s">
        <v>56</v>
      </c>
      <c r="B450" s="66">
        <f t="shared" ref="B450:B455" si="19">SUM(C450:H450,K450:Q450)</f>
        <v>20543</v>
      </c>
      <c r="C450" s="42">
        <v>2750</v>
      </c>
      <c r="D450" s="42">
        <v>2968</v>
      </c>
      <c r="E450" s="42">
        <v>618</v>
      </c>
      <c r="F450" s="42">
        <v>2271</v>
      </c>
      <c r="G450" s="42">
        <v>1713</v>
      </c>
      <c r="H450" s="42">
        <v>1635</v>
      </c>
      <c r="J450" s="108" t="s">
        <v>56</v>
      </c>
      <c r="K450" s="42">
        <v>1682</v>
      </c>
      <c r="L450" s="42">
        <v>4095</v>
      </c>
      <c r="M450" s="42">
        <v>473</v>
      </c>
      <c r="N450" s="42">
        <v>48</v>
      </c>
      <c r="O450" s="42">
        <v>1319</v>
      </c>
      <c r="P450" s="42">
        <v>405</v>
      </c>
      <c r="Q450" s="42">
        <v>566</v>
      </c>
    </row>
    <row r="451" spans="1:17" ht="20.45" customHeight="1">
      <c r="A451" s="108" t="s">
        <v>57</v>
      </c>
      <c r="B451" s="66">
        <f t="shared" si="19"/>
        <v>8421</v>
      </c>
      <c r="C451" s="42">
        <v>1255</v>
      </c>
      <c r="D451" s="42">
        <v>1334</v>
      </c>
      <c r="E451" s="42">
        <v>808</v>
      </c>
      <c r="F451" s="42">
        <v>711</v>
      </c>
      <c r="G451" s="42">
        <v>423</v>
      </c>
      <c r="H451" s="42">
        <v>858</v>
      </c>
      <c r="J451" s="108" t="s">
        <v>57</v>
      </c>
      <c r="K451" s="42">
        <v>735</v>
      </c>
      <c r="L451" s="42">
        <v>971</v>
      </c>
      <c r="M451" s="42">
        <v>248</v>
      </c>
      <c r="N451" s="42">
        <v>371</v>
      </c>
      <c r="O451" s="42">
        <v>416</v>
      </c>
      <c r="P451" s="42">
        <v>162</v>
      </c>
      <c r="Q451" s="42">
        <v>129</v>
      </c>
    </row>
    <row r="452" spans="1:17" ht="20.45" customHeight="1">
      <c r="A452" s="108" t="s">
        <v>58</v>
      </c>
      <c r="B452" s="66">
        <f t="shared" si="19"/>
        <v>5873</v>
      </c>
      <c r="C452" s="42">
        <v>519</v>
      </c>
      <c r="D452" s="42">
        <v>463</v>
      </c>
      <c r="E452" s="42">
        <v>835</v>
      </c>
      <c r="F452" s="42">
        <v>492</v>
      </c>
      <c r="G452" s="42">
        <v>398</v>
      </c>
      <c r="H452" s="42">
        <v>529</v>
      </c>
      <c r="J452" s="108" t="s">
        <v>58</v>
      </c>
      <c r="K452" s="42">
        <v>884</v>
      </c>
      <c r="L452" s="42">
        <v>973</v>
      </c>
      <c r="M452" s="42">
        <v>47</v>
      </c>
      <c r="N452" s="42">
        <v>358</v>
      </c>
      <c r="O452" s="42">
        <v>173</v>
      </c>
      <c r="P452" s="42">
        <v>199</v>
      </c>
      <c r="Q452" s="42">
        <v>3</v>
      </c>
    </row>
    <row r="453" spans="1:17" ht="20.45" customHeight="1">
      <c r="A453" s="108" t="s">
        <v>62</v>
      </c>
      <c r="B453" s="66">
        <f t="shared" si="19"/>
        <v>1566</v>
      </c>
      <c r="C453" s="42">
        <v>159</v>
      </c>
      <c r="D453" s="42">
        <v>228</v>
      </c>
      <c r="E453" s="42">
        <v>253</v>
      </c>
      <c r="F453" s="42">
        <v>223</v>
      </c>
      <c r="G453" s="42">
        <v>185</v>
      </c>
      <c r="H453" s="42">
        <v>49</v>
      </c>
      <c r="J453" s="108" t="s">
        <v>62</v>
      </c>
      <c r="K453" s="42">
        <v>157</v>
      </c>
      <c r="L453" s="42">
        <v>152</v>
      </c>
      <c r="M453" s="42">
        <v>33</v>
      </c>
      <c r="N453" s="42">
        <v>24</v>
      </c>
      <c r="O453" s="42">
        <v>42</v>
      </c>
      <c r="P453" s="42">
        <v>59</v>
      </c>
      <c r="Q453" s="42">
        <v>2</v>
      </c>
    </row>
    <row r="454" spans="1:17" ht="20.45" customHeight="1">
      <c r="A454" s="108" t="s">
        <v>63</v>
      </c>
      <c r="B454" s="66">
        <f t="shared" si="19"/>
        <v>2637</v>
      </c>
      <c r="C454" s="42">
        <v>566</v>
      </c>
      <c r="D454" s="42">
        <v>375</v>
      </c>
      <c r="E454" s="42">
        <v>32</v>
      </c>
      <c r="F454" s="42">
        <v>371</v>
      </c>
      <c r="G454" s="42">
        <v>292</v>
      </c>
      <c r="H454" s="42">
        <v>325</v>
      </c>
      <c r="J454" s="108" t="s">
        <v>63</v>
      </c>
      <c r="K454" s="42">
        <v>93</v>
      </c>
      <c r="L454" s="42">
        <v>144</v>
      </c>
      <c r="M454" s="42">
        <v>90</v>
      </c>
      <c r="N454" s="42">
        <v>19</v>
      </c>
      <c r="O454" s="42">
        <v>163</v>
      </c>
      <c r="P454" s="42">
        <v>56</v>
      </c>
      <c r="Q454" s="42">
        <v>111</v>
      </c>
    </row>
    <row r="455" spans="1:17" ht="20.45" customHeight="1">
      <c r="A455" s="108" t="s">
        <v>64</v>
      </c>
      <c r="B455" s="66">
        <f t="shared" si="19"/>
        <v>3825</v>
      </c>
      <c r="C455" s="42">
        <v>334</v>
      </c>
      <c r="D455" s="42">
        <v>405</v>
      </c>
      <c r="E455" s="42">
        <v>254</v>
      </c>
      <c r="F455" s="42">
        <v>393</v>
      </c>
      <c r="G455" s="42">
        <v>160</v>
      </c>
      <c r="H455" s="42">
        <v>350</v>
      </c>
      <c r="J455" s="108" t="s">
        <v>64</v>
      </c>
      <c r="K455" s="42">
        <v>175</v>
      </c>
      <c r="L455" s="42">
        <v>159</v>
      </c>
      <c r="M455" s="42">
        <v>135</v>
      </c>
      <c r="N455" s="42">
        <v>448</v>
      </c>
      <c r="O455" s="42">
        <v>376</v>
      </c>
      <c r="P455" s="42">
        <v>481</v>
      </c>
      <c r="Q455" s="42">
        <v>155</v>
      </c>
    </row>
    <row r="456" spans="1:17" ht="20.45" customHeight="1">
      <c r="A456" s="132" t="s">
        <v>130</v>
      </c>
      <c r="B456" s="66"/>
      <c r="C456" s="66"/>
      <c r="D456" s="66"/>
      <c r="E456" s="66"/>
      <c r="F456" s="66"/>
      <c r="G456" s="66"/>
      <c r="H456" s="66"/>
      <c r="J456" s="132" t="s">
        <v>130</v>
      </c>
      <c r="K456" s="66"/>
      <c r="L456" s="66"/>
      <c r="M456" s="66"/>
      <c r="N456" s="66"/>
      <c r="O456" s="66"/>
      <c r="P456" s="66"/>
      <c r="Q456" s="66"/>
    </row>
    <row r="457" spans="1:17" ht="20.45" customHeight="1">
      <c r="A457" s="108" t="s">
        <v>44</v>
      </c>
      <c r="B457" s="66">
        <f t="shared" ref="B457:B462" si="20">SUM(C457:H457,K457:Q457)</f>
        <v>132626</v>
      </c>
      <c r="C457" s="66">
        <v>20224</v>
      </c>
      <c r="D457" s="66">
        <v>18875</v>
      </c>
      <c r="E457" s="66">
        <v>1505</v>
      </c>
      <c r="F457" s="66">
        <v>9994</v>
      </c>
      <c r="G457" s="66">
        <v>6819</v>
      </c>
      <c r="H457" s="66">
        <v>13812</v>
      </c>
      <c r="J457" s="108" t="s">
        <v>44</v>
      </c>
      <c r="K457" s="66">
        <v>8097</v>
      </c>
      <c r="L457" s="66">
        <v>42902</v>
      </c>
      <c r="M457" s="66">
        <v>1489</v>
      </c>
      <c r="N457" s="66">
        <v>1353</v>
      </c>
      <c r="O457" s="66">
        <v>4653</v>
      </c>
      <c r="P457" s="66">
        <v>1215</v>
      </c>
      <c r="Q457" s="66">
        <v>1688</v>
      </c>
    </row>
    <row r="458" spans="1:17" ht="20.45" customHeight="1">
      <c r="A458" s="108" t="s">
        <v>65</v>
      </c>
      <c r="B458" s="66">
        <f t="shared" si="20"/>
        <v>3069</v>
      </c>
      <c r="C458" s="66">
        <v>436</v>
      </c>
      <c r="D458" s="66">
        <v>485</v>
      </c>
      <c r="E458" s="66">
        <v>194</v>
      </c>
      <c r="F458" s="66">
        <v>268</v>
      </c>
      <c r="G458" s="66">
        <v>221</v>
      </c>
      <c r="H458" s="66">
        <v>365</v>
      </c>
      <c r="J458" s="108" t="s">
        <v>65</v>
      </c>
      <c r="K458" s="66">
        <v>245</v>
      </c>
      <c r="L458" s="66">
        <v>357</v>
      </c>
      <c r="M458" s="66">
        <v>105</v>
      </c>
      <c r="N458" s="66">
        <v>137</v>
      </c>
      <c r="O458" s="66">
        <v>165</v>
      </c>
      <c r="P458" s="66">
        <v>55</v>
      </c>
      <c r="Q458" s="66">
        <v>36</v>
      </c>
    </row>
    <row r="459" spans="1:17" ht="20.45" customHeight="1">
      <c r="A459" s="108" t="s">
        <v>66</v>
      </c>
      <c r="B459" s="66">
        <f t="shared" si="20"/>
        <v>3425</v>
      </c>
      <c r="C459" s="66">
        <v>239</v>
      </c>
      <c r="D459" s="66">
        <v>255</v>
      </c>
      <c r="E459" s="66">
        <v>835</v>
      </c>
      <c r="F459" s="66">
        <v>492</v>
      </c>
      <c r="G459" s="66">
        <v>235</v>
      </c>
      <c r="H459" s="66">
        <v>196</v>
      </c>
      <c r="J459" s="108" t="s">
        <v>66</v>
      </c>
      <c r="K459" s="66">
        <v>413</v>
      </c>
      <c r="L459" s="66">
        <v>414</v>
      </c>
      <c r="M459" s="66">
        <v>13</v>
      </c>
      <c r="N459" s="66">
        <v>191</v>
      </c>
      <c r="O459" s="66">
        <v>71</v>
      </c>
      <c r="P459" s="66">
        <v>71</v>
      </c>
      <c r="Q459" s="352">
        <v>0</v>
      </c>
    </row>
    <row r="460" spans="1:17" ht="20.45" customHeight="1">
      <c r="A460" s="108" t="s">
        <v>67</v>
      </c>
      <c r="B460" s="66">
        <f t="shared" si="20"/>
        <v>847</v>
      </c>
      <c r="C460" s="66">
        <v>52</v>
      </c>
      <c r="D460" s="66">
        <v>68</v>
      </c>
      <c r="E460" s="66">
        <v>253</v>
      </c>
      <c r="F460" s="66">
        <v>223</v>
      </c>
      <c r="G460" s="66">
        <v>86</v>
      </c>
      <c r="H460" s="66">
        <v>12</v>
      </c>
      <c r="J460" s="108" t="s">
        <v>67</v>
      </c>
      <c r="K460" s="66">
        <v>40</v>
      </c>
      <c r="L460" s="66">
        <v>32</v>
      </c>
      <c r="M460" s="66">
        <v>33</v>
      </c>
      <c r="N460" s="66">
        <v>24</v>
      </c>
      <c r="O460" s="66">
        <v>9</v>
      </c>
      <c r="P460" s="66">
        <v>15</v>
      </c>
      <c r="Q460" s="352">
        <v>0</v>
      </c>
    </row>
    <row r="461" spans="1:17" ht="20.45" customHeight="1">
      <c r="A461" s="108" t="s">
        <v>68</v>
      </c>
      <c r="B461" s="352">
        <f t="shared" si="20"/>
        <v>0</v>
      </c>
      <c r="C461" s="352">
        <v>0</v>
      </c>
      <c r="D461" s="352">
        <v>0</v>
      </c>
      <c r="E461" s="352">
        <v>0</v>
      </c>
      <c r="F461" s="352">
        <v>0</v>
      </c>
      <c r="G461" s="352">
        <v>0</v>
      </c>
      <c r="H461" s="352">
        <v>0</v>
      </c>
      <c r="J461" s="108" t="s">
        <v>68</v>
      </c>
      <c r="K461" s="352">
        <v>0</v>
      </c>
      <c r="L461" s="352">
        <v>0</v>
      </c>
      <c r="M461" s="352">
        <v>0</v>
      </c>
      <c r="N461" s="352">
        <v>0</v>
      </c>
      <c r="O461" s="352">
        <v>0</v>
      </c>
      <c r="P461" s="352">
        <v>0</v>
      </c>
      <c r="Q461" s="352">
        <v>0</v>
      </c>
    </row>
    <row r="462" spans="1:17" ht="20.45" customHeight="1">
      <c r="A462" s="109" t="s">
        <v>45</v>
      </c>
      <c r="B462" s="353">
        <f t="shared" si="20"/>
        <v>1967</v>
      </c>
      <c r="C462" s="72">
        <v>76</v>
      </c>
      <c r="D462" s="72">
        <v>289</v>
      </c>
      <c r="E462" s="120">
        <v>112</v>
      </c>
      <c r="F462" s="120">
        <v>251</v>
      </c>
      <c r="G462" s="120">
        <v>176</v>
      </c>
      <c r="H462" s="120">
        <v>254</v>
      </c>
      <c r="J462" s="109" t="s">
        <v>45</v>
      </c>
      <c r="K462" s="120">
        <v>85</v>
      </c>
      <c r="L462" s="120">
        <v>87</v>
      </c>
      <c r="M462" s="120">
        <v>82</v>
      </c>
      <c r="N462" s="120">
        <v>22</v>
      </c>
      <c r="O462" s="120">
        <v>142</v>
      </c>
      <c r="P462" s="120">
        <v>307</v>
      </c>
      <c r="Q462" s="120">
        <v>84</v>
      </c>
    </row>
    <row r="463" spans="1:17" ht="11.1" customHeight="1">
      <c r="A463" s="130"/>
      <c r="B463" s="66"/>
      <c r="C463" s="66"/>
      <c r="D463" s="66"/>
      <c r="E463" s="66"/>
      <c r="F463" s="66"/>
      <c r="G463" s="66"/>
      <c r="H463" s="73" t="s">
        <v>250</v>
      </c>
      <c r="J463" s="130"/>
      <c r="K463" s="66"/>
      <c r="L463" s="66"/>
      <c r="M463" s="66"/>
      <c r="N463" s="66"/>
      <c r="O463" s="66"/>
      <c r="P463" s="66"/>
      <c r="Q463" s="73" t="s">
        <v>250</v>
      </c>
    </row>
    <row r="464" spans="1:17" ht="11.1" customHeight="1">
      <c r="A464" s="541"/>
      <c r="B464" s="541"/>
      <c r="C464" s="541"/>
      <c r="D464" s="541"/>
      <c r="E464" s="541"/>
      <c r="F464" s="541"/>
      <c r="G464" s="541"/>
      <c r="H464" s="541"/>
      <c r="J464" s="541"/>
      <c r="K464" s="541"/>
      <c r="L464" s="541"/>
      <c r="M464" s="541"/>
      <c r="N464" s="541"/>
      <c r="O464" s="541"/>
      <c r="P464" s="541"/>
      <c r="Q464" s="541"/>
    </row>
    <row r="466" spans="1:33">
      <c r="A466" s="542" t="str">
        <f>A352</f>
        <v>12.5  PUNO: POBLACIÓN ESTIMADA, NÚMERO DE CABEZAS PARA SACA, PRODUCCIÓN DE CARNE  Y  DERIVADOS</v>
      </c>
      <c r="B466" s="542"/>
      <c r="C466" s="542"/>
      <c r="D466" s="542"/>
      <c r="E466" s="542"/>
      <c r="F466" s="542"/>
      <c r="G466" s="542"/>
      <c r="H466" s="542"/>
      <c r="J466" s="542" t="str">
        <f>A352</f>
        <v>12.5  PUNO: POBLACIÓN ESTIMADA, NÚMERO DE CABEZAS PARA SACA, PRODUCCIÓN DE CARNE  Y  DERIVADOS</v>
      </c>
      <c r="K466" s="542"/>
      <c r="L466" s="542"/>
      <c r="M466" s="542"/>
      <c r="N466" s="542"/>
      <c r="O466" s="542"/>
      <c r="P466" s="542"/>
      <c r="Q466" s="542"/>
    </row>
    <row r="467" spans="1:33">
      <c r="A467" s="542" t="str">
        <f>A353</f>
        <v xml:space="preserve">        PECUARIOS POR PROVINCIA, SEGÚN ESPECIE, 2020 - 2024</v>
      </c>
      <c r="B467" s="542"/>
      <c r="C467" s="542"/>
      <c r="D467" s="542"/>
      <c r="E467" s="542"/>
      <c r="F467" s="542"/>
      <c r="G467" s="542"/>
      <c r="H467" s="542"/>
      <c r="I467" s="214"/>
      <c r="J467" s="542" t="str">
        <f>A353</f>
        <v xml:space="preserve">        PECUARIOS POR PROVINCIA, SEGÚN ESPECIE, 2020 - 2024</v>
      </c>
      <c r="K467" s="542"/>
      <c r="L467" s="542"/>
      <c r="M467" s="542"/>
      <c r="N467" s="542"/>
      <c r="O467" s="542"/>
      <c r="P467" s="542"/>
      <c r="Q467" s="542"/>
    </row>
    <row r="468" spans="1:33">
      <c r="A468" s="190" t="s">
        <v>154</v>
      </c>
      <c r="B468" s="156"/>
      <c r="C468" s="156"/>
      <c r="D468" s="156"/>
      <c r="E468" s="156"/>
      <c r="F468" s="156"/>
      <c r="G468" s="156"/>
      <c r="H468" s="156"/>
      <c r="I468" s="214"/>
      <c r="J468" s="190" t="s">
        <v>154</v>
      </c>
      <c r="K468" s="156"/>
      <c r="L468" s="156"/>
      <c r="M468" s="156"/>
      <c r="N468" s="156"/>
      <c r="O468" s="156"/>
      <c r="P468" s="156"/>
      <c r="Q468" s="163"/>
    </row>
    <row r="469" spans="1:33" ht="5.0999999999999996" customHeight="1">
      <c r="A469" s="190"/>
      <c r="B469" s="156"/>
      <c r="C469" s="156"/>
      <c r="D469" s="156"/>
      <c r="E469" s="156"/>
      <c r="F469" s="156"/>
      <c r="G469" s="156"/>
      <c r="H469" s="156"/>
      <c r="I469" s="214"/>
      <c r="J469" s="190"/>
      <c r="K469" s="156"/>
      <c r="L469" s="156"/>
      <c r="M469" s="156"/>
      <c r="N469" s="156"/>
      <c r="O469" s="156"/>
      <c r="P469" s="156"/>
      <c r="Q469" s="163"/>
    </row>
    <row r="470" spans="1:33">
      <c r="A470" s="543" t="s">
        <v>166</v>
      </c>
      <c r="B470" s="547" t="s">
        <v>60</v>
      </c>
      <c r="C470" s="548"/>
      <c r="D470" s="548"/>
      <c r="E470" s="548"/>
      <c r="F470" s="548"/>
      <c r="G470" s="548"/>
      <c r="H470" s="548"/>
      <c r="I470" s="214"/>
      <c r="J470" s="543" t="s">
        <v>166</v>
      </c>
      <c r="K470" s="547" t="s">
        <v>60</v>
      </c>
      <c r="L470" s="548"/>
      <c r="M470" s="548"/>
      <c r="N470" s="548"/>
      <c r="O470" s="548"/>
      <c r="P470" s="548"/>
      <c r="Q470" s="548"/>
    </row>
    <row r="471" spans="1:33" ht="38.25">
      <c r="A471" s="544"/>
      <c r="B471" s="191" t="s">
        <v>47</v>
      </c>
      <c r="C471" s="112" t="s">
        <v>50</v>
      </c>
      <c r="D471" s="112" t="s">
        <v>70</v>
      </c>
      <c r="E471" s="112" t="s">
        <v>54</v>
      </c>
      <c r="F471" s="192" t="s">
        <v>55</v>
      </c>
      <c r="G471" s="112" t="s">
        <v>71</v>
      </c>
      <c r="H471" s="112" t="s">
        <v>72</v>
      </c>
      <c r="J471" s="544"/>
      <c r="K471" s="112" t="s">
        <v>51</v>
      </c>
      <c r="L471" s="191" t="s">
        <v>48</v>
      </c>
      <c r="M471" s="112" t="s">
        <v>49</v>
      </c>
      <c r="N471" s="112" t="s">
        <v>149</v>
      </c>
      <c r="O471" s="112" t="s">
        <v>73</v>
      </c>
      <c r="P471" s="191" t="s">
        <v>52</v>
      </c>
      <c r="Q471" s="112" t="s">
        <v>53</v>
      </c>
      <c r="S471" s="409"/>
      <c r="T471" s="409"/>
      <c r="U471" s="409"/>
      <c r="V471" s="409"/>
      <c r="W471" s="409"/>
      <c r="X471" s="409"/>
      <c r="Y471" s="409"/>
      <c r="Z471" s="409"/>
    </row>
    <row r="472" spans="1:33" ht="5.0999999999999996" customHeight="1">
      <c r="A472" s="439"/>
      <c r="B472" s="467"/>
      <c r="C472" s="189"/>
      <c r="D472" s="189"/>
      <c r="E472" s="189"/>
      <c r="F472" s="468"/>
      <c r="G472" s="189"/>
      <c r="H472" s="189"/>
      <c r="J472" s="439"/>
      <c r="K472" s="189"/>
      <c r="L472" s="467"/>
      <c r="M472" s="189"/>
      <c r="N472" s="189"/>
      <c r="O472" s="189"/>
      <c r="P472" s="467"/>
      <c r="Q472" s="189"/>
      <c r="S472" s="409"/>
      <c r="T472" s="409"/>
      <c r="U472" s="409"/>
      <c r="V472" s="409"/>
      <c r="W472" s="409"/>
      <c r="X472" s="409"/>
      <c r="Y472" s="409"/>
      <c r="Z472" s="409"/>
    </row>
    <row r="473" spans="1:33" ht="19.899999999999999" customHeight="1">
      <c r="A473" s="132">
        <v>2023</v>
      </c>
      <c r="B473" s="163"/>
      <c r="C473" s="163"/>
      <c r="D473" s="163"/>
      <c r="E473" s="163"/>
      <c r="F473" s="163"/>
      <c r="G473" s="163"/>
      <c r="H473" s="163"/>
      <c r="J473" s="132">
        <v>2023</v>
      </c>
      <c r="K473" s="406"/>
      <c r="L473" s="406"/>
      <c r="M473" s="163"/>
      <c r="N473" s="163"/>
      <c r="O473" s="163"/>
      <c r="P473" s="163"/>
      <c r="Q473" s="163"/>
      <c r="S473" s="409">
        <f>282</f>
        <v>282</v>
      </c>
      <c r="T473" s="409">
        <f>S473+1</f>
        <v>283</v>
      </c>
      <c r="U473" s="409">
        <f t="shared" ref="U473:V473" si="21">T473+1</f>
        <v>284</v>
      </c>
      <c r="V473" s="409">
        <f t="shared" si="21"/>
        <v>285</v>
      </c>
      <c r="W473" s="409">
        <f>V473+1</f>
        <v>286</v>
      </c>
      <c r="X473" s="409">
        <f t="shared" ref="X473:Y473" si="22">W473+1</f>
        <v>287</v>
      </c>
      <c r="Y473" s="409">
        <f t="shared" si="22"/>
        <v>288</v>
      </c>
      <c r="Z473" s="409"/>
    </row>
    <row r="474" spans="1:33" ht="20.45" customHeight="1">
      <c r="A474" s="132" t="s">
        <v>100</v>
      </c>
      <c r="B474" s="163"/>
      <c r="C474" s="398"/>
      <c r="D474" s="398"/>
      <c r="E474" s="398"/>
      <c r="F474" s="398"/>
      <c r="G474" s="398"/>
      <c r="H474" s="398"/>
      <c r="J474" s="132" t="s">
        <v>100</v>
      </c>
      <c r="K474" s="410"/>
      <c r="L474" s="410"/>
      <c r="M474" s="410"/>
      <c r="N474" s="410"/>
      <c r="O474" s="410"/>
      <c r="P474" s="410"/>
      <c r="Q474" s="410"/>
      <c r="S474" s="409"/>
      <c r="T474" s="409"/>
      <c r="U474" s="409"/>
      <c r="V474" s="409"/>
      <c r="W474" s="409"/>
      <c r="X474" s="409"/>
      <c r="Y474" s="409"/>
      <c r="Z474" s="409"/>
    </row>
    <row r="475" spans="1:33" ht="20.45" customHeight="1">
      <c r="A475" s="108" t="s">
        <v>56</v>
      </c>
      <c r="B475" s="66">
        <f>SUM(C475:H475,K475:Q475)</f>
        <v>904610</v>
      </c>
      <c r="C475" s="66">
        <v>104165</v>
      </c>
      <c r="D475" s="66">
        <v>106460</v>
      </c>
      <c r="E475" s="66">
        <v>17465</v>
      </c>
      <c r="F475" s="66">
        <v>75800</v>
      </c>
      <c r="G475" s="66">
        <v>50550</v>
      </c>
      <c r="H475" s="66">
        <v>69620</v>
      </c>
      <c r="J475" s="108" t="s">
        <v>56</v>
      </c>
      <c r="K475" s="42">
        <v>68650</v>
      </c>
      <c r="L475" s="42">
        <v>68650</v>
      </c>
      <c r="M475" s="42">
        <v>68650</v>
      </c>
      <c r="N475" s="42">
        <v>68650</v>
      </c>
      <c r="O475" s="42">
        <v>68650</v>
      </c>
      <c r="P475" s="42">
        <v>68650</v>
      </c>
      <c r="Q475" s="42">
        <v>68650</v>
      </c>
      <c r="S475" s="409"/>
      <c r="T475" s="401"/>
      <c r="U475" s="401"/>
      <c r="V475" s="401"/>
      <c r="W475" s="401"/>
      <c r="X475" s="401"/>
      <c r="Y475" s="401"/>
      <c r="Z475" s="409"/>
      <c r="AA475" s="392"/>
      <c r="AB475" s="392"/>
      <c r="AC475" s="392"/>
      <c r="AD475" s="392"/>
      <c r="AE475" s="392"/>
      <c r="AF475" s="392"/>
      <c r="AG475" s="392"/>
    </row>
    <row r="476" spans="1:33" ht="20.45" customHeight="1">
      <c r="A476" s="108" t="s">
        <v>57</v>
      </c>
      <c r="B476" s="66">
        <f t="shared" ref="B476:B501" si="23">SUM(C476:H476,K476:Q476)</f>
        <v>2727605</v>
      </c>
      <c r="C476" s="66">
        <v>417895</v>
      </c>
      <c r="D476" s="66">
        <v>413960</v>
      </c>
      <c r="E476" s="66">
        <v>180875</v>
      </c>
      <c r="F476" s="66">
        <v>232600</v>
      </c>
      <c r="G476" s="66">
        <v>206800</v>
      </c>
      <c r="H476" s="66">
        <v>322630</v>
      </c>
      <c r="J476" s="108" t="s">
        <v>57</v>
      </c>
      <c r="K476" s="42">
        <v>232885</v>
      </c>
      <c r="L476" s="42">
        <v>262590</v>
      </c>
      <c r="M476" s="42">
        <v>77690</v>
      </c>
      <c r="N476" s="42">
        <v>126730</v>
      </c>
      <c r="O476" s="42">
        <v>155480</v>
      </c>
      <c r="P476" s="42">
        <v>58970</v>
      </c>
      <c r="Q476" s="42">
        <v>38500</v>
      </c>
      <c r="S476" s="409"/>
      <c r="T476" s="401"/>
      <c r="U476" s="401"/>
      <c r="V476" s="401"/>
      <c r="W476" s="401"/>
      <c r="X476" s="401"/>
      <c r="Y476" s="401"/>
      <c r="Z476" s="409"/>
      <c r="AA476" s="392"/>
      <c r="AB476" s="392"/>
      <c r="AC476" s="392"/>
      <c r="AD476" s="392"/>
      <c r="AE476" s="392"/>
      <c r="AF476" s="392"/>
      <c r="AG476" s="392"/>
    </row>
    <row r="477" spans="1:33" ht="20.45" customHeight="1">
      <c r="A477" s="108" t="s">
        <v>58</v>
      </c>
      <c r="B477" s="66">
        <f t="shared" si="23"/>
        <v>2073690</v>
      </c>
      <c r="C477" s="66">
        <v>182865</v>
      </c>
      <c r="D477" s="66">
        <v>166370</v>
      </c>
      <c r="E477" s="66">
        <v>311245</v>
      </c>
      <c r="F477" s="66">
        <v>191160</v>
      </c>
      <c r="G477" s="66">
        <v>185660</v>
      </c>
      <c r="H477" s="66">
        <v>156150</v>
      </c>
      <c r="J477" s="108" t="s">
        <v>58</v>
      </c>
      <c r="K477" s="42">
        <v>337630</v>
      </c>
      <c r="L477" s="42">
        <v>280830</v>
      </c>
      <c r="M477" s="42">
        <v>10400</v>
      </c>
      <c r="N477" s="42">
        <v>134770</v>
      </c>
      <c r="O477" s="42">
        <v>56630</v>
      </c>
      <c r="P477" s="42">
        <v>59380</v>
      </c>
      <c r="Q477" s="42">
        <v>600</v>
      </c>
      <c r="S477" s="409"/>
      <c r="T477" s="401"/>
      <c r="U477" s="401"/>
      <c r="V477" s="401"/>
      <c r="W477" s="401"/>
      <c r="X477" s="401"/>
      <c r="Y477" s="401"/>
      <c r="Z477" s="409"/>
      <c r="AA477" s="392"/>
      <c r="AB477" s="392"/>
      <c r="AC477" s="392"/>
      <c r="AD477" s="392"/>
      <c r="AE477" s="392"/>
      <c r="AF477" s="392"/>
      <c r="AG477" s="392"/>
    </row>
    <row r="478" spans="1:33" ht="20.45" customHeight="1">
      <c r="A478" s="108" t="s">
        <v>62</v>
      </c>
      <c r="B478" s="66">
        <f t="shared" si="23"/>
        <v>357075</v>
      </c>
      <c r="C478" s="66">
        <v>39875</v>
      </c>
      <c r="D478" s="66">
        <v>43370</v>
      </c>
      <c r="E478" s="66">
        <v>56770</v>
      </c>
      <c r="F478" s="66">
        <v>43555</v>
      </c>
      <c r="G478" s="66">
        <v>80635</v>
      </c>
      <c r="H478" s="66">
        <v>12120</v>
      </c>
      <c r="J478" s="108" t="s">
        <v>62</v>
      </c>
      <c r="K478" s="42">
        <v>32330</v>
      </c>
      <c r="L478" s="42">
        <v>19930</v>
      </c>
      <c r="M478" s="42">
        <v>9730</v>
      </c>
      <c r="N478" s="42">
        <v>3300</v>
      </c>
      <c r="O478" s="42">
        <v>7790</v>
      </c>
      <c r="P478" s="42">
        <v>7370</v>
      </c>
      <c r="Q478" s="42">
        <v>300</v>
      </c>
      <c r="S478" s="409"/>
      <c r="T478" s="401"/>
      <c r="U478" s="401"/>
      <c r="V478" s="401"/>
      <c r="W478" s="401"/>
      <c r="X478" s="401"/>
      <c r="Y478" s="401"/>
      <c r="Z478" s="409"/>
      <c r="AA478" s="392"/>
      <c r="AB478" s="392"/>
      <c r="AC478" s="392"/>
      <c r="AD478" s="392"/>
      <c r="AE478" s="392"/>
      <c r="AF478" s="392"/>
      <c r="AG478" s="392"/>
    </row>
    <row r="479" spans="1:33" ht="20.45" customHeight="1">
      <c r="A479" s="108" t="s">
        <v>63</v>
      </c>
      <c r="B479" s="66">
        <f t="shared" si="23"/>
        <v>118775</v>
      </c>
      <c r="C479" s="66">
        <v>23485</v>
      </c>
      <c r="D479" s="66">
        <v>15665</v>
      </c>
      <c r="E479" s="66">
        <v>1975</v>
      </c>
      <c r="F479" s="66">
        <v>16990</v>
      </c>
      <c r="G479" s="66">
        <v>20305</v>
      </c>
      <c r="H479" s="66">
        <v>12650</v>
      </c>
      <c r="J479" s="108" t="s">
        <v>63</v>
      </c>
      <c r="K479" s="42">
        <v>3465</v>
      </c>
      <c r="L479" s="42">
        <v>8690</v>
      </c>
      <c r="M479" s="42">
        <v>3310</v>
      </c>
      <c r="N479" s="42">
        <v>815</v>
      </c>
      <c r="O479" s="42">
        <v>3630</v>
      </c>
      <c r="P479" s="42">
        <v>3885</v>
      </c>
      <c r="Q479" s="42">
        <v>3910</v>
      </c>
      <c r="S479" s="409"/>
      <c r="T479" s="401"/>
      <c r="U479" s="401"/>
      <c r="V479" s="401"/>
      <c r="W479" s="401"/>
      <c r="X479" s="401"/>
      <c r="Y479" s="401"/>
      <c r="Z479" s="409"/>
      <c r="AA479" s="392"/>
      <c r="AB479" s="392"/>
      <c r="AC479" s="392"/>
      <c r="AD479" s="392"/>
      <c r="AE479" s="392"/>
      <c r="AF479" s="392"/>
      <c r="AG479" s="392"/>
    </row>
    <row r="480" spans="1:33" ht="20.45" customHeight="1">
      <c r="A480" s="108" t="s">
        <v>64</v>
      </c>
      <c r="B480" s="66">
        <f t="shared" si="23"/>
        <v>1556940</v>
      </c>
      <c r="C480" s="66">
        <v>151300</v>
      </c>
      <c r="D480" s="66">
        <v>126490</v>
      </c>
      <c r="E480" s="66">
        <v>67860</v>
      </c>
      <c r="F480" s="66">
        <v>184410</v>
      </c>
      <c r="G480" s="66">
        <v>149045</v>
      </c>
      <c r="H480" s="66">
        <v>193770</v>
      </c>
      <c r="J480" s="108" t="s">
        <v>64</v>
      </c>
      <c r="K480" s="42">
        <v>35760</v>
      </c>
      <c r="L480" s="42">
        <v>61650</v>
      </c>
      <c r="M480" s="42">
        <v>70455</v>
      </c>
      <c r="N480" s="42">
        <v>19910</v>
      </c>
      <c r="O480" s="42">
        <v>103330</v>
      </c>
      <c r="P480" s="42">
        <v>344360</v>
      </c>
      <c r="Q480" s="42">
        <v>48600</v>
      </c>
      <c r="S480" s="409"/>
      <c r="T480" s="401"/>
      <c r="U480" s="401"/>
      <c r="V480" s="401"/>
      <c r="W480" s="401"/>
      <c r="X480" s="401"/>
      <c r="Y480" s="401"/>
      <c r="Z480" s="409"/>
      <c r="AA480" s="392"/>
      <c r="AB480" s="392"/>
      <c r="AC480" s="392"/>
      <c r="AD480" s="392"/>
      <c r="AE480" s="392"/>
      <c r="AF480" s="392"/>
      <c r="AG480" s="392"/>
    </row>
    <row r="481" spans="1:33" ht="20.45" customHeight="1">
      <c r="A481" s="132" t="s">
        <v>101</v>
      </c>
      <c r="B481" s="66"/>
      <c r="C481" s="66"/>
      <c r="D481" s="66"/>
      <c r="E481" s="66"/>
      <c r="F481" s="66"/>
      <c r="G481" s="66"/>
      <c r="H481" s="66"/>
      <c r="J481" s="132" t="s">
        <v>101</v>
      </c>
      <c r="K481" s="42"/>
      <c r="L481" s="42"/>
      <c r="M481" s="42"/>
      <c r="N481" s="42"/>
      <c r="O481" s="42"/>
      <c r="P481" s="42"/>
      <c r="Q481" s="42"/>
      <c r="S481" s="409"/>
      <c r="T481" s="401"/>
      <c r="U481" s="401"/>
      <c r="V481" s="401"/>
      <c r="W481" s="401"/>
      <c r="X481" s="401"/>
      <c r="Y481" s="401"/>
      <c r="Z481" s="409"/>
      <c r="AA481" s="392"/>
      <c r="AB481" s="392"/>
      <c r="AC481" s="392"/>
      <c r="AD481" s="392"/>
      <c r="AE481" s="392"/>
      <c r="AF481" s="392"/>
      <c r="AG481" s="392"/>
    </row>
    <row r="482" spans="1:33" ht="20.45" customHeight="1">
      <c r="A482" s="108" t="s">
        <v>56</v>
      </c>
      <c r="B482" s="66">
        <f t="shared" si="23"/>
        <v>126965</v>
      </c>
      <c r="C482" s="66">
        <v>19495</v>
      </c>
      <c r="D482" s="66">
        <v>16995</v>
      </c>
      <c r="E482" s="66">
        <v>3610</v>
      </c>
      <c r="F482" s="66">
        <v>13960</v>
      </c>
      <c r="G482" s="66">
        <v>9440</v>
      </c>
      <c r="H482" s="66">
        <v>12670</v>
      </c>
      <c r="J482" s="108" t="s">
        <v>56</v>
      </c>
      <c r="K482" s="42">
        <v>9210</v>
      </c>
      <c r="L482" s="42">
        <v>22430</v>
      </c>
      <c r="M482" s="42">
        <v>2255</v>
      </c>
      <c r="N482" s="42">
        <v>2680</v>
      </c>
      <c r="O482" s="42">
        <v>8580</v>
      </c>
      <c r="P482" s="42">
        <v>2470</v>
      </c>
      <c r="Q482" s="42">
        <v>3170</v>
      </c>
      <c r="S482" s="409"/>
      <c r="T482" s="401"/>
      <c r="U482" s="401"/>
      <c r="V482" s="401"/>
      <c r="W482" s="401"/>
      <c r="X482" s="401"/>
      <c r="Y482" s="401"/>
      <c r="Z482" s="409"/>
      <c r="AA482" s="392"/>
      <c r="AB482" s="392"/>
      <c r="AC482" s="392"/>
      <c r="AD482" s="392"/>
      <c r="AE482" s="392"/>
      <c r="AF482" s="392"/>
      <c r="AG482" s="392"/>
    </row>
    <row r="483" spans="1:33" ht="20.45" customHeight="1">
      <c r="A483" s="108" t="s">
        <v>57</v>
      </c>
      <c r="B483" s="66">
        <f t="shared" si="23"/>
        <v>607205</v>
      </c>
      <c r="C483" s="66">
        <v>88730</v>
      </c>
      <c r="D483" s="66">
        <v>95590</v>
      </c>
      <c r="E483" s="66">
        <v>60540</v>
      </c>
      <c r="F483" s="66">
        <v>53335</v>
      </c>
      <c r="G483" s="66">
        <v>29700</v>
      </c>
      <c r="H483" s="66">
        <v>58650</v>
      </c>
      <c r="J483" s="108" t="s">
        <v>57</v>
      </c>
      <c r="K483" s="42">
        <v>54500</v>
      </c>
      <c r="L483" s="42">
        <v>65830</v>
      </c>
      <c r="M483" s="42">
        <v>20290</v>
      </c>
      <c r="N483" s="42">
        <v>27945</v>
      </c>
      <c r="O483" s="42">
        <v>30000</v>
      </c>
      <c r="P483" s="42">
        <v>12980</v>
      </c>
      <c r="Q483" s="42">
        <v>9115</v>
      </c>
      <c r="S483" s="409"/>
      <c r="T483" s="401"/>
      <c r="U483" s="401"/>
      <c r="V483" s="401"/>
      <c r="W483" s="401"/>
      <c r="X483" s="401"/>
      <c r="Y483" s="401"/>
      <c r="Z483" s="409"/>
      <c r="AA483" s="392"/>
      <c r="AB483" s="392"/>
      <c r="AC483" s="392"/>
      <c r="AD483" s="392"/>
      <c r="AE483" s="392"/>
      <c r="AF483" s="392"/>
      <c r="AG483" s="392"/>
    </row>
    <row r="484" spans="1:33" ht="20.45" customHeight="1">
      <c r="A484" s="108" t="s">
        <v>58</v>
      </c>
      <c r="B484" s="66">
        <f t="shared" si="23"/>
        <v>213605</v>
      </c>
      <c r="C484" s="66">
        <v>18900</v>
      </c>
      <c r="D484" s="66">
        <v>17390</v>
      </c>
      <c r="E484" s="66">
        <v>29910</v>
      </c>
      <c r="F484" s="66">
        <v>18325</v>
      </c>
      <c r="G484" s="66">
        <v>14460</v>
      </c>
      <c r="H484" s="66">
        <v>20300</v>
      </c>
      <c r="J484" s="108" t="s">
        <v>58</v>
      </c>
      <c r="K484" s="42">
        <v>32480</v>
      </c>
      <c r="L484" s="42">
        <v>33270</v>
      </c>
      <c r="M484" s="42">
        <v>1715</v>
      </c>
      <c r="N484" s="42">
        <v>13190</v>
      </c>
      <c r="O484" s="42">
        <v>6240</v>
      </c>
      <c r="P484" s="42">
        <v>7310</v>
      </c>
      <c r="Q484" s="42">
        <v>115</v>
      </c>
      <c r="S484" s="409"/>
      <c r="T484" s="401"/>
      <c r="U484" s="401"/>
      <c r="V484" s="401"/>
      <c r="W484" s="401"/>
      <c r="X484" s="401"/>
      <c r="Y484" s="401"/>
      <c r="Z484" s="409"/>
      <c r="AA484" s="392"/>
      <c r="AB484" s="392"/>
      <c r="AC484" s="392"/>
      <c r="AD484" s="392"/>
      <c r="AE484" s="392"/>
      <c r="AF484" s="392"/>
      <c r="AG484" s="392"/>
    </row>
    <row r="485" spans="1:33" ht="20.45" customHeight="1">
      <c r="A485" s="108" t="s">
        <v>62</v>
      </c>
      <c r="B485" s="66">
        <f t="shared" si="23"/>
        <v>39660</v>
      </c>
      <c r="C485" s="66">
        <v>4140</v>
      </c>
      <c r="D485" s="66">
        <v>5905</v>
      </c>
      <c r="E485" s="66">
        <v>6480</v>
      </c>
      <c r="F485" s="66">
        <v>5435</v>
      </c>
      <c r="G485" s="66">
        <v>4700</v>
      </c>
      <c r="H485" s="66">
        <v>1320</v>
      </c>
      <c r="J485" s="108" t="s">
        <v>62</v>
      </c>
      <c r="K485" s="42">
        <v>4130</v>
      </c>
      <c r="L485" s="42">
        <v>3640</v>
      </c>
      <c r="M485" s="42">
        <v>895</v>
      </c>
      <c r="N485" s="42">
        <v>355</v>
      </c>
      <c r="O485" s="42">
        <v>1110</v>
      </c>
      <c r="P485" s="42">
        <v>1490</v>
      </c>
      <c r="Q485" s="42">
        <v>60</v>
      </c>
      <c r="S485" s="409"/>
      <c r="T485" s="401"/>
      <c r="U485" s="401"/>
      <c r="V485" s="401"/>
      <c r="W485" s="401"/>
      <c r="X485" s="401"/>
      <c r="Y485" s="401"/>
      <c r="Z485" s="409"/>
      <c r="AA485" s="392"/>
      <c r="AB485" s="392"/>
      <c r="AC485" s="392"/>
      <c r="AD485" s="392"/>
      <c r="AE485" s="392"/>
      <c r="AF485" s="392"/>
      <c r="AG485" s="392"/>
    </row>
    <row r="486" spans="1:33" ht="20.45" customHeight="1">
      <c r="A486" s="108" t="s">
        <v>63</v>
      </c>
      <c r="B486" s="66">
        <f t="shared" si="23"/>
        <v>76790</v>
      </c>
      <c r="C486" s="66">
        <v>16290</v>
      </c>
      <c r="D486" s="66">
        <v>10730</v>
      </c>
      <c r="E486" s="66">
        <v>930</v>
      </c>
      <c r="F486" s="66">
        <v>10750</v>
      </c>
      <c r="G486" s="66">
        <v>8370</v>
      </c>
      <c r="H486" s="66">
        <v>9400</v>
      </c>
      <c r="J486" s="108" t="s">
        <v>63</v>
      </c>
      <c r="K486" s="42">
        <v>2780</v>
      </c>
      <c r="L486" s="42">
        <v>4400</v>
      </c>
      <c r="M486" s="42">
        <v>2590</v>
      </c>
      <c r="N486" s="42">
        <v>580</v>
      </c>
      <c r="O486" s="42">
        <v>4985</v>
      </c>
      <c r="P486" s="42">
        <v>1545</v>
      </c>
      <c r="Q486" s="42">
        <v>3440</v>
      </c>
      <c r="S486" s="409"/>
      <c r="T486" s="401"/>
      <c r="U486" s="401"/>
      <c r="V486" s="401"/>
      <c r="W486" s="401"/>
      <c r="X486" s="401"/>
      <c r="Y486" s="401"/>
      <c r="Z486" s="409"/>
      <c r="AA486" s="392"/>
      <c r="AB486" s="392"/>
      <c r="AC486" s="392"/>
      <c r="AD486" s="392"/>
      <c r="AE486" s="392"/>
      <c r="AF486" s="392"/>
      <c r="AG486" s="392"/>
    </row>
    <row r="487" spans="1:33" ht="20.45" customHeight="1">
      <c r="A487" s="108" t="s">
        <v>64</v>
      </c>
      <c r="B487" s="66">
        <f t="shared" si="23"/>
        <v>2012485</v>
      </c>
      <c r="C487" s="66">
        <v>205290</v>
      </c>
      <c r="D487" s="66">
        <v>250340</v>
      </c>
      <c r="E487" s="66">
        <v>142250</v>
      </c>
      <c r="F487" s="66">
        <v>237500</v>
      </c>
      <c r="G487" s="66">
        <v>95830</v>
      </c>
      <c r="H487" s="66">
        <v>210960</v>
      </c>
      <c r="J487" s="108" t="s">
        <v>64</v>
      </c>
      <c r="K487" s="42">
        <v>98610</v>
      </c>
      <c r="L487" s="42">
        <v>93340</v>
      </c>
      <c r="M487" s="42">
        <v>82430</v>
      </c>
      <c r="N487" s="42">
        <v>30840</v>
      </c>
      <c r="O487" s="42">
        <v>204050</v>
      </c>
      <c r="P487" s="42">
        <v>258740</v>
      </c>
      <c r="Q487" s="42">
        <v>102305</v>
      </c>
      <c r="S487" s="409"/>
      <c r="T487" s="401"/>
      <c r="U487" s="401"/>
      <c r="V487" s="401"/>
      <c r="W487" s="401"/>
      <c r="X487" s="401"/>
      <c r="Y487" s="401"/>
      <c r="Z487" s="409"/>
      <c r="AA487" s="392"/>
      <c r="AB487" s="392"/>
      <c r="AC487" s="392"/>
      <c r="AD487" s="392"/>
      <c r="AE487" s="392"/>
      <c r="AF487" s="392"/>
      <c r="AG487" s="392"/>
    </row>
    <row r="488" spans="1:33" ht="20.45" customHeight="1">
      <c r="A488" s="132" t="s">
        <v>129</v>
      </c>
      <c r="B488" s="66"/>
      <c r="C488" s="66"/>
      <c r="D488" s="66"/>
      <c r="E488" s="66"/>
      <c r="F488" s="66"/>
      <c r="G488" s="66"/>
      <c r="H488" s="66"/>
      <c r="J488" s="132" t="s">
        <v>129</v>
      </c>
      <c r="K488" s="38"/>
      <c r="L488" s="38"/>
      <c r="M488" s="38"/>
      <c r="N488" s="38"/>
      <c r="O488" s="38"/>
      <c r="P488" s="38"/>
      <c r="Q488" s="38"/>
      <c r="S488" s="409"/>
      <c r="T488" s="401"/>
      <c r="U488" s="401"/>
      <c r="V488" s="401"/>
      <c r="W488" s="401"/>
      <c r="X488" s="401"/>
      <c r="Y488" s="401"/>
      <c r="Z488" s="409"/>
      <c r="AA488" s="392"/>
      <c r="AB488" s="392"/>
      <c r="AC488" s="392"/>
      <c r="AD488" s="392"/>
      <c r="AE488" s="392"/>
      <c r="AF488" s="392"/>
      <c r="AG488" s="392"/>
    </row>
    <row r="489" spans="1:33" ht="20.45" customHeight="1">
      <c r="A489" s="108" t="s">
        <v>56</v>
      </c>
      <c r="B489" s="66">
        <f t="shared" si="23"/>
        <v>21964.5</v>
      </c>
      <c r="C489" s="66">
        <v>2825.395</v>
      </c>
      <c r="D489" s="66">
        <v>3016.81</v>
      </c>
      <c r="E489" s="66">
        <v>627.33999999999992</v>
      </c>
      <c r="F489" s="66">
        <v>2498.5549999999998</v>
      </c>
      <c r="G489" s="66">
        <v>1746.5099999999998</v>
      </c>
      <c r="H489" s="66">
        <v>1681.37</v>
      </c>
      <c r="J489" s="108" t="s">
        <v>56</v>
      </c>
      <c r="K489" s="224">
        <v>1789.075</v>
      </c>
      <c r="L489" s="224">
        <v>4331.6549999999997</v>
      </c>
      <c r="M489" s="224">
        <v>469.94</v>
      </c>
      <c r="N489" s="224">
        <v>498.88000000000005</v>
      </c>
      <c r="O489" s="224">
        <v>1448.3549999999996</v>
      </c>
      <c r="P489" s="224">
        <v>425.08</v>
      </c>
      <c r="Q489" s="224">
        <v>605.53499999999997</v>
      </c>
      <c r="S489" s="409"/>
      <c r="T489" s="401"/>
      <c r="U489" s="401"/>
      <c r="V489" s="401"/>
      <c r="W489" s="401"/>
      <c r="X489" s="401"/>
      <c r="Y489" s="401"/>
      <c r="Z489" s="409"/>
      <c r="AA489" s="392"/>
      <c r="AB489" s="392"/>
      <c r="AC489" s="392"/>
      <c r="AD489" s="392"/>
      <c r="AE489" s="392"/>
      <c r="AF489" s="392"/>
      <c r="AG489" s="392"/>
    </row>
    <row r="490" spans="1:33" ht="20.45" customHeight="1">
      <c r="A490" s="108" t="s">
        <v>57</v>
      </c>
      <c r="B490" s="66">
        <f t="shared" si="23"/>
        <v>8477.4590000000007</v>
      </c>
      <c r="C490" s="66">
        <v>1262.1929999999998</v>
      </c>
      <c r="D490" s="66">
        <v>1338.4679999999998</v>
      </c>
      <c r="E490" s="66">
        <v>818.66899999999998</v>
      </c>
      <c r="F490" s="66">
        <v>736.58799999999997</v>
      </c>
      <c r="G490" s="66">
        <v>418.68400000000003</v>
      </c>
      <c r="H490" s="66">
        <v>830.82100000000003</v>
      </c>
      <c r="J490" s="108" t="s">
        <v>57</v>
      </c>
      <c r="K490" s="224">
        <v>740.94600000000003</v>
      </c>
      <c r="L490" s="224">
        <v>969.97500000000002</v>
      </c>
      <c r="M490" s="224">
        <v>266.76499999999999</v>
      </c>
      <c r="N490" s="224">
        <v>379.14850000000001</v>
      </c>
      <c r="O490" s="224">
        <v>417</v>
      </c>
      <c r="P490" s="224">
        <v>171.84599999999998</v>
      </c>
      <c r="Q490" s="224">
        <v>126.35550000000001</v>
      </c>
      <c r="S490" s="409"/>
      <c r="T490" s="401"/>
      <c r="U490" s="401"/>
      <c r="V490" s="401"/>
      <c r="W490" s="401"/>
      <c r="X490" s="401"/>
      <c r="Y490" s="401"/>
      <c r="Z490" s="409"/>
      <c r="AA490" s="392"/>
      <c r="AB490" s="392"/>
      <c r="AC490" s="392"/>
      <c r="AD490" s="392"/>
      <c r="AE490" s="392"/>
      <c r="AF490" s="392"/>
      <c r="AG490" s="392"/>
    </row>
    <row r="491" spans="1:33" ht="20.45" customHeight="1">
      <c r="A491" s="108" t="s">
        <v>58</v>
      </c>
      <c r="B491" s="66">
        <f t="shared" si="23"/>
        <v>5959.4951999999994</v>
      </c>
      <c r="C491" s="66">
        <v>521.98500000000001</v>
      </c>
      <c r="D491" s="66">
        <v>478.255</v>
      </c>
      <c r="E491" s="66">
        <v>830.22900000000004</v>
      </c>
      <c r="F491" s="66">
        <v>505.245</v>
      </c>
      <c r="G491" s="66">
        <v>407.86</v>
      </c>
      <c r="H491" s="66">
        <v>560.16599999999994</v>
      </c>
      <c r="J491" s="108" t="s">
        <v>58</v>
      </c>
      <c r="K491" s="224">
        <v>906.40499999999997</v>
      </c>
      <c r="L491" s="224">
        <v>959.77099999999996</v>
      </c>
      <c r="M491" s="224">
        <v>46.94</v>
      </c>
      <c r="N491" s="224">
        <v>365.43420000000003</v>
      </c>
      <c r="O491" s="224">
        <v>171.47499999999999</v>
      </c>
      <c r="P491" s="224">
        <v>202.55500000000004</v>
      </c>
      <c r="Q491" s="224">
        <v>3.1750000000000003</v>
      </c>
      <c r="S491" s="409"/>
      <c r="T491" s="401"/>
      <c r="U491" s="401"/>
      <c r="V491" s="401"/>
      <c r="W491" s="401"/>
      <c r="X491" s="401"/>
      <c r="Y491" s="401"/>
      <c r="Z491" s="409"/>
      <c r="AA491" s="392"/>
      <c r="AB491" s="392"/>
      <c r="AC491" s="392"/>
      <c r="AD491" s="392"/>
      <c r="AE491" s="392"/>
      <c r="AF491" s="392"/>
      <c r="AG491" s="392"/>
    </row>
    <row r="492" spans="1:33" ht="20.45" customHeight="1">
      <c r="A492" s="108" t="s">
        <v>62</v>
      </c>
      <c r="B492" s="66">
        <f t="shared" si="23"/>
        <v>1583.1624999999997</v>
      </c>
      <c r="C492" s="66">
        <v>162.1</v>
      </c>
      <c r="D492" s="66">
        <v>234.70499999999998</v>
      </c>
      <c r="E492" s="66">
        <v>256.13</v>
      </c>
      <c r="F492" s="66">
        <v>220.59499999999997</v>
      </c>
      <c r="G492" s="66">
        <v>185.59</v>
      </c>
      <c r="H492" s="66">
        <v>51.800000000000004</v>
      </c>
      <c r="J492" s="108" t="s">
        <v>62</v>
      </c>
      <c r="K492" s="224">
        <v>161.10999999999999</v>
      </c>
      <c r="L492" s="224">
        <v>146.79000000000002</v>
      </c>
      <c r="M492" s="224">
        <v>34.955000000000005</v>
      </c>
      <c r="N492" s="224">
        <v>24.827500000000004</v>
      </c>
      <c r="O492" s="224">
        <v>43.500000000000007</v>
      </c>
      <c r="P492" s="224">
        <v>58.760000000000012</v>
      </c>
      <c r="Q492" s="224">
        <v>2.2999999999999998</v>
      </c>
      <c r="S492" s="409"/>
      <c r="T492" s="401"/>
      <c r="U492" s="401"/>
      <c r="V492" s="401"/>
      <c r="W492" s="401"/>
      <c r="X492" s="401"/>
      <c r="Y492" s="401"/>
      <c r="Z492" s="409"/>
      <c r="AA492" s="392"/>
      <c r="AB492" s="392"/>
      <c r="AC492" s="392"/>
      <c r="AD492" s="392"/>
      <c r="AE492" s="392"/>
      <c r="AF492" s="392"/>
      <c r="AG492" s="392"/>
    </row>
    <row r="493" spans="1:33" ht="20.45" customHeight="1">
      <c r="A493" s="108" t="s">
        <v>63</v>
      </c>
      <c r="B493" s="66">
        <f t="shared" si="23"/>
        <v>2632.25</v>
      </c>
      <c r="C493" s="66">
        <v>565.755</v>
      </c>
      <c r="D493" s="66">
        <v>362.44000000000005</v>
      </c>
      <c r="E493" s="66">
        <v>32.159999999999997</v>
      </c>
      <c r="F493" s="66">
        <v>367.4199999999999</v>
      </c>
      <c r="G493" s="66">
        <v>291.40500000000003</v>
      </c>
      <c r="H493" s="66">
        <v>327.27999999999997</v>
      </c>
      <c r="J493" s="108" t="s">
        <v>63</v>
      </c>
      <c r="K493" s="224">
        <v>92.36999999999999</v>
      </c>
      <c r="L493" s="224">
        <v>148.37</v>
      </c>
      <c r="M493" s="224">
        <v>86.864999999999995</v>
      </c>
      <c r="N493" s="224">
        <v>18.855</v>
      </c>
      <c r="O493" s="224">
        <v>171.255</v>
      </c>
      <c r="P493" s="224">
        <v>53.384999999999998</v>
      </c>
      <c r="Q493" s="224">
        <v>114.69000000000001</v>
      </c>
      <c r="S493" s="409"/>
      <c r="T493" s="401"/>
      <c r="U493" s="401"/>
      <c r="V493" s="401"/>
      <c r="W493" s="401"/>
      <c r="X493" s="401"/>
      <c r="Y493" s="401"/>
      <c r="Z493" s="409"/>
      <c r="AA493" s="392"/>
      <c r="AB493" s="392"/>
      <c r="AC493" s="392"/>
      <c r="AD493" s="392"/>
      <c r="AE493" s="392"/>
      <c r="AF493" s="392"/>
      <c r="AG493" s="392"/>
    </row>
    <row r="494" spans="1:33" ht="20.45" customHeight="1">
      <c r="A494" s="108" t="s">
        <v>64</v>
      </c>
      <c r="B494" s="66">
        <f t="shared" si="23"/>
        <v>3341.6250499999992</v>
      </c>
      <c r="C494" s="66">
        <v>325.70589999999999</v>
      </c>
      <c r="D494" s="66">
        <v>394.87090000000001</v>
      </c>
      <c r="E494" s="66">
        <v>260.71699999999998</v>
      </c>
      <c r="F494" s="66">
        <v>390.64269999999999</v>
      </c>
      <c r="G494" s="66">
        <v>156.10940000000002</v>
      </c>
      <c r="H494" s="66">
        <v>338.70800000000003</v>
      </c>
      <c r="J494" s="108" t="s">
        <v>64</v>
      </c>
      <c r="K494" s="224">
        <v>159.53450000000004</v>
      </c>
      <c r="L494" s="224">
        <v>149.91800000000001</v>
      </c>
      <c r="M494" s="224">
        <v>130.76070000000001</v>
      </c>
      <c r="N494" s="224">
        <v>47.439</v>
      </c>
      <c r="O494" s="224">
        <v>355.70700000000005</v>
      </c>
      <c r="P494" s="224">
        <v>473.52819999999997</v>
      </c>
      <c r="Q494" s="224">
        <v>157.98375000000001</v>
      </c>
      <c r="S494" s="409"/>
      <c r="T494" s="401"/>
      <c r="U494" s="401"/>
      <c r="V494" s="401"/>
      <c r="W494" s="401"/>
      <c r="X494" s="401"/>
      <c r="Y494" s="401"/>
      <c r="Z494" s="409"/>
      <c r="AA494" s="392"/>
      <c r="AB494" s="392"/>
      <c r="AC494" s="392"/>
      <c r="AD494" s="392"/>
      <c r="AE494" s="392"/>
      <c r="AF494" s="392"/>
      <c r="AG494" s="392"/>
    </row>
    <row r="495" spans="1:33" ht="20.45" customHeight="1">
      <c r="A495" s="132" t="s">
        <v>130</v>
      </c>
      <c r="B495" s="66"/>
      <c r="C495" s="66"/>
      <c r="D495" s="66"/>
      <c r="E495" s="66"/>
      <c r="F495" s="66"/>
      <c r="G495" s="66"/>
      <c r="H495" s="66"/>
      <c r="J495" s="132" t="s">
        <v>130</v>
      </c>
      <c r="K495" s="66"/>
      <c r="L495" s="66"/>
      <c r="M495" s="66"/>
      <c r="N495" s="66"/>
      <c r="O495" s="66"/>
      <c r="P495" s="66"/>
      <c r="Q495" s="66"/>
    </row>
    <row r="496" spans="1:33" ht="20.45" customHeight="1">
      <c r="A496" s="108" t="s">
        <v>44</v>
      </c>
      <c r="B496" s="66">
        <f t="shared" si="23"/>
        <v>136055.53350000002</v>
      </c>
      <c r="C496" s="66">
        <v>19649.752999999997</v>
      </c>
      <c r="D496" s="66">
        <v>18247.144</v>
      </c>
      <c r="E496" s="66">
        <v>1303.1870000000001</v>
      </c>
      <c r="F496" s="66">
        <v>9825.7560000000012</v>
      </c>
      <c r="G496" s="66">
        <v>6769.2050000000017</v>
      </c>
      <c r="H496" s="66">
        <v>12929.886999999999</v>
      </c>
      <c r="J496" s="108" t="s">
        <v>44</v>
      </c>
      <c r="K496" s="66">
        <v>7826.277</v>
      </c>
      <c r="L496" s="66">
        <v>49464.274000000005</v>
      </c>
      <c r="M496" s="66">
        <v>1415.4950000000001</v>
      </c>
      <c r="N496" s="66">
        <v>1391.838</v>
      </c>
      <c r="O496" s="66">
        <v>4452.134</v>
      </c>
      <c r="P496" s="66">
        <v>1130.404</v>
      </c>
      <c r="Q496" s="66">
        <v>1650.1794999999997</v>
      </c>
    </row>
    <row r="497" spans="1:32" ht="20.45" customHeight="1">
      <c r="A497" s="108" t="s">
        <v>65</v>
      </c>
      <c r="B497" s="66">
        <f t="shared" si="23"/>
        <v>3096.8629999999998</v>
      </c>
      <c r="C497" s="66">
        <v>474.89600000000007</v>
      </c>
      <c r="D497" s="66">
        <v>497.39060000000001</v>
      </c>
      <c r="E497" s="66">
        <v>194.92679999999999</v>
      </c>
      <c r="F497" s="66">
        <v>275.39409999999998</v>
      </c>
      <c r="G497" s="66">
        <v>233.52930000000003</v>
      </c>
      <c r="H497" s="66">
        <v>366.91880000000003</v>
      </c>
      <c r="J497" s="108" t="s">
        <v>65</v>
      </c>
      <c r="K497" s="312">
        <v>248.50439999999998</v>
      </c>
      <c r="L497" s="312">
        <v>395.60839999999996</v>
      </c>
      <c r="M497" s="312">
        <v>49.305599999999998</v>
      </c>
      <c r="N497" s="312">
        <v>142.00829999999999</v>
      </c>
      <c r="O497" s="312">
        <v>164.02079999999998</v>
      </c>
      <c r="P497" s="312">
        <v>54.359900000000003</v>
      </c>
      <c r="Q497" s="312" t="s">
        <v>0</v>
      </c>
    </row>
    <row r="498" spans="1:32" ht="20.45" customHeight="1">
      <c r="A498" s="108" t="s">
        <v>66</v>
      </c>
      <c r="B498" s="66">
        <f t="shared" si="23"/>
        <v>2716.2159999999994</v>
      </c>
      <c r="C498" s="66">
        <v>231.51559999999998</v>
      </c>
      <c r="D498" s="66">
        <v>253.82149999999999</v>
      </c>
      <c r="E498" s="66">
        <v>370.59350000000001</v>
      </c>
      <c r="F498" s="66">
        <v>240.97259999999997</v>
      </c>
      <c r="G498" s="66">
        <v>233.4452</v>
      </c>
      <c r="H498" s="66">
        <v>200.2278</v>
      </c>
      <c r="J498" s="108" t="s">
        <v>66</v>
      </c>
      <c r="K498" s="312">
        <v>424.26849999999996</v>
      </c>
      <c r="L498" s="312">
        <v>422.03199999999998</v>
      </c>
      <c r="M498" s="312">
        <v>8.5504999999999995</v>
      </c>
      <c r="N498" s="312">
        <v>186.47050000000002</v>
      </c>
      <c r="O498" s="312">
        <v>71.067899999999995</v>
      </c>
      <c r="P498" s="312">
        <v>73.250399999999999</v>
      </c>
      <c r="Q498" s="312" t="s">
        <v>0</v>
      </c>
    </row>
    <row r="499" spans="1:32" ht="20.45" customHeight="1">
      <c r="A499" s="108" t="s">
        <v>67</v>
      </c>
      <c r="B499" s="66">
        <f t="shared" si="23"/>
        <v>446.82529999999997</v>
      </c>
      <c r="C499" s="66">
        <v>50.245699999999999</v>
      </c>
      <c r="D499" s="66">
        <v>66.355400000000003</v>
      </c>
      <c r="E499" s="66">
        <v>67.416899999999998</v>
      </c>
      <c r="F499" s="66">
        <v>49.582800000000006</v>
      </c>
      <c r="G499" s="66">
        <v>86.924200000000013</v>
      </c>
      <c r="H499" s="66">
        <v>12.122</v>
      </c>
      <c r="J499" s="108" t="s">
        <v>67</v>
      </c>
      <c r="K499" s="312">
        <v>39.432799999999993</v>
      </c>
      <c r="L499" s="312">
        <v>35.303199999999997</v>
      </c>
      <c r="M499" s="312">
        <v>8.9215</v>
      </c>
      <c r="N499" s="312">
        <v>5.8306000000000004</v>
      </c>
      <c r="O499" s="312">
        <v>8.9731999999999985</v>
      </c>
      <c r="P499" s="312">
        <v>15.716999999999999</v>
      </c>
      <c r="Q499" s="312" t="s">
        <v>0</v>
      </c>
    </row>
    <row r="500" spans="1:32" ht="20.45" customHeight="1">
      <c r="A500" s="108" t="s">
        <v>68</v>
      </c>
      <c r="B500" s="66" t="s">
        <v>0</v>
      </c>
      <c r="C500" s="66" t="s">
        <v>0</v>
      </c>
      <c r="D500" s="66" t="s">
        <v>0</v>
      </c>
      <c r="E500" s="66" t="s">
        <v>0</v>
      </c>
      <c r="F500" s="66" t="s">
        <v>0</v>
      </c>
      <c r="G500" s="66" t="s">
        <v>0</v>
      </c>
      <c r="H500" s="66" t="s">
        <v>0</v>
      </c>
      <c r="J500" s="108" t="s">
        <v>68</v>
      </c>
      <c r="K500" s="352">
        <v>0</v>
      </c>
      <c r="L500" s="352">
        <v>0</v>
      </c>
      <c r="M500" s="352">
        <v>0</v>
      </c>
      <c r="N500" s="352">
        <v>0</v>
      </c>
      <c r="O500" s="352">
        <v>0</v>
      </c>
      <c r="P500" s="352">
        <v>0</v>
      </c>
      <c r="Q500" s="352">
        <v>0</v>
      </c>
    </row>
    <row r="501" spans="1:32" ht="20.45" customHeight="1">
      <c r="A501" s="109" t="s">
        <v>45</v>
      </c>
      <c r="B501" s="353">
        <f t="shared" si="23"/>
        <v>2062.0277449999999</v>
      </c>
      <c r="C501" s="72">
        <v>206.67797000000004</v>
      </c>
      <c r="D501" s="72">
        <v>284.03286000000003</v>
      </c>
      <c r="E501" s="72">
        <v>114.73014000000001</v>
      </c>
      <c r="F501" s="72">
        <v>244.65918000000002</v>
      </c>
      <c r="G501" s="72">
        <v>173.37045000000003</v>
      </c>
      <c r="H501" s="72">
        <v>248.28649000000001</v>
      </c>
      <c r="J501" s="109" t="s">
        <v>45</v>
      </c>
      <c r="K501" s="473">
        <v>79.635909999999996</v>
      </c>
      <c r="L501" s="472">
        <v>84.375350000000012</v>
      </c>
      <c r="M501" s="472">
        <v>81.582670000000022</v>
      </c>
      <c r="N501" s="472">
        <v>21.206135</v>
      </c>
      <c r="O501" s="472">
        <v>142.65076999999999</v>
      </c>
      <c r="P501" s="472">
        <v>296.76376999999997</v>
      </c>
      <c r="Q501" s="472">
        <v>84.056050000000013</v>
      </c>
    </row>
    <row r="502" spans="1:32">
      <c r="A502" s="130"/>
      <c r="B502" s="66"/>
      <c r="C502" s="66"/>
      <c r="D502" s="66"/>
      <c r="E502" s="66"/>
      <c r="F502" s="66"/>
      <c r="G502" s="66"/>
      <c r="H502" s="73" t="s">
        <v>250</v>
      </c>
      <c r="J502" s="130"/>
      <c r="K502" s="66"/>
      <c r="L502" s="66"/>
      <c r="M502" s="66"/>
      <c r="N502" s="66"/>
      <c r="O502" s="66"/>
      <c r="P502" s="66"/>
      <c r="Q502" s="73" t="s">
        <v>250</v>
      </c>
    </row>
    <row r="503" spans="1:32">
      <c r="A503" s="541"/>
      <c r="B503" s="541"/>
      <c r="C503" s="541"/>
      <c r="D503" s="541"/>
      <c r="E503" s="541"/>
      <c r="F503" s="541"/>
      <c r="G503" s="541"/>
      <c r="H503" s="541"/>
      <c r="J503" s="541"/>
      <c r="K503" s="541"/>
      <c r="L503" s="541"/>
      <c r="M503" s="541"/>
      <c r="N503" s="541"/>
      <c r="O503" s="541"/>
      <c r="P503" s="541"/>
      <c r="Q503" s="541"/>
    </row>
    <row r="506" spans="1:32">
      <c r="A506" s="542" t="str">
        <f>A352</f>
        <v>12.5  PUNO: POBLACIÓN ESTIMADA, NÚMERO DE CABEZAS PARA SACA, PRODUCCIÓN DE CARNE  Y  DERIVADOS</v>
      </c>
      <c r="B506" s="542"/>
      <c r="C506" s="542"/>
      <c r="D506" s="542"/>
      <c r="E506" s="542"/>
      <c r="F506" s="542"/>
      <c r="G506" s="542"/>
      <c r="H506" s="542"/>
      <c r="J506" s="542" t="str">
        <f>A352</f>
        <v>12.5  PUNO: POBLACIÓN ESTIMADA, NÚMERO DE CABEZAS PARA SACA, PRODUCCIÓN DE CARNE  Y  DERIVADOS</v>
      </c>
      <c r="K506" s="542"/>
      <c r="L506" s="542"/>
      <c r="M506" s="542"/>
      <c r="N506" s="542"/>
      <c r="O506" s="542"/>
      <c r="P506" s="542"/>
      <c r="Q506" s="542"/>
    </row>
    <row r="507" spans="1:32">
      <c r="A507" s="542" t="str">
        <f>A353</f>
        <v xml:space="preserve">        PECUARIOS POR PROVINCIA, SEGÚN ESPECIE, 2020 - 2024</v>
      </c>
      <c r="B507" s="542"/>
      <c r="C507" s="542"/>
      <c r="D507" s="542"/>
      <c r="E507" s="542"/>
      <c r="F507" s="542"/>
      <c r="G507" s="542"/>
      <c r="H507" s="542"/>
      <c r="I507" s="214"/>
      <c r="J507" s="542" t="str">
        <f>A353</f>
        <v xml:space="preserve">        PECUARIOS POR PROVINCIA, SEGÚN ESPECIE, 2020 - 2024</v>
      </c>
      <c r="K507" s="542"/>
      <c r="L507" s="542"/>
      <c r="M507" s="542"/>
      <c r="N507" s="542"/>
      <c r="O507" s="542"/>
      <c r="P507" s="542"/>
      <c r="Q507" s="542"/>
    </row>
    <row r="508" spans="1:32">
      <c r="A508" s="190" t="s">
        <v>154</v>
      </c>
      <c r="B508" s="156"/>
      <c r="C508" s="156"/>
      <c r="D508" s="156"/>
      <c r="E508" s="156"/>
      <c r="F508" s="156"/>
      <c r="G508" s="156"/>
      <c r="H508" s="156"/>
      <c r="I508" s="214"/>
      <c r="J508" s="190" t="s">
        <v>154</v>
      </c>
      <c r="K508" s="156"/>
      <c r="L508" s="156"/>
      <c r="M508" s="156"/>
      <c r="N508" s="156"/>
      <c r="O508" s="156"/>
      <c r="P508" s="156"/>
    </row>
    <row r="509" spans="1:32">
      <c r="A509" s="190"/>
      <c r="B509" s="156"/>
      <c r="C509" s="156"/>
      <c r="D509" s="156"/>
      <c r="E509" s="156"/>
      <c r="F509" s="156"/>
      <c r="G509" s="156"/>
      <c r="H509" s="156"/>
      <c r="I509" s="214"/>
      <c r="J509" s="190"/>
      <c r="K509" s="156"/>
      <c r="L509" s="156"/>
      <c r="M509" s="156"/>
      <c r="N509" s="156"/>
      <c r="O509" s="156"/>
      <c r="P509" s="156"/>
      <c r="Q509" s="407" t="s">
        <v>319</v>
      </c>
    </row>
    <row r="510" spans="1:32">
      <c r="A510" s="543" t="s">
        <v>166</v>
      </c>
      <c r="B510" s="547" t="s">
        <v>60</v>
      </c>
      <c r="C510" s="548"/>
      <c r="D510" s="548"/>
      <c r="E510" s="548"/>
      <c r="F510" s="548"/>
      <c r="G510" s="548"/>
      <c r="H510" s="548"/>
      <c r="I510" s="214"/>
      <c r="J510" s="543" t="s">
        <v>166</v>
      </c>
      <c r="K510" s="547" t="s">
        <v>60</v>
      </c>
      <c r="L510" s="548"/>
      <c r="M510" s="548"/>
      <c r="N510" s="548"/>
      <c r="O510" s="548"/>
      <c r="P510" s="548"/>
      <c r="Q510" s="548"/>
    </row>
    <row r="511" spans="1:32" ht="38.25">
      <c r="A511" s="544"/>
      <c r="B511" s="191" t="s">
        <v>47</v>
      </c>
      <c r="C511" s="112" t="s">
        <v>50</v>
      </c>
      <c r="D511" s="112" t="s">
        <v>70</v>
      </c>
      <c r="E511" s="112" t="s">
        <v>54</v>
      </c>
      <c r="F511" s="192" t="s">
        <v>55</v>
      </c>
      <c r="G511" s="112" t="s">
        <v>71</v>
      </c>
      <c r="H511" s="112" t="s">
        <v>72</v>
      </c>
      <c r="J511" s="544"/>
      <c r="K511" s="112" t="s">
        <v>51</v>
      </c>
      <c r="L511" s="191" t="s">
        <v>48</v>
      </c>
      <c r="M511" s="112" t="s">
        <v>49</v>
      </c>
      <c r="N511" s="112" t="s">
        <v>149</v>
      </c>
      <c r="O511" s="112" t="s">
        <v>73</v>
      </c>
      <c r="P511" s="191" t="s">
        <v>52</v>
      </c>
      <c r="Q511" s="112" t="s">
        <v>53</v>
      </c>
      <c r="S511" s="409"/>
      <c r="T511" s="409"/>
      <c r="U511" s="409"/>
      <c r="V511" s="409"/>
      <c r="W511" s="409"/>
      <c r="X511" s="409"/>
      <c r="Y511" s="409"/>
      <c r="Z511" s="409"/>
      <c r="AA511" s="409"/>
      <c r="AB511" s="409"/>
      <c r="AC511" s="409"/>
      <c r="AD511" s="409"/>
      <c r="AE511" s="409"/>
      <c r="AF511" s="409"/>
    </row>
    <row r="512" spans="1:32" ht="5.0999999999999996" customHeight="1">
      <c r="A512" s="439"/>
      <c r="B512" s="467"/>
      <c r="C512" s="189"/>
      <c r="D512" s="189"/>
      <c r="E512" s="189"/>
      <c r="F512" s="468"/>
      <c r="G512" s="189"/>
      <c r="H512" s="189"/>
      <c r="J512" s="439"/>
      <c r="K512" s="189"/>
      <c r="L512" s="467"/>
      <c r="M512" s="189"/>
      <c r="N512" s="189"/>
      <c r="O512" s="189"/>
      <c r="P512" s="467"/>
      <c r="Q512" s="189"/>
      <c r="S512" s="409"/>
      <c r="T512" s="409"/>
      <c r="U512" s="409"/>
      <c r="V512" s="409"/>
      <c r="W512" s="409"/>
      <c r="X512" s="409"/>
      <c r="Y512" s="409"/>
      <c r="Z512" s="409"/>
      <c r="AA512" s="409"/>
      <c r="AB512" s="409"/>
      <c r="AC512" s="409"/>
      <c r="AD512" s="409"/>
      <c r="AE512" s="409"/>
      <c r="AF512" s="409"/>
    </row>
    <row r="513" spans="1:32" ht="19.899999999999999" customHeight="1">
      <c r="A513" s="132">
        <v>2024</v>
      </c>
      <c r="B513" s="163"/>
      <c r="C513" s="163"/>
      <c r="D513" s="163"/>
      <c r="E513" s="163"/>
      <c r="F513" s="163"/>
      <c r="G513" s="163"/>
      <c r="H513" s="163"/>
      <c r="J513" s="132">
        <v>2024</v>
      </c>
      <c r="K513" s="406"/>
      <c r="L513" s="406"/>
      <c r="M513" s="163"/>
      <c r="N513" s="163"/>
      <c r="O513" s="163"/>
      <c r="P513" s="163"/>
      <c r="Q513" s="163"/>
      <c r="S513" s="409">
        <f>282</f>
        <v>282</v>
      </c>
      <c r="T513" s="409">
        <f>S513+1</f>
        <v>283</v>
      </c>
      <c r="U513" s="409">
        <f t="shared" ref="U513:V513" si="24">T513+1</f>
        <v>284</v>
      </c>
      <c r="V513" s="409">
        <f t="shared" si="24"/>
        <v>285</v>
      </c>
      <c r="W513" s="409">
        <f>V513+1</f>
        <v>286</v>
      </c>
      <c r="X513" s="409">
        <f t="shared" ref="X513:Y513" si="25">W513+1</f>
        <v>287</v>
      </c>
      <c r="Y513" s="409">
        <f t="shared" si="25"/>
        <v>288</v>
      </c>
      <c r="Z513" s="409"/>
      <c r="AA513" s="409"/>
      <c r="AB513" s="409"/>
      <c r="AC513" s="409"/>
      <c r="AD513" s="409"/>
      <c r="AE513" s="409"/>
      <c r="AF513" s="409"/>
    </row>
    <row r="514" spans="1:32" ht="20.45" customHeight="1">
      <c r="A514" s="132" t="s">
        <v>100</v>
      </c>
      <c r="B514" s="66"/>
      <c r="J514" s="132" t="s">
        <v>100</v>
      </c>
      <c r="K514" s="163"/>
      <c r="L514" s="163"/>
      <c r="M514" s="163"/>
      <c r="N514" s="163"/>
      <c r="O514" s="163"/>
      <c r="P514" s="163"/>
      <c r="Q514" s="163"/>
      <c r="S514" s="409"/>
      <c r="T514" s="409"/>
      <c r="U514" s="409"/>
      <c r="V514" s="409"/>
      <c r="W514" s="409"/>
      <c r="X514" s="409"/>
      <c r="Y514" s="409"/>
      <c r="Z514" s="409"/>
      <c r="AA514" s="409"/>
      <c r="AB514" s="409"/>
      <c r="AC514" s="409"/>
      <c r="AD514" s="409"/>
      <c r="AE514" s="409"/>
      <c r="AF514" s="409"/>
    </row>
    <row r="515" spans="1:32" ht="20.45" customHeight="1">
      <c r="A515" s="108" t="s">
        <v>56</v>
      </c>
      <c r="B515" s="66">
        <f>SUM(C515:H515,K515:Q515)</f>
        <v>750570</v>
      </c>
      <c r="C515" s="66">
        <v>104165</v>
      </c>
      <c r="D515" s="66">
        <v>106460</v>
      </c>
      <c r="E515" s="66">
        <v>17465</v>
      </c>
      <c r="F515" s="66">
        <v>75800</v>
      </c>
      <c r="G515" s="66">
        <v>50550</v>
      </c>
      <c r="H515" s="66">
        <v>69620</v>
      </c>
      <c r="J515" s="108" t="s">
        <v>56</v>
      </c>
      <c r="K515" s="66">
        <v>68650</v>
      </c>
      <c r="L515" s="66">
        <v>168435</v>
      </c>
      <c r="M515" s="66">
        <v>19090</v>
      </c>
      <c r="N515" s="66">
        <v>13095</v>
      </c>
      <c r="O515" s="66">
        <v>33530</v>
      </c>
      <c r="P515" s="66">
        <v>10110</v>
      </c>
      <c r="Q515" s="66">
        <v>13600</v>
      </c>
      <c r="S515" s="409" t="s">
        <v>334</v>
      </c>
      <c r="T515" s="409"/>
      <c r="U515" s="409"/>
      <c r="V515" s="409"/>
      <c r="W515" s="409"/>
      <c r="X515" s="409"/>
      <c r="Y515" s="409"/>
      <c r="Z515" s="409"/>
      <c r="AA515" s="409"/>
      <c r="AB515" s="409"/>
      <c r="AC515" s="409"/>
      <c r="AD515" s="409"/>
      <c r="AE515" s="409"/>
      <c r="AF515" s="409"/>
    </row>
    <row r="516" spans="1:32" ht="20.45" customHeight="1">
      <c r="A516" s="108" t="s">
        <v>57</v>
      </c>
      <c r="B516" s="66">
        <f>SUM(C516:H516,K516:Q516)</f>
        <v>2727605</v>
      </c>
      <c r="C516" s="66">
        <v>417895</v>
      </c>
      <c r="D516" s="66">
        <v>413960</v>
      </c>
      <c r="E516" s="66">
        <v>180875</v>
      </c>
      <c r="F516" s="66">
        <v>232600</v>
      </c>
      <c r="G516" s="66">
        <v>206800</v>
      </c>
      <c r="H516" s="66">
        <v>322630</v>
      </c>
      <c r="I516" s="42"/>
      <c r="J516" s="108" t="s">
        <v>57</v>
      </c>
      <c r="K516" s="66">
        <v>232885</v>
      </c>
      <c r="L516" s="66">
        <v>262590</v>
      </c>
      <c r="M516" s="66">
        <v>77690</v>
      </c>
      <c r="N516" s="66">
        <v>126730</v>
      </c>
      <c r="O516" s="66">
        <v>155480</v>
      </c>
      <c r="P516" s="66">
        <v>58970</v>
      </c>
      <c r="Q516" s="66">
        <v>38500</v>
      </c>
      <c r="S516" s="409" t="s">
        <v>329</v>
      </c>
      <c r="T516" s="409"/>
      <c r="U516" s="409"/>
      <c r="V516" s="409"/>
      <c r="W516" s="409"/>
      <c r="X516" s="409"/>
      <c r="Y516" s="409"/>
      <c r="Z516" s="409"/>
      <c r="AA516" s="409"/>
      <c r="AB516" s="409"/>
      <c r="AC516" s="409"/>
      <c r="AD516" s="409"/>
      <c r="AE516" s="409"/>
      <c r="AF516" s="409"/>
    </row>
    <row r="517" spans="1:32" ht="20.45" customHeight="1">
      <c r="A517" s="108" t="s">
        <v>58</v>
      </c>
      <c r="B517" s="66">
        <f t="shared" ref="B517:B519" si="26">SUM(C517:H517,K517:Q517)</f>
        <v>2073690</v>
      </c>
      <c r="C517" s="66">
        <v>182865</v>
      </c>
      <c r="D517" s="66">
        <v>166370</v>
      </c>
      <c r="E517" s="66">
        <v>311245</v>
      </c>
      <c r="F517" s="66">
        <v>191160</v>
      </c>
      <c r="G517" s="66">
        <v>185660</v>
      </c>
      <c r="H517" s="66">
        <v>156150</v>
      </c>
      <c r="J517" s="108" t="s">
        <v>58</v>
      </c>
      <c r="K517" s="66">
        <v>337630</v>
      </c>
      <c r="L517" s="66">
        <v>280830</v>
      </c>
      <c r="M517" s="66">
        <v>10400</v>
      </c>
      <c r="N517" s="66">
        <v>134770</v>
      </c>
      <c r="O517" s="66">
        <v>56630</v>
      </c>
      <c r="P517" s="66">
        <v>59380</v>
      </c>
      <c r="Q517" s="66">
        <v>600</v>
      </c>
      <c r="S517" s="409" t="s">
        <v>330</v>
      </c>
      <c r="T517" s="409"/>
      <c r="U517" s="409"/>
      <c r="V517" s="409"/>
      <c r="W517" s="409"/>
      <c r="X517" s="409"/>
      <c r="Y517" s="409"/>
      <c r="Z517" s="409"/>
      <c r="AA517" s="409"/>
      <c r="AB517" s="409"/>
      <c r="AC517" s="409"/>
      <c r="AD517" s="409"/>
      <c r="AE517" s="409"/>
      <c r="AF517" s="409"/>
    </row>
    <row r="518" spans="1:32" ht="20.45" customHeight="1">
      <c r="A518" s="108" t="s">
        <v>62</v>
      </c>
      <c r="B518" s="66">
        <f t="shared" si="26"/>
        <v>357075</v>
      </c>
      <c r="C518" s="66">
        <v>39875</v>
      </c>
      <c r="D518" s="66">
        <v>43370</v>
      </c>
      <c r="E518" s="66">
        <v>56770</v>
      </c>
      <c r="F518" s="66">
        <v>43555</v>
      </c>
      <c r="G518" s="66">
        <v>80635</v>
      </c>
      <c r="H518" s="66">
        <v>12120</v>
      </c>
      <c r="J518" s="108" t="s">
        <v>62</v>
      </c>
      <c r="K518" s="66">
        <v>32330</v>
      </c>
      <c r="L518" s="66">
        <v>19930</v>
      </c>
      <c r="M518" s="66">
        <v>9730</v>
      </c>
      <c r="N518" s="66">
        <v>3300</v>
      </c>
      <c r="O518" s="66">
        <v>7790</v>
      </c>
      <c r="P518" s="66">
        <v>7370</v>
      </c>
      <c r="Q518" s="66">
        <v>300</v>
      </c>
      <c r="S518" s="409" t="s">
        <v>331</v>
      </c>
      <c r="T518" s="409"/>
      <c r="U518" s="409"/>
      <c r="V518" s="409"/>
      <c r="W518" s="409"/>
      <c r="X518" s="409"/>
      <c r="Y518" s="409"/>
      <c r="Z518" s="409"/>
      <c r="AA518" s="409"/>
      <c r="AB518" s="409"/>
      <c r="AC518" s="409"/>
      <c r="AD518" s="409"/>
      <c r="AE518" s="409"/>
      <c r="AF518" s="409"/>
    </row>
    <row r="519" spans="1:32" ht="20.45" customHeight="1">
      <c r="A519" s="108" t="s">
        <v>63</v>
      </c>
      <c r="B519" s="66">
        <f t="shared" si="26"/>
        <v>118775</v>
      </c>
      <c r="C519" s="66">
        <v>23485</v>
      </c>
      <c r="D519" s="66">
        <v>15665</v>
      </c>
      <c r="E519" s="66">
        <v>1975</v>
      </c>
      <c r="F519" s="66">
        <v>16990</v>
      </c>
      <c r="G519" s="66">
        <v>20305</v>
      </c>
      <c r="H519" s="66">
        <v>12650</v>
      </c>
      <c r="J519" s="108" t="s">
        <v>63</v>
      </c>
      <c r="K519" s="66">
        <v>3465</v>
      </c>
      <c r="L519" s="66">
        <v>8690</v>
      </c>
      <c r="M519" s="66">
        <v>3310</v>
      </c>
      <c r="N519" s="66">
        <v>815</v>
      </c>
      <c r="O519" s="66">
        <v>3630</v>
      </c>
      <c r="P519" s="66">
        <v>3885</v>
      </c>
      <c r="Q519" s="66">
        <v>3910</v>
      </c>
      <c r="S519" s="409" t="s">
        <v>332</v>
      </c>
      <c r="T519" s="409"/>
      <c r="U519" s="409"/>
      <c r="V519" s="409"/>
      <c r="W519" s="409"/>
      <c r="X519" s="409"/>
      <c r="Y519" s="409"/>
      <c r="Z519" s="409"/>
      <c r="AA519" s="409"/>
      <c r="AB519" s="409"/>
      <c r="AC519" s="409"/>
      <c r="AD519" s="409"/>
      <c r="AE519" s="409"/>
      <c r="AF519" s="409"/>
    </row>
    <row r="520" spans="1:32" ht="20.45" customHeight="1">
      <c r="A520" s="108" t="s">
        <v>64</v>
      </c>
      <c r="B520" s="66">
        <f>SUM(C520:H520,K520:Q520)</f>
        <v>1556940</v>
      </c>
      <c r="C520" s="66">
        <v>151300</v>
      </c>
      <c r="D520" s="66">
        <v>126490</v>
      </c>
      <c r="E520" s="66">
        <v>67860</v>
      </c>
      <c r="F520" s="66">
        <v>184410</v>
      </c>
      <c r="G520" s="66">
        <v>149045</v>
      </c>
      <c r="H520" s="66">
        <v>193770</v>
      </c>
      <c r="J520" s="108" t="s">
        <v>64</v>
      </c>
      <c r="K520" s="66">
        <v>35760</v>
      </c>
      <c r="L520" s="66">
        <v>61650</v>
      </c>
      <c r="M520" s="66">
        <v>70455</v>
      </c>
      <c r="N520" s="66">
        <v>19910</v>
      </c>
      <c r="O520" s="66">
        <v>103330</v>
      </c>
      <c r="P520" s="66">
        <v>344360</v>
      </c>
      <c r="Q520" s="66">
        <v>48600</v>
      </c>
      <c r="S520" s="409" t="s">
        <v>333</v>
      </c>
      <c r="T520" s="409"/>
      <c r="U520" s="409"/>
      <c r="V520" s="409"/>
      <c r="W520" s="409"/>
      <c r="X520" s="409"/>
      <c r="Y520" s="409"/>
      <c r="Z520" s="409"/>
      <c r="AA520" s="409"/>
      <c r="AB520" s="409"/>
      <c r="AC520" s="409"/>
      <c r="AD520" s="409"/>
      <c r="AE520" s="409"/>
      <c r="AF520" s="409"/>
    </row>
    <row r="521" spans="1:32" ht="20.45" customHeight="1">
      <c r="A521" s="132" t="s">
        <v>101</v>
      </c>
      <c r="B521" s="66"/>
      <c r="C521" s="38"/>
      <c r="D521" s="38"/>
      <c r="E521" s="163"/>
      <c r="F521" s="38"/>
      <c r="G521" s="38"/>
      <c r="H521" s="38"/>
      <c r="J521" s="132" t="s">
        <v>101</v>
      </c>
      <c r="K521" s="392"/>
      <c r="L521" s="392"/>
      <c r="M521" s="392"/>
      <c r="N521" s="392"/>
      <c r="O521" s="392"/>
      <c r="P521" s="392"/>
      <c r="Q521" s="392"/>
      <c r="S521" s="409"/>
      <c r="T521" s="409"/>
      <c r="U521" s="409"/>
      <c r="V521" s="409"/>
      <c r="W521" s="409"/>
      <c r="X521" s="409"/>
      <c r="Y521" s="409"/>
      <c r="Z521" s="409"/>
      <c r="AA521" s="409"/>
      <c r="AB521" s="409"/>
      <c r="AC521" s="409"/>
      <c r="AD521" s="409"/>
      <c r="AE521" s="409"/>
      <c r="AF521" s="409"/>
    </row>
    <row r="522" spans="1:32" ht="20.45" customHeight="1">
      <c r="A522" s="108" t="s">
        <v>56</v>
      </c>
      <c r="B522" s="66">
        <f t="shared" ref="B522:B527" si="27">SUM(C522:H522,K522:Q522)</f>
        <v>122850</v>
      </c>
      <c r="C522" s="66">
        <v>15380</v>
      </c>
      <c r="D522" s="66">
        <v>16995</v>
      </c>
      <c r="E522" s="66">
        <v>3610</v>
      </c>
      <c r="F522" s="66">
        <v>13960</v>
      </c>
      <c r="G522" s="66">
        <v>9440</v>
      </c>
      <c r="H522" s="66">
        <v>12670</v>
      </c>
      <c r="J522" s="108" t="s">
        <v>56</v>
      </c>
      <c r="K522" s="66">
        <v>9210</v>
      </c>
      <c r="L522" s="66">
        <v>22430</v>
      </c>
      <c r="M522" s="66">
        <v>2255</v>
      </c>
      <c r="N522" s="66">
        <v>2680</v>
      </c>
      <c r="O522" s="66">
        <v>8580</v>
      </c>
      <c r="P522" s="66">
        <v>2470</v>
      </c>
      <c r="Q522" s="66">
        <v>3170</v>
      </c>
      <c r="S522" s="409" t="s">
        <v>328</v>
      </c>
      <c r="T522" s="409"/>
      <c r="U522" s="409"/>
      <c r="V522" s="409"/>
      <c r="W522" s="409"/>
      <c r="X522" s="409"/>
      <c r="Y522" s="409"/>
      <c r="Z522" s="409"/>
      <c r="AA522" s="409"/>
      <c r="AB522" s="409"/>
      <c r="AC522" s="409"/>
      <c r="AD522" s="409"/>
      <c r="AE522" s="409"/>
      <c r="AF522" s="409"/>
    </row>
    <row r="523" spans="1:32" ht="20.45" customHeight="1">
      <c r="A523" s="108" t="s">
        <v>57</v>
      </c>
      <c r="B523" s="66">
        <f t="shared" si="27"/>
        <v>456880</v>
      </c>
      <c r="C523" s="66">
        <v>63770</v>
      </c>
      <c r="D523" s="66">
        <v>75640</v>
      </c>
      <c r="E523" s="66">
        <v>47910</v>
      </c>
      <c r="F523" s="66">
        <v>39010</v>
      </c>
      <c r="G523" s="66">
        <v>22810</v>
      </c>
      <c r="H523" s="66">
        <v>39860</v>
      </c>
      <c r="J523" s="108" t="s">
        <v>57</v>
      </c>
      <c r="K523" s="66">
        <v>43050</v>
      </c>
      <c r="L523" s="66">
        <v>49430</v>
      </c>
      <c r="M523" s="66">
        <v>14900</v>
      </c>
      <c r="N523" s="66">
        <v>19530</v>
      </c>
      <c r="O523" s="66">
        <v>23360</v>
      </c>
      <c r="P523" s="66">
        <v>10640</v>
      </c>
      <c r="Q523" s="66">
        <v>6970</v>
      </c>
      <c r="S523" s="409" t="s">
        <v>335</v>
      </c>
      <c r="T523" s="409"/>
      <c r="U523" s="409"/>
      <c r="V523" s="409"/>
      <c r="W523" s="409"/>
      <c r="X523" s="409"/>
      <c r="Y523" s="409"/>
      <c r="Z523" s="409"/>
      <c r="AA523" s="409"/>
      <c r="AB523" s="409"/>
      <c r="AC523" s="409"/>
      <c r="AD523" s="409"/>
      <c r="AE523" s="409"/>
      <c r="AF523" s="409"/>
    </row>
    <row r="524" spans="1:32" ht="20.45" customHeight="1">
      <c r="A524" s="108" t="s">
        <v>58</v>
      </c>
      <c r="B524" s="66">
        <f t="shared" si="27"/>
        <v>173400</v>
      </c>
      <c r="C524" s="66">
        <v>14700</v>
      </c>
      <c r="D524" s="66">
        <v>13340</v>
      </c>
      <c r="E524" s="66">
        <v>24750</v>
      </c>
      <c r="F524" s="66">
        <v>14460</v>
      </c>
      <c r="G524" s="66">
        <v>11450</v>
      </c>
      <c r="H524" s="66">
        <v>16390</v>
      </c>
      <c r="J524" s="108" t="s">
        <v>58</v>
      </c>
      <c r="K524" s="66">
        <v>26680</v>
      </c>
      <c r="L524" s="66">
        <v>28595</v>
      </c>
      <c r="M524" s="66">
        <v>1310</v>
      </c>
      <c r="N524" s="66">
        <v>10990</v>
      </c>
      <c r="O524" s="66">
        <v>4720</v>
      </c>
      <c r="P524" s="66">
        <v>5930</v>
      </c>
      <c r="Q524" s="66">
        <v>85</v>
      </c>
      <c r="S524" s="409" t="s">
        <v>336</v>
      </c>
      <c r="T524" s="409"/>
      <c r="U524" s="409"/>
      <c r="V524" s="409"/>
      <c r="W524" s="409"/>
      <c r="X524" s="409"/>
      <c r="Y524" s="409"/>
      <c r="Z524" s="409"/>
      <c r="AA524" s="409"/>
      <c r="AB524" s="409"/>
      <c r="AC524" s="409"/>
      <c r="AD524" s="409"/>
      <c r="AE524" s="409"/>
      <c r="AF524" s="409"/>
    </row>
    <row r="525" spans="1:32" ht="20.45" customHeight="1">
      <c r="A525" s="108" t="s">
        <v>62</v>
      </c>
      <c r="B525" s="66">
        <f t="shared" si="27"/>
        <v>31660</v>
      </c>
      <c r="C525" s="66">
        <v>3370</v>
      </c>
      <c r="D525" s="66">
        <v>4410</v>
      </c>
      <c r="E525" s="66">
        <v>5190</v>
      </c>
      <c r="F525" s="66">
        <v>4310</v>
      </c>
      <c r="G525" s="66">
        <v>3620</v>
      </c>
      <c r="H525" s="66">
        <v>1000</v>
      </c>
      <c r="J525" s="108" t="s">
        <v>62</v>
      </c>
      <c r="K525" s="66">
        <v>3490</v>
      </c>
      <c r="L525" s="66">
        <v>3110</v>
      </c>
      <c r="M525" s="66">
        <v>685</v>
      </c>
      <c r="N525" s="66">
        <v>365</v>
      </c>
      <c r="O525" s="66">
        <v>825</v>
      </c>
      <c r="P525" s="66">
        <v>1240</v>
      </c>
      <c r="Q525" s="66">
        <v>45</v>
      </c>
      <c r="S525" s="409" t="s">
        <v>337</v>
      </c>
      <c r="T525" s="409"/>
      <c r="U525" s="409"/>
      <c r="V525" s="409"/>
      <c r="W525" s="409"/>
      <c r="X525" s="409"/>
      <c r="Y525" s="409"/>
      <c r="Z525" s="409"/>
      <c r="AA525" s="409"/>
      <c r="AB525" s="409"/>
      <c r="AC525" s="409"/>
      <c r="AD525" s="409"/>
      <c r="AE525" s="409"/>
      <c r="AF525" s="409"/>
    </row>
    <row r="526" spans="1:32" ht="20.45" customHeight="1">
      <c r="A526" s="108" t="s">
        <v>63</v>
      </c>
      <c r="B526" s="66">
        <f t="shared" si="27"/>
        <v>60310</v>
      </c>
      <c r="C526" s="66">
        <v>12440</v>
      </c>
      <c r="D526" s="66">
        <v>8630</v>
      </c>
      <c r="E526" s="66">
        <v>1000</v>
      </c>
      <c r="F526" s="66">
        <v>7650</v>
      </c>
      <c r="G526" s="66">
        <v>6820</v>
      </c>
      <c r="H526" s="66">
        <v>7810</v>
      </c>
      <c r="J526" s="108" t="s">
        <v>63</v>
      </c>
      <c r="K526" s="66">
        <v>2390</v>
      </c>
      <c r="L526" s="66">
        <v>3330</v>
      </c>
      <c r="M526" s="66">
        <v>1940</v>
      </c>
      <c r="N526" s="66">
        <v>420</v>
      </c>
      <c r="O526" s="66">
        <v>4130</v>
      </c>
      <c r="P526" s="66">
        <v>1230</v>
      </c>
      <c r="Q526" s="66">
        <v>2520</v>
      </c>
      <c r="S526" s="409" t="s">
        <v>338</v>
      </c>
      <c r="T526" s="409"/>
      <c r="U526" s="409"/>
      <c r="V526" s="409"/>
      <c r="W526" s="409"/>
      <c r="X526" s="409"/>
      <c r="Y526" s="409"/>
      <c r="Z526" s="409"/>
      <c r="AA526" s="409"/>
      <c r="AB526" s="409"/>
      <c r="AC526" s="409"/>
      <c r="AD526" s="409"/>
      <c r="AE526" s="409"/>
      <c r="AF526" s="409"/>
    </row>
    <row r="527" spans="1:32" ht="20.45" customHeight="1">
      <c r="A527" s="108" t="s">
        <v>64</v>
      </c>
      <c r="B527" s="66">
        <f t="shared" si="27"/>
        <v>1517990</v>
      </c>
      <c r="C527" s="66">
        <v>165970</v>
      </c>
      <c r="D527" s="66">
        <v>183880</v>
      </c>
      <c r="E527" s="66">
        <v>106920</v>
      </c>
      <c r="F527" s="66">
        <v>187140</v>
      </c>
      <c r="G527" s="66">
        <v>73870</v>
      </c>
      <c r="H527" s="66">
        <v>154750</v>
      </c>
      <c r="J527" s="108" t="s">
        <v>64</v>
      </c>
      <c r="K527" s="66">
        <v>72890</v>
      </c>
      <c r="L527" s="66">
        <v>67950</v>
      </c>
      <c r="M527" s="66">
        <v>60400</v>
      </c>
      <c r="N527" s="66">
        <v>23100</v>
      </c>
      <c r="O527" s="66">
        <v>158050</v>
      </c>
      <c r="P527" s="66">
        <v>188850</v>
      </c>
      <c r="Q527" s="66">
        <v>74220</v>
      </c>
      <c r="S527" s="409" t="s">
        <v>339</v>
      </c>
      <c r="T527" s="409"/>
      <c r="U527" s="409"/>
      <c r="V527" s="409"/>
      <c r="W527" s="409"/>
      <c r="X527" s="409"/>
      <c r="Y527" s="409"/>
      <c r="Z527" s="409"/>
      <c r="AA527" s="409"/>
      <c r="AB527" s="409"/>
      <c r="AC527" s="409"/>
      <c r="AD527" s="409"/>
      <c r="AE527" s="409"/>
      <c r="AF527" s="409"/>
    </row>
    <row r="528" spans="1:32" ht="20.45" customHeight="1">
      <c r="A528" s="132" t="s">
        <v>129</v>
      </c>
      <c r="B528" s="66"/>
      <c r="C528" s="66"/>
      <c r="D528" s="66"/>
      <c r="E528" s="66"/>
      <c r="F528" s="66"/>
      <c r="G528" s="66"/>
      <c r="H528" s="66"/>
      <c r="J528" s="132" t="s">
        <v>129</v>
      </c>
      <c r="K528" s="392"/>
      <c r="L528" s="392"/>
      <c r="M528" s="392"/>
      <c r="N528" s="392"/>
      <c r="O528" s="392"/>
      <c r="P528" s="392"/>
      <c r="Q528" s="392"/>
      <c r="S528" s="409"/>
      <c r="T528" s="409"/>
      <c r="U528" s="409"/>
      <c r="V528" s="409"/>
      <c r="W528" s="409"/>
      <c r="X528" s="409"/>
      <c r="Y528" s="409"/>
      <c r="Z528" s="409"/>
      <c r="AA528" s="409"/>
      <c r="AB528" s="409"/>
      <c r="AC528" s="409"/>
      <c r="AD528" s="409"/>
      <c r="AE528" s="409"/>
      <c r="AF528" s="409"/>
    </row>
    <row r="529" spans="1:34" ht="20.45" customHeight="1">
      <c r="A529" s="108" t="s">
        <v>56</v>
      </c>
      <c r="B529" s="66">
        <f t="shared" ref="B529:B534" si="28">SUM(C529:H529,K529:Q529)</f>
        <v>17897.230000000003</v>
      </c>
      <c r="C529" s="66">
        <v>2256.6349999999998</v>
      </c>
      <c r="D529" s="66">
        <v>2483.645</v>
      </c>
      <c r="E529" s="66">
        <v>507.72</v>
      </c>
      <c r="F529" s="66">
        <v>2048.3999999999996</v>
      </c>
      <c r="G529" s="66">
        <v>1386.5350000000001</v>
      </c>
      <c r="H529" s="66">
        <v>1668.84</v>
      </c>
      <c r="J529" s="108" t="s">
        <v>56</v>
      </c>
      <c r="K529" s="66">
        <v>1321.4850000000001</v>
      </c>
      <c r="L529" s="66">
        <v>3467.8550000000005</v>
      </c>
      <c r="M529" s="66">
        <v>320.38500000000005</v>
      </c>
      <c r="N529" s="66">
        <v>385.17000000000007</v>
      </c>
      <c r="O529" s="66">
        <v>1248.1750000000002</v>
      </c>
      <c r="P529" s="66">
        <v>349.11</v>
      </c>
      <c r="Q529" s="66">
        <v>453.27499999999998</v>
      </c>
      <c r="S529" s="409" t="s">
        <v>340</v>
      </c>
      <c r="T529" s="409"/>
      <c r="U529" s="409"/>
      <c r="V529" s="409"/>
      <c r="W529" s="409"/>
      <c r="X529" s="409"/>
      <c r="Y529" s="409"/>
      <c r="Z529" s="409"/>
      <c r="AA529" s="409"/>
      <c r="AB529" s="409"/>
      <c r="AC529" s="409"/>
      <c r="AD529" s="409"/>
      <c r="AE529" s="409"/>
      <c r="AF529" s="409"/>
    </row>
    <row r="530" spans="1:34" ht="20.45" customHeight="1">
      <c r="A530" s="108" t="s">
        <v>57</v>
      </c>
      <c r="B530" s="66">
        <f t="shared" si="28"/>
        <v>6614.0330000000013</v>
      </c>
      <c r="C530" s="66">
        <v>932.4860000000001</v>
      </c>
      <c r="D530" s="66">
        <v>1130.721</v>
      </c>
      <c r="E530" s="66">
        <v>654.63400000000001</v>
      </c>
      <c r="F530" s="66">
        <v>570.76299999999992</v>
      </c>
      <c r="G530" s="66">
        <v>328.31899999999996</v>
      </c>
      <c r="H530" s="66">
        <v>578.73899999999992</v>
      </c>
      <c r="J530" s="108" t="s">
        <v>57</v>
      </c>
      <c r="K530" s="66">
        <v>596.84100000000001</v>
      </c>
      <c r="L530" s="66">
        <v>778.37699999999995</v>
      </c>
      <c r="M530" s="66">
        <v>201.18899999999996</v>
      </c>
      <c r="N530" s="66">
        <v>268</v>
      </c>
      <c r="O530" s="66">
        <v>332.97199999999998</v>
      </c>
      <c r="P530" s="66">
        <v>143.54900000000004</v>
      </c>
      <c r="Q530" s="66">
        <v>97.442999999999998</v>
      </c>
      <c r="S530" s="409" t="s">
        <v>341</v>
      </c>
      <c r="T530" s="409"/>
      <c r="U530" s="409"/>
      <c r="V530" s="409"/>
      <c r="W530" s="409"/>
      <c r="X530" s="409"/>
      <c r="Y530" s="409"/>
      <c r="Z530" s="409"/>
      <c r="AA530" s="409"/>
      <c r="AB530" s="409"/>
      <c r="AC530" s="409"/>
      <c r="AD530" s="409"/>
      <c r="AE530" s="409"/>
      <c r="AF530" s="409"/>
    </row>
    <row r="531" spans="1:34" ht="20.45" customHeight="1">
      <c r="A531" s="108" t="s">
        <v>58</v>
      </c>
      <c r="B531" s="66">
        <f t="shared" si="28"/>
        <v>4988.9730000000009</v>
      </c>
      <c r="C531" s="66">
        <v>418.85500000000002</v>
      </c>
      <c r="D531" s="66">
        <v>378.065</v>
      </c>
      <c r="E531" s="66">
        <v>704.20499999999993</v>
      </c>
      <c r="F531" s="66">
        <v>408.14000000000004</v>
      </c>
      <c r="G531" s="66">
        <v>336.87000000000006</v>
      </c>
      <c r="H531" s="66">
        <v>458.97</v>
      </c>
      <c r="J531" s="108" t="s">
        <v>58</v>
      </c>
      <c r="K531" s="66">
        <v>762.07999999999993</v>
      </c>
      <c r="L531" s="66">
        <v>869.94099999999992</v>
      </c>
      <c r="M531" s="66">
        <v>36.39</v>
      </c>
      <c r="N531" s="66">
        <v>311.29200000000003</v>
      </c>
      <c r="O531" s="66">
        <v>133.76500000000001</v>
      </c>
      <c r="P531" s="66">
        <v>168.035</v>
      </c>
      <c r="Q531" s="66">
        <v>2.3650000000000002</v>
      </c>
      <c r="S531" s="409" t="s">
        <v>342</v>
      </c>
      <c r="T531" s="409"/>
      <c r="U531" s="409"/>
      <c r="V531" s="409"/>
      <c r="W531" s="409"/>
      <c r="X531" s="409"/>
      <c r="Y531" s="409"/>
      <c r="Z531" s="409"/>
      <c r="AA531" s="409"/>
      <c r="AB531" s="409"/>
      <c r="AC531" s="409"/>
      <c r="AD531" s="409"/>
      <c r="AE531" s="409"/>
      <c r="AF531" s="409"/>
    </row>
    <row r="532" spans="1:34" ht="20.45" customHeight="1">
      <c r="A532" s="108" t="s">
        <v>62</v>
      </c>
      <c r="B532" s="66">
        <f t="shared" si="28"/>
        <v>1308.2399999999998</v>
      </c>
      <c r="C532" s="66">
        <v>139.01</v>
      </c>
      <c r="D532" s="66">
        <v>181.48000000000002</v>
      </c>
      <c r="E532" s="66">
        <v>215.73999999999998</v>
      </c>
      <c r="F532" s="66">
        <v>177.07999999999998</v>
      </c>
      <c r="G532" s="66">
        <v>149.34</v>
      </c>
      <c r="H532" s="66">
        <v>40.659999999999997</v>
      </c>
      <c r="J532" s="108" t="s">
        <v>62</v>
      </c>
      <c r="K532" s="66">
        <v>143.14499999999998</v>
      </c>
      <c r="L532" s="66">
        <v>130.45999999999998</v>
      </c>
      <c r="M532" s="66">
        <v>27.24</v>
      </c>
      <c r="N532" s="66">
        <v>18.715</v>
      </c>
      <c r="O532" s="66">
        <v>33.169999999999995</v>
      </c>
      <c r="P532" s="66">
        <v>50.455000000000005</v>
      </c>
      <c r="Q532" s="66">
        <v>1.7449999999999997</v>
      </c>
      <c r="S532" s="409" t="s">
        <v>343</v>
      </c>
      <c r="T532" s="409"/>
      <c r="U532" s="409"/>
      <c r="V532" s="409"/>
      <c r="W532" s="409"/>
      <c r="X532" s="409"/>
      <c r="Y532" s="409"/>
      <c r="Z532" s="409"/>
      <c r="AA532" s="409"/>
      <c r="AB532" s="409"/>
      <c r="AC532" s="409"/>
      <c r="AD532" s="409"/>
      <c r="AE532" s="409"/>
      <c r="AF532" s="409"/>
    </row>
    <row r="533" spans="1:34" ht="20.45" customHeight="1">
      <c r="A533" s="108" t="s">
        <v>63</v>
      </c>
      <c r="B533" s="66">
        <f t="shared" si="28"/>
        <v>2100.7749999999996</v>
      </c>
      <c r="C533" s="66">
        <v>439.46999999999997</v>
      </c>
      <c r="D533" s="66">
        <v>295.86999999999995</v>
      </c>
      <c r="E533" s="66">
        <v>35.294999999999995</v>
      </c>
      <c r="F533" s="66">
        <v>266.16000000000003</v>
      </c>
      <c r="G533" s="66">
        <v>241.51</v>
      </c>
      <c r="H533" s="66">
        <v>276.375</v>
      </c>
      <c r="J533" s="108" t="s">
        <v>63</v>
      </c>
      <c r="K533" s="66">
        <v>80.23</v>
      </c>
      <c r="L533" s="66">
        <v>113.91</v>
      </c>
      <c r="M533" s="66">
        <v>65.830000000000013</v>
      </c>
      <c r="N533" s="66">
        <v>14.04</v>
      </c>
      <c r="O533" s="66">
        <v>143.6</v>
      </c>
      <c r="P533" s="66">
        <v>43.315000000000005</v>
      </c>
      <c r="Q533" s="66">
        <v>85.169999999999987</v>
      </c>
      <c r="S533" s="409" t="s">
        <v>344</v>
      </c>
      <c r="T533" s="409"/>
      <c r="U533" s="409"/>
      <c r="V533" s="409"/>
      <c r="W533" s="409"/>
      <c r="X533" s="409"/>
      <c r="Y533" s="409"/>
      <c r="Z533" s="409"/>
      <c r="AA533" s="409"/>
      <c r="AB533" s="409"/>
      <c r="AC533" s="409"/>
      <c r="AD533" s="409"/>
      <c r="AE533" s="409"/>
      <c r="AF533" s="409"/>
    </row>
    <row r="534" spans="1:34" ht="20.45" customHeight="1">
      <c r="A534" s="108" t="s">
        <v>64</v>
      </c>
      <c r="B534" s="66">
        <f t="shared" si="28"/>
        <v>2571.1453999999999</v>
      </c>
      <c r="C534" s="66">
        <v>271.05470000000003</v>
      </c>
      <c r="D534" s="66">
        <v>293.113</v>
      </c>
      <c r="E534" s="66">
        <v>199.72320000000002</v>
      </c>
      <c r="F534" s="66">
        <v>325.93420000000003</v>
      </c>
      <c r="G534" s="66">
        <v>122.28400000000001</v>
      </c>
      <c r="H534" s="66">
        <v>254.25559999999999</v>
      </c>
      <c r="J534" s="108" t="s">
        <v>64</v>
      </c>
      <c r="K534" s="66">
        <v>120.09350000000001</v>
      </c>
      <c r="L534" s="66">
        <v>111.5903</v>
      </c>
      <c r="M534" s="66">
        <v>95.915400000000005</v>
      </c>
      <c r="N534" s="66">
        <v>36.841000000000001</v>
      </c>
      <c r="O534" s="66">
        <v>278.46600000000001</v>
      </c>
      <c r="P534" s="66">
        <v>345.46890000000002</v>
      </c>
      <c r="Q534" s="66">
        <v>116.40560000000001</v>
      </c>
      <c r="S534" s="409" t="s">
        <v>345</v>
      </c>
      <c r="T534" s="409"/>
      <c r="U534" s="397"/>
      <c r="V534" s="397" t="s">
        <v>50</v>
      </c>
      <c r="W534" s="397" t="s">
        <v>353</v>
      </c>
      <c r="X534" s="397" t="s">
        <v>54</v>
      </c>
      <c r="Y534" s="397" t="s">
        <v>55</v>
      </c>
      <c r="Z534" s="397" t="s">
        <v>352</v>
      </c>
      <c r="AA534" s="397" t="s">
        <v>72</v>
      </c>
      <c r="AB534" s="397" t="s">
        <v>51</v>
      </c>
      <c r="AC534" s="397" t="s">
        <v>48</v>
      </c>
      <c r="AD534" s="397" t="s">
        <v>49</v>
      </c>
      <c r="AE534" s="397" t="s">
        <v>351</v>
      </c>
      <c r="AF534" s="397" t="s">
        <v>350</v>
      </c>
      <c r="AG534" s="68" t="s">
        <v>52</v>
      </c>
      <c r="AH534" s="68" t="s">
        <v>53</v>
      </c>
    </row>
    <row r="535" spans="1:34" ht="20.45" customHeight="1">
      <c r="A535" s="132" t="s">
        <v>130</v>
      </c>
      <c r="B535" s="66"/>
      <c r="C535" s="66"/>
      <c r="D535" s="66"/>
      <c r="E535" s="66"/>
      <c r="F535" s="66"/>
      <c r="G535" s="66"/>
      <c r="H535" s="66"/>
      <c r="J535" s="132" t="s">
        <v>130</v>
      </c>
      <c r="K535" s="66"/>
      <c r="L535" s="66"/>
      <c r="M535" s="66"/>
      <c r="N535" s="66"/>
      <c r="O535" s="66"/>
      <c r="P535" s="66"/>
      <c r="Q535" s="66"/>
      <c r="S535" s="409"/>
      <c r="T535" s="409"/>
      <c r="U535" s="397"/>
      <c r="V535" s="409"/>
      <c r="W535" s="409"/>
      <c r="X535" s="409"/>
      <c r="Y535" s="409"/>
      <c r="Z535" s="409"/>
      <c r="AA535" s="409"/>
      <c r="AB535" s="409"/>
      <c r="AC535" s="409"/>
      <c r="AD535" s="409"/>
      <c r="AE535" s="409"/>
      <c r="AF535" s="409"/>
    </row>
    <row r="536" spans="1:34" ht="20.45" customHeight="1">
      <c r="A536" s="108" t="s">
        <v>44</v>
      </c>
      <c r="B536" s="66">
        <f>SUM(C536:H536,K536:Q536)</f>
        <v>118199.1335</v>
      </c>
      <c r="C536" s="66">
        <v>17416.947</v>
      </c>
      <c r="D536" s="66">
        <v>16190.377</v>
      </c>
      <c r="E536" s="66">
        <v>1103.085</v>
      </c>
      <c r="F536" s="66">
        <v>8626.8799999999992</v>
      </c>
      <c r="G536" s="66">
        <v>6429.3680000000004</v>
      </c>
      <c r="H536" s="66">
        <v>11223.368</v>
      </c>
      <c r="J536" s="108" t="s">
        <v>44</v>
      </c>
      <c r="K536" s="66">
        <v>7068.99</v>
      </c>
      <c r="L536" s="66">
        <v>41372.609499999999</v>
      </c>
      <c r="M536" s="66">
        <v>1176.7719999999999</v>
      </c>
      <c r="N536" s="66">
        <v>1252.5539999999999</v>
      </c>
      <c r="O536" s="66">
        <v>4068.2519999999995</v>
      </c>
      <c r="P536" s="66">
        <v>953.77599999999984</v>
      </c>
      <c r="Q536" s="66">
        <v>1316.155</v>
      </c>
      <c r="S536" s="409"/>
      <c r="T536" s="409"/>
      <c r="U536" s="397"/>
      <c r="V536" s="409"/>
      <c r="W536" s="409"/>
      <c r="X536" s="409"/>
      <c r="Y536" s="409"/>
      <c r="Z536" s="409"/>
      <c r="AA536" s="409"/>
      <c r="AB536" s="409"/>
      <c r="AC536" s="409"/>
      <c r="AD536" s="409"/>
      <c r="AE536" s="409"/>
      <c r="AF536" s="409"/>
    </row>
    <row r="537" spans="1:34" ht="20.45" customHeight="1">
      <c r="A537" s="108" t="s">
        <v>65</v>
      </c>
      <c r="B537" s="66">
        <f t="shared" ref="B537:B541" si="29">SUM(C537:H537,K537:Q537)</f>
        <v>2485.8919999999998</v>
      </c>
      <c r="C537" s="66">
        <v>424.54600000000005</v>
      </c>
      <c r="D537" s="66">
        <v>384.15959999999995</v>
      </c>
      <c r="E537" s="66">
        <v>158.82049999999998</v>
      </c>
      <c r="F537" s="66">
        <v>221.8623</v>
      </c>
      <c r="G537" s="66">
        <v>103.91550000000001</v>
      </c>
      <c r="H537" s="66">
        <v>297.9076</v>
      </c>
      <c r="J537" s="108" t="s">
        <v>65</v>
      </c>
      <c r="K537" s="66">
        <v>204.54560000000001</v>
      </c>
      <c r="L537" s="66">
        <v>353.92399999999998</v>
      </c>
      <c r="M537" s="66">
        <v>99.437600000000003</v>
      </c>
      <c r="N537" s="66">
        <v>96.752199999999988</v>
      </c>
      <c r="O537" s="66">
        <v>123.49959999999999</v>
      </c>
      <c r="P537" s="66">
        <v>16.5215</v>
      </c>
      <c r="Q537" s="66" t="s">
        <v>0</v>
      </c>
      <c r="S537" s="409"/>
      <c r="T537" s="409"/>
      <c r="U537" s="397"/>
      <c r="V537" s="409"/>
      <c r="W537" s="409"/>
      <c r="X537" s="409"/>
      <c r="Y537" s="409"/>
      <c r="Z537" s="409"/>
      <c r="AA537" s="409"/>
      <c r="AB537" s="409"/>
      <c r="AC537" s="409"/>
      <c r="AD537" s="409"/>
      <c r="AE537" s="409"/>
      <c r="AF537" s="409"/>
    </row>
    <row r="538" spans="1:34" ht="20.45" customHeight="1">
      <c r="A538" s="108" t="s">
        <v>66</v>
      </c>
      <c r="B538" s="66">
        <f t="shared" si="29"/>
        <v>1126.6904999999999</v>
      </c>
      <c r="C538" s="66">
        <v>81.759999999999991</v>
      </c>
      <c r="D538" s="66">
        <v>83.12</v>
      </c>
      <c r="E538" s="66">
        <v>113.5705</v>
      </c>
      <c r="F538" s="66">
        <v>196.673</v>
      </c>
      <c r="G538" s="66">
        <v>93.756</v>
      </c>
      <c r="H538" s="66">
        <v>81.188500000000005</v>
      </c>
      <c r="J538" s="108" t="s">
        <v>66</v>
      </c>
      <c r="K538" s="66">
        <v>159.15199999999999</v>
      </c>
      <c r="L538" s="66">
        <v>164.1</v>
      </c>
      <c r="M538" s="66">
        <v>5.3624999999999998</v>
      </c>
      <c r="N538" s="66">
        <v>72.084199999999996</v>
      </c>
      <c r="O538" s="66">
        <v>53.406700000000001</v>
      </c>
      <c r="P538" s="66">
        <v>22.517099999999999</v>
      </c>
      <c r="Q538" s="66" t="s">
        <v>0</v>
      </c>
      <c r="S538" s="409"/>
      <c r="T538" s="409"/>
      <c r="U538" s="397"/>
      <c r="V538" s="409"/>
      <c r="W538" s="409"/>
      <c r="X538" s="409"/>
      <c r="Y538" s="409"/>
      <c r="Z538" s="409"/>
      <c r="AA538" s="409"/>
      <c r="AB538" s="409"/>
      <c r="AC538" s="409"/>
      <c r="AD538" s="409"/>
      <c r="AE538" s="409"/>
      <c r="AF538" s="409"/>
    </row>
    <row r="539" spans="1:34" ht="20.45" customHeight="1">
      <c r="A539" s="108" t="s">
        <v>67</v>
      </c>
      <c r="B539" s="66">
        <f t="shared" si="29"/>
        <v>164.7903</v>
      </c>
      <c r="C539" s="66">
        <v>15.582599999999999</v>
      </c>
      <c r="D539" s="66">
        <v>26.0092</v>
      </c>
      <c r="E539" s="66">
        <v>23.425699999999999</v>
      </c>
      <c r="F539" s="66">
        <v>14.308</v>
      </c>
      <c r="G539" s="66">
        <v>24.206000000000003</v>
      </c>
      <c r="H539" s="66">
        <v>4.5309999999999997</v>
      </c>
      <c r="J539" s="108" t="s">
        <v>67</v>
      </c>
      <c r="K539" s="66">
        <v>22.274999999999999</v>
      </c>
      <c r="L539" s="66">
        <v>18.311999999999998</v>
      </c>
      <c r="M539" s="66">
        <v>1.55</v>
      </c>
      <c r="N539" s="66">
        <v>3.43</v>
      </c>
      <c r="O539" s="66">
        <v>5.6448</v>
      </c>
      <c r="P539" s="66">
        <v>5.516</v>
      </c>
      <c r="Q539" s="66" t="s">
        <v>0</v>
      </c>
      <c r="S539" s="409"/>
      <c r="T539" s="409"/>
      <c r="U539" s="397"/>
      <c r="V539" s="409"/>
      <c r="W539" s="409"/>
      <c r="X539" s="409"/>
      <c r="Y539" s="409"/>
      <c r="Z539" s="409"/>
      <c r="AA539" s="409"/>
      <c r="AB539" s="409"/>
      <c r="AC539" s="409"/>
      <c r="AD539" s="409"/>
      <c r="AE539" s="409"/>
      <c r="AF539" s="409"/>
    </row>
    <row r="540" spans="1:34" ht="20.45" customHeight="1">
      <c r="A540" s="108" t="s">
        <v>68</v>
      </c>
      <c r="B540" s="66">
        <f>SUM(C540:H540,K540:Q540)</f>
        <v>0</v>
      </c>
      <c r="C540" s="66">
        <v>0</v>
      </c>
      <c r="D540" s="66">
        <v>0</v>
      </c>
      <c r="E540" s="66">
        <v>0</v>
      </c>
      <c r="F540" s="66">
        <v>0</v>
      </c>
      <c r="G540" s="66">
        <v>0</v>
      </c>
      <c r="H540" s="66">
        <v>0</v>
      </c>
      <c r="J540" s="108" t="s">
        <v>68</v>
      </c>
      <c r="K540" s="66" t="s">
        <v>0</v>
      </c>
      <c r="L540" s="66" t="s">
        <v>0</v>
      </c>
      <c r="M540" s="66" t="s">
        <v>0</v>
      </c>
      <c r="N540" s="66" t="s">
        <v>0</v>
      </c>
      <c r="O540" s="66" t="s">
        <v>0</v>
      </c>
      <c r="P540" s="66" t="s">
        <v>0</v>
      </c>
      <c r="Q540" s="66" t="s">
        <v>0</v>
      </c>
      <c r="S540" s="409"/>
      <c r="T540" s="409"/>
      <c r="U540" s="397"/>
      <c r="V540" s="409"/>
      <c r="W540" s="409"/>
      <c r="X540" s="409"/>
      <c r="Y540" s="409"/>
      <c r="Z540" s="409"/>
      <c r="AA540" s="409"/>
      <c r="AB540" s="409"/>
      <c r="AC540" s="409"/>
      <c r="AD540" s="409"/>
      <c r="AE540" s="409"/>
      <c r="AF540" s="409"/>
    </row>
    <row r="541" spans="1:34" ht="20.45" customHeight="1">
      <c r="A541" s="109" t="s">
        <v>45</v>
      </c>
      <c r="B541" s="353">
        <f t="shared" si="29"/>
        <v>1562.6979750000005</v>
      </c>
      <c r="C541" s="72">
        <v>154.69413</v>
      </c>
      <c r="D541" s="72">
        <v>238.79325999999998</v>
      </c>
      <c r="E541" s="72">
        <v>89.919880000000006</v>
      </c>
      <c r="F541" s="72">
        <v>188.55258000000001</v>
      </c>
      <c r="G541" s="72">
        <v>128.27280000000002</v>
      </c>
      <c r="H541" s="72">
        <v>184.27042999999998</v>
      </c>
      <c r="J541" s="109" t="s">
        <v>45</v>
      </c>
      <c r="K541" s="353">
        <v>57.624030000000005</v>
      </c>
      <c r="L541" s="72">
        <v>65.898444999999995</v>
      </c>
      <c r="M541" s="72">
        <v>61.510700000000007</v>
      </c>
      <c r="N541" s="72">
        <v>18.171430000000001</v>
      </c>
      <c r="O541" s="72">
        <v>105.19387</v>
      </c>
      <c r="P541" s="72">
        <v>207.92000999999999</v>
      </c>
      <c r="Q541" s="72">
        <v>61.876410000000007</v>
      </c>
      <c r="S541" s="409"/>
      <c r="T541" s="409"/>
      <c r="U541" s="397"/>
      <c r="V541" s="409"/>
      <c r="W541" s="409"/>
      <c r="X541" s="409"/>
      <c r="Y541" s="409"/>
      <c r="Z541" s="409"/>
      <c r="AA541" s="409"/>
      <c r="AB541" s="409"/>
      <c r="AC541" s="409"/>
      <c r="AD541" s="409"/>
      <c r="AE541" s="409"/>
      <c r="AF541" s="409"/>
    </row>
    <row r="542" spans="1:34">
      <c r="A542" s="130"/>
      <c r="B542" s="66"/>
      <c r="C542" s="66"/>
      <c r="D542" s="66"/>
      <c r="E542" s="66"/>
      <c r="F542" s="66"/>
      <c r="G542" s="66"/>
      <c r="H542" s="73" t="s">
        <v>250</v>
      </c>
      <c r="J542" s="351" t="s">
        <v>413</v>
      </c>
      <c r="K542" s="66"/>
      <c r="L542" s="66"/>
      <c r="M542" s="66"/>
      <c r="N542" s="66"/>
      <c r="O542" s="66"/>
      <c r="P542" s="66"/>
      <c r="Q542" s="66"/>
      <c r="S542" s="409"/>
      <c r="T542" s="409"/>
      <c r="U542" s="397"/>
      <c r="V542" s="409"/>
      <c r="W542" s="409"/>
      <c r="X542" s="409"/>
      <c r="Y542" s="409"/>
      <c r="Z542" s="409"/>
      <c r="AA542" s="409"/>
      <c r="AB542" s="409"/>
      <c r="AC542" s="409"/>
      <c r="AD542" s="409"/>
      <c r="AE542" s="409"/>
      <c r="AF542" s="409"/>
    </row>
    <row r="543" spans="1:34">
      <c r="A543" s="541"/>
      <c r="B543" s="541"/>
      <c r="C543" s="541"/>
      <c r="D543" s="541"/>
      <c r="E543" s="541"/>
      <c r="F543" s="541"/>
      <c r="G543" s="541"/>
      <c r="H543" s="541"/>
      <c r="J543" s="533" t="s">
        <v>127</v>
      </c>
      <c r="K543" s="533"/>
      <c r="L543" s="533"/>
      <c r="M543" s="533"/>
      <c r="N543" s="533"/>
      <c r="O543" s="533"/>
      <c r="P543" s="533"/>
      <c r="Q543" s="533"/>
      <c r="S543" s="409"/>
      <c r="T543" s="409"/>
      <c r="U543" s="397"/>
      <c r="V543" s="409"/>
      <c r="W543" s="409"/>
      <c r="X543" s="409"/>
      <c r="Y543" s="409"/>
      <c r="Z543" s="409"/>
      <c r="AA543" s="409"/>
      <c r="AB543" s="409"/>
      <c r="AC543" s="409"/>
      <c r="AD543" s="409"/>
      <c r="AE543" s="409"/>
      <c r="AF543" s="409"/>
    </row>
    <row r="544" spans="1:34">
      <c r="S544" s="409"/>
      <c r="T544" s="409"/>
      <c r="U544" s="397"/>
      <c r="V544" s="409"/>
      <c r="W544" s="409"/>
      <c r="X544" s="409"/>
      <c r="Y544" s="409"/>
      <c r="Z544" s="409"/>
      <c r="AA544" s="409"/>
      <c r="AB544" s="409"/>
      <c r="AC544" s="409"/>
      <c r="AD544" s="409"/>
      <c r="AE544" s="409"/>
      <c r="AF544" s="409"/>
    </row>
    <row r="545" spans="19:32">
      <c r="S545" s="409"/>
      <c r="T545" s="409"/>
      <c r="U545" s="397"/>
      <c r="V545" s="409"/>
      <c r="W545" s="409"/>
      <c r="X545" s="409"/>
      <c r="Y545" s="409"/>
      <c r="Z545" s="409"/>
      <c r="AA545" s="409"/>
      <c r="AB545" s="409"/>
      <c r="AC545" s="409"/>
      <c r="AD545" s="409"/>
      <c r="AE545" s="409"/>
      <c r="AF545" s="409"/>
    </row>
    <row r="546" spans="19:32">
      <c r="S546" s="409"/>
      <c r="T546" s="409"/>
      <c r="U546" s="409"/>
      <c r="V546" s="409"/>
      <c r="W546" s="409"/>
      <c r="X546" s="409"/>
      <c r="Y546" s="409"/>
      <c r="Z546" s="409"/>
      <c r="AA546" s="409"/>
      <c r="AB546" s="409"/>
      <c r="AC546" s="409"/>
      <c r="AD546" s="409"/>
      <c r="AE546" s="409"/>
      <c r="AF546" s="409"/>
    </row>
    <row r="547" spans="19:32">
      <c r="S547" s="409"/>
      <c r="T547" s="409"/>
      <c r="U547" s="409"/>
      <c r="V547" s="409"/>
      <c r="W547" s="409"/>
      <c r="X547" s="409"/>
      <c r="Y547" s="409"/>
      <c r="Z547" s="409"/>
      <c r="AA547" s="409"/>
      <c r="AB547" s="409"/>
      <c r="AC547" s="409"/>
      <c r="AD547" s="409"/>
      <c r="AE547" s="409"/>
      <c r="AF547" s="409"/>
    </row>
    <row r="548" spans="19:32">
      <c r="S548" s="409"/>
      <c r="T548" s="409"/>
      <c r="U548" s="409"/>
      <c r="V548" s="409"/>
      <c r="W548" s="409"/>
      <c r="X548" s="409"/>
      <c r="Y548" s="409"/>
      <c r="Z548" s="409"/>
      <c r="AA548" s="409"/>
      <c r="AB548" s="409"/>
      <c r="AC548" s="409"/>
      <c r="AD548" s="409"/>
      <c r="AE548" s="409"/>
      <c r="AF548" s="409"/>
    </row>
    <row r="549" spans="19:32">
      <c r="S549" s="409"/>
      <c r="T549" s="409"/>
      <c r="U549" s="409"/>
      <c r="V549" s="409"/>
      <c r="W549" s="409"/>
      <c r="X549" s="409"/>
      <c r="Y549" s="409"/>
      <c r="Z549" s="409"/>
      <c r="AA549" s="409"/>
      <c r="AB549" s="409"/>
      <c r="AC549" s="409"/>
      <c r="AD549" s="409"/>
      <c r="AE549" s="409"/>
      <c r="AF549" s="409"/>
    </row>
    <row r="550" spans="19:32">
      <c r="S550" s="409"/>
      <c r="T550" s="409"/>
      <c r="U550" s="409"/>
      <c r="V550" s="409"/>
      <c r="W550" s="409"/>
      <c r="X550" s="409"/>
      <c r="Y550" s="409"/>
      <c r="Z550" s="409"/>
      <c r="AA550" s="409"/>
      <c r="AB550" s="409"/>
      <c r="AC550" s="409"/>
      <c r="AD550" s="409"/>
      <c r="AE550" s="409"/>
      <c r="AF550" s="409"/>
    </row>
    <row r="551" spans="19:32">
      <c r="S551" s="409"/>
      <c r="T551" s="409"/>
      <c r="U551" s="409"/>
      <c r="V551" s="409"/>
      <c r="W551" s="409"/>
      <c r="X551" s="409"/>
      <c r="Y551" s="409"/>
      <c r="Z551" s="409"/>
      <c r="AA551" s="409"/>
      <c r="AB551" s="409"/>
      <c r="AC551" s="409"/>
      <c r="AD551" s="409"/>
      <c r="AE551" s="409"/>
      <c r="AF551" s="409"/>
    </row>
    <row r="552" spans="19:32">
      <c r="S552" s="409"/>
      <c r="T552" s="409"/>
      <c r="U552" s="409"/>
      <c r="V552" s="409"/>
      <c r="W552" s="409"/>
      <c r="X552" s="409"/>
      <c r="Y552" s="409"/>
      <c r="Z552" s="409"/>
      <c r="AA552" s="409"/>
      <c r="AB552" s="409"/>
      <c r="AC552" s="409"/>
      <c r="AD552" s="409"/>
      <c r="AE552" s="409"/>
      <c r="AF552" s="409"/>
    </row>
    <row r="553" spans="19:32">
      <c r="S553" s="409"/>
      <c r="T553" s="409"/>
      <c r="U553" s="409"/>
      <c r="V553" s="409"/>
      <c r="W553" s="409"/>
      <c r="X553" s="409"/>
      <c r="Y553" s="409"/>
      <c r="Z553" s="409"/>
      <c r="AA553" s="409"/>
      <c r="AB553" s="409"/>
      <c r="AC553" s="409"/>
      <c r="AD553" s="409"/>
      <c r="AE553" s="409"/>
      <c r="AF553" s="409"/>
    </row>
  </sheetData>
  <mergeCells count="101">
    <mergeCell ref="S356:Z356"/>
    <mergeCell ref="A510:A511"/>
    <mergeCell ref="B510:H510"/>
    <mergeCell ref="J510:J511"/>
    <mergeCell ref="K510:Q510"/>
    <mergeCell ref="A543:H543"/>
    <mergeCell ref="J543:Q543"/>
    <mergeCell ref="A503:H503"/>
    <mergeCell ref="J503:Q503"/>
    <mergeCell ref="A506:H506"/>
    <mergeCell ref="J506:Q506"/>
    <mergeCell ref="A507:H507"/>
    <mergeCell ref="J507:Q507"/>
    <mergeCell ref="A466:H466"/>
    <mergeCell ref="J466:Q466"/>
    <mergeCell ref="A467:H467"/>
    <mergeCell ref="J467:Q467"/>
    <mergeCell ref="A470:A471"/>
    <mergeCell ref="B470:H470"/>
    <mergeCell ref="J470:J471"/>
    <mergeCell ref="K470:Q470"/>
    <mergeCell ref="A464:H464"/>
    <mergeCell ref="J464:Q464"/>
    <mergeCell ref="A427:H427"/>
    <mergeCell ref="J427:Q427"/>
    <mergeCell ref="A428:H428"/>
    <mergeCell ref="J428:Q428"/>
    <mergeCell ref="A431:A432"/>
    <mergeCell ref="B431:H431"/>
    <mergeCell ref="J431:J432"/>
    <mergeCell ref="K431:Q431"/>
    <mergeCell ref="B142:H142"/>
    <mergeCell ref="A175:H175"/>
    <mergeCell ref="A210:H210"/>
    <mergeCell ref="A177:A178"/>
    <mergeCell ref="B177:H177"/>
    <mergeCell ref="A315:H315"/>
    <mergeCell ref="A389:H389"/>
    <mergeCell ref="A317:H317"/>
    <mergeCell ref="A319:A320"/>
    <mergeCell ref="B319:H319"/>
    <mergeCell ref="A353:H353"/>
    <mergeCell ref="A356:A357"/>
    <mergeCell ref="B356:H356"/>
    <mergeCell ref="J283:J284"/>
    <mergeCell ref="K283:Q283"/>
    <mergeCell ref="J315:Q315"/>
    <mergeCell ref="J317:Q317"/>
    <mergeCell ref="A2:H2"/>
    <mergeCell ref="A38:A39"/>
    <mergeCell ref="B38:H38"/>
    <mergeCell ref="A36:H36"/>
    <mergeCell ref="A4:A5"/>
    <mergeCell ref="B4:H4"/>
    <mergeCell ref="A281:H281"/>
    <mergeCell ref="A283:A284"/>
    <mergeCell ref="B283:H283"/>
    <mergeCell ref="A70:H70"/>
    <mergeCell ref="A72:A73"/>
    <mergeCell ref="B72:H72"/>
    <mergeCell ref="A107:A108"/>
    <mergeCell ref="B107:H107"/>
    <mergeCell ref="A105:H105"/>
    <mergeCell ref="A140:H140"/>
    <mergeCell ref="A248:A249"/>
    <mergeCell ref="B248:H248"/>
    <mergeCell ref="A213:A214"/>
    <mergeCell ref="B213:H213"/>
    <mergeCell ref="A142:A143"/>
    <mergeCell ref="J210:Q210"/>
    <mergeCell ref="J213:J214"/>
    <mergeCell ref="K213:Q213"/>
    <mergeCell ref="J246:Q246"/>
    <mergeCell ref="J248:J249"/>
    <mergeCell ref="K248:Q248"/>
    <mergeCell ref="J389:Q389"/>
    <mergeCell ref="A211:H211"/>
    <mergeCell ref="J211:Q211"/>
    <mergeCell ref="J245:Q245"/>
    <mergeCell ref="A280:H280"/>
    <mergeCell ref="J280:Q280"/>
    <mergeCell ref="A316:H316"/>
    <mergeCell ref="J316:Q316"/>
    <mergeCell ref="A352:H352"/>
    <mergeCell ref="J352:Q352"/>
    <mergeCell ref="J319:J320"/>
    <mergeCell ref="K319:Q319"/>
    <mergeCell ref="J353:Q353"/>
    <mergeCell ref="J356:J357"/>
    <mergeCell ref="K356:Q356"/>
    <mergeCell ref="J281:Q281"/>
    <mergeCell ref="A426:H426"/>
    <mergeCell ref="J426:Q426"/>
    <mergeCell ref="A390:H390"/>
    <mergeCell ref="J390:Q390"/>
    <mergeCell ref="A391:H391"/>
    <mergeCell ref="J391:Q391"/>
    <mergeCell ref="A394:A395"/>
    <mergeCell ref="B394:H394"/>
    <mergeCell ref="J394:J395"/>
    <mergeCell ref="K394:Q394"/>
  </mergeCells>
  <phoneticPr fontId="0" type="noConversion"/>
  <pageMargins left="0.78740157480314965" right="0.78740157480314965" top="0.98425196850393704" bottom="0.98425196850393704" header="0" footer="0"/>
  <pageSetup paperSize="9" fitToHeight="2" orientation="portrait" r:id="rId1"/>
  <headerFooter alignWithMargins="0"/>
  <colBreaks count="1" manualBreakCount="1">
    <brk id="8" max="422" man="1"/>
  </colBreaks>
  <ignoredErrors>
    <ignoredError sqref="E44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theme="0"/>
  </sheetPr>
  <dimension ref="A1:BF225"/>
  <sheetViews>
    <sheetView showGridLines="0" topLeftCell="A68" zoomScaleNormal="100" zoomScaleSheetLayoutView="115" workbookViewId="0">
      <selection activeCell="A68" sqref="A68:Q68"/>
    </sheetView>
  </sheetViews>
  <sheetFormatPr baseColWidth="10" defaultColWidth="11.42578125" defaultRowHeight="13.5"/>
  <cols>
    <col min="1" max="1" width="9.28515625" style="25" customWidth="1"/>
    <col min="2" max="2" width="5.5703125" style="35" customWidth="1"/>
    <col min="3" max="3" width="6.7109375" style="35" customWidth="1"/>
    <col min="4" max="4" width="5.42578125" style="35" customWidth="1"/>
    <col min="5" max="5" width="1" style="35" customWidth="1"/>
    <col min="6" max="7" width="6.28515625" style="35" customWidth="1"/>
    <col min="8" max="8" width="5.5703125" style="35" customWidth="1"/>
    <col min="9" max="9" width="1" style="35" customWidth="1"/>
    <col min="10" max="10" width="0.5703125" style="35" hidden="1" customWidth="1"/>
    <col min="11" max="11" width="6.28515625" style="35" customWidth="1"/>
    <col min="12" max="12" width="6.5703125" style="35" customWidth="1"/>
    <col min="13" max="13" width="5.42578125" style="35" customWidth="1"/>
    <col min="14" max="14" width="1" style="35" customWidth="1"/>
    <col min="15" max="15" width="5.42578125" style="35" customWidth="1"/>
    <col min="16" max="16" width="6.28515625" style="35" customWidth="1"/>
    <col min="17" max="17" width="5.28515625" style="35" customWidth="1"/>
    <col min="18" max="18" width="11.42578125" style="35"/>
    <col min="19" max="19" width="9.28515625" style="35" customWidth="1"/>
    <col min="20" max="20" width="5.5703125" style="35" customWidth="1"/>
    <col min="21" max="21" width="6.7109375" style="35" customWidth="1"/>
    <col min="22" max="22" width="5.42578125" style="35" customWidth="1"/>
    <col min="23" max="23" width="1" style="35" customWidth="1"/>
    <col min="24" max="25" width="6.28515625" style="35" customWidth="1"/>
    <col min="26" max="26" width="5.5703125" style="35" customWidth="1"/>
    <col min="27" max="27" width="1" style="35" customWidth="1"/>
    <col min="28" max="28" width="0" style="35" hidden="1" customWidth="1"/>
    <col min="29" max="29" width="6.28515625" style="35" customWidth="1"/>
    <col min="30" max="30" width="6.5703125" style="35" customWidth="1"/>
    <col min="31" max="31" width="5.42578125" style="35" customWidth="1"/>
    <col min="32" max="32" width="1" style="35" customWidth="1"/>
    <col min="33" max="33" width="5.42578125" style="35" customWidth="1"/>
    <col min="34" max="34" width="6.28515625" style="35" customWidth="1"/>
    <col min="35" max="35" width="5.28515625" style="35" customWidth="1"/>
    <col min="36" max="38" width="11.42578125" style="35"/>
    <col min="39" max="39" width="9.28515625" style="35" customWidth="1"/>
    <col min="40" max="40" width="5.5703125" style="35" customWidth="1"/>
    <col min="41" max="41" width="6.7109375" style="35" customWidth="1"/>
    <col min="42" max="42" width="5.42578125" style="35" customWidth="1"/>
    <col min="43" max="43" width="1" style="35" customWidth="1"/>
    <col min="44" max="45" width="6.28515625" style="35" customWidth="1"/>
    <col min="46" max="46" width="5.5703125" style="35" customWidth="1"/>
    <col min="47" max="47" width="1" style="35" customWidth="1"/>
    <col min="48" max="48" width="0" style="35" hidden="1" customWidth="1"/>
    <col min="49" max="49" width="6.28515625" style="35" customWidth="1"/>
    <col min="50" max="50" width="6.5703125" style="35" customWidth="1"/>
    <col min="51" max="51" width="5.42578125" style="35" customWidth="1"/>
    <col min="52" max="52" width="1" style="35" customWidth="1"/>
    <col min="53" max="53" width="5.42578125" style="35" customWidth="1"/>
    <col min="54" max="54" width="6.28515625" style="35" customWidth="1"/>
    <col min="55" max="55" width="5.28515625" style="35" customWidth="1"/>
    <col min="56" max="16384" width="11.42578125" style="35"/>
  </cols>
  <sheetData>
    <row r="1" spans="1:35" hidden="1">
      <c r="A1" s="17" t="s">
        <v>270</v>
      </c>
      <c r="B1" s="17"/>
      <c r="C1" s="17"/>
      <c r="D1" s="17"/>
      <c r="E1" s="17"/>
      <c r="F1" s="17"/>
      <c r="G1" s="17"/>
      <c r="H1" s="17"/>
      <c r="J1" s="17" t="s">
        <v>264</v>
      </c>
      <c r="K1" s="17"/>
      <c r="L1" s="17"/>
      <c r="M1" s="17"/>
      <c r="N1" s="17"/>
      <c r="O1" s="17"/>
      <c r="P1" s="17"/>
      <c r="Q1" s="17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</row>
    <row r="2" spans="1:35" ht="6" hidden="1" customHeight="1">
      <c r="A2" s="63"/>
      <c r="B2" s="124"/>
      <c r="C2" s="124"/>
      <c r="D2" s="124"/>
      <c r="E2" s="124"/>
      <c r="F2" s="124"/>
      <c r="G2" s="124"/>
      <c r="H2" s="63"/>
      <c r="J2" s="63"/>
      <c r="K2" s="23"/>
      <c r="L2" s="23"/>
      <c r="M2" s="23"/>
      <c r="N2" s="23"/>
      <c r="O2" s="23"/>
      <c r="P2" s="23"/>
      <c r="Q2" s="23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</row>
    <row r="3" spans="1:35" ht="13.5" hidden="1" customHeight="1">
      <c r="A3" s="550" t="s">
        <v>132</v>
      </c>
      <c r="B3" s="548" t="s">
        <v>56</v>
      </c>
      <c r="C3" s="548"/>
      <c r="D3" s="548"/>
      <c r="E3" s="10"/>
      <c r="F3" s="548" t="s">
        <v>57</v>
      </c>
      <c r="G3" s="548"/>
      <c r="H3" s="548"/>
      <c r="J3" s="550" t="s">
        <v>132</v>
      </c>
      <c r="K3" s="548" t="s">
        <v>58</v>
      </c>
      <c r="L3" s="548"/>
      <c r="M3" s="548"/>
      <c r="N3" s="10"/>
      <c r="O3" s="548" t="s">
        <v>62</v>
      </c>
      <c r="P3" s="548"/>
      <c r="Q3" s="548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ht="13.5" hidden="1" customHeight="1">
      <c r="A4" s="551"/>
      <c r="B4" s="56" t="s">
        <v>88</v>
      </c>
      <c r="C4" s="56" t="s">
        <v>131</v>
      </c>
      <c r="D4" s="76" t="s">
        <v>87</v>
      </c>
      <c r="E4" s="54"/>
      <c r="F4" s="56" t="s">
        <v>88</v>
      </c>
      <c r="G4" s="56" t="s">
        <v>131</v>
      </c>
      <c r="H4" s="76" t="s">
        <v>87</v>
      </c>
      <c r="J4" s="551"/>
      <c r="K4" s="56" t="s">
        <v>88</v>
      </c>
      <c r="L4" s="56" t="s">
        <v>131</v>
      </c>
      <c r="M4" s="76" t="s">
        <v>87</v>
      </c>
      <c r="N4" s="54"/>
      <c r="O4" s="56" t="s">
        <v>88</v>
      </c>
      <c r="P4" s="56" t="s">
        <v>131</v>
      </c>
      <c r="Q4" s="76" t="s">
        <v>87</v>
      </c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</row>
    <row r="5" spans="1:35" ht="13.5" hidden="1" customHeight="1">
      <c r="A5" s="57">
        <v>2011</v>
      </c>
      <c r="B5" s="83"/>
      <c r="C5" s="83"/>
      <c r="D5" s="84"/>
      <c r="E5" s="85"/>
      <c r="F5" s="83"/>
      <c r="G5" s="86"/>
      <c r="H5" s="87"/>
      <c r="J5" s="57">
        <v>2011</v>
      </c>
      <c r="K5" s="11"/>
      <c r="L5" s="11"/>
      <c r="M5" s="11"/>
      <c r="N5" s="11"/>
      <c r="O5" s="11"/>
      <c r="P5" s="11"/>
      <c r="Q5" s="11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</row>
    <row r="6" spans="1:35" ht="13.5" hidden="1" customHeight="1">
      <c r="A6" s="65" t="s">
        <v>47</v>
      </c>
      <c r="B6" s="67">
        <f>SUM(B7:B18)</f>
        <v>32583</v>
      </c>
      <c r="C6" s="67">
        <f>SUM(C7:C18)</f>
        <v>4038632</v>
      </c>
      <c r="D6" s="88">
        <f>SUM(D7:D18)/12</f>
        <v>7.8741666666666665</v>
      </c>
      <c r="E6" s="85"/>
      <c r="F6" s="67">
        <f>SUM(F7:F18)</f>
        <v>95131</v>
      </c>
      <c r="G6" s="67">
        <f>SUM(G7:G18)</f>
        <v>1238694</v>
      </c>
      <c r="H6" s="88">
        <f>SUM(H7:H18)/12</f>
        <v>10.263367346938777</v>
      </c>
      <c r="J6" s="65" t="s">
        <v>47</v>
      </c>
      <c r="K6" s="67">
        <f>SUM(K7:K18)</f>
        <v>22966</v>
      </c>
      <c r="L6" s="67">
        <f>SUM(L7:L18)</f>
        <v>595317</v>
      </c>
      <c r="M6" s="88">
        <f>SUM(M7:M18)/12</f>
        <v>6.7913888888888891</v>
      </c>
      <c r="N6" s="85"/>
      <c r="O6" s="67">
        <f>SUM(O7:O18)</f>
        <v>1599</v>
      </c>
      <c r="P6" s="67">
        <f>SUM(P7:P18)</f>
        <v>107744</v>
      </c>
      <c r="Q6" s="88">
        <f>SUM(Q7:Q18)/12</f>
        <v>6.1111111111111107</v>
      </c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</row>
    <row r="7" spans="1:35" ht="13.5" hidden="1" customHeight="1">
      <c r="A7" s="58" t="s">
        <v>75</v>
      </c>
      <c r="B7" s="42">
        <v>2671</v>
      </c>
      <c r="C7" s="42">
        <v>327605</v>
      </c>
      <c r="D7" s="89">
        <v>8.35</v>
      </c>
      <c r="E7" s="90"/>
      <c r="F7" s="42">
        <v>16042</v>
      </c>
      <c r="G7" s="42">
        <v>194948</v>
      </c>
      <c r="H7" s="89">
        <v>9.7142857142857135</v>
      </c>
      <c r="J7" s="58" t="s">
        <v>75</v>
      </c>
      <c r="K7" s="42">
        <v>1766</v>
      </c>
      <c r="L7" s="42">
        <v>45517</v>
      </c>
      <c r="M7" s="89">
        <v>6.5714285714285712</v>
      </c>
      <c r="N7" s="90"/>
      <c r="O7" s="42">
        <v>147</v>
      </c>
      <c r="P7" s="42">
        <v>6087</v>
      </c>
      <c r="Q7" s="89">
        <v>6</v>
      </c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</row>
    <row r="8" spans="1:35" ht="13.5" hidden="1" customHeight="1">
      <c r="A8" s="58" t="s">
        <v>76</v>
      </c>
      <c r="B8" s="42">
        <v>2750</v>
      </c>
      <c r="C8" s="42">
        <v>303344</v>
      </c>
      <c r="D8" s="89">
        <v>8.18</v>
      </c>
      <c r="E8" s="90"/>
      <c r="F8" s="42">
        <v>14458</v>
      </c>
      <c r="G8" s="42">
        <v>234392</v>
      </c>
      <c r="H8" s="89">
        <v>13.773809523809524</v>
      </c>
      <c r="J8" s="58" t="s">
        <v>76</v>
      </c>
      <c r="K8" s="42">
        <v>1492</v>
      </c>
      <c r="L8" s="42">
        <v>39217</v>
      </c>
      <c r="M8" s="89">
        <v>6.6428571428571432</v>
      </c>
      <c r="N8" s="90"/>
      <c r="O8" s="42">
        <v>77</v>
      </c>
      <c r="P8" s="42">
        <v>3189</v>
      </c>
      <c r="Q8" s="89">
        <v>6</v>
      </c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</row>
    <row r="9" spans="1:35" ht="13.5" hidden="1" customHeight="1">
      <c r="A9" s="58" t="s">
        <v>77</v>
      </c>
      <c r="B9" s="42">
        <v>2760</v>
      </c>
      <c r="C9" s="42">
        <v>344642</v>
      </c>
      <c r="D9" s="89">
        <v>8.1999999999999993</v>
      </c>
      <c r="E9" s="90"/>
      <c r="F9" s="42">
        <v>7836</v>
      </c>
      <c r="G9" s="42">
        <v>97395</v>
      </c>
      <c r="H9" s="89">
        <v>9.9166666666666661</v>
      </c>
      <c r="J9" s="58" t="s">
        <v>77</v>
      </c>
      <c r="K9" s="42">
        <v>1381</v>
      </c>
      <c r="L9" s="42">
        <v>36469</v>
      </c>
      <c r="M9" s="89">
        <v>6.7142857142857144</v>
      </c>
      <c r="N9" s="90"/>
      <c r="O9" s="42">
        <v>43</v>
      </c>
      <c r="P9" s="42">
        <v>1795</v>
      </c>
      <c r="Q9" s="89">
        <v>6</v>
      </c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</row>
    <row r="10" spans="1:35" ht="13.5" hidden="1" customHeight="1">
      <c r="A10" s="58" t="s">
        <v>78</v>
      </c>
      <c r="B10" s="42">
        <v>2789</v>
      </c>
      <c r="C10" s="42">
        <v>349014</v>
      </c>
      <c r="D10" s="89">
        <v>8.35</v>
      </c>
      <c r="E10" s="90"/>
      <c r="F10" s="42">
        <v>7071</v>
      </c>
      <c r="G10" s="42">
        <v>90164</v>
      </c>
      <c r="H10" s="89">
        <v>12.663265306122449</v>
      </c>
      <c r="J10" s="58" t="s">
        <v>78</v>
      </c>
      <c r="K10" s="42">
        <v>1241</v>
      </c>
      <c r="L10" s="42">
        <v>34216</v>
      </c>
      <c r="M10" s="89">
        <v>6.6428571428571432</v>
      </c>
      <c r="N10" s="90"/>
      <c r="O10" s="42">
        <v>56</v>
      </c>
      <c r="P10" s="42">
        <v>2026</v>
      </c>
      <c r="Q10" s="89">
        <v>5.666666666666667</v>
      </c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</row>
    <row r="11" spans="1:35" ht="13.5" hidden="1" customHeight="1">
      <c r="A11" s="58" t="s">
        <v>79</v>
      </c>
      <c r="B11" s="42">
        <v>2033</v>
      </c>
      <c r="C11" s="42">
        <v>260997</v>
      </c>
      <c r="D11" s="89">
        <v>7.5181818181818185</v>
      </c>
      <c r="E11" s="90"/>
      <c r="F11" s="42">
        <v>7954</v>
      </c>
      <c r="G11" s="42">
        <v>99526</v>
      </c>
      <c r="H11" s="89">
        <v>8.9285714285714288</v>
      </c>
      <c r="J11" s="58" t="s">
        <v>79</v>
      </c>
      <c r="K11" s="42">
        <v>1498</v>
      </c>
      <c r="L11" s="42">
        <v>39063</v>
      </c>
      <c r="M11" s="89">
        <v>7</v>
      </c>
      <c r="N11" s="90"/>
      <c r="O11" s="42">
        <v>100</v>
      </c>
      <c r="P11" s="42">
        <v>4000</v>
      </c>
      <c r="Q11" s="89">
        <v>5.92</v>
      </c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</row>
    <row r="12" spans="1:35" ht="13.5" hidden="1" customHeight="1">
      <c r="A12" s="58" t="s">
        <v>80</v>
      </c>
      <c r="B12" s="42">
        <v>2015</v>
      </c>
      <c r="C12" s="42">
        <v>256568</v>
      </c>
      <c r="D12" s="89">
        <v>6.6363636363636367</v>
      </c>
      <c r="E12" s="90"/>
      <c r="F12" s="42">
        <v>5175</v>
      </c>
      <c r="G12" s="42">
        <v>77596</v>
      </c>
      <c r="H12" s="89">
        <v>8.3000000000000007</v>
      </c>
      <c r="J12" s="58" t="s">
        <v>80</v>
      </c>
      <c r="K12" s="42">
        <v>1491</v>
      </c>
      <c r="L12" s="42">
        <v>40108</v>
      </c>
      <c r="M12" s="89">
        <v>6</v>
      </c>
      <c r="N12" s="90"/>
      <c r="O12" s="42">
        <v>98</v>
      </c>
      <c r="P12" s="42">
        <v>3894</v>
      </c>
      <c r="Q12" s="89">
        <v>5.86</v>
      </c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</row>
    <row r="13" spans="1:35" s="49" customFormat="1" ht="13.5" hidden="1" customHeight="1">
      <c r="A13" s="91" t="s">
        <v>81</v>
      </c>
      <c r="B13" s="66">
        <v>3029</v>
      </c>
      <c r="C13" s="66">
        <v>379836</v>
      </c>
      <c r="D13" s="92">
        <v>7.09</v>
      </c>
      <c r="E13" s="93"/>
      <c r="F13" s="66">
        <v>8585</v>
      </c>
      <c r="G13" s="66">
        <v>108025</v>
      </c>
      <c r="H13" s="92">
        <v>8.83</v>
      </c>
      <c r="J13" s="91" t="s">
        <v>81</v>
      </c>
      <c r="K13" s="66">
        <v>3384</v>
      </c>
      <c r="L13" s="66">
        <v>86613</v>
      </c>
      <c r="M13" s="92">
        <v>6.41</v>
      </c>
      <c r="N13" s="93"/>
      <c r="O13" s="66">
        <v>99</v>
      </c>
      <c r="P13" s="66">
        <v>27980</v>
      </c>
      <c r="Q13" s="92">
        <v>5.86</v>
      </c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</row>
    <row r="14" spans="1:35" ht="13.5" hidden="1" customHeight="1">
      <c r="A14" s="58" t="s">
        <v>82</v>
      </c>
      <c r="B14" s="42">
        <v>3015</v>
      </c>
      <c r="C14" s="42">
        <v>376323</v>
      </c>
      <c r="D14" s="89">
        <v>7.5454545454545503</v>
      </c>
      <c r="E14" s="90"/>
      <c r="F14" s="42">
        <v>8344</v>
      </c>
      <c r="G14" s="42">
        <v>104455</v>
      </c>
      <c r="H14" s="89">
        <v>9.36</v>
      </c>
      <c r="J14" s="58" t="s">
        <v>82</v>
      </c>
      <c r="K14" s="42">
        <v>2890</v>
      </c>
      <c r="L14" s="42">
        <v>72626</v>
      </c>
      <c r="M14" s="89">
        <v>6.8285714285714283</v>
      </c>
      <c r="N14" s="90"/>
      <c r="O14" s="42">
        <v>160</v>
      </c>
      <c r="P14" s="42">
        <v>28802</v>
      </c>
      <c r="Q14" s="89">
        <v>5.86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</row>
    <row r="15" spans="1:35" ht="13.5" hidden="1" customHeight="1">
      <c r="A15" s="58" t="s">
        <v>83</v>
      </c>
      <c r="B15" s="42">
        <v>2795</v>
      </c>
      <c r="C15" s="42">
        <v>351726</v>
      </c>
      <c r="D15" s="89">
        <v>8.57</v>
      </c>
      <c r="E15" s="90"/>
      <c r="F15" s="42">
        <v>4396</v>
      </c>
      <c r="G15" s="42">
        <v>54348</v>
      </c>
      <c r="H15" s="89">
        <v>10.4</v>
      </c>
      <c r="J15" s="58" t="s">
        <v>83</v>
      </c>
      <c r="K15" s="42">
        <v>2445</v>
      </c>
      <c r="L15" s="42">
        <v>63104</v>
      </c>
      <c r="M15" s="89">
        <v>7.2142857142857144</v>
      </c>
      <c r="N15" s="90"/>
      <c r="O15" s="42">
        <v>221</v>
      </c>
      <c r="P15" s="42">
        <v>6832</v>
      </c>
      <c r="Q15" s="89">
        <v>6.5</v>
      </c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</row>
    <row r="16" spans="1:35" ht="13.5" hidden="1" customHeight="1">
      <c r="A16" s="58" t="s">
        <v>84</v>
      </c>
      <c r="B16" s="42">
        <v>3147</v>
      </c>
      <c r="C16" s="42">
        <v>388562</v>
      </c>
      <c r="D16" s="89">
        <v>8.2099999999999991</v>
      </c>
      <c r="E16" s="90"/>
      <c r="F16" s="42">
        <v>7079</v>
      </c>
      <c r="G16" s="42">
        <v>86162</v>
      </c>
      <c r="H16" s="89">
        <v>10.416666666666666</v>
      </c>
      <c r="J16" s="58" t="s">
        <v>84</v>
      </c>
      <c r="K16" s="42">
        <v>1909</v>
      </c>
      <c r="L16" s="42">
        <v>49433</v>
      </c>
      <c r="M16" s="89">
        <v>7.0857142857142863</v>
      </c>
      <c r="N16" s="90"/>
      <c r="O16" s="42">
        <v>258</v>
      </c>
      <c r="P16" s="42">
        <v>9003</v>
      </c>
      <c r="Q16" s="89">
        <v>6.5</v>
      </c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</row>
    <row r="17" spans="1:35" ht="13.5" hidden="1" customHeight="1">
      <c r="A17" s="58" t="s">
        <v>85</v>
      </c>
      <c r="B17" s="42">
        <v>2967</v>
      </c>
      <c r="C17" s="42">
        <v>365944</v>
      </c>
      <c r="D17" s="89">
        <v>7.9799999999999995</v>
      </c>
      <c r="E17" s="90"/>
      <c r="F17" s="42">
        <v>4491</v>
      </c>
      <c r="G17" s="42">
        <v>55278</v>
      </c>
      <c r="H17" s="89">
        <v>10.357142857142858</v>
      </c>
      <c r="J17" s="58" t="s">
        <v>85</v>
      </c>
      <c r="K17" s="42">
        <v>2030</v>
      </c>
      <c r="L17" s="42">
        <v>50092</v>
      </c>
      <c r="M17" s="89">
        <v>7.2166666666666659</v>
      </c>
      <c r="N17" s="90"/>
      <c r="O17" s="42">
        <v>241</v>
      </c>
      <c r="P17" s="42">
        <v>9906</v>
      </c>
      <c r="Q17" s="89">
        <v>6.666666666666667</v>
      </c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</row>
    <row r="18" spans="1:35" ht="13.5" hidden="1" customHeight="1">
      <c r="A18" s="58" t="s">
        <v>86</v>
      </c>
      <c r="B18" s="42">
        <v>2612</v>
      </c>
      <c r="C18" s="42">
        <v>334071</v>
      </c>
      <c r="D18" s="89">
        <v>7.8599999999999994</v>
      </c>
      <c r="E18" s="90"/>
      <c r="F18" s="42">
        <v>3700</v>
      </c>
      <c r="G18" s="42">
        <v>36405</v>
      </c>
      <c r="H18" s="89">
        <v>10.5</v>
      </c>
      <c r="J18" s="58" t="s">
        <v>86</v>
      </c>
      <c r="K18" s="42">
        <v>1439</v>
      </c>
      <c r="L18" s="42">
        <v>38859</v>
      </c>
      <c r="M18" s="89">
        <v>7.17</v>
      </c>
      <c r="N18" s="90"/>
      <c r="O18" s="42">
        <v>99</v>
      </c>
      <c r="P18" s="42">
        <v>4230</v>
      </c>
      <c r="Q18" s="89">
        <v>6.5</v>
      </c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</row>
    <row r="19" spans="1:35" ht="13.5" hidden="1" customHeight="1">
      <c r="A19" s="57">
        <v>2012</v>
      </c>
      <c r="B19" s="83"/>
      <c r="C19" s="83"/>
      <c r="D19" s="84"/>
      <c r="E19" s="85"/>
      <c r="F19" s="83"/>
      <c r="G19" s="86"/>
      <c r="H19" s="87"/>
      <c r="J19" s="57">
        <v>2012</v>
      </c>
      <c r="K19" s="11"/>
      <c r="L19" s="11"/>
      <c r="M19" s="11"/>
      <c r="N19" s="11"/>
      <c r="O19" s="11"/>
      <c r="P19" s="11"/>
      <c r="Q19" s="11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</row>
    <row r="20" spans="1:35" ht="13.5" hidden="1" customHeight="1">
      <c r="A20" s="65" t="s">
        <v>47</v>
      </c>
      <c r="B20" s="67">
        <f>SUM(B21:B32)</f>
        <v>40390</v>
      </c>
      <c r="C20" s="67">
        <f>SUM(C21:C32)</f>
        <v>4945272.21</v>
      </c>
      <c r="D20" s="88">
        <f>SUM(D21:D32)/12</f>
        <v>8.3387731481481477</v>
      </c>
      <c r="E20" s="85"/>
      <c r="F20" s="67">
        <f>SUM(F21:F32)</f>
        <v>37281</v>
      </c>
      <c r="G20" s="67">
        <f>SUM(G21:G32)</f>
        <v>538423</v>
      </c>
      <c r="H20" s="88">
        <f>SUM(H21:H32)/12</f>
        <v>10.125317460317461</v>
      </c>
      <c r="J20" s="65" t="s">
        <v>47</v>
      </c>
      <c r="K20" s="67">
        <f>SUM(K21:K32)</f>
        <v>25756</v>
      </c>
      <c r="L20" s="67">
        <f>SUM(L21:L32)</f>
        <v>667953.19999999995</v>
      </c>
      <c r="M20" s="88">
        <f>SUM(M21:M32)/12</f>
        <v>7.542361111111112</v>
      </c>
      <c r="N20" s="85"/>
      <c r="O20" s="67">
        <f>SUM(O21:O32)</f>
        <v>4106</v>
      </c>
      <c r="P20" s="67">
        <f>SUM(P21:P32)</f>
        <v>148809</v>
      </c>
      <c r="Q20" s="88">
        <f>SUM(Q21:Q32)/12</f>
        <v>6.6462499999999993</v>
      </c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1:35" ht="13.5" hidden="1" customHeight="1">
      <c r="A21" s="58" t="s">
        <v>75</v>
      </c>
      <c r="B21" s="42">
        <v>2652</v>
      </c>
      <c r="C21" s="42">
        <v>332707</v>
      </c>
      <c r="D21" s="89">
        <v>8.4599999999999991</v>
      </c>
      <c r="E21" s="90"/>
      <c r="F21" s="42">
        <v>3190</v>
      </c>
      <c r="G21" s="42">
        <v>53153</v>
      </c>
      <c r="H21" s="89">
        <v>10.040000000000001</v>
      </c>
      <c r="J21" s="58" t="s">
        <v>75</v>
      </c>
      <c r="K21" s="42">
        <v>1391</v>
      </c>
      <c r="L21" s="42">
        <v>35959</v>
      </c>
      <c r="M21" s="89">
        <v>7.0857142857142863</v>
      </c>
      <c r="N21" s="90"/>
      <c r="O21" s="42">
        <v>127</v>
      </c>
      <c r="P21" s="42">
        <v>5179</v>
      </c>
      <c r="Q21" s="89">
        <v>6.3999999999999995</v>
      </c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</row>
    <row r="22" spans="1:35" ht="13.5" hidden="1" customHeight="1">
      <c r="A22" s="58" t="s">
        <v>76</v>
      </c>
      <c r="B22" s="42">
        <v>3090</v>
      </c>
      <c r="C22" s="42">
        <v>345016.21</v>
      </c>
      <c r="D22" s="89">
        <v>8.2874999999999996</v>
      </c>
      <c r="E22" s="90"/>
      <c r="F22" s="42">
        <v>3505</v>
      </c>
      <c r="G22" s="42">
        <v>46279</v>
      </c>
      <c r="H22" s="89">
        <v>10.440000000000001</v>
      </c>
      <c r="J22" s="58" t="s">
        <v>76</v>
      </c>
      <c r="K22" s="42">
        <v>1650</v>
      </c>
      <c r="L22" s="42">
        <v>43741</v>
      </c>
      <c r="M22" s="89">
        <v>7.166666666666667</v>
      </c>
      <c r="N22" s="90"/>
      <c r="O22" s="42">
        <v>89</v>
      </c>
      <c r="P22" s="42">
        <v>1316</v>
      </c>
      <c r="Q22" s="89">
        <v>6.5</v>
      </c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</row>
    <row r="23" spans="1:35" ht="13.5" hidden="1" customHeight="1">
      <c r="A23" s="58" t="s">
        <v>77</v>
      </c>
      <c r="B23" s="42">
        <v>3178</v>
      </c>
      <c r="C23" s="42">
        <v>386697</v>
      </c>
      <c r="D23" s="89">
        <v>9.31111111111111</v>
      </c>
      <c r="E23" s="90"/>
      <c r="F23" s="42">
        <v>2768</v>
      </c>
      <c r="G23" s="42">
        <v>89973</v>
      </c>
      <c r="H23" s="89">
        <v>10.385714285714286</v>
      </c>
      <c r="J23" s="58" t="s">
        <v>77</v>
      </c>
      <c r="K23" s="42">
        <v>1585</v>
      </c>
      <c r="L23" s="42">
        <v>41020</v>
      </c>
      <c r="M23" s="89">
        <v>7.125</v>
      </c>
      <c r="N23" s="90"/>
      <c r="O23" s="42">
        <v>490</v>
      </c>
      <c r="P23" s="42">
        <v>18746</v>
      </c>
      <c r="Q23" s="89">
        <v>6.5</v>
      </c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</row>
    <row r="24" spans="1:35" ht="13.5" hidden="1" customHeight="1">
      <c r="A24" s="58" t="s">
        <v>78</v>
      </c>
      <c r="B24" s="42">
        <v>3622</v>
      </c>
      <c r="C24" s="42">
        <v>434453</v>
      </c>
      <c r="D24" s="89">
        <v>8.4599999999999991</v>
      </c>
      <c r="E24" s="90"/>
      <c r="F24" s="42">
        <v>3350</v>
      </c>
      <c r="G24" s="42">
        <v>43476</v>
      </c>
      <c r="H24" s="89">
        <v>9.1666666666666661</v>
      </c>
      <c r="J24" s="58" t="s">
        <v>78</v>
      </c>
      <c r="K24" s="42">
        <v>1643</v>
      </c>
      <c r="L24" s="42">
        <v>43658</v>
      </c>
      <c r="M24" s="89">
        <v>7.4285714285714288</v>
      </c>
      <c r="N24" s="90"/>
      <c r="O24" s="42">
        <v>252</v>
      </c>
      <c r="P24" s="42">
        <v>10246</v>
      </c>
      <c r="Q24" s="89">
        <v>6.5</v>
      </c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</row>
    <row r="25" spans="1:35" ht="13.5" hidden="1" customHeight="1">
      <c r="A25" s="58" t="s">
        <v>79</v>
      </c>
      <c r="B25" s="42">
        <v>3627</v>
      </c>
      <c r="C25" s="42">
        <v>449737</v>
      </c>
      <c r="D25" s="89">
        <v>8.5599999999999987</v>
      </c>
      <c r="E25" s="90"/>
      <c r="F25" s="42">
        <v>3653</v>
      </c>
      <c r="G25" s="42">
        <v>46353</v>
      </c>
      <c r="H25" s="89">
        <v>10</v>
      </c>
      <c r="J25" s="58" t="s">
        <v>79</v>
      </c>
      <c r="K25" s="42">
        <v>2250</v>
      </c>
      <c r="L25" s="42">
        <v>56430</v>
      </c>
      <c r="M25" s="89">
        <v>7.4285714285714288</v>
      </c>
      <c r="N25" s="90"/>
      <c r="O25" s="42">
        <v>25</v>
      </c>
      <c r="P25" s="42">
        <v>1017</v>
      </c>
      <c r="Q25" s="89">
        <v>7</v>
      </c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1:35" ht="13.5" hidden="1" customHeight="1">
      <c r="A26" s="58" t="s">
        <v>80</v>
      </c>
      <c r="B26" s="42">
        <v>3529</v>
      </c>
      <c r="C26" s="42">
        <v>418451</v>
      </c>
      <c r="D26" s="89">
        <v>8.9666666666666668</v>
      </c>
      <c r="E26" s="90"/>
      <c r="F26" s="42">
        <v>3141</v>
      </c>
      <c r="G26" s="42">
        <v>39802</v>
      </c>
      <c r="H26" s="89">
        <v>9.7857142857142865</v>
      </c>
      <c r="J26" s="58" t="s">
        <v>80</v>
      </c>
      <c r="K26" s="42">
        <v>2251</v>
      </c>
      <c r="L26" s="42">
        <v>57846</v>
      </c>
      <c r="M26" s="89">
        <v>7.5</v>
      </c>
      <c r="N26" s="90"/>
      <c r="O26" s="42">
        <v>392</v>
      </c>
      <c r="P26" s="42">
        <v>15659</v>
      </c>
      <c r="Q26" s="89">
        <v>6.833333333333333</v>
      </c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</row>
    <row r="27" spans="1:35" ht="13.5" hidden="1" customHeight="1">
      <c r="A27" s="58" t="s">
        <v>81</v>
      </c>
      <c r="B27" s="42">
        <v>3152</v>
      </c>
      <c r="C27" s="42">
        <v>392639</v>
      </c>
      <c r="D27" s="89">
        <v>8.0299999999999994</v>
      </c>
      <c r="E27" s="90"/>
      <c r="F27" s="42">
        <v>2691</v>
      </c>
      <c r="G27" s="42">
        <v>34070</v>
      </c>
      <c r="H27" s="89">
        <v>9.8571428571428577</v>
      </c>
      <c r="J27" s="58" t="s">
        <v>81</v>
      </c>
      <c r="K27" s="42">
        <v>2411</v>
      </c>
      <c r="L27" s="42">
        <v>62922</v>
      </c>
      <c r="M27" s="89">
        <v>7.5</v>
      </c>
      <c r="N27" s="90"/>
      <c r="O27" s="42">
        <v>183</v>
      </c>
      <c r="P27" s="42">
        <v>7714</v>
      </c>
      <c r="Q27" s="89">
        <v>6.666666666666667</v>
      </c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</row>
    <row r="28" spans="1:35" ht="13.5" hidden="1" customHeight="1">
      <c r="A28" s="58" t="s">
        <v>82</v>
      </c>
      <c r="B28" s="42">
        <v>3769</v>
      </c>
      <c r="C28" s="42">
        <v>465240</v>
      </c>
      <c r="D28" s="89">
        <v>7.9099999999999993</v>
      </c>
      <c r="E28" s="90"/>
      <c r="F28" s="42">
        <v>3757</v>
      </c>
      <c r="G28" s="42">
        <v>46818</v>
      </c>
      <c r="H28" s="89">
        <v>10.071428571428571</v>
      </c>
      <c r="J28" s="58" t="s">
        <v>82</v>
      </c>
      <c r="K28" s="42">
        <v>3985</v>
      </c>
      <c r="L28" s="42">
        <v>104429</v>
      </c>
      <c r="M28" s="89">
        <v>7.5</v>
      </c>
      <c r="N28" s="90"/>
      <c r="O28" s="42">
        <v>949</v>
      </c>
      <c r="P28" s="42">
        <v>36117</v>
      </c>
      <c r="Q28" s="89">
        <v>6.6349999999999998</v>
      </c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</row>
    <row r="29" spans="1:35" ht="13.5" hidden="1" customHeight="1">
      <c r="A29" s="58" t="s">
        <v>83</v>
      </c>
      <c r="B29" s="42">
        <v>3427</v>
      </c>
      <c r="C29" s="42">
        <v>431110</v>
      </c>
      <c r="D29" s="89">
        <v>7.94</v>
      </c>
      <c r="E29" s="90"/>
      <c r="F29" s="42">
        <v>3221</v>
      </c>
      <c r="G29" s="42">
        <v>40362</v>
      </c>
      <c r="H29" s="89">
        <v>10.285714285714286</v>
      </c>
      <c r="J29" s="58" t="s">
        <v>83</v>
      </c>
      <c r="K29" s="42">
        <v>2573</v>
      </c>
      <c r="L29" s="42">
        <v>67551.600000000006</v>
      </c>
      <c r="M29" s="89">
        <v>7.5714285714285712</v>
      </c>
      <c r="N29" s="90"/>
      <c r="O29" s="42">
        <v>304</v>
      </c>
      <c r="P29" s="42">
        <v>11668</v>
      </c>
      <c r="Q29" s="89">
        <v>6.68</v>
      </c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</row>
    <row r="30" spans="1:35" ht="13.5" hidden="1" customHeight="1">
      <c r="A30" s="58" t="s">
        <v>84</v>
      </c>
      <c r="B30" s="42">
        <v>3603</v>
      </c>
      <c r="C30" s="42">
        <v>444218</v>
      </c>
      <c r="D30" s="89">
        <v>7.9799999999999995</v>
      </c>
      <c r="E30" s="90"/>
      <c r="F30" s="42">
        <v>2574</v>
      </c>
      <c r="G30" s="42">
        <v>31646</v>
      </c>
      <c r="H30" s="89">
        <v>10.357142857142858</v>
      </c>
      <c r="J30" s="58" t="s">
        <v>84</v>
      </c>
      <c r="K30" s="42">
        <v>2032</v>
      </c>
      <c r="L30" s="42">
        <v>50800.6</v>
      </c>
      <c r="M30" s="89">
        <v>7.6428571428571432</v>
      </c>
      <c r="N30" s="90"/>
      <c r="O30" s="42">
        <v>371</v>
      </c>
      <c r="P30" s="42">
        <v>14110</v>
      </c>
      <c r="Q30" s="89">
        <v>6.68</v>
      </c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</row>
    <row r="31" spans="1:35" ht="13.5" hidden="1" customHeight="1">
      <c r="A31" s="58" t="s">
        <v>85</v>
      </c>
      <c r="B31" s="42">
        <v>3359</v>
      </c>
      <c r="C31" s="42">
        <v>435094</v>
      </c>
      <c r="D31" s="89">
        <v>8.0500000000000007</v>
      </c>
      <c r="E31" s="90"/>
      <c r="F31" s="42">
        <v>2410</v>
      </c>
      <c r="G31" s="42">
        <v>29369</v>
      </c>
      <c r="H31" s="89">
        <v>10.542857142857143</v>
      </c>
      <c r="J31" s="58" t="s">
        <v>85</v>
      </c>
      <c r="K31" s="42">
        <v>1648</v>
      </c>
      <c r="L31" s="42">
        <v>42564</v>
      </c>
      <c r="M31" s="89">
        <v>7.6428571428571432</v>
      </c>
      <c r="N31" s="90"/>
      <c r="O31" s="42">
        <v>430</v>
      </c>
      <c r="P31" s="42">
        <v>13381</v>
      </c>
      <c r="Q31" s="89">
        <v>6.68</v>
      </c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</row>
    <row r="32" spans="1:35" ht="13.5" hidden="1" customHeight="1">
      <c r="A32" s="60" t="s">
        <v>86</v>
      </c>
      <c r="B32" s="61">
        <v>3382</v>
      </c>
      <c r="C32" s="94">
        <v>409910</v>
      </c>
      <c r="D32" s="95">
        <v>8.11</v>
      </c>
      <c r="E32" s="96"/>
      <c r="F32" s="94">
        <v>3021</v>
      </c>
      <c r="G32" s="61">
        <v>37122</v>
      </c>
      <c r="H32" s="95">
        <v>10.571428571428571</v>
      </c>
      <c r="J32" s="60" t="s">
        <v>86</v>
      </c>
      <c r="K32" s="94">
        <v>2337</v>
      </c>
      <c r="L32" s="94">
        <v>61032</v>
      </c>
      <c r="M32" s="95">
        <v>8.9166666666666661</v>
      </c>
      <c r="N32" s="96"/>
      <c r="O32" s="94">
        <v>494</v>
      </c>
      <c r="P32" s="94">
        <v>13656</v>
      </c>
      <c r="Q32" s="95">
        <v>6.68</v>
      </c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</row>
    <row r="33" spans="1:35" ht="12" hidden="1" customHeight="1">
      <c r="A33" s="63"/>
      <c r="B33" s="42"/>
      <c r="C33" s="42"/>
      <c r="D33" s="89"/>
      <c r="E33" s="90"/>
      <c r="F33" s="42"/>
      <c r="G33" s="42"/>
      <c r="H33" s="89"/>
      <c r="J33" s="63"/>
      <c r="K33" s="42"/>
      <c r="L33" s="42"/>
      <c r="M33" s="89"/>
      <c r="N33" s="90"/>
      <c r="O33" s="42"/>
      <c r="P33" s="42"/>
      <c r="Q33" s="73" t="s">
        <v>124</v>
      </c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</row>
    <row r="34" spans="1:35" ht="2.25" hidden="1" customHeight="1">
      <c r="J34" s="25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spans="1:35" ht="13.5" hidden="1" customHeight="1">
      <c r="A35" s="9" t="s">
        <v>184</v>
      </c>
      <c r="B35" s="124"/>
      <c r="C35" s="124"/>
      <c r="D35" s="124"/>
      <c r="E35" s="124"/>
      <c r="F35" s="124"/>
      <c r="G35" s="124"/>
      <c r="H35" s="63"/>
      <c r="J35" s="9" t="s">
        <v>184</v>
      </c>
      <c r="K35" s="23"/>
      <c r="L35" s="23"/>
      <c r="M35" s="23"/>
      <c r="N35" s="23"/>
      <c r="O35" s="23"/>
      <c r="P35" s="23"/>
      <c r="Q35" s="74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1:35" ht="9.75" hidden="1" customHeight="1">
      <c r="A36" s="9"/>
      <c r="B36" s="124"/>
      <c r="C36" s="124"/>
      <c r="D36" s="124"/>
      <c r="E36" s="124"/>
      <c r="F36" s="124"/>
      <c r="G36" s="124"/>
      <c r="H36" s="63"/>
      <c r="J36" s="9"/>
      <c r="K36" s="23"/>
      <c r="L36" s="23"/>
      <c r="M36" s="23"/>
      <c r="N36" s="23"/>
      <c r="O36" s="23"/>
      <c r="P36" s="23"/>
      <c r="Q36" s="74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1:35" ht="15" hidden="1" customHeight="1">
      <c r="A37" s="550" t="s">
        <v>132</v>
      </c>
      <c r="B37" s="548" t="s">
        <v>56</v>
      </c>
      <c r="C37" s="548"/>
      <c r="D37" s="548"/>
      <c r="E37" s="10"/>
      <c r="F37" s="548" t="s">
        <v>57</v>
      </c>
      <c r="G37" s="548"/>
      <c r="H37" s="548"/>
      <c r="J37" s="550" t="s">
        <v>132</v>
      </c>
      <c r="K37" s="548" t="s">
        <v>58</v>
      </c>
      <c r="L37" s="548"/>
      <c r="M37" s="548"/>
      <c r="N37" s="10"/>
      <c r="O37" s="548" t="s">
        <v>62</v>
      </c>
      <c r="P37" s="548"/>
      <c r="Q37" s="548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1:35" ht="15" hidden="1" customHeight="1">
      <c r="A38" s="551"/>
      <c r="B38" s="56" t="s">
        <v>88</v>
      </c>
      <c r="C38" s="56" t="s">
        <v>131</v>
      </c>
      <c r="D38" s="76" t="s">
        <v>87</v>
      </c>
      <c r="E38" s="54"/>
      <c r="F38" s="56" t="s">
        <v>88</v>
      </c>
      <c r="G38" s="56" t="s">
        <v>131</v>
      </c>
      <c r="H38" s="76" t="s">
        <v>87</v>
      </c>
      <c r="J38" s="551"/>
      <c r="K38" s="56" t="s">
        <v>88</v>
      </c>
      <c r="L38" s="56" t="s">
        <v>131</v>
      </c>
      <c r="M38" s="76" t="s">
        <v>87</v>
      </c>
      <c r="N38" s="54"/>
      <c r="O38" s="56" t="s">
        <v>88</v>
      </c>
      <c r="P38" s="56" t="s">
        <v>131</v>
      </c>
      <c r="Q38" s="76" t="s">
        <v>87</v>
      </c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ht="22.5" hidden="1" customHeight="1">
      <c r="A39" s="57">
        <v>2013</v>
      </c>
      <c r="B39" s="83"/>
      <c r="C39" s="83"/>
      <c r="D39" s="84"/>
      <c r="E39" s="85"/>
      <c r="F39" s="83"/>
      <c r="G39" s="86"/>
      <c r="H39" s="87"/>
      <c r="J39" s="57">
        <v>2013</v>
      </c>
      <c r="K39" s="11"/>
      <c r="L39" s="11"/>
      <c r="M39" s="11"/>
      <c r="N39" s="11"/>
      <c r="O39" s="11"/>
      <c r="P39" s="11"/>
      <c r="Q39" s="11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 ht="22.5" hidden="1" customHeight="1">
      <c r="A40" s="65" t="s">
        <v>47</v>
      </c>
      <c r="B40" s="67">
        <f>SUM(B41:B52)</f>
        <v>42026.446417768559</v>
      </c>
      <c r="C40" s="67">
        <f>SUM(C41:C52)</f>
        <v>5195910.8149999995</v>
      </c>
      <c r="D40" s="187">
        <f>SUM(D41:D52)/12</f>
        <v>9.1458333333333339</v>
      </c>
      <c r="E40" s="67"/>
      <c r="F40" s="67">
        <f>SUM(F41:F52)</f>
        <v>39884</v>
      </c>
      <c r="G40" s="67">
        <f>SUM(G41:G52)</f>
        <v>551260</v>
      </c>
      <c r="H40" s="187">
        <f>SUM(H41:H52)/12</f>
        <v>11.907499999999999</v>
      </c>
      <c r="J40" s="65" t="s">
        <v>47</v>
      </c>
      <c r="K40" s="67">
        <f>SUM(K41:K52)</f>
        <v>27604</v>
      </c>
      <c r="L40" s="67">
        <f>SUM(L41:L52)</f>
        <v>719880.8</v>
      </c>
      <c r="M40" s="187">
        <f>SUM(M41:M52)/12</f>
        <v>7.8225000000000007</v>
      </c>
      <c r="N40" s="85"/>
      <c r="O40" s="67">
        <f>SUM(O41:O52)</f>
        <v>5088.5</v>
      </c>
      <c r="P40" s="67">
        <f>SUM(P41:P52)</f>
        <v>156241</v>
      </c>
      <c r="Q40" s="187">
        <f>SUM(Q41:Q52)/12</f>
        <v>6.8591666666666669</v>
      </c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ht="22.5" hidden="1" customHeight="1">
      <c r="A41" s="58" t="s">
        <v>75</v>
      </c>
      <c r="B41" s="42">
        <v>2524</v>
      </c>
      <c r="C41" s="42">
        <v>320283.5</v>
      </c>
      <c r="D41" s="107">
        <v>8.14</v>
      </c>
      <c r="E41" s="90"/>
      <c r="F41" s="42">
        <v>3379</v>
      </c>
      <c r="G41" s="42">
        <v>61048</v>
      </c>
      <c r="H41" s="107">
        <v>10.68</v>
      </c>
      <c r="J41" s="58" t="s">
        <v>75</v>
      </c>
      <c r="K41" s="42">
        <v>1316.5</v>
      </c>
      <c r="L41" s="42">
        <v>34238.5</v>
      </c>
      <c r="M41" s="107">
        <v>7.18</v>
      </c>
      <c r="N41" s="90"/>
      <c r="O41" s="42">
        <v>124</v>
      </c>
      <c r="P41" s="42">
        <v>4289</v>
      </c>
      <c r="Q41" s="107">
        <v>6.85</v>
      </c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ht="22.5" hidden="1" customHeight="1">
      <c r="A42" s="58" t="s">
        <v>76</v>
      </c>
      <c r="B42" s="42">
        <v>3015.5</v>
      </c>
      <c r="C42" s="42">
        <v>315898.81500000006</v>
      </c>
      <c r="D42" s="107">
        <v>8.23</v>
      </c>
      <c r="E42" s="90"/>
      <c r="F42" s="42">
        <v>3675</v>
      </c>
      <c r="G42" s="42">
        <v>48484.5</v>
      </c>
      <c r="H42" s="107">
        <v>10.92</v>
      </c>
      <c r="J42" s="58" t="s">
        <v>76</v>
      </c>
      <c r="K42" s="42">
        <v>1742.5</v>
      </c>
      <c r="L42" s="42">
        <v>46898.5</v>
      </c>
      <c r="M42" s="107">
        <v>7.4</v>
      </c>
      <c r="N42" s="90"/>
      <c r="O42" s="42">
        <v>23.5</v>
      </c>
      <c r="P42" s="42">
        <v>2145</v>
      </c>
      <c r="Q42" s="107">
        <v>6.86</v>
      </c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 ht="22.5" hidden="1" customHeight="1">
      <c r="A43" s="58" t="s">
        <v>77</v>
      </c>
      <c r="B43" s="42">
        <v>3187</v>
      </c>
      <c r="C43" s="42">
        <v>381280.5</v>
      </c>
      <c r="D43" s="107">
        <v>9.6</v>
      </c>
      <c r="E43" s="90"/>
      <c r="F43" s="42">
        <v>2806.5</v>
      </c>
      <c r="G43" s="42">
        <v>92523</v>
      </c>
      <c r="H43" s="107">
        <v>11.2</v>
      </c>
      <c r="J43" s="58" t="s">
        <v>77</v>
      </c>
      <c r="K43" s="42">
        <v>1621.5</v>
      </c>
      <c r="L43" s="42">
        <v>41640.5</v>
      </c>
      <c r="M43" s="107">
        <v>7.6</v>
      </c>
      <c r="N43" s="90"/>
      <c r="O43" s="42">
        <v>698.5</v>
      </c>
      <c r="P43" s="42">
        <v>16254</v>
      </c>
      <c r="Q43" s="107">
        <v>6.86</v>
      </c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44" spans="1:35" ht="22.5" hidden="1" customHeight="1">
      <c r="A44" s="58" t="s">
        <v>78</v>
      </c>
      <c r="B44" s="42">
        <v>3854</v>
      </c>
      <c r="C44" s="42">
        <v>454823.5</v>
      </c>
      <c r="D44" s="107">
        <v>8.9499999999999993</v>
      </c>
      <c r="E44" s="90"/>
      <c r="F44" s="42">
        <v>3476.5</v>
      </c>
      <c r="G44" s="42">
        <v>44292</v>
      </c>
      <c r="H44" s="107">
        <v>11.62</v>
      </c>
      <c r="J44" s="58" t="s">
        <v>78</v>
      </c>
      <c r="K44" s="42">
        <v>1691.5</v>
      </c>
      <c r="L44" s="42">
        <v>44414</v>
      </c>
      <c r="M44" s="107">
        <v>7.84</v>
      </c>
      <c r="N44" s="90"/>
      <c r="O44" s="42">
        <v>350</v>
      </c>
      <c r="P44" s="42">
        <v>9854</v>
      </c>
      <c r="Q44" s="107">
        <v>6.86</v>
      </c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</row>
    <row r="45" spans="1:35" ht="22.5" hidden="1" customHeight="1">
      <c r="A45" s="58" t="s">
        <v>79</v>
      </c>
      <c r="B45" s="42">
        <v>3925</v>
      </c>
      <c r="C45" s="42">
        <v>486826</v>
      </c>
      <c r="D45" s="107">
        <v>9.4499999999999993</v>
      </c>
      <c r="E45" s="90"/>
      <c r="F45" s="42">
        <v>3661.5</v>
      </c>
      <c r="G45" s="42">
        <v>44754</v>
      </c>
      <c r="H45" s="107">
        <v>11.52</v>
      </c>
      <c r="J45" s="58" t="s">
        <v>79</v>
      </c>
      <c r="K45" s="42">
        <v>2721.5</v>
      </c>
      <c r="L45" s="42">
        <v>67540</v>
      </c>
      <c r="M45" s="107">
        <v>7.92</v>
      </c>
      <c r="N45" s="90"/>
      <c r="O45" s="42">
        <v>39</v>
      </c>
      <c r="P45" s="42">
        <v>2541</v>
      </c>
      <c r="Q45" s="107">
        <v>6.86</v>
      </c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</row>
    <row r="46" spans="1:35" ht="22.5" hidden="1" customHeight="1">
      <c r="A46" s="58" t="s">
        <v>80</v>
      </c>
      <c r="B46" s="42">
        <v>4001</v>
      </c>
      <c r="C46" s="42">
        <v>467269</v>
      </c>
      <c r="D46" s="107">
        <v>9.3800000000000008</v>
      </c>
      <c r="E46" s="90"/>
      <c r="F46" s="42">
        <v>3049</v>
      </c>
      <c r="G46" s="42">
        <v>37314.5</v>
      </c>
      <c r="H46" s="107">
        <v>11.42</v>
      </c>
      <c r="J46" s="58" t="s">
        <v>80</v>
      </c>
      <c r="K46" s="42">
        <v>2154.5</v>
      </c>
      <c r="L46" s="42">
        <v>55887.5</v>
      </c>
      <c r="M46" s="107">
        <v>7.87</v>
      </c>
      <c r="N46" s="90"/>
      <c r="O46" s="42">
        <v>555</v>
      </c>
      <c r="P46" s="42">
        <v>18562</v>
      </c>
      <c r="Q46" s="107">
        <v>6.86</v>
      </c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</row>
    <row r="47" spans="1:35" ht="22.5" hidden="1" customHeight="1">
      <c r="A47" s="58" t="s">
        <v>81</v>
      </c>
      <c r="B47" s="42">
        <v>3304</v>
      </c>
      <c r="C47" s="42">
        <v>411705</v>
      </c>
      <c r="D47" s="107">
        <v>9.68</v>
      </c>
      <c r="E47" s="90"/>
      <c r="F47" s="42">
        <v>2854</v>
      </c>
      <c r="G47" s="42">
        <v>39321</v>
      </c>
      <c r="H47" s="107">
        <v>12.2</v>
      </c>
      <c r="J47" s="58" t="s">
        <v>81</v>
      </c>
      <c r="K47" s="42">
        <v>2651</v>
      </c>
      <c r="L47" s="42">
        <v>70085</v>
      </c>
      <c r="M47" s="107">
        <v>7.45</v>
      </c>
      <c r="N47" s="90"/>
      <c r="O47" s="42">
        <v>240</v>
      </c>
      <c r="P47" s="42">
        <v>9354</v>
      </c>
      <c r="Q47" s="107">
        <v>6.86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</row>
    <row r="48" spans="1:35" ht="22.5" hidden="1" customHeight="1">
      <c r="A48" s="58" t="s">
        <v>82</v>
      </c>
      <c r="B48" s="42">
        <v>3549.9464177685595</v>
      </c>
      <c r="C48" s="42">
        <v>515428.5</v>
      </c>
      <c r="D48" s="107">
        <v>9.02</v>
      </c>
      <c r="E48" s="90"/>
      <c r="F48" s="42">
        <v>4042.5</v>
      </c>
      <c r="G48" s="42">
        <v>54400</v>
      </c>
      <c r="H48" s="107">
        <v>12.36</v>
      </c>
      <c r="J48" s="58" t="s">
        <v>82</v>
      </c>
      <c r="K48" s="42">
        <v>5225.5</v>
      </c>
      <c r="L48" s="42">
        <v>138739.5</v>
      </c>
      <c r="M48" s="107">
        <v>7.5</v>
      </c>
      <c r="N48" s="90"/>
      <c r="O48" s="42">
        <v>852</v>
      </c>
      <c r="P48" s="42">
        <v>35214</v>
      </c>
      <c r="Q48" s="107">
        <v>6.86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</row>
    <row r="49" spans="1:35" ht="22.5" hidden="1" customHeight="1">
      <c r="A49" s="58" t="s">
        <v>83</v>
      </c>
      <c r="B49" s="42">
        <v>3781.5</v>
      </c>
      <c r="C49" s="42">
        <v>478118.5</v>
      </c>
      <c r="D49" s="107">
        <v>9</v>
      </c>
      <c r="E49" s="90"/>
      <c r="F49" s="42">
        <v>3588</v>
      </c>
      <c r="G49" s="42">
        <v>43923</v>
      </c>
      <c r="H49" s="107">
        <v>12.75</v>
      </c>
      <c r="J49" s="58" t="s">
        <v>83</v>
      </c>
      <c r="K49" s="42">
        <v>3082.5</v>
      </c>
      <c r="L49" s="42">
        <v>80363.900000000009</v>
      </c>
      <c r="M49" s="107">
        <v>7.88</v>
      </c>
      <c r="N49" s="90"/>
      <c r="O49" s="42">
        <v>443.5</v>
      </c>
      <c r="P49" s="42">
        <v>3625</v>
      </c>
      <c r="Q49" s="107">
        <v>6.86</v>
      </c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</row>
    <row r="50" spans="1:35" ht="22.5" hidden="1" customHeight="1">
      <c r="A50" s="58" t="s">
        <v>84</v>
      </c>
      <c r="B50" s="42">
        <v>3884.5</v>
      </c>
      <c r="C50" s="42">
        <v>480094</v>
      </c>
      <c r="D50" s="107">
        <v>9.3000000000000007</v>
      </c>
      <c r="E50" s="90"/>
      <c r="F50" s="42">
        <v>3245</v>
      </c>
      <c r="G50" s="42">
        <v>18527</v>
      </c>
      <c r="H50" s="107">
        <v>12.95</v>
      </c>
      <c r="J50" s="58" t="s">
        <v>84</v>
      </c>
      <c r="K50" s="42">
        <v>1646</v>
      </c>
      <c r="L50" s="42">
        <v>40238.399999999994</v>
      </c>
      <c r="M50" s="107">
        <v>8.2100000000000009</v>
      </c>
      <c r="N50" s="90"/>
      <c r="O50" s="42">
        <v>479.5</v>
      </c>
      <c r="P50" s="42">
        <v>19524</v>
      </c>
      <c r="Q50" s="107">
        <v>6.86</v>
      </c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</row>
    <row r="51" spans="1:35" ht="22.5" hidden="1" customHeight="1">
      <c r="A51" s="58" t="s">
        <v>85</v>
      </c>
      <c r="B51" s="42">
        <v>3588</v>
      </c>
      <c r="C51" s="42">
        <v>475370.5</v>
      </c>
      <c r="D51" s="107">
        <v>9.4499999999999993</v>
      </c>
      <c r="E51" s="90"/>
      <c r="F51" s="42">
        <v>2912</v>
      </c>
      <c r="G51" s="42">
        <v>30215</v>
      </c>
      <c r="H51" s="107">
        <v>12.42</v>
      </c>
      <c r="J51" s="58" t="s">
        <v>85</v>
      </c>
      <c r="K51" s="42">
        <v>1597</v>
      </c>
      <c r="L51" s="42">
        <v>41210</v>
      </c>
      <c r="M51" s="107">
        <v>8.18</v>
      </c>
      <c r="N51" s="90"/>
      <c r="O51" s="42">
        <v>638.5</v>
      </c>
      <c r="P51" s="42">
        <v>32524</v>
      </c>
      <c r="Q51" s="107">
        <v>6.86</v>
      </c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</row>
    <row r="52" spans="1:35" ht="22.5" hidden="1" customHeight="1">
      <c r="A52" s="58" t="s">
        <v>86</v>
      </c>
      <c r="B52" s="42">
        <v>3412</v>
      </c>
      <c r="C52" s="42">
        <v>408813</v>
      </c>
      <c r="D52" s="107">
        <v>9.5500000000000007</v>
      </c>
      <c r="E52" s="90"/>
      <c r="F52" s="42">
        <v>3195</v>
      </c>
      <c r="G52" s="42">
        <v>36458</v>
      </c>
      <c r="H52" s="107">
        <v>12.85</v>
      </c>
      <c r="J52" s="58" t="s">
        <v>86</v>
      </c>
      <c r="K52" s="42">
        <v>2154</v>
      </c>
      <c r="L52" s="42">
        <v>58625</v>
      </c>
      <c r="M52" s="107">
        <v>8.84</v>
      </c>
      <c r="N52" s="90"/>
      <c r="O52" s="42">
        <v>645</v>
      </c>
      <c r="P52" s="42">
        <v>2355</v>
      </c>
      <c r="Q52" s="107">
        <v>6.86</v>
      </c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</row>
    <row r="53" spans="1:35" ht="22.5" hidden="1" customHeight="1">
      <c r="A53" s="57">
        <v>2014</v>
      </c>
      <c r="B53" s="83"/>
      <c r="C53" s="83"/>
      <c r="D53" s="84"/>
      <c r="E53" s="89"/>
      <c r="F53" s="83"/>
      <c r="G53" s="86"/>
      <c r="H53" s="87"/>
      <c r="J53" s="57">
        <v>2014</v>
      </c>
      <c r="K53" s="11"/>
      <c r="L53" s="11"/>
      <c r="M53" s="11"/>
      <c r="N53" s="11"/>
      <c r="O53" s="11"/>
      <c r="P53" s="11"/>
      <c r="Q53" s="11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</row>
    <row r="54" spans="1:35" ht="22.5" hidden="1" customHeight="1">
      <c r="A54" s="65" t="s">
        <v>47</v>
      </c>
      <c r="B54" s="67">
        <f>SUM(B55:B66)</f>
        <v>36257</v>
      </c>
      <c r="C54" s="67">
        <f>SUM(C55:C66)</f>
        <v>5003435</v>
      </c>
      <c r="D54" s="187">
        <f>SUM(D55:D66)/12</f>
        <v>8.6400925925925929</v>
      </c>
      <c r="E54" s="67"/>
      <c r="F54" s="67">
        <f>SUM(F55:F66)</f>
        <v>45834</v>
      </c>
      <c r="G54" s="67">
        <f>SUM(G55:G66)</f>
        <v>642820</v>
      </c>
      <c r="H54" s="187">
        <f>SUM(H55:H66)/12</f>
        <v>11.225198412698411</v>
      </c>
      <c r="J54" s="65" t="s">
        <v>47</v>
      </c>
      <c r="K54" s="67">
        <f>SUM(K55:K66)</f>
        <v>22557</v>
      </c>
      <c r="L54" s="67">
        <f>SUM(L55:L66)</f>
        <v>590719</v>
      </c>
      <c r="M54" s="187">
        <f>SUM(M55:M66)/12</f>
        <v>7.9037698412698418</v>
      </c>
      <c r="N54" s="85"/>
      <c r="O54" s="67">
        <f>SUM(O55:O66)</f>
        <v>6058</v>
      </c>
      <c r="P54" s="67">
        <f>SUM(P55:P66)</f>
        <v>238883</v>
      </c>
      <c r="Q54" s="187">
        <f>SUM(Q55:Q66)/12</f>
        <v>7.5375000000000005</v>
      </c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</row>
    <row r="55" spans="1:35" ht="22.5" hidden="1" customHeight="1">
      <c r="A55" s="58" t="s">
        <v>75</v>
      </c>
      <c r="B55" s="42">
        <v>2837</v>
      </c>
      <c r="C55" s="42">
        <v>354083</v>
      </c>
      <c r="D55" s="107">
        <v>8.59</v>
      </c>
      <c r="E55" s="42"/>
      <c r="F55" s="42">
        <v>2613</v>
      </c>
      <c r="G55" s="42">
        <v>34165</v>
      </c>
      <c r="H55" s="107">
        <v>10.450000000000001</v>
      </c>
      <c r="J55" s="58" t="s">
        <v>75</v>
      </c>
      <c r="K55" s="42">
        <v>1782</v>
      </c>
      <c r="L55" s="42">
        <v>47067</v>
      </c>
      <c r="M55" s="107">
        <v>7.6428571428571432</v>
      </c>
      <c r="N55" s="90"/>
      <c r="O55" s="42">
        <v>543</v>
      </c>
      <c r="P55" s="42">
        <v>19645</v>
      </c>
      <c r="Q55" s="107">
        <v>7.25</v>
      </c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</row>
    <row r="56" spans="1:35" ht="22.5" hidden="1" customHeight="1">
      <c r="A56" s="58" t="s">
        <v>76</v>
      </c>
      <c r="B56" s="42">
        <v>2783</v>
      </c>
      <c r="C56" s="42">
        <v>386437</v>
      </c>
      <c r="D56" s="107">
        <v>8.61</v>
      </c>
      <c r="E56" s="42"/>
      <c r="F56" s="42">
        <v>3011</v>
      </c>
      <c r="G56" s="42">
        <v>41422</v>
      </c>
      <c r="H56" s="107">
        <v>10.916666666666666</v>
      </c>
      <c r="J56" s="58" t="s">
        <v>76</v>
      </c>
      <c r="K56" s="42">
        <v>1409</v>
      </c>
      <c r="L56" s="42">
        <v>37798</v>
      </c>
      <c r="M56" s="107">
        <v>7.6833333333333336</v>
      </c>
      <c r="N56" s="90"/>
      <c r="O56" s="42">
        <v>537</v>
      </c>
      <c r="P56" s="42">
        <v>19537</v>
      </c>
      <c r="Q56" s="107">
        <v>7.375</v>
      </c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</row>
    <row r="57" spans="1:35" ht="22.5" hidden="1" customHeight="1">
      <c r="A57" s="58" t="s">
        <v>77</v>
      </c>
      <c r="B57" s="42">
        <v>2815</v>
      </c>
      <c r="C57" s="42">
        <v>389023</v>
      </c>
      <c r="D57" s="107">
        <v>8.61</v>
      </c>
      <c r="E57" s="42"/>
      <c r="F57" s="42">
        <v>2991</v>
      </c>
      <c r="G57" s="42">
        <v>36344</v>
      </c>
      <c r="H57" s="107">
        <v>10.916666666666666</v>
      </c>
      <c r="J57" s="58" t="s">
        <v>77</v>
      </c>
      <c r="K57" s="42">
        <v>1583</v>
      </c>
      <c r="L57" s="42">
        <v>41124</v>
      </c>
      <c r="M57" s="107">
        <v>7.7142857142857144</v>
      </c>
      <c r="N57" s="90"/>
      <c r="O57" s="42">
        <v>718</v>
      </c>
      <c r="P57" s="42">
        <v>26675</v>
      </c>
      <c r="Q57" s="107">
        <v>7.375</v>
      </c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</row>
    <row r="58" spans="1:35" ht="22.5" hidden="1" customHeight="1">
      <c r="A58" s="58" t="s">
        <v>78</v>
      </c>
      <c r="B58" s="42">
        <v>2753</v>
      </c>
      <c r="C58" s="42">
        <v>386049</v>
      </c>
      <c r="D58" s="107">
        <v>8.629999999999999</v>
      </c>
      <c r="E58" s="42"/>
      <c r="F58" s="42">
        <v>2753</v>
      </c>
      <c r="G58" s="42">
        <v>36995</v>
      </c>
      <c r="H58" s="107">
        <v>10.916666666666666</v>
      </c>
      <c r="J58" s="58" t="s">
        <v>78</v>
      </c>
      <c r="K58" s="42">
        <v>1676</v>
      </c>
      <c r="L58" s="42">
        <v>43080</v>
      </c>
      <c r="M58" s="107">
        <v>7.7333333333333334</v>
      </c>
      <c r="N58" s="90"/>
      <c r="O58" s="42">
        <v>552</v>
      </c>
      <c r="P58" s="42">
        <v>20157</v>
      </c>
      <c r="Q58" s="107">
        <v>7.375</v>
      </c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</row>
    <row r="59" spans="1:35" ht="22.5" hidden="1" customHeight="1">
      <c r="A59" s="58" t="s">
        <v>79</v>
      </c>
      <c r="B59" s="42">
        <v>2775</v>
      </c>
      <c r="C59" s="42">
        <v>383243</v>
      </c>
      <c r="D59" s="107">
        <v>8.629999999999999</v>
      </c>
      <c r="E59" s="42"/>
      <c r="F59" s="42">
        <v>2867</v>
      </c>
      <c r="G59" s="42">
        <v>38671</v>
      </c>
      <c r="H59" s="107">
        <v>10.916666666666666</v>
      </c>
      <c r="J59" s="58" t="s">
        <v>79</v>
      </c>
      <c r="K59" s="42">
        <v>1998</v>
      </c>
      <c r="L59" s="42">
        <v>51816</v>
      </c>
      <c r="M59" s="107">
        <v>7.8166666666666664</v>
      </c>
      <c r="N59" s="90"/>
      <c r="O59" s="42">
        <v>574</v>
      </c>
      <c r="P59" s="42">
        <v>21322</v>
      </c>
      <c r="Q59" s="107">
        <v>7.5</v>
      </c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</row>
    <row r="60" spans="1:35" ht="22.5" hidden="1" customHeight="1">
      <c r="A60" s="58" t="s">
        <v>80</v>
      </c>
      <c r="B60" s="42">
        <v>2944</v>
      </c>
      <c r="C60" s="42">
        <v>405820</v>
      </c>
      <c r="D60" s="107">
        <v>8.6199999999999992</v>
      </c>
      <c r="E60" s="42"/>
      <c r="F60" s="42">
        <v>4547</v>
      </c>
      <c r="G60" s="42">
        <v>62312</v>
      </c>
      <c r="H60" s="107">
        <v>10.916666666666666</v>
      </c>
      <c r="J60" s="58" t="s">
        <v>80</v>
      </c>
      <c r="K60" s="42">
        <v>2031</v>
      </c>
      <c r="L60" s="42">
        <v>54188</v>
      </c>
      <c r="M60" s="107">
        <v>7.742857142857142</v>
      </c>
      <c r="N60" s="90"/>
      <c r="O60" s="42">
        <v>184</v>
      </c>
      <c r="P60" s="42">
        <v>7084</v>
      </c>
      <c r="Q60" s="107">
        <v>7.5</v>
      </c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</row>
    <row r="61" spans="1:35" ht="22.5" hidden="1" customHeight="1">
      <c r="A61" s="58" t="s">
        <v>81</v>
      </c>
      <c r="B61" s="42">
        <v>3064</v>
      </c>
      <c r="C61" s="42">
        <v>423116</v>
      </c>
      <c r="D61" s="107">
        <v>8.6</v>
      </c>
      <c r="E61" s="42"/>
      <c r="F61" s="42">
        <v>5067</v>
      </c>
      <c r="G61" s="42">
        <v>69198</v>
      </c>
      <c r="H61" s="107">
        <v>11.25</v>
      </c>
      <c r="J61" s="58" t="s">
        <v>81</v>
      </c>
      <c r="K61" s="42">
        <v>2541</v>
      </c>
      <c r="L61" s="42">
        <v>66833</v>
      </c>
      <c r="M61" s="107">
        <v>7.7285714285714286</v>
      </c>
      <c r="N61" s="90"/>
      <c r="O61" s="42">
        <v>761</v>
      </c>
      <c r="P61" s="42">
        <v>30602</v>
      </c>
      <c r="Q61" s="107">
        <v>7.375</v>
      </c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</row>
    <row r="62" spans="1:35" ht="22.5" hidden="1" customHeight="1">
      <c r="A62" s="58" t="s">
        <v>82</v>
      </c>
      <c r="B62" s="42">
        <v>3127</v>
      </c>
      <c r="C62" s="42">
        <v>437848</v>
      </c>
      <c r="D62" s="107">
        <v>8.5299999999999994</v>
      </c>
      <c r="E62" s="42"/>
      <c r="F62" s="42">
        <v>5428</v>
      </c>
      <c r="G62" s="42">
        <v>80109</v>
      </c>
      <c r="H62" s="107">
        <v>11.333333333333334</v>
      </c>
      <c r="J62" s="58" t="s">
        <v>82</v>
      </c>
      <c r="K62" s="42">
        <v>2302</v>
      </c>
      <c r="L62" s="42">
        <v>60508</v>
      </c>
      <c r="M62" s="107">
        <v>8</v>
      </c>
      <c r="N62" s="90"/>
      <c r="O62" s="42">
        <v>718</v>
      </c>
      <c r="P62" s="42">
        <v>29042</v>
      </c>
      <c r="Q62" s="107">
        <v>7.5250000000000004</v>
      </c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</row>
    <row r="63" spans="1:35" ht="22.5" hidden="1" customHeight="1">
      <c r="A63" s="58" t="s">
        <v>83</v>
      </c>
      <c r="B63" s="42">
        <v>3404</v>
      </c>
      <c r="C63" s="42">
        <v>472074</v>
      </c>
      <c r="D63" s="107">
        <v>8.6199999999999992</v>
      </c>
      <c r="E63" s="42"/>
      <c r="F63" s="42">
        <v>5448</v>
      </c>
      <c r="G63" s="42">
        <v>81249</v>
      </c>
      <c r="H63" s="107">
        <v>11.571428571428571</v>
      </c>
      <c r="J63" s="58" t="s">
        <v>83</v>
      </c>
      <c r="K63" s="42">
        <v>2149</v>
      </c>
      <c r="L63" s="42">
        <v>56910</v>
      </c>
      <c r="M63" s="107">
        <v>8.0499999999999989</v>
      </c>
      <c r="N63" s="90"/>
      <c r="O63" s="42">
        <v>496</v>
      </c>
      <c r="P63" s="42">
        <v>21640</v>
      </c>
      <c r="Q63" s="107">
        <v>7.5</v>
      </c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</row>
    <row r="64" spans="1:35" ht="22.5" hidden="1" customHeight="1">
      <c r="A64" s="58" t="s">
        <v>84</v>
      </c>
      <c r="B64" s="42">
        <v>3179</v>
      </c>
      <c r="C64" s="42">
        <v>443835</v>
      </c>
      <c r="D64" s="107">
        <v>8.7111111111111104</v>
      </c>
      <c r="E64" s="42"/>
      <c r="F64" s="42">
        <v>3769</v>
      </c>
      <c r="G64" s="42">
        <v>54806</v>
      </c>
      <c r="H64" s="107">
        <v>11.714285714285714</v>
      </c>
      <c r="J64" s="58" t="s">
        <v>84</v>
      </c>
      <c r="K64" s="42">
        <v>1578</v>
      </c>
      <c r="L64" s="42">
        <v>39088</v>
      </c>
      <c r="M64" s="107">
        <v>8.0833333333333339</v>
      </c>
      <c r="N64" s="90"/>
      <c r="O64" s="42">
        <v>485</v>
      </c>
      <c r="P64" s="42">
        <v>24578</v>
      </c>
      <c r="Q64" s="107">
        <v>7.625</v>
      </c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</row>
    <row r="65" spans="1:35" ht="22.5" hidden="1" customHeight="1">
      <c r="A65" s="58" t="s">
        <v>85</v>
      </c>
      <c r="B65" s="42">
        <v>3405</v>
      </c>
      <c r="C65" s="42">
        <v>479381</v>
      </c>
      <c r="D65" s="107">
        <v>8.6900000000000013</v>
      </c>
      <c r="E65" s="42"/>
      <c r="F65" s="42">
        <v>3721</v>
      </c>
      <c r="G65" s="42">
        <v>55066</v>
      </c>
      <c r="H65" s="107">
        <v>11.799999999999999</v>
      </c>
      <c r="J65" s="58" t="s">
        <v>85</v>
      </c>
      <c r="K65" s="42">
        <v>1621</v>
      </c>
      <c r="L65" s="42">
        <v>42540</v>
      </c>
      <c r="M65" s="107">
        <v>8.2833333333333332</v>
      </c>
      <c r="N65" s="90"/>
      <c r="O65" s="42">
        <v>419</v>
      </c>
      <c r="P65" s="42">
        <v>15774</v>
      </c>
      <c r="Q65" s="107">
        <v>7.8</v>
      </c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</row>
    <row r="66" spans="1:35" ht="22.5" hidden="1" customHeight="1">
      <c r="A66" s="60" t="s">
        <v>86</v>
      </c>
      <c r="B66" s="82">
        <v>3171</v>
      </c>
      <c r="C66" s="61">
        <v>442526</v>
      </c>
      <c r="D66" s="185">
        <v>8.84</v>
      </c>
      <c r="E66" s="61"/>
      <c r="F66" s="61">
        <v>3619</v>
      </c>
      <c r="G66" s="61">
        <v>52483</v>
      </c>
      <c r="H66" s="185">
        <v>12</v>
      </c>
      <c r="I66" s="62"/>
      <c r="J66" s="60" t="s">
        <v>86</v>
      </c>
      <c r="K66" s="61">
        <v>1887</v>
      </c>
      <c r="L66" s="61">
        <v>49767</v>
      </c>
      <c r="M66" s="185">
        <v>8.3666666666666671</v>
      </c>
      <c r="N66" s="139"/>
      <c r="O66" s="61">
        <v>71</v>
      </c>
      <c r="P66" s="61">
        <v>2827</v>
      </c>
      <c r="Q66" s="185">
        <v>8.25</v>
      </c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</row>
    <row r="67" spans="1:35" ht="9.75" hidden="1" customHeight="1">
      <c r="A67" s="62"/>
      <c r="B67" s="141"/>
      <c r="C67" s="141"/>
      <c r="D67" s="142"/>
      <c r="E67" s="143"/>
      <c r="F67" s="141"/>
      <c r="G67" s="141"/>
      <c r="H67" s="73" t="s">
        <v>250</v>
      </c>
      <c r="J67" s="62"/>
      <c r="K67" s="141"/>
      <c r="L67" s="141"/>
      <c r="M67" s="142"/>
      <c r="N67" s="143"/>
      <c r="O67" s="141"/>
      <c r="P67" s="141"/>
      <c r="Q67" s="73" t="s">
        <v>250</v>
      </c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</row>
    <row r="68" spans="1:35" ht="13.5" customHeight="1">
      <c r="A68" s="521" t="s">
        <v>379</v>
      </c>
      <c r="B68" s="521"/>
      <c r="C68" s="521"/>
      <c r="D68" s="521"/>
      <c r="E68" s="521"/>
      <c r="F68" s="521"/>
      <c r="G68" s="521"/>
      <c r="H68" s="521"/>
      <c r="I68" s="521"/>
      <c r="J68" s="521"/>
      <c r="K68" s="521"/>
      <c r="L68" s="521"/>
      <c r="M68" s="521"/>
      <c r="N68" s="521"/>
      <c r="O68" s="521"/>
      <c r="P68" s="521"/>
      <c r="Q68" s="521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</row>
    <row r="69" spans="1:35" ht="5.0999999999999996" customHeight="1">
      <c r="A69" s="35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</row>
    <row r="70" spans="1:35" ht="15" customHeight="1">
      <c r="A70" s="527" t="s">
        <v>132</v>
      </c>
      <c r="B70" s="548" t="s">
        <v>56</v>
      </c>
      <c r="C70" s="548"/>
      <c r="D70" s="548"/>
      <c r="E70" s="10"/>
      <c r="F70" s="548" t="s">
        <v>57</v>
      </c>
      <c r="G70" s="548"/>
      <c r="H70" s="548"/>
      <c r="I70" s="228"/>
      <c r="J70" s="550" t="s">
        <v>132</v>
      </c>
      <c r="K70" s="548" t="s">
        <v>58</v>
      </c>
      <c r="L70" s="548"/>
      <c r="M70" s="548"/>
      <c r="N70" s="10"/>
      <c r="O70" s="548" t="s">
        <v>62</v>
      </c>
      <c r="P70" s="548"/>
      <c r="Q70" s="548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</row>
    <row r="71" spans="1:35" ht="25.5" customHeight="1">
      <c r="A71" s="528"/>
      <c r="B71" s="56" t="s">
        <v>88</v>
      </c>
      <c r="C71" s="56" t="s">
        <v>131</v>
      </c>
      <c r="D71" s="76" t="s">
        <v>87</v>
      </c>
      <c r="E71" s="495"/>
      <c r="F71" s="56" t="s">
        <v>88</v>
      </c>
      <c r="G71" s="56" t="s">
        <v>131</v>
      </c>
      <c r="H71" s="76" t="s">
        <v>87</v>
      </c>
      <c r="I71" s="229"/>
      <c r="J71" s="551"/>
      <c r="K71" s="56" t="s">
        <v>88</v>
      </c>
      <c r="L71" s="56" t="s">
        <v>131</v>
      </c>
      <c r="M71" s="76" t="s">
        <v>87</v>
      </c>
      <c r="N71" s="54"/>
      <c r="O71" s="56" t="s">
        <v>88</v>
      </c>
      <c r="P71" s="56" t="s">
        <v>131</v>
      </c>
      <c r="Q71" s="76" t="s">
        <v>87</v>
      </c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</row>
    <row r="72" spans="1:35" ht="11.25" hidden="1" customHeight="1">
      <c r="A72" s="57">
        <v>2015</v>
      </c>
      <c r="B72" s="69"/>
      <c r="C72" s="69"/>
      <c r="D72" s="153"/>
      <c r="E72" s="69"/>
      <c r="F72" s="69"/>
      <c r="G72" s="69"/>
      <c r="H72" s="153"/>
      <c r="J72" s="57">
        <v>2015</v>
      </c>
      <c r="K72" s="69"/>
      <c r="L72" s="69"/>
      <c r="M72" s="153"/>
      <c r="N72" s="154"/>
      <c r="O72" s="69"/>
      <c r="P72" s="69"/>
      <c r="Q72" s="153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</row>
    <row r="73" spans="1:35" s="49" customFormat="1" ht="15" hidden="1" customHeight="1">
      <c r="A73" s="155" t="s">
        <v>47</v>
      </c>
      <c r="B73" s="69">
        <f>SUM(B74:B85)</f>
        <v>34978</v>
      </c>
      <c r="C73" s="69">
        <f>SUM(C74:C85)</f>
        <v>4935171</v>
      </c>
      <c r="D73" s="186">
        <f>SUM(D74:D85)/12</f>
        <v>8.8866666666666667</v>
      </c>
      <c r="E73" s="69"/>
      <c r="F73" s="69">
        <f>SUM(F74:F85)</f>
        <v>42804</v>
      </c>
      <c r="G73" s="69">
        <f>SUM(G74:G85)</f>
        <v>602288</v>
      </c>
      <c r="H73" s="186">
        <f>SUM(H74:H85)/12</f>
        <v>12.024166666666668</v>
      </c>
      <c r="J73" s="155" t="s">
        <v>47</v>
      </c>
      <c r="K73" s="69">
        <f>SUM(K74:K85)</f>
        <v>20137</v>
      </c>
      <c r="L73" s="69">
        <f>SUM(L74:L85)</f>
        <v>519895</v>
      </c>
      <c r="M73" s="186">
        <f>SUM(M74:M85)/12</f>
        <v>8.9433333333333334</v>
      </c>
      <c r="N73" s="154"/>
      <c r="O73" s="69">
        <f>SUM(O74:O85)</f>
        <v>5842</v>
      </c>
      <c r="P73" s="69">
        <f>SUM(P74:P85)</f>
        <v>244372</v>
      </c>
      <c r="Q73" s="186">
        <f>SUM(Q74:Q85)/12</f>
        <v>7.9258333333333333</v>
      </c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</row>
    <row r="74" spans="1:35" ht="15" hidden="1" customHeight="1">
      <c r="A74" s="58" t="s">
        <v>75</v>
      </c>
      <c r="B74" s="42">
        <v>2971</v>
      </c>
      <c r="C74" s="42">
        <v>421695</v>
      </c>
      <c r="D74" s="107">
        <v>8.84</v>
      </c>
      <c r="E74" s="42"/>
      <c r="F74" s="42">
        <v>4170</v>
      </c>
      <c r="G74" s="42">
        <v>59765</v>
      </c>
      <c r="H74" s="107">
        <v>11.83</v>
      </c>
      <c r="J74" s="58" t="s">
        <v>75</v>
      </c>
      <c r="K74" s="42">
        <v>1801</v>
      </c>
      <c r="L74" s="42">
        <v>46985</v>
      </c>
      <c r="M74" s="107">
        <v>8.58</v>
      </c>
      <c r="N74" s="42"/>
      <c r="O74" s="42">
        <v>470</v>
      </c>
      <c r="P74" s="42">
        <v>19210</v>
      </c>
      <c r="Q74" s="107">
        <v>7.63</v>
      </c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</row>
    <row r="75" spans="1:35" s="49" customFormat="1" ht="15" hidden="1" customHeight="1">
      <c r="A75" s="91" t="s">
        <v>76</v>
      </c>
      <c r="B75" s="42">
        <v>2968</v>
      </c>
      <c r="C75" s="42">
        <v>421575</v>
      </c>
      <c r="D75" s="184">
        <v>8.9600000000000009</v>
      </c>
      <c r="E75" s="66"/>
      <c r="F75" s="42">
        <v>3297</v>
      </c>
      <c r="G75" s="42">
        <v>49515</v>
      </c>
      <c r="H75" s="184">
        <v>12.17</v>
      </c>
      <c r="J75" s="91" t="s">
        <v>76</v>
      </c>
      <c r="K75" s="42">
        <v>941</v>
      </c>
      <c r="L75" s="42">
        <v>25245</v>
      </c>
      <c r="M75" s="184">
        <v>9.8000000000000007</v>
      </c>
      <c r="N75" s="66"/>
      <c r="O75" s="42">
        <v>68</v>
      </c>
      <c r="P75" s="42">
        <v>2745</v>
      </c>
      <c r="Q75" s="184">
        <v>8.33</v>
      </c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</row>
    <row r="76" spans="1:35" s="49" customFormat="1" ht="15" hidden="1" customHeight="1">
      <c r="A76" s="91" t="s">
        <v>77</v>
      </c>
      <c r="B76" s="42">
        <v>1136</v>
      </c>
      <c r="C76" s="42">
        <v>155355</v>
      </c>
      <c r="D76" s="184">
        <v>8.76</v>
      </c>
      <c r="E76" s="66"/>
      <c r="F76" s="42">
        <v>1831</v>
      </c>
      <c r="G76" s="42">
        <v>25135</v>
      </c>
      <c r="H76" s="184">
        <v>11.4</v>
      </c>
      <c r="J76" s="91" t="s">
        <v>77</v>
      </c>
      <c r="K76" s="42">
        <v>1913</v>
      </c>
      <c r="L76" s="42">
        <v>49405</v>
      </c>
      <c r="M76" s="184">
        <v>8.6999999999999993</v>
      </c>
      <c r="N76" s="66"/>
      <c r="O76" s="42">
        <v>744</v>
      </c>
      <c r="P76" s="42">
        <v>34485</v>
      </c>
      <c r="Q76" s="184">
        <v>7.05</v>
      </c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</row>
    <row r="77" spans="1:35" s="49" customFormat="1" ht="15" hidden="1" customHeight="1">
      <c r="A77" s="91" t="s">
        <v>78</v>
      </c>
      <c r="B77" s="42">
        <v>3334</v>
      </c>
      <c r="C77" s="42">
        <v>472035</v>
      </c>
      <c r="D77" s="184">
        <v>8.7100000000000009</v>
      </c>
      <c r="E77" s="66"/>
      <c r="F77" s="42">
        <v>4655</v>
      </c>
      <c r="G77" s="42">
        <v>65185</v>
      </c>
      <c r="H77" s="184">
        <v>12.17</v>
      </c>
      <c r="J77" s="91" t="s">
        <v>78</v>
      </c>
      <c r="K77" s="42">
        <v>1832</v>
      </c>
      <c r="L77" s="42">
        <v>47290</v>
      </c>
      <c r="M77" s="184">
        <v>10</v>
      </c>
      <c r="N77" s="66"/>
      <c r="O77" s="42">
        <v>564</v>
      </c>
      <c r="P77" s="42">
        <v>24575</v>
      </c>
      <c r="Q77" s="184">
        <v>8</v>
      </c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</row>
    <row r="78" spans="1:35" s="49" customFormat="1" ht="15" hidden="1" customHeight="1">
      <c r="A78" s="91" t="s">
        <v>79</v>
      </c>
      <c r="B78" s="42">
        <v>3130</v>
      </c>
      <c r="C78" s="42">
        <v>443045</v>
      </c>
      <c r="D78" s="184">
        <v>9.34</v>
      </c>
      <c r="E78" s="66"/>
      <c r="F78" s="42">
        <v>3862</v>
      </c>
      <c r="G78" s="42">
        <v>56905</v>
      </c>
      <c r="H78" s="184">
        <v>12.4</v>
      </c>
      <c r="J78" s="91" t="s">
        <v>79</v>
      </c>
      <c r="K78" s="42">
        <v>952</v>
      </c>
      <c r="L78" s="42">
        <v>25600</v>
      </c>
      <c r="M78" s="184">
        <v>9</v>
      </c>
      <c r="N78" s="66"/>
      <c r="O78" s="42">
        <v>68</v>
      </c>
      <c r="P78" s="42">
        <v>2960</v>
      </c>
      <c r="Q78" s="184">
        <v>8.17</v>
      </c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</row>
    <row r="79" spans="1:35" s="49" customFormat="1" ht="15" hidden="1" customHeight="1">
      <c r="A79" s="91" t="s">
        <v>80</v>
      </c>
      <c r="B79" s="42">
        <v>3277</v>
      </c>
      <c r="C79" s="42">
        <v>463095</v>
      </c>
      <c r="D79" s="184">
        <v>9.0299999999999994</v>
      </c>
      <c r="E79" s="66"/>
      <c r="F79" s="42">
        <v>4203</v>
      </c>
      <c r="G79" s="42">
        <v>60715</v>
      </c>
      <c r="H79" s="184">
        <v>12.2</v>
      </c>
      <c r="J79" s="91" t="s">
        <v>80</v>
      </c>
      <c r="K79" s="42">
        <v>949</v>
      </c>
      <c r="L79" s="42">
        <v>25375</v>
      </c>
      <c r="M79" s="184">
        <v>9.08</v>
      </c>
      <c r="N79" s="66"/>
      <c r="O79" s="42">
        <v>85</v>
      </c>
      <c r="P79" s="42">
        <v>3360</v>
      </c>
      <c r="Q79" s="184">
        <v>8.1300000000000008</v>
      </c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</row>
    <row r="80" spans="1:35" s="49" customFormat="1" ht="15" hidden="1" customHeight="1">
      <c r="A80" s="91" t="s">
        <v>81</v>
      </c>
      <c r="B80" s="42">
        <v>2992</v>
      </c>
      <c r="C80" s="42">
        <v>421395</v>
      </c>
      <c r="D80" s="184">
        <v>8.85</v>
      </c>
      <c r="E80" s="66"/>
      <c r="F80" s="42">
        <v>4278</v>
      </c>
      <c r="G80" s="42">
        <v>58995</v>
      </c>
      <c r="H80" s="184">
        <v>11.92</v>
      </c>
      <c r="J80" s="91" t="s">
        <v>81</v>
      </c>
      <c r="K80" s="42">
        <v>2219</v>
      </c>
      <c r="L80" s="42">
        <v>56405</v>
      </c>
      <c r="M80" s="184">
        <v>8.7899999999999991</v>
      </c>
      <c r="N80" s="66"/>
      <c r="O80" s="42">
        <v>672</v>
      </c>
      <c r="P80" s="42">
        <v>27770</v>
      </c>
      <c r="Q80" s="184">
        <v>8</v>
      </c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</row>
    <row r="81" spans="1:35" s="49" customFormat="1" ht="15" hidden="1" customHeight="1">
      <c r="A81" s="91" t="s">
        <v>82</v>
      </c>
      <c r="B81" s="42">
        <v>3294</v>
      </c>
      <c r="C81" s="42">
        <v>462545</v>
      </c>
      <c r="D81" s="184">
        <v>8.91</v>
      </c>
      <c r="E81" s="66"/>
      <c r="F81" s="42">
        <v>4288</v>
      </c>
      <c r="G81" s="42">
        <v>61025</v>
      </c>
      <c r="H81" s="184">
        <v>12.17</v>
      </c>
      <c r="J81" s="91" t="s">
        <v>82</v>
      </c>
      <c r="K81" s="42">
        <v>2246</v>
      </c>
      <c r="L81" s="42">
        <v>57165</v>
      </c>
      <c r="M81" s="184">
        <v>8.7899999999999991</v>
      </c>
      <c r="N81" s="66"/>
      <c r="O81" s="42">
        <v>689</v>
      </c>
      <c r="P81" s="42">
        <v>28475</v>
      </c>
      <c r="Q81" s="184">
        <v>8</v>
      </c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</row>
    <row r="82" spans="1:35" s="49" customFormat="1" ht="15" hidden="1" customHeight="1">
      <c r="A82" s="91" t="s">
        <v>83</v>
      </c>
      <c r="B82" s="42">
        <v>2850</v>
      </c>
      <c r="C82" s="42">
        <v>404200</v>
      </c>
      <c r="D82" s="184">
        <v>8.9499999999999993</v>
      </c>
      <c r="E82" s="66"/>
      <c r="F82" s="42">
        <v>2983</v>
      </c>
      <c r="G82" s="42">
        <v>40380</v>
      </c>
      <c r="H82" s="184">
        <v>12.17</v>
      </c>
      <c r="J82" s="91" t="s">
        <v>83</v>
      </c>
      <c r="K82" s="42">
        <v>2023</v>
      </c>
      <c r="L82" s="42">
        <v>51650</v>
      </c>
      <c r="M82" s="184">
        <v>8.7899999999999991</v>
      </c>
      <c r="N82" s="66"/>
      <c r="O82" s="42">
        <v>693</v>
      </c>
      <c r="P82" s="42">
        <v>28710</v>
      </c>
      <c r="Q82" s="184">
        <v>8</v>
      </c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</row>
    <row r="83" spans="1:35" s="49" customFormat="1" ht="15" hidden="1" customHeight="1">
      <c r="A83" s="91" t="s">
        <v>84</v>
      </c>
      <c r="B83" s="42">
        <v>2851</v>
      </c>
      <c r="C83" s="42">
        <v>404340</v>
      </c>
      <c r="D83" s="184">
        <v>8.9499999999999993</v>
      </c>
      <c r="E83" s="66"/>
      <c r="F83" s="42">
        <v>2983</v>
      </c>
      <c r="G83" s="42">
        <v>40380</v>
      </c>
      <c r="H83" s="184">
        <v>12</v>
      </c>
      <c r="J83" s="91" t="s">
        <v>84</v>
      </c>
      <c r="K83" s="42">
        <v>2031</v>
      </c>
      <c r="L83" s="42">
        <v>51865</v>
      </c>
      <c r="M83" s="184">
        <v>8.7899999999999991</v>
      </c>
      <c r="N83" s="66"/>
      <c r="O83" s="42">
        <v>699</v>
      </c>
      <c r="P83" s="42">
        <v>28700</v>
      </c>
      <c r="Q83" s="184">
        <v>8</v>
      </c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</row>
    <row r="84" spans="1:35" s="49" customFormat="1" ht="15" hidden="1" customHeight="1">
      <c r="A84" s="91" t="s">
        <v>85</v>
      </c>
      <c r="B84" s="42">
        <v>3270</v>
      </c>
      <c r="C84" s="42">
        <v>457452</v>
      </c>
      <c r="D84" s="184">
        <v>8.82</v>
      </c>
      <c r="E84" s="66"/>
      <c r="F84" s="42">
        <v>3374</v>
      </c>
      <c r="G84" s="42">
        <v>46216</v>
      </c>
      <c r="H84" s="184">
        <v>12</v>
      </c>
      <c r="J84" s="91" t="s">
        <v>85</v>
      </c>
      <c r="K84" s="42">
        <v>2047</v>
      </c>
      <c r="L84" s="42">
        <v>52386</v>
      </c>
      <c r="M84" s="184">
        <v>8.7899999999999991</v>
      </c>
      <c r="N84" s="66"/>
      <c r="O84" s="42">
        <v>681</v>
      </c>
      <c r="P84" s="42">
        <v>28105</v>
      </c>
      <c r="Q84" s="184">
        <v>8.1</v>
      </c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</row>
    <row r="85" spans="1:35" s="49" customFormat="1" ht="15" hidden="1" customHeight="1">
      <c r="A85" s="91" t="s">
        <v>86</v>
      </c>
      <c r="B85" s="42">
        <v>2905</v>
      </c>
      <c r="C85" s="42">
        <v>408439</v>
      </c>
      <c r="D85" s="184">
        <v>8.52</v>
      </c>
      <c r="E85" s="66"/>
      <c r="F85" s="42">
        <v>2880</v>
      </c>
      <c r="G85" s="42">
        <v>38072</v>
      </c>
      <c r="H85" s="184">
        <v>11.86</v>
      </c>
      <c r="J85" s="91" t="s">
        <v>86</v>
      </c>
      <c r="K85" s="42">
        <v>1183</v>
      </c>
      <c r="L85" s="42">
        <v>30524</v>
      </c>
      <c r="M85" s="184">
        <v>8.2100000000000009</v>
      </c>
      <c r="N85" s="66"/>
      <c r="O85" s="42">
        <v>409</v>
      </c>
      <c r="P85" s="42">
        <v>15277</v>
      </c>
      <c r="Q85" s="184">
        <v>7.7</v>
      </c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</row>
    <row r="86" spans="1:35" s="49" customFormat="1" ht="6" hidden="1" customHeight="1">
      <c r="A86" s="91"/>
      <c r="B86" s="42"/>
      <c r="C86" s="42"/>
      <c r="D86" s="184"/>
      <c r="E86" s="66"/>
      <c r="F86" s="42"/>
      <c r="G86" s="42"/>
      <c r="H86" s="184"/>
      <c r="J86" s="91"/>
      <c r="K86" s="42"/>
      <c r="L86" s="42"/>
      <c r="M86" s="184"/>
      <c r="N86" s="66"/>
      <c r="O86" s="42"/>
      <c r="P86" s="42"/>
      <c r="Q86" s="184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</row>
    <row r="87" spans="1:35" ht="14.25" hidden="1" customHeight="1">
      <c r="A87" s="57">
        <v>2016</v>
      </c>
      <c r="B87" s="83"/>
      <c r="C87" s="83"/>
      <c r="D87" s="89"/>
      <c r="E87" s="89"/>
      <c r="F87" s="83"/>
      <c r="G87" s="86"/>
      <c r="H87" s="87"/>
      <c r="J87" s="57">
        <v>2016</v>
      </c>
      <c r="K87" s="11"/>
      <c r="L87" s="11"/>
      <c r="M87" s="11"/>
      <c r="N87" s="11"/>
      <c r="O87" s="11"/>
      <c r="P87" s="11"/>
      <c r="Q87" s="11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</row>
    <row r="88" spans="1:35" ht="15" hidden="1" customHeight="1">
      <c r="A88" s="65" t="s">
        <v>47</v>
      </c>
      <c r="B88" s="318">
        <f>SUM(B89:B100)</f>
        <v>32518</v>
      </c>
      <c r="C88" s="318">
        <f>SUM(C89:C100)</f>
        <v>4492249</v>
      </c>
      <c r="D88" s="186">
        <f>SUM(D89:D100)/12</f>
        <v>9.1033333333333335</v>
      </c>
      <c r="E88" s="153"/>
      <c r="F88" s="318">
        <f>SUM(F89:F100)</f>
        <v>36047</v>
      </c>
      <c r="G88" s="318">
        <f>SUM(G89:G100)</f>
        <v>516974</v>
      </c>
      <c r="H88" s="186">
        <f>SUM(H89:H100)/12</f>
        <v>11.93</v>
      </c>
      <c r="J88" s="65" t="s">
        <v>47</v>
      </c>
      <c r="K88" s="318">
        <f>SUM(K89:K100)</f>
        <v>15782</v>
      </c>
      <c r="L88" s="318">
        <f>SUM(L89:L100)</f>
        <v>419073</v>
      </c>
      <c r="M88" s="153">
        <f>SUM(M89:M100)/12</f>
        <v>9.1625000000000014</v>
      </c>
      <c r="N88" s="153"/>
      <c r="O88" s="69">
        <f>SUM(O89:O100)</f>
        <v>3950</v>
      </c>
      <c r="P88" s="69">
        <f>SUM(P89:P100)</f>
        <v>201977</v>
      </c>
      <c r="Q88" s="186">
        <f>SUM(Q89:Q100)/12</f>
        <v>8.1724999999999994</v>
      </c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</row>
    <row r="89" spans="1:35" ht="15" hidden="1" customHeight="1">
      <c r="A89" s="58" t="s">
        <v>75</v>
      </c>
      <c r="B89" s="312">
        <v>2431</v>
      </c>
      <c r="C89" s="312">
        <v>341876</v>
      </c>
      <c r="D89" s="107">
        <v>8.89</v>
      </c>
      <c r="E89" s="42"/>
      <c r="F89" s="312">
        <v>2045</v>
      </c>
      <c r="G89" s="312">
        <v>27654</v>
      </c>
      <c r="H89" s="107">
        <v>11.92</v>
      </c>
      <c r="J89" s="58" t="s">
        <v>75</v>
      </c>
      <c r="K89" s="312">
        <v>1512</v>
      </c>
      <c r="L89" s="312">
        <v>39700</v>
      </c>
      <c r="M89" s="89">
        <v>8.58</v>
      </c>
      <c r="N89" s="90"/>
      <c r="O89" s="42">
        <v>552</v>
      </c>
      <c r="P89" s="42">
        <v>22900</v>
      </c>
      <c r="Q89" s="107">
        <v>7.6</v>
      </c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</row>
    <row r="90" spans="1:35" ht="15" hidden="1" customHeight="1">
      <c r="A90" s="58" t="s">
        <v>76</v>
      </c>
      <c r="B90" s="312">
        <v>2275</v>
      </c>
      <c r="C90" s="312">
        <v>324756</v>
      </c>
      <c r="D90" s="107">
        <v>9.01</v>
      </c>
      <c r="E90" s="42"/>
      <c r="F90" s="312">
        <v>2081</v>
      </c>
      <c r="G90" s="312">
        <v>30108</v>
      </c>
      <c r="H90" s="107">
        <v>10.17</v>
      </c>
      <c r="J90" s="58" t="s">
        <v>76</v>
      </c>
      <c r="K90" s="312">
        <v>615</v>
      </c>
      <c r="L90" s="312">
        <v>16607</v>
      </c>
      <c r="M90" s="89">
        <v>9</v>
      </c>
      <c r="N90" s="90"/>
      <c r="O90" s="42">
        <v>78</v>
      </c>
      <c r="P90" s="42">
        <v>3110</v>
      </c>
      <c r="Q90" s="107">
        <v>8.25</v>
      </c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</row>
    <row r="91" spans="1:35" ht="15" hidden="1" customHeight="1">
      <c r="A91" s="58" t="s">
        <v>77</v>
      </c>
      <c r="B91" s="312">
        <v>2334</v>
      </c>
      <c r="C91" s="312">
        <v>335133</v>
      </c>
      <c r="D91" s="107">
        <v>9.16</v>
      </c>
      <c r="E91" s="42"/>
      <c r="F91" s="312">
        <v>2989</v>
      </c>
      <c r="G91" s="312">
        <v>40174</v>
      </c>
      <c r="H91" s="107">
        <v>11.67</v>
      </c>
      <c r="J91" s="58" t="s">
        <v>77</v>
      </c>
      <c r="K91" s="312">
        <v>1494</v>
      </c>
      <c r="L91" s="312">
        <v>40956</v>
      </c>
      <c r="M91" s="89">
        <v>8.6999999999999993</v>
      </c>
      <c r="N91" s="90"/>
      <c r="O91" s="42">
        <v>720</v>
      </c>
      <c r="P91" s="42">
        <v>34596</v>
      </c>
      <c r="Q91" s="107">
        <v>7.05</v>
      </c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</row>
    <row r="92" spans="1:35" s="49" customFormat="1" ht="15" hidden="1" customHeight="1">
      <c r="A92" s="91" t="s">
        <v>78</v>
      </c>
      <c r="B92" s="312">
        <v>3000</v>
      </c>
      <c r="C92" s="312">
        <v>426582</v>
      </c>
      <c r="D92" s="184">
        <v>8.81</v>
      </c>
      <c r="E92" s="66"/>
      <c r="F92" s="312">
        <v>4395</v>
      </c>
      <c r="G92" s="312">
        <v>62436</v>
      </c>
      <c r="H92" s="184">
        <v>11.83</v>
      </c>
      <c r="J92" s="91" t="s">
        <v>78</v>
      </c>
      <c r="K92" s="312">
        <v>1874</v>
      </c>
      <c r="L92" s="312">
        <v>48810</v>
      </c>
      <c r="M92" s="92">
        <v>10</v>
      </c>
      <c r="N92" s="93"/>
      <c r="O92" s="42">
        <v>565</v>
      </c>
      <c r="P92" s="42">
        <v>24615</v>
      </c>
      <c r="Q92" s="184">
        <v>8</v>
      </c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</row>
    <row r="93" spans="1:35" s="49" customFormat="1" ht="15" hidden="1" customHeight="1">
      <c r="A93" s="91" t="s">
        <v>79</v>
      </c>
      <c r="B93" s="312">
        <v>2844</v>
      </c>
      <c r="C93" s="312">
        <v>410670</v>
      </c>
      <c r="D93" s="184">
        <v>9.2799999999999994</v>
      </c>
      <c r="E93" s="66"/>
      <c r="F93" s="312">
        <v>3881</v>
      </c>
      <c r="G93" s="312">
        <v>58670</v>
      </c>
      <c r="H93" s="184">
        <v>12.4</v>
      </c>
      <c r="J93" s="91" t="s">
        <v>79</v>
      </c>
      <c r="K93" s="312">
        <v>970</v>
      </c>
      <c r="L93" s="312">
        <v>26885</v>
      </c>
      <c r="M93" s="92">
        <v>9</v>
      </c>
      <c r="N93" s="93"/>
      <c r="O93" s="42">
        <v>77</v>
      </c>
      <c r="P93" s="42">
        <v>3415</v>
      </c>
      <c r="Q93" s="184">
        <v>8.3800000000000008</v>
      </c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</row>
    <row r="94" spans="1:35" s="49" customFormat="1" ht="15" hidden="1" customHeight="1">
      <c r="A94" s="91" t="s">
        <v>80</v>
      </c>
      <c r="B94" s="312">
        <v>2363</v>
      </c>
      <c r="C94" s="312">
        <v>337428</v>
      </c>
      <c r="D94" s="184">
        <v>8.65</v>
      </c>
      <c r="E94" s="66"/>
      <c r="F94" s="312">
        <v>3930</v>
      </c>
      <c r="G94" s="312">
        <v>54946</v>
      </c>
      <c r="H94" s="184">
        <v>12.17</v>
      </c>
      <c r="J94" s="91" t="s">
        <v>80</v>
      </c>
      <c r="K94" s="312">
        <v>1971</v>
      </c>
      <c r="L94" s="312">
        <v>51322</v>
      </c>
      <c r="M94" s="92">
        <v>8.93</v>
      </c>
      <c r="N94" s="93"/>
      <c r="O94" s="42">
        <v>560</v>
      </c>
      <c r="P94" s="42">
        <v>28344</v>
      </c>
      <c r="Q94" s="184">
        <v>8</v>
      </c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</row>
    <row r="95" spans="1:35" s="49" customFormat="1" ht="15" hidden="1" customHeight="1">
      <c r="A95" s="91" t="s">
        <v>81</v>
      </c>
      <c r="B95" s="312">
        <v>2350</v>
      </c>
      <c r="C95" s="312">
        <v>334731</v>
      </c>
      <c r="D95" s="184">
        <v>9.2799999999999994</v>
      </c>
      <c r="E95" s="66"/>
      <c r="F95" s="312">
        <v>2080</v>
      </c>
      <c r="G95" s="312">
        <v>29082</v>
      </c>
      <c r="H95" s="184">
        <v>12.38</v>
      </c>
      <c r="J95" s="91" t="s">
        <v>81</v>
      </c>
      <c r="K95" s="312">
        <v>1156</v>
      </c>
      <c r="L95" s="312">
        <v>29247</v>
      </c>
      <c r="M95" s="92">
        <v>10.1</v>
      </c>
      <c r="N95" s="93"/>
      <c r="O95" s="42">
        <v>522</v>
      </c>
      <c r="P95" s="42">
        <v>24461</v>
      </c>
      <c r="Q95" s="184">
        <v>8</v>
      </c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</row>
    <row r="96" spans="1:35" s="49" customFormat="1" ht="15" hidden="1" customHeight="1">
      <c r="A96" s="91" t="s">
        <v>82</v>
      </c>
      <c r="B96" s="312">
        <v>2360</v>
      </c>
      <c r="C96" s="312">
        <v>337002</v>
      </c>
      <c r="D96" s="184">
        <v>9.1</v>
      </c>
      <c r="E96" s="66"/>
      <c r="F96" s="312">
        <v>2897</v>
      </c>
      <c r="G96" s="312">
        <v>41538</v>
      </c>
      <c r="H96" s="184">
        <v>12.42</v>
      </c>
      <c r="J96" s="91" t="s">
        <v>82</v>
      </c>
      <c r="K96" s="312">
        <v>1852</v>
      </c>
      <c r="L96" s="312">
        <v>47263</v>
      </c>
      <c r="M96" s="92">
        <v>8.93</v>
      </c>
      <c r="N96" s="93"/>
      <c r="O96" s="42">
        <v>538</v>
      </c>
      <c r="P96" s="42">
        <v>25288</v>
      </c>
      <c r="Q96" s="184">
        <v>8.25</v>
      </c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</row>
    <row r="97" spans="1:35" s="49" customFormat="1" ht="15" hidden="1" customHeight="1">
      <c r="A97" s="91" t="s">
        <v>83</v>
      </c>
      <c r="B97" s="312">
        <v>3005</v>
      </c>
      <c r="C97" s="312">
        <v>380765</v>
      </c>
      <c r="D97" s="184">
        <v>9.16</v>
      </c>
      <c r="E97" s="66"/>
      <c r="F97" s="312">
        <v>2272</v>
      </c>
      <c r="G97" s="312">
        <v>33546</v>
      </c>
      <c r="H97" s="184">
        <v>12.5</v>
      </c>
      <c r="J97" s="91" t="s">
        <v>83</v>
      </c>
      <c r="K97" s="312">
        <v>1079</v>
      </c>
      <c r="L97" s="312">
        <v>29820</v>
      </c>
      <c r="M97" s="92">
        <v>9.17</v>
      </c>
      <c r="N97" s="93"/>
      <c r="O97" s="42">
        <v>74</v>
      </c>
      <c r="P97" s="42">
        <v>22748</v>
      </c>
      <c r="Q97" s="184">
        <v>9.7799999999999994</v>
      </c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</row>
    <row r="98" spans="1:35" s="49" customFormat="1" ht="15" hidden="1" customHeight="1">
      <c r="A98" s="91" t="s">
        <v>84</v>
      </c>
      <c r="B98" s="312">
        <v>3826</v>
      </c>
      <c r="C98" s="312">
        <v>494126</v>
      </c>
      <c r="D98" s="184">
        <v>9.25</v>
      </c>
      <c r="E98" s="66"/>
      <c r="F98" s="312">
        <v>3028</v>
      </c>
      <c r="G98" s="312">
        <v>44602</v>
      </c>
      <c r="H98" s="184">
        <v>12.6</v>
      </c>
      <c r="J98" s="91" t="s">
        <v>84</v>
      </c>
      <c r="K98" s="312">
        <v>1097</v>
      </c>
      <c r="L98" s="312">
        <v>29432</v>
      </c>
      <c r="M98" s="92">
        <v>9.17</v>
      </c>
      <c r="N98" s="93"/>
      <c r="O98" s="42">
        <v>89</v>
      </c>
      <c r="P98" s="42">
        <v>4005</v>
      </c>
      <c r="Q98" s="184">
        <v>8.1300000000000008</v>
      </c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</row>
    <row r="99" spans="1:35" s="49" customFormat="1" ht="15" hidden="1" customHeight="1">
      <c r="A99" s="91" t="s">
        <v>85</v>
      </c>
      <c r="B99" s="312">
        <v>3816</v>
      </c>
      <c r="C99" s="312">
        <v>492891</v>
      </c>
      <c r="D99" s="184">
        <v>9.25</v>
      </c>
      <c r="E99" s="66"/>
      <c r="F99" s="312">
        <v>3028</v>
      </c>
      <c r="G99" s="312">
        <v>44602</v>
      </c>
      <c r="H99" s="184">
        <v>12.6</v>
      </c>
      <c r="J99" s="91" t="s">
        <v>85</v>
      </c>
      <c r="K99" s="312">
        <v>1097</v>
      </c>
      <c r="L99" s="312">
        <v>29432</v>
      </c>
      <c r="M99" s="92">
        <v>9.17</v>
      </c>
      <c r="N99" s="93"/>
      <c r="O99" s="42">
        <v>89</v>
      </c>
      <c r="P99" s="42">
        <v>4005</v>
      </c>
      <c r="Q99" s="184">
        <v>8.1300000000000008</v>
      </c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</row>
    <row r="100" spans="1:35" s="49" customFormat="1" ht="15" hidden="1" customHeight="1">
      <c r="A100" s="58" t="s">
        <v>86</v>
      </c>
      <c r="B100" s="320">
        <v>1914</v>
      </c>
      <c r="C100" s="312">
        <v>276289</v>
      </c>
      <c r="D100" s="107">
        <v>9.4</v>
      </c>
      <c r="E100" s="42"/>
      <c r="F100" s="312">
        <v>3421</v>
      </c>
      <c r="G100" s="312">
        <v>49616</v>
      </c>
      <c r="H100" s="107">
        <v>10.5</v>
      </c>
      <c r="J100" s="58" t="s">
        <v>86</v>
      </c>
      <c r="K100" s="312">
        <v>1065</v>
      </c>
      <c r="L100" s="312">
        <v>29599</v>
      </c>
      <c r="M100" s="89">
        <v>9.1999999999999993</v>
      </c>
      <c r="N100" s="90"/>
      <c r="O100" s="42">
        <v>86</v>
      </c>
      <c r="P100" s="42">
        <v>4490</v>
      </c>
      <c r="Q100" s="107">
        <v>8.5</v>
      </c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</row>
    <row r="101" spans="1:35" s="49" customFormat="1" ht="5.25" hidden="1" customHeight="1">
      <c r="A101" s="58"/>
      <c r="B101" s="312"/>
      <c r="C101" s="312"/>
      <c r="D101" s="107"/>
      <c r="E101" s="42"/>
      <c r="F101" s="312"/>
      <c r="G101" s="312"/>
      <c r="H101" s="107"/>
      <c r="J101" s="58"/>
      <c r="K101" s="312"/>
      <c r="L101" s="312"/>
      <c r="M101" s="89"/>
      <c r="N101" s="90"/>
      <c r="O101" s="42"/>
      <c r="P101" s="42"/>
      <c r="Q101" s="107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</row>
    <row r="102" spans="1:35" s="49" customFormat="1" ht="13.5" hidden="1" customHeight="1">
      <c r="A102" s="57">
        <v>2017</v>
      </c>
      <c r="B102" s="312"/>
      <c r="C102" s="312"/>
      <c r="D102" s="42"/>
      <c r="E102" s="42"/>
      <c r="F102" s="312"/>
      <c r="G102" s="312"/>
      <c r="H102" s="42"/>
      <c r="J102" s="57">
        <v>2017</v>
      </c>
      <c r="K102" s="312"/>
      <c r="L102" s="312"/>
      <c r="M102" s="42"/>
      <c r="N102" s="42"/>
      <c r="O102" s="42"/>
      <c r="P102" s="42"/>
      <c r="Q102" s="4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</row>
    <row r="103" spans="1:35" s="49" customFormat="1" ht="15" hidden="1" customHeight="1">
      <c r="A103" s="155" t="s">
        <v>47</v>
      </c>
      <c r="B103" s="319">
        <f>SUM(B104:B115)</f>
        <v>32165</v>
      </c>
      <c r="C103" s="319">
        <f>SUM(C104:C115)</f>
        <v>4311034</v>
      </c>
      <c r="D103" s="186">
        <f>SUM(D104:D115)/12</f>
        <v>8.3500000000000014</v>
      </c>
      <c r="E103" s="67"/>
      <c r="F103" s="319">
        <f>SUM(F104:F115)</f>
        <v>30359</v>
      </c>
      <c r="G103" s="319">
        <f>SUM(G104:G115)</f>
        <v>430751</v>
      </c>
      <c r="H103" s="186">
        <f>SUM(H104:H115)/12</f>
        <v>8.8474999999999984</v>
      </c>
      <c r="I103" s="69"/>
      <c r="J103" s="155" t="s">
        <v>47</v>
      </c>
      <c r="K103" s="318">
        <f>SUM(K104:K115)</f>
        <v>13616</v>
      </c>
      <c r="L103" s="318">
        <f>SUM(L104:L115)</f>
        <v>358578</v>
      </c>
      <c r="M103" s="186">
        <f>SUM(M104:M115)/12</f>
        <v>8.3666666666666671</v>
      </c>
      <c r="N103" s="153"/>
      <c r="O103" s="69">
        <v>3505</v>
      </c>
      <c r="P103" s="69">
        <v>135129</v>
      </c>
      <c r="Q103" s="186">
        <v>7.5941666666666672</v>
      </c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</row>
    <row r="104" spans="1:35" s="49" customFormat="1" ht="15" hidden="1" customHeight="1">
      <c r="A104" s="91" t="s">
        <v>75</v>
      </c>
      <c r="B104" s="312">
        <v>2955</v>
      </c>
      <c r="C104" s="312">
        <v>381081</v>
      </c>
      <c r="D104" s="107">
        <v>9</v>
      </c>
      <c r="E104" s="42"/>
      <c r="F104" s="312">
        <v>3028</v>
      </c>
      <c r="G104" s="312">
        <v>44052</v>
      </c>
      <c r="H104" s="107">
        <v>10.5</v>
      </c>
      <c r="I104" s="411"/>
      <c r="J104" s="91" t="s">
        <v>75</v>
      </c>
      <c r="K104" s="312">
        <v>1034</v>
      </c>
      <c r="L104" s="312">
        <v>27808</v>
      </c>
      <c r="M104" s="107">
        <v>9</v>
      </c>
      <c r="N104" s="180"/>
      <c r="O104" s="42">
        <v>90</v>
      </c>
      <c r="P104" s="42">
        <v>4125</v>
      </c>
      <c r="Q104" s="107">
        <v>8</v>
      </c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</row>
    <row r="105" spans="1:35" s="49" customFormat="1" ht="15" hidden="1" customHeight="1">
      <c r="A105" s="91" t="s">
        <v>76</v>
      </c>
      <c r="B105" s="312">
        <v>3443</v>
      </c>
      <c r="C105" s="312">
        <v>447890</v>
      </c>
      <c r="D105" s="107">
        <v>8.67</v>
      </c>
      <c r="E105" s="42"/>
      <c r="F105" s="312">
        <v>1580</v>
      </c>
      <c r="G105" s="312">
        <v>23045</v>
      </c>
      <c r="H105" s="107">
        <v>7.7</v>
      </c>
      <c r="I105" s="411"/>
      <c r="J105" s="91" t="s">
        <v>76</v>
      </c>
      <c r="K105" s="312">
        <v>274</v>
      </c>
      <c r="L105" s="312">
        <v>8752</v>
      </c>
      <c r="M105" s="107">
        <v>7.8</v>
      </c>
      <c r="N105" s="23"/>
      <c r="O105" s="42">
        <v>73</v>
      </c>
      <c r="P105" s="42">
        <v>3571</v>
      </c>
      <c r="Q105" s="107">
        <v>8.5</v>
      </c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</row>
    <row r="106" spans="1:35" s="49" customFormat="1" ht="15" hidden="1" customHeight="1">
      <c r="A106" s="91" t="s">
        <v>77</v>
      </c>
      <c r="B106" s="312">
        <v>3569</v>
      </c>
      <c r="C106" s="312">
        <v>466416</v>
      </c>
      <c r="D106" s="107">
        <v>9.75</v>
      </c>
      <c r="E106" s="42"/>
      <c r="F106" s="312">
        <v>1585</v>
      </c>
      <c r="G106" s="312">
        <v>23140</v>
      </c>
      <c r="H106" s="107">
        <v>9.6300000000000008</v>
      </c>
      <c r="I106" s="411"/>
      <c r="J106" s="91" t="s">
        <v>77</v>
      </c>
      <c r="K106" s="312">
        <v>295</v>
      </c>
      <c r="L106" s="312">
        <v>9834</v>
      </c>
      <c r="M106" s="107">
        <v>9.75</v>
      </c>
      <c r="N106" s="23"/>
      <c r="O106" s="42">
        <v>64</v>
      </c>
      <c r="P106" s="42">
        <v>3155</v>
      </c>
      <c r="Q106" s="107">
        <v>8.5</v>
      </c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</row>
    <row r="107" spans="1:35" s="49" customFormat="1" ht="15" hidden="1" customHeight="1">
      <c r="A107" s="91" t="s">
        <v>78</v>
      </c>
      <c r="B107" s="312">
        <v>3526</v>
      </c>
      <c r="C107" s="312">
        <v>459000</v>
      </c>
      <c r="D107" s="107">
        <v>9.75</v>
      </c>
      <c r="E107" s="42"/>
      <c r="F107" s="312">
        <v>1580</v>
      </c>
      <c r="G107" s="312">
        <v>23045</v>
      </c>
      <c r="H107" s="107">
        <v>9.6300000000000008</v>
      </c>
      <c r="I107" s="411"/>
      <c r="J107" s="91" t="s">
        <v>78</v>
      </c>
      <c r="K107" s="312">
        <v>274</v>
      </c>
      <c r="L107" s="312">
        <v>8309</v>
      </c>
      <c r="M107" s="107">
        <v>9.75</v>
      </c>
      <c r="N107" s="23"/>
      <c r="O107" s="42">
        <v>80</v>
      </c>
      <c r="P107" s="42">
        <v>3571</v>
      </c>
      <c r="Q107" s="107">
        <v>8.5</v>
      </c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</row>
    <row r="108" spans="1:35" s="49" customFormat="1" ht="15" hidden="1" customHeight="1">
      <c r="A108" s="91" t="s">
        <v>79</v>
      </c>
      <c r="B108" s="312">
        <v>3201</v>
      </c>
      <c r="C108" s="312">
        <v>417024</v>
      </c>
      <c r="D108" s="107">
        <v>9.75</v>
      </c>
      <c r="E108" s="42"/>
      <c r="F108" s="312">
        <v>2691</v>
      </c>
      <c r="G108" s="312">
        <v>37424</v>
      </c>
      <c r="H108" s="107">
        <v>8.92</v>
      </c>
      <c r="I108" s="411"/>
      <c r="J108" s="91" t="s">
        <v>79</v>
      </c>
      <c r="K108" s="312">
        <v>1057</v>
      </c>
      <c r="L108" s="312">
        <v>28030</v>
      </c>
      <c r="M108" s="107">
        <v>9.42</v>
      </c>
      <c r="N108" s="23"/>
      <c r="O108" s="42">
        <v>92</v>
      </c>
      <c r="P108" s="42">
        <v>4156</v>
      </c>
      <c r="Q108" s="107">
        <v>8.25</v>
      </c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</row>
    <row r="109" spans="1:35" s="49" customFormat="1" ht="15" hidden="1" customHeight="1">
      <c r="A109" s="91" t="s">
        <v>80</v>
      </c>
      <c r="B109" s="312">
        <v>3262</v>
      </c>
      <c r="C109" s="312">
        <v>426996</v>
      </c>
      <c r="D109" s="107">
        <v>10</v>
      </c>
      <c r="E109" s="42"/>
      <c r="F109" s="312">
        <v>2975</v>
      </c>
      <c r="G109" s="312">
        <v>38790</v>
      </c>
      <c r="H109" s="107">
        <v>9.67</v>
      </c>
      <c r="I109" s="411"/>
      <c r="J109" s="91" t="s">
        <v>80</v>
      </c>
      <c r="K109" s="312">
        <v>1237</v>
      </c>
      <c r="L109" s="312">
        <v>33655</v>
      </c>
      <c r="M109" s="107">
        <v>9.33</v>
      </c>
      <c r="N109" s="23"/>
      <c r="O109" s="42">
        <v>117</v>
      </c>
      <c r="P109" s="42">
        <v>4745</v>
      </c>
      <c r="Q109" s="107">
        <v>8.3800000000000008</v>
      </c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</row>
    <row r="110" spans="1:35" s="49" customFormat="1" ht="15" hidden="1" customHeight="1">
      <c r="A110" s="91" t="s">
        <v>81</v>
      </c>
      <c r="B110" s="312">
        <v>3249</v>
      </c>
      <c r="C110" s="312">
        <v>424766</v>
      </c>
      <c r="D110" s="107">
        <v>9.25</v>
      </c>
      <c r="E110" s="42"/>
      <c r="F110" s="312">
        <v>3016</v>
      </c>
      <c r="G110" s="312">
        <v>42481</v>
      </c>
      <c r="H110" s="107">
        <v>9.67</v>
      </c>
      <c r="I110" s="411"/>
      <c r="J110" s="91" t="s">
        <v>81</v>
      </c>
      <c r="K110" s="312">
        <v>1937</v>
      </c>
      <c r="L110" s="312">
        <v>49826</v>
      </c>
      <c r="M110" s="107">
        <v>9.07</v>
      </c>
      <c r="N110" s="23"/>
      <c r="O110" s="42">
        <v>614</v>
      </c>
      <c r="P110" s="42">
        <v>21935</v>
      </c>
      <c r="Q110" s="107">
        <v>8.1999999999999993</v>
      </c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</row>
    <row r="111" spans="1:35" s="49" customFormat="1" ht="15" hidden="1" customHeight="1">
      <c r="A111" s="91" t="s">
        <v>82</v>
      </c>
      <c r="B111" s="312">
        <v>3067</v>
      </c>
      <c r="C111" s="312">
        <v>410830</v>
      </c>
      <c r="D111" s="107">
        <v>9.25</v>
      </c>
      <c r="E111" s="42"/>
      <c r="F111" s="312">
        <v>2895</v>
      </c>
      <c r="G111" s="312">
        <v>40475</v>
      </c>
      <c r="H111" s="107">
        <v>10.64</v>
      </c>
      <c r="I111" s="411"/>
      <c r="J111" s="91" t="s">
        <v>82</v>
      </c>
      <c r="K111" s="312">
        <v>1947</v>
      </c>
      <c r="L111" s="312">
        <v>49440</v>
      </c>
      <c r="M111" s="107">
        <v>9.2100000000000009</v>
      </c>
      <c r="N111" s="23"/>
      <c r="O111" s="42">
        <v>621</v>
      </c>
      <c r="P111" s="42">
        <v>23341</v>
      </c>
      <c r="Q111" s="107">
        <v>8.1999999999999993</v>
      </c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</row>
    <row r="112" spans="1:35" s="49" customFormat="1" ht="15" hidden="1" customHeight="1">
      <c r="A112" s="91" t="s">
        <v>83</v>
      </c>
      <c r="B112" s="312">
        <v>1916</v>
      </c>
      <c r="C112" s="312">
        <v>277468</v>
      </c>
      <c r="D112" s="107">
        <v>8.26</v>
      </c>
      <c r="E112" s="42"/>
      <c r="F112" s="312">
        <v>3330</v>
      </c>
      <c r="G112" s="312">
        <v>47202</v>
      </c>
      <c r="H112" s="107">
        <v>9.23</v>
      </c>
      <c r="I112" s="411"/>
      <c r="J112" s="91" t="s">
        <v>83</v>
      </c>
      <c r="K112" s="312">
        <v>1947</v>
      </c>
      <c r="L112" s="312">
        <v>49034</v>
      </c>
      <c r="M112" s="107">
        <v>9</v>
      </c>
      <c r="N112" s="23"/>
      <c r="O112" s="42">
        <v>621</v>
      </c>
      <c r="P112" s="42">
        <v>22860</v>
      </c>
      <c r="Q112" s="107">
        <v>8.1999999999999993</v>
      </c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</row>
    <row r="113" spans="1:35" s="49" customFormat="1" ht="15" hidden="1" customHeight="1">
      <c r="A113" s="91" t="s">
        <v>84</v>
      </c>
      <c r="B113" s="312">
        <v>2072</v>
      </c>
      <c r="C113" s="312">
        <v>313826</v>
      </c>
      <c r="D113" s="107">
        <v>8.26</v>
      </c>
      <c r="E113" s="42"/>
      <c r="F113" s="312">
        <v>4250</v>
      </c>
      <c r="G113" s="312">
        <v>61666</v>
      </c>
      <c r="H113" s="107">
        <v>10.29</v>
      </c>
      <c r="I113" s="411"/>
      <c r="J113" s="91" t="s">
        <v>84</v>
      </c>
      <c r="K113" s="312">
        <v>1912</v>
      </c>
      <c r="L113" s="312">
        <v>48356</v>
      </c>
      <c r="M113" s="107">
        <v>9</v>
      </c>
      <c r="N113" s="23"/>
      <c r="O113" s="42">
        <v>581</v>
      </c>
      <c r="P113" s="42">
        <v>21725</v>
      </c>
      <c r="Q113" s="107">
        <v>8.1999999999999993</v>
      </c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</row>
    <row r="114" spans="1:35" s="49" customFormat="1" ht="15" hidden="1" customHeight="1">
      <c r="A114" s="91" t="s">
        <v>85</v>
      </c>
      <c r="B114" s="312">
        <v>1905</v>
      </c>
      <c r="C114" s="312">
        <v>285737</v>
      </c>
      <c r="D114" s="107">
        <v>8.26</v>
      </c>
      <c r="E114" s="42"/>
      <c r="F114" s="312">
        <v>3429</v>
      </c>
      <c r="G114" s="312">
        <v>49431</v>
      </c>
      <c r="H114" s="107">
        <v>10.29</v>
      </c>
      <c r="I114" s="411"/>
      <c r="J114" s="91" t="s">
        <v>85</v>
      </c>
      <c r="K114" s="312">
        <v>1702</v>
      </c>
      <c r="L114" s="312">
        <v>45534</v>
      </c>
      <c r="M114" s="107">
        <v>9.07</v>
      </c>
      <c r="N114" s="23"/>
      <c r="O114" s="42">
        <v>552</v>
      </c>
      <c r="P114" s="42">
        <v>21945</v>
      </c>
      <c r="Q114" s="107">
        <v>8.1999999999999993</v>
      </c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</row>
    <row r="115" spans="1:35" s="49" customFormat="1" ht="15" hidden="1" customHeight="1">
      <c r="A115" s="91" t="s">
        <v>86</v>
      </c>
      <c r="B115" s="312" t="s">
        <v>207</v>
      </c>
      <c r="C115" s="312" t="s">
        <v>208</v>
      </c>
      <c r="D115" s="42" t="s">
        <v>208</v>
      </c>
      <c r="E115" s="42"/>
      <c r="F115" s="312" t="s">
        <v>208</v>
      </c>
      <c r="G115" s="312" t="s">
        <v>208</v>
      </c>
      <c r="H115" s="42" t="s">
        <v>208</v>
      </c>
      <c r="I115" s="66"/>
      <c r="J115" s="50" t="s">
        <v>86</v>
      </c>
      <c r="K115" s="312" t="s">
        <v>208</v>
      </c>
      <c r="L115" s="312" t="s">
        <v>208</v>
      </c>
      <c r="M115" s="42" t="s">
        <v>208</v>
      </c>
      <c r="N115" s="66"/>
      <c r="O115" s="42" t="s">
        <v>208</v>
      </c>
      <c r="P115" s="42" t="s">
        <v>208</v>
      </c>
      <c r="Q115" s="42" t="s">
        <v>208</v>
      </c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</row>
    <row r="116" spans="1:35" s="49" customFormat="1" ht="6.75" hidden="1" customHeight="1">
      <c r="A116" s="91"/>
      <c r="B116" s="313"/>
      <c r="C116" s="313"/>
      <c r="F116" s="313"/>
      <c r="G116" s="313"/>
      <c r="K116" s="313"/>
      <c r="L116" s="313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</row>
    <row r="117" spans="1:35" s="49" customFormat="1" ht="9" hidden="1" customHeight="1">
      <c r="A117" s="57">
        <v>2018</v>
      </c>
      <c r="B117" s="312"/>
      <c r="C117" s="312"/>
      <c r="D117" s="42"/>
      <c r="E117" s="42"/>
      <c r="F117" s="312"/>
      <c r="G117" s="312"/>
      <c r="H117" s="42"/>
      <c r="J117" s="57">
        <v>2018</v>
      </c>
      <c r="K117" s="312"/>
      <c r="L117" s="312"/>
      <c r="M117" s="42"/>
      <c r="N117" s="42"/>
      <c r="O117" s="42"/>
      <c r="P117" s="42"/>
      <c r="Q117" s="42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</row>
    <row r="118" spans="1:35" s="49" customFormat="1" ht="14.25" hidden="1" customHeight="1">
      <c r="A118" s="155" t="s">
        <v>47</v>
      </c>
      <c r="B118" s="314">
        <f>SUM(B119:B130)</f>
        <v>30193</v>
      </c>
      <c r="C118" s="314">
        <f>SUM(C119:C130)</f>
        <v>4163062</v>
      </c>
      <c r="D118" s="219">
        <f>SUM(D119:D130)/12</f>
        <v>9.1025231481481494</v>
      </c>
      <c r="E118" s="217"/>
      <c r="F118" s="314">
        <f>SUM(F119:F130)</f>
        <v>45739</v>
      </c>
      <c r="G118" s="314">
        <f>SUM(G119:G130)</f>
        <v>663943</v>
      </c>
      <c r="H118" s="219">
        <f>SUM(H119:H130)/12</f>
        <v>10.340277777777779</v>
      </c>
      <c r="I118" s="152"/>
      <c r="J118" s="155" t="s">
        <v>47</v>
      </c>
      <c r="K118" s="314">
        <f>SUM(K119:K130)</f>
        <v>27826</v>
      </c>
      <c r="L118" s="314">
        <f>SUM(L119:L130)</f>
        <v>739810</v>
      </c>
      <c r="M118" s="219">
        <f>SUM(M119:M130)/12</f>
        <v>9.2480158730158717</v>
      </c>
      <c r="N118" s="217"/>
      <c r="O118" s="314">
        <f>SUM(O119:O130)</f>
        <v>6553</v>
      </c>
      <c r="P118" s="67">
        <f>SUM(P119:P130)</f>
        <v>251142</v>
      </c>
      <c r="Q118" s="219">
        <f>SUM(Q119:Q130)/12</f>
        <v>8.2673611111111125</v>
      </c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</row>
    <row r="119" spans="1:35" s="49" customFormat="1" ht="14.25" hidden="1" customHeight="1">
      <c r="A119" s="91" t="s">
        <v>75</v>
      </c>
      <c r="B119" s="316">
        <v>3402</v>
      </c>
      <c r="C119" s="316">
        <v>455810</v>
      </c>
      <c r="D119" s="213">
        <v>8.629999999999999</v>
      </c>
      <c r="E119" s="213"/>
      <c r="F119" s="316">
        <v>3095</v>
      </c>
      <c r="G119" s="316">
        <v>45754</v>
      </c>
      <c r="H119" s="213">
        <v>10.5</v>
      </c>
      <c r="I119" s="152"/>
      <c r="J119" s="91" t="s">
        <v>75</v>
      </c>
      <c r="K119" s="316">
        <v>830</v>
      </c>
      <c r="L119" s="316">
        <v>22871</v>
      </c>
      <c r="M119" s="213">
        <v>9.4166666666666661</v>
      </c>
      <c r="N119" s="213"/>
      <c r="O119" s="316">
        <v>106</v>
      </c>
      <c r="P119" s="42">
        <v>4400</v>
      </c>
      <c r="Q119" s="213">
        <v>8.25</v>
      </c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</row>
    <row r="120" spans="1:35" s="49" customFormat="1" ht="14.25" hidden="1" customHeight="1">
      <c r="A120" s="91" t="s">
        <v>76</v>
      </c>
      <c r="B120" s="316">
        <v>1783</v>
      </c>
      <c r="C120" s="316">
        <v>268745</v>
      </c>
      <c r="D120" s="213">
        <v>8.4222222222222225</v>
      </c>
      <c r="E120" s="213"/>
      <c r="F120" s="316">
        <v>3051</v>
      </c>
      <c r="G120" s="316">
        <v>45855</v>
      </c>
      <c r="H120" s="213">
        <v>10.666666666666666</v>
      </c>
      <c r="I120" s="152"/>
      <c r="J120" s="91" t="s">
        <v>76</v>
      </c>
      <c r="K120" s="316">
        <v>931</v>
      </c>
      <c r="L120" s="316">
        <v>25207</v>
      </c>
      <c r="M120" s="213">
        <v>9.3333333333333339</v>
      </c>
      <c r="N120" s="213"/>
      <c r="O120" s="316">
        <v>106</v>
      </c>
      <c r="P120" s="42">
        <v>4646</v>
      </c>
      <c r="Q120" s="213">
        <v>8.375</v>
      </c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</row>
    <row r="121" spans="1:35" s="49" customFormat="1" ht="14.25" hidden="1" customHeight="1">
      <c r="A121" s="91" t="s">
        <v>77</v>
      </c>
      <c r="B121" s="316">
        <v>3534</v>
      </c>
      <c r="C121" s="316">
        <v>467713</v>
      </c>
      <c r="D121" s="212">
        <v>9.6999999999999993</v>
      </c>
      <c r="E121" s="212"/>
      <c r="F121" s="316">
        <v>2151</v>
      </c>
      <c r="G121" s="316">
        <v>32424</v>
      </c>
      <c r="H121" s="212">
        <v>10.833333333333334</v>
      </c>
      <c r="I121" s="152"/>
      <c r="J121" s="91" t="s">
        <v>77</v>
      </c>
      <c r="K121" s="316">
        <v>1894</v>
      </c>
      <c r="L121" s="316">
        <v>49806</v>
      </c>
      <c r="M121" s="212">
        <v>9.1666666666666661</v>
      </c>
      <c r="N121" s="212"/>
      <c r="O121" s="316">
        <v>55</v>
      </c>
      <c r="P121" s="42">
        <v>2158</v>
      </c>
      <c r="Q121" s="212">
        <v>8.5</v>
      </c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</row>
    <row r="122" spans="1:35" s="49" customFormat="1" ht="14.25" hidden="1" customHeight="1">
      <c r="A122" s="91" t="s">
        <v>78</v>
      </c>
      <c r="B122" s="316">
        <v>1782</v>
      </c>
      <c r="C122" s="316">
        <v>265784</v>
      </c>
      <c r="D122" s="213">
        <v>9.6999999999999993</v>
      </c>
      <c r="E122" s="213"/>
      <c r="F122" s="316">
        <v>3236</v>
      </c>
      <c r="G122" s="316">
        <v>48227</v>
      </c>
      <c r="H122" s="213">
        <v>10.666666666666666</v>
      </c>
      <c r="I122" s="152"/>
      <c r="J122" s="91" t="s">
        <v>78</v>
      </c>
      <c r="K122" s="316">
        <v>1883</v>
      </c>
      <c r="L122" s="316">
        <v>51221</v>
      </c>
      <c r="M122" s="213">
        <v>9.5</v>
      </c>
      <c r="N122" s="213"/>
      <c r="O122" s="316">
        <v>82</v>
      </c>
      <c r="P122" s="42">
        <v>3345</v>
      </c>
      <c r="Q122" s="213">
        <v>8.3333333333333339</v>
      </c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</row>
    <row r="123" spans="1:35" s="49" customFormat="1" ht="14.25" hidden="1" customHeight="1">
      <c r="A123" s="91" t="s">
        <v>79</v>
      </c>
      <c r="B123" s="316">
        <v>3379</v>
      </c>
      <c r="C123" s="316">
        <v>446482</v>
      </c>
      <c r="D123" s="213">
        <v>10.0375</v>
      </c>
      <c r="E123" s="213"/>
      <c r="F123" s="316">
        <v>2935</v>
      </c>
      <c r="G123" s="316">
        <v>41132</v>
      </c>
      <c r="H123" s="213">
        <v>9.4166666666666661</v>
      </c>
      <c r="I123" s="152"/>
      <c r="J123" s="91" t="s">
        <v>79</v>
      </c>
      <c r="K123" s="316">
        <v>982</v>
      </c>
      <c r="L123" s="316">
        <v>27140</v>
      </c>
      <c r="M123" s="213">
        <v>9.4166666666666661</v>
      </c>
      <c r="N123" s="213"/>
      <c r="O123" s="316">
        <v>235</v>
      </c>
      <c r="P123" s="42">
        <v>8815</v>
      </c>
      <c r="Q123" s="213">
        <v>8.25</v>
      </c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</row>
    <row r="124" spans="1:35" s="49" customFormat="1" ht="14.25" hidden="1" customHeight="1">
      <c r="A124" s="91" t="s">
        <v>80</v>
      </c>
      <c r="B124" s="316">
        <v>3361</v>
      </c>
      <c r="C124" s="316">
        <v>441242</v>
      </c>
      <c r="D124" s="213">
        <v>10.055555555555555</v>
      </c>
      <c r="E124" s="213"/>
      <c r="F124" s="316">
        <v>4309</v>
      </c>
      <c r="G124" s="316">
        <v>62605</v>
      </c>
      <c r="H124" s="213">
        <v>10</v>
      </c>
      <c r="I124" s="152"/>
      <c r="J124" s="91" t="s">
        <v>80</v>
      </c>
      <c r="K124" s="316">
        <v>2794</v>
      </c>
      <c r="L124" s="316">
        <v>73714</v>
      </c>
      <c r="M124" s="213">
        <v>9.3571428571428577</v>
      </c>
      <c r="N124" s="213"/>
      <c r="O124" s="316">
        <v>865</v>
      </c>
      <c r="P124" s="42">
        <v>32737</v>
      </c>
      <c r="Q124" s="213">
        <v>8.1</v>
      </c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</row>
    <row r="125" spans="1:35" s="49" customFormat="1" ht="14.25" hidden="1" customHeight="1">
      <c r="A125" s="91" t="s">
        <v>81</v>
      </c>
      <c r="B125" s="316">
        <v>3337</v>
      </c>
      <c r="C125" s="316">
        <v>439635</v>
      </c>
      <c r="D125" s="213">
        <v>9.35</v>
      </c>
      <c r="E125" s="213"/>
      <c r="F125" s="316">
        <v>4471</v>
      </c>
      <c r="G125" s="316">
        <v>63543</v>
      </c>
      <c r="H125" s="213">
        <v>10.285714285714286</v>
      </c>
      <c r="I125" s="152"/>
      <c r="J125" s="91" t="s">
        <v>81</v>
      </c>
      <c r="K125" s="316">
        <v>3445</v>
      </c>
      <c r="L125" s="316">
        <v>90242</v>
      </c>
      <c r="M125" s="213">
        <v>8.9285714285714288</v>
      </c>
      <c r="N125" s="213"/>
      <c r="O125" s="316">
        <v>908</v>
      </c>
      <c r="P125" s="42">
        <v>34824</v>
      </c>
      <c r="Q125" s="213">
        <v>8.3000000000000007</v>
      </c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</row>
    <row r="126" spans="1:35" s="49" customFormat="1" ht="14.25" hidden="1" customHeight="1">
      <c r="A126" s="91" t="s">
        <v>82</v>
      </c>
      <c r="B126" s="316">
        <v>3295</v>
      </c>
      <c r="C126" s="316">
        <v>433974</v>
      </c>
      <c r="D126" s="213">
        <v>9.8550000000000004</v>
      </c>
      <c r="E126" s="213"/>
      <c r="F126" s="316">
        <v>4309</v>
      </c>
      <c r="G126" s="316">
        <v>61648</v>
      </c>
      <c r="H126" s="213">
        <v>10.642857142857142</v>
      </c>
      <c r="I126" s="152"/>
      <c r="J126" s="91" t="s">
        <v>82</v>
      </c>
      <c r="K126" s="316">
        <v>3183</v>
      </c>
      <c r="L126" s="316">
        <v>84254</v>
      </c>
      <c r="M126" s="213">
        <v>9.1428571428571423</v>
      </c>
      <c r="N126" s="213"/>
      <c r="O126" s="316">
        <v>866</v>
      </c>
      <c r="P126" s="42">
        <v>33135</v>
      </c>
      <c r="Q126" s="213">
        <v>8.3000000000000007</v>
      </c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</row>
    <row r="127" spans="1:35" s="49" customFormat="1" ht="14.25" hidden="1" customHeight="1">
      <c r="A127" s="91" t="s">
        <v>83</v>
      </c>
      <c r="B127" s="316">
        <v>1600</v>
      </c>
      <c r="C127" s="316">
        <v>239021</v>
      </c>
      <c r="D127" s="213">
        <v>8.3099999999999987</v>
      </c>
      <c r="E127" s="213"/>
      <c r="F127" s="316">
        <v>4950</v>
      </c>
      <c r="G127" s="316">
        <v>71637</v>
      </c>
      <c r="H127" s="213">
        <v>10</v>
      </c>
      <c r="I127" s="152"/>
      <c r="J127" s="91" t="s">
        <v>83</v>
      </c>
      <c r="K127" s="316">
        <v>2932</v>
      </c>
      <c r="L127" s="316">
        <v>77015</v>
      </c>
      <c r="M127" s="213">
        <v>9.0714285714285712</v>
      </c>
      <c r="N127" s="213"/>
      <c r="O127" s="316">
        <v>855</v>
      </c>
      <c r="P127" s="42">
        <v>32782</v>
      </c>
      <c r="Q127" s="213">
        <v>8.1999999999999993</v>
      </c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</row>
    <row r="128" spans="1:35" s="49" customFormat="1" ht="14.25" hidden="1" customHeight="1">
      <c r="A128" s="91" t="s">
        <v>84</v>
      </c>
      <c r="B128" s="317">
        <v>1590</v>
      </c>
      <c r="C128" s="317">
        <v>237187</v>
      </c>
      <c r="D128" s="215">
        <v>8.36</v>
      </c>
      <c r="E128" s="216"/>
      <c r="F128" s="317">
        <v>4889</v>
      </c>
      <c r="G128" s="317">
        <v>72220</v>
      </c>
      <c r="H128" s="215">
        <v>10.285714285714286</v>
      </c>
      <c r="I128" s="152"/>
      <c r="J128" s="91" t="s">
        <v>84</v>
      </c>
      <c r="K128" s="317">
        <v>3053</v>
      </c>
      <c r="L128" s="317">
        <v>81229</v>
      </c>
      <c r="M128" s="215">
        <v>9.2142857142857135</v>
      </c>
      <c r="N128" s="215"/>
      <c r="O128" s="317">
        <v>885</v>
      </c>
      <c r="P128" s="42">
        <v>34028</v>
      </c>
      <c r="Q128" s="215">
        <v>8.1999999999999993</v>
      </c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</row>
    <row r="129" spans="1:58" s="49" customFormat="1" ht="14.25" hidden="1" customHeight="1">
      <c r="A129" s="418" t="s">
        <v>85</v>
      </c>
      <c r="B129" s="317">
        <v>1573</v>
      </c>
      <c r="C129" s="317">
        <v>233959</v>
      </c>
      <c r="D129" s="215">
        <v>8.41</v>
      </c>
      <c r="E129" s="216"/>
      <c r="F129" s="317">
        <v>4488</v>
      </c>
      <c r="G129" s="317">
        <v>65818</v>
      </c>
      <c r="H129" s="215">
        <v>10.285714285714286</v>
      </c>
      <c r="I129" s="152"/>
      <c r="J129" s="91" t="s">
        <v>85</v>
      </c>
      <c r="K129" s="317">
        <v>3003</v>
      </c>
      <c r="L129" s="317">
        <v>80184</v>
      </c>
      <c r="M129" s="215">
        <v>9.2142857142857135</v>
      </c>
      <c r="N129" s="215"/>
      <c r="O129" s="317">
        <v>762</v>
      </c>
      <c r="P129" s="42">
        <v>28679</v>
      </c>
      <c r="Q129" s="215">
        <v>8.1999999999999993</v>
      </c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</row>
    <row r="130" spans="1:58" ht="14.25" hidden="1" customHeight="1">
      <c r="A130" s="418" t="s">
        <v>86</v>
      </c>
      <c r="B130" s="317">
        <v>1557</v>
      </c>
      <c r="C130" s="317">
        <v>233510</v>
      </c>
      <c r="D130" s="215">
        <v>8.4</v>
      </c>
      <c r="E130" s="216"/>
      <c r="F130" s="317">
        <v>3855</v>
      </c>
      <c r="G130" s="317">
        <v>53080</v>
      </c>
      <c r="H130" s="215">
        <v>10.5</v>
      </c>
      <c r="I130" s="152"/>
      <c r="J130" s="50" t="s">
        <v>86</v>
      </c>
      <c r="K130" s="317">
        <v>2896</v>
      </c>
      <c r="L130" s="317">
        <v>76927</v>
      </c>
      <c r="M130" s="215">
        <v>9.2142857142857135</v>
      </c>
      <c r="N130" s="215"/>
      <c r="O130" s="317">
        <v>828</v>
      </c>
      <c r="P130" s="42">
        <v>31593</v>
      </c>
      <c r="Q130" s="215">
        <v>8.1999999999999993</v>
      </c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</row>
    <row r="131" spans="1:58" ht="5.0999999999999996" customHeight="1">
      <c r="A131" s="418"/>
      <c r="B131" s="317"/>
      <c r="C131" s="317"/>
      <c r="D131" s="215"/>
      <c r="E131" s="216"/>
      <c r="F131" s="317"/>
      <c r="G131" s="317"/>
      <c r="H131" s="215"/>
      <c r="I131" s="152"/>
      <c r="J131" s="50"/>
      <c r="K131" s="317"/>
      <c r="L131" s="317"/>
      <c r="M131" s="215"/>
      <c r="N131" s="215"/>
      <c r="O131" s="317"/>
      <c r="P131" s="42"/>
      <c r="Q131" s="215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</row>
    <row r="132" spans="1:58" s="49" customFormat="1" ht="14.25" customHeight="1">
      <c r="A132" s="419" t="s">
        <v>262</v>
      </c>
      <c r="B132" s="42"/>
      <c r="C132" s="42"/>
      <c r="D132" s="42"/>
      <c r="E132" s="42"/>
      <c r="F132" s="42"/>
      <c r="G132" s="42"/>
      <c r="H132" s="42"/>
      <c r="J132" s="14" t="s">
        <v>262</v>
      </c>
      <c r="K132" s="42"/>
      <c r="L132" s="42"/>
      <c r="M132" s="42"/>
      <c r="N132" s="42"/>
      <c r="O132" s="42"/>
      <c r="P132" s="42"/>
      <c r="Q132" s="4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</row>
    <row r="133" spans="1:58" s="49" customFormat="1" ht="14.25" customHeight="1">
      <c r="A133" s="420" t="s">
        <v>47</v>
      </c>
      <c r="B133" s="67">
        <f>SUM(B134:B145)</f>
        <v>18493</v>
      </c>
      <c r="C133" s="67">
        <f>SUM(C134:C145)</f>
        <v>2728381.6637611687</v>
      </c>
      <c r="D133" s="186">
        <f>SUM(D134:D145)/12</f>
        <v>9.4166666666666661</v>
      </c>
      <c r="E133" s="67"/>
      <c r="F133" s="67">
        <f>SUM(F134:F145)</f>
        <v>46327</v>
      </c>
      <c r="G133" s="67">
        <f>SUM(G134:G145)</f>
        <v>663436.39653948182</v>
      </c>
      <c r="H133" s="186">
        <f>SUM(H134:H145)/12</f>
        <v>12.125</v>
      </c>
      <c r="I133" s="69"/>
      <c r="J133" s="155" t="s">
        <v>47</v>
      </c>
      <c r="K133" s="69">
        <f>SUM(K134:K145)</f>
        <v>32868</v>
      </c>
      <c r="L133" s="69">
        <f>SUM(L134:L145)</f>
        <v>887393.43219681096</v>
      </c>
      <c r="M133" s="186">
        <f>SUM(M134:M145)/12</f>
        <v>9.2480158730158717</v>
      </c>
      <c r="N133" s="153"/>
      <c r="O133" s="69">
        <f>SUM(O134:O145)</f>
        <v>9089</v>
      </c>
      <c r="P133" s="69">
        <f>SUM(P134:P145)</f>
        <v>349448.57900766656</v>
      </c>
      <c r="Q133" s="186">
        <f>SUM(Q134:Q145)/12</f>
        <v>8.2673611111111125</v>
      </c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</row>
    <row r="134" spans="1:58" s="49" customFormat="1" ht="14.25" customHeight="1">
      <c r="A134" s="91" t="s">
        <v>75</v>
      </c>
      <c r="B134" s="42">
        <v>2943</v>
      </c>
      <c r="C134" s="42">
        <v>438507</v>
      </c>
      <c r="D134" s="107">
        <v>8.629999999999999</v>
      </c>
      <c r="E134" s="223"/>
      <c r="F134" s="42">
        <v>3121</v>
      </c>
      <c r="G134" s="42">
        <v>43694</v>
      </c>
      <c r="H134" s="107">
        <v>10.5</v>
      </c>
      <c r="I134" s="411"/>
      <c r="J134" s="91" t="s">
        <v>75</v>
      </c>
      <c r="K134" s="42">
        <v>1404</v>
      </c>
      <c r="L134" s="42">
        <v>38687.812048192769</v>
      </c>
      <c r="M134" s="107">
        <v>9.4166666666666661</v>
      </c>
      <c r="N134" s="180"/>
      <c r="O134" s="42">
        <v>315</v>
      </c>
      <c r="P134" s="42">
        <v>13075.471698113208</v>
      </c>
      <c r="Q134" s="107">
        <v>8.25</v>
      </c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</row>
    <row r="135" spans="1:58" s="49" customFormat="1" ht="14.25" customHeight="1">
      <c r="A135" s="91" t="s">
        <v>76</v>
      </c>
      <c r="B135" s="42">
        <v>1645</v>
      </c>
      <c r="C135" s="42">
        <v>247944.77005047671</v>
      </c>
      <c r="D135" s="107">
        <v>9.8000000000000007</v>
      </c>
      <c r="E135" s="223"/>
      <c r="F135" s="42">
        <v>3002</v>
      </c>
      <c r="G135" s="42">
        <v>45118.554572271387</v>
      </c>
      <c r="H135" s="107">
        <v>11.5</v>
      </c>
      <c r="I135" s="411"/>
      <c r="J135" s="91" t="s">
        <v>76</v>
      </c>
      <c r="K135" s="42">
        <v>1121</v>
      </c>
      <c r="L135" s="42">
        <v>30351.285714285714</v>
      </c>
      <c r="M135" s="107">
        <v>9.3333333333333339</v>
      </c>
      <c r="N135" s="180"/>
      <c r="O135" s="42">
        <v>206</v>
      </c>
      <c r="P135" s="42">
        <v>9029.0188679245275</v>
      </c>
      <c r="Q135" s="107">
        <v>8.375</v>
      </c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</row>
    <row r="136" spans="1:58" s="49" customFormat="1" ht="14.25" customHeight="1">
      <c r="A136" s="91" t="s">
        <v>77</v>
      </c>
      <c r="B136" s="42">
        <v>2345</v>
      </c>
      <c r="C136" s="42">
        <v>323610</v>
      </c>
      <c r="D136" s="107">
        <v>9.8000000000000007</v>
      </c>
      <c r="E136" s="223"/>
      <c r="F136" s="42">
        <v>3233</v>
      </c>
      <c r="G136" s="42">
        <v>48733.980474198048</v>
      </c>
      <c r="H136" s="107">
        <v>11.2</v>
      </c>
      <c r="I136" s="411"/>
      <c r="J136" s="91" t="s">
        <v>77</v>
      </c>
      <c r="K136" s="42">
        <v>2531</v>
      </c>
      <c r="L136" s="42">
        <v>70868</v>
      </c>
      <c r="M136" s="107">
        <v>9.1666666666666661</v>
      </c>
      <c r="N136" s="180"/>
      <c r="O136" s="42">
        <v>155</v>
      </c>
      <c r="P136" s="42">
        <v>6081.6363636363631</v>
      </c>
      <c r="Q136" s="107">
        <v>8.5</v>
      </c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</row>
    <row r="137" spans="1:58" s="49" customFormat="1" ht="14.25" customHeight="1">
      <c r="A137" s="91" t="s">
        <v>78</v>
      </c>
      <c r="B137" s="42">
        <v>891</v>
      </c>
      <c r="C137" s="42">
        <v>132892</v>
      </c>
      <c r="D137" s="107">
        <v>9.6999999999999993</v>
      </c>
      <c r="E137" s="223"/>
      <c r="F137" s="42">
        <v>3236</v>
      </c>
      <c r="G137" s="42">
        <v>45304</v>
      </c>
      <c r="H137" s="107">
        <v>11.7</v>
      </c>
      <c r="I137" s="411"/>
      <c r="J137" s="91" t="s">
        <v>78</v>
      </c>
      <c r="K137" s="42">
        <v>2214</v>
      </c>
      <c r="L137" s="42">
        <v>60224.797663303238</v>
      </c>
      <c r="M137" s="107">
        <v>9.5</v>
      </c>
      <c r="N137" s="180"/>
      <c r="O137" s="42">
        <v>281</v>
      </c>
      <c r="P137" s="42">
        <v>11462.743902439024</v>
      </c>
      <c r="Q137" s="107">
        <v>8.3333333333333339</v>
      </c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</row>
    <row r="138" spans="1:58" s="49" customFormat="1" ht="14.25" customHeight="1">
      <c r="A138" s="91" t="s">
        <v>79</v>
      </c>
      <c r="B138" s="42">
        <v>1689.5</v>
      </c>
      <c r="C138" s="42">
        <v>229772</v>
      </c>
      <c r="D138" s="107">
        <v>10.199999999999999</v>
      </c>
      <c r="E138" s="223"/>
      <c r="F138" s="42">
        <v>2935</v>
      </c>
      <c r="G138" s="42">
        <v>41132</v>
      </c>
      <c r="H138" s="107">
        <v>12</v>
      </c>
      <c r="I138" s="411"/>
      <c r="J138" s="91" t="s">
        <v>79</v>
      </c>
      <c r="K138" s="42">
        <v>2598</v>
      </c>
      <c r="L138" s="42">
        <v>71802.158859470466</v>
      </c>
      <c r="M138" s="107">
        <v>9.4166666666666661</v>
      </c>
      <c r="N138" s="180"/>
      <c r="O138" s="42">
        <v>735</v>
      </c>
      <c r="P138" s="42">
        <v>27570.319148936171</v>
      </c>
      <c r="Q138" s="107">
        <v>8.25</v>
      </c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</row>
    <row r="139" spans="1:58" s="49" customFormat="1" ht="14.25" customHeight="1">
      <c r="A139" s="91" t="s">
        <v>80</v>
      </c>
      <c r="B139" s="42">
        <v>1680.5</v>
      </c>
      <c r="C139" s="42">
        <v>255436</v>
      </c>
      <c r="D139" s="107">
        <v>10.5</v>
      </c>
      <c r="E139" s="223"/>
      <c r="F139" s="42">
        <v>4307</v>
      </c>
      <c r="G139" s="42">
        <v>62575.942213970753</v>
      </c>
      <c r="H139" s="107">
        <v>12.2</v>
      </c>
      <c r="I139" s="411"/>
      <c r="J139" s="91" t="s">
        <v>80</v>
      </c>
      <c r="K139" s="42">
        <v>2900</v>
      </c>
      <c r="L139" s="42">
        <v>76510.594130279176</v>
      </c>
      <c r="M139" s="107">
        <v>9.3571428571428577</v>
      </c>
      <c r="N139" s="180"/>
      <c r="O139" s="42">
        <v>875</v>
      </c>
      <c r="P139" s="42">
        <v>33115.462427745668</v>
      </c>
      <c r="Q139" s="107">
        <v>8.1</v>
      </c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</row>
    <row r="140" spans="1:58" s="49" customFormat="1" ht="14.25" customHeight="1">
      <c r="A140" s="91" t="s">
        <v>81</v>
      </c>
      <c r="B140" s="42">
        <v>1668.5</v>
      </c>
      <c r="C140" s="42">
        <v>253612</v>
      </c>
      <c r="D140" s="107">
        <v>9.8000000000000007</v>
      </c>
      <c r="E140" s="223"/>
      <c r="F140" s="42">
        <v>4451</v>
      </c>
      <c r="G140" s="42">
        <v>63258.754864683513</v>
      </c>
      <c r="H140" s="107">
        <v>12.5</v>
      </c>
      <c r="I140" s="411"/>
      <c r="J140" s="91" t="s">
        <v>81</v>
      </c>
      <c r="K140" s="42">
        <v>3345</v>
      </c>
      <c r="L140" s="42">
        <v>87622.493468795365</v>
      </c>
      <c r="M140" s="107">
        <v>8.9285714285714288</v>
      </c>
      <c r="N140" s="180"/>
      <c r="O140" s="42">
        <v>1081</v>
      </c>
      <c r="P140" s="42">
        <v>41458.969162995592</v>
      </c>
      <c r="Q140" s="107">
        <v>8.3000000000000007</v>
      </c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</row>
    <row r="141" spans="1:58" s="49" customFormat="1" ht="14.25" customHeight="1">
      <c r="A141" s="91" t="s">
        <v>82</v>
      </c>
      <c r="B141" s="42">
        <v>1647.5</v>
      </c>
      <c r="C141" s="42">
        <v>243830</v>
      </c>
      <c r="D141" s="107">
        <v>10</v>
      </c>
      <c r="E141" s="223"/>
      <c r="F141" s="42">
        <v>4290</v>
      </c>
      <c r="G141" s="42">
        <v>60060</v>
      </c>
      <c r="H141" s="107">
        <v>12.5</v>
      </c>
      <c r="I141" s="411"/>
      <c r="J141" s="91" t="s">
        <v>82</v>
      </c>
      <c r="K141" s="42">
        <v>3210</v>
      </c>
      <c r="L141" s="42">
        <v>84968.689915174356</v>
      </c>
      <c r="M141" s="107">
        <v>9.1428571428571423</v>
      </c>
      <c r="N141" s="180"/>
      <c r="O141" s="42">
        <v>1256</v>
      </c>
      <c r="P141" s="42">
        <v>48057.228637413391</v>
      </c>
      <c r="Q141" s="107">
        <v>8.3000000000000007</v>
      </c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</row>
    <row r="142" spans="1:58" s="49" customFormat="1" ht="14.25" customHeight="1">
      <c r="A142" s="91" t="s">
        <v>83</v>
      </c>
      <c r="B142" s="42">
        <v>1235</v>
      </c>
      <c r="C142" s="42">
        <v>186485</v>
      </c>
      <c r="D142" s="107">
        <v>9.4</v>
      </c>
      <c r="E142" s="223"/>
      <c r="F142" s="42">
        <v>4849</v>
      </c>
      <c r="G142" s="42">
        <v>70175.315757575765</v>
      </c>
      <c r="H142" s="107">
        <v>12.8</v>
      </c>
      <c r="I142" s="411"/>
      <c r="J142" s="91" t="s">
        <v>83</v>
      </c>
      <c r="K142" s="42">
        <v>2996</v>
      </c>
      <c r="L142" s="42">
        <v>80892</v>
      </c>
      <c r="M142" s="107">
        <v>9.0714285714285712</v>
      </c>
      <c r="N142" s="180"/>
      <c r="O142" s="42">
        <v>945</v>
      </c>
      <c r="P142" s="42">
        <v>36232.73684210526</v>
      </c>
      <c r="Q142" s="107">
        <v>8.1999999999999993</v>
      </c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</row>
    <row r="143" spans="1:58" s="49" customFormat="1" ht="14.25" customHeight="1">
      <c r="A143" s="91" t="s">
        <v>84</v>
      </c>
      <c r="B143" s="42">
        <v>803</v>
      </c>
      <c r="C143" s="42">
        <v>119786.89371069182</v>
      </c>
      <c r="D143" s="107">
        <v>8.36</v>
      </c>
      <c r="E143" s="223"/>
      <c r="F143" s="42">
        <v>4689</v>
      </c>
      <c r="G143" s="42">
        <v>69265.612599713641</v>
      </c>
      <c r="H143" s="107">
        <v>12.8</v>
      </c>
      <c r="I143" s="411"/>
      <c r="J143" s="91" t="s">
        <v>84</v>
      </c>
      <c r="K143" s="42">
        <v>3635</v>
      </c>
      <c r="L143" s="42">
        <v>96713.860137569602</v>
      </c>
      <c r="M143" s="107">
        <v>9.2142857142857135</v>
      </c>
      <c r="N143" s="180"/>
      <c r="O143" s="42">
        <v>1148</v>
      </c>
      <c r="P143" s="42">
        <v>44140.275706214692</v>
      </c>
      <c r="Q143" s="107">
        <v>8.1999999999999993</v>
      </c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</row>
    <row r="144" spans="1:58" s="49" customFormat="1" ht="14.25" customHeight="1">
      <c r="A144" s="91" t="s">
        <v>85</v>
      </c>
      <c r="B144" s="42">
        <v>866</v>
      </c>
      <c r="C144" s="42">
        <v>132498</v>
      </c>
      <c r="D144" s="107">
        <v>8.41</v>
      </c>
      <c r="E144" s="223"/>
      <c r="F144" s="42">
        <v>4412</v>
      </c>
      <c r="G144" s="42">
        <v>61768</v>
      </c>
      <c r="H144" s="107">
        <v>12.8</v>
      </c>
      <c r="I144" s="411"/>
      <c r="J144" s="91" t="s">
        <v>85</v>
      </c>
      <c r="K144" s="42">
        <v>3727</v>
      </c>
      <c r="L144" s="42">
        <v>99515.740259740254</v>
      </c>
      <c r="M144" s="107">
        <v>9.2142857142857135</v>
      </c>
      <c r="N144" s="180"/>
      <c r="O144" s="42">
        <v>1150</v>
      </c>
      <c r="P144" s="42">
        <v>43281.955380577427</v>
      </c>
      <c r="Q144" s="107">
        <v>8.1999999999999993</v>
      </c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</row>
    <row r="145" spans="1:58" s="49" customFormat="1" ht="14.25" customHeight="1">
      <c r="A145" s="91" t="s">
        <v>86</v>
      </c>
      <c r="B145" s="42">
        <v>1079</v>
      </c>
      <c r="C145" s="42">
        <v>164008</v>
      </c>
      <c r="D145" s="107">
        <v>8.4</v>
      </c>
      <c r="E145" s="223"/>
      <c r="F145" s="42">
        <v>3802</v>
      </c>
      <c r="G145" s="42">
        <v>52350.236057068745</v>
      </c>
      <c r="H145" s="107">
        <v>13</v>
      </c>
      <c r="I145" s="411"/>
      <c r="J145" s="91" t="s">
        <v>86</v>
      </c>
      <c r="K145" s="42">
        <v>3187</v>
      </c>
      <c r="L145" s="42">
        <v>89236</v>
      </c>
      <c r="M145" s="107">
        <v>9.2142857142857135</v>
      </c>
      <c r="N145" s="180"/>
      <c r="O145" s="42">
        <v>942</v>
      </c>
      <c r="P145" s="42">
        <v>35942.760869565216</v>
      </c>
      <c r="Q145" s="107">
        <v>8.1999999999999993</v>
      </c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</row>
    <row r="146" spans="1:58" s="49" customFormat="1" ht="15" customHeight="1">
      <c r="A146" s="57" t="s">
        <v>263</v>
      </c>
      <c r="B146" s="42"/>
      <c r="C146" s="42"/>
      <c r="D146" s="107"/>
      <c r="E146" s="42"/>
      <c r="F146" s="42"/>
      <c r="G146" s="42"/>
      <c r="H146" s="107"/>
      <c r="J146" s="57" t="s">
        <v>263</v>
      </c>
      <c r="K146" s="42"/>
      <c r="L146" s="42"/>
      <c r="M146" s="107"/>
      <c r="N146" s="42"/>
      <c r="O146" s="42"/>
      <c r="P146" s="42"/>
      <c r="Q146" s="107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</row>
    <row r="147" spans="1:58" s="49" customFormat="1" ht="15" customHeight="1">
      <c r="A147" s="155" t="s">
        <v>47</v>
      </c>
      <c r="B147" s="314">
        <f>SUM(B148:B159)</f>
        <v>15040.5</v>
      </c>
      <c r="C147" s="314">
        <f>SUM(C148:C159)</f>
        <v>2200478.7999999998</v>
      </c>
      <c r="D147" s="219">
        <f>SUM(D148:D159)/12</f>
        <v>9.4383333333333344</v>
      </c>
      <c r="E147" s="217"/>
      <c r="F147" s="314">
        <f>SUM(F148:F159)</f>
        <v>36048</v>
      </c>
      <c r="G147" s="314">
        <f>SUM(G148:G159)</f>
        <v>516064.49797164922</v>
      </c>
      <c r="H147" s="219">
        <f>SUM(H148:H159)/12</f>
        <v>11.731666666666667</v>
      </c>
      <c r="I147" s="152"/>
      <c r="J147" s="155" t="s">
        <v>47</v>
      </c>
      <c r="K147" s="314">
        <f>SUM(K148:K159)</f>
        <v>28120</v>
      </c>
      <c r="L147" s="314">
        <f>SUM(L148:L159)</f>
        <v>764817.21727995039</v>
      </c>
      <c r="M147" s="219">
        <f>SUM(M148:M159)/12</f>
        <v>9.2583333333333329</v>
      </c>
      <c r="N147" s="217"/>
      <c r="O147" s="314">
        <f>SUM(O148:O159)</f>
        <v>10362</v>
      </c>
      <c r="P147" s="314">
        <f>SUM(P148:P159)</f>
        <v>402907.85629646201</v>
      </c>
      <c r="Q147" s="219">
        <f>SUM(Q148:Q159)/12</f>
        <v>8.5533333333333328</v>
      </c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</row>
    <row r="148" spans="1:58" s="49" customFormat="1" ht="14.25" customHeight="1">
      <c r="A148" s="91" t="s">
        <v>75</v>
      </c>
      <c r="B148" s="316">
        <v>1232</v>
      </c>
      <c r="C148" s="312">
        <v>184800</v>
      </c>
      <c r="D148" s="213">
        <v>8.39</v>
      </c>
      <c r="E148" s="213"/>
      <c r="F148" s="316">
        <v>3195</v>
      </c>
      <c r="G148" s="316">
        <v>44730</v>
      </c>
      <c r="H148" s="213">
        <v>11.1</v>
      </c>
      <c r="I148" s="152"/>
      <c r="J148" s="91" t="s">
        <v>75</v>
      </c>
      <c r="K148" s="315">
        <v>821</v>
      </c>
      <c r="L148" s="316">
        <v>22623.001204819298</v>
      </c>
      <c r="M148" s="213">
        <v>9.1</v>
      </c>
      <c r="N148" s="212"/>
      <c r="O148" s="316">
        <v>421</v>
      </c>
      <c r="P148" s="316">
        <v>17475.471698113208</v>
      </c>
      <c r="Q148" s="213">
        <v>8.4</v>
      </c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</row>
    <row r="149" spans="1:58" s="49" customFormat="1" ht="14.25" customHeight="1">
      <c r="A149" s="91" t="s">
        <v>76</v>
      </c>
      <c r="B149" s="316">
        <v>852</v>
      </c>
      <c r="C149" s="312">
        <v>126948</v>
      </c>
      <c r="D149" s="213">
        <v>8.39</v>
      </c>
      <c r="E149" s="213"/>
      <c r="F149" s="316">
        <v>2251</v>
      </c>
      <c r="G149" s="316">
        <v>33831.401179941</v>
      </c>
      <c r="H149" s="213">
        <v>11.1</v>
      </c>
      <c r="I149" s="152"/>
      <c r="J149" s="91" t="s">
        <v>76</v>
      </c>
      <c r="K149" s="315">
        <v>943</v>
      </c>
      <c r="L149" s="316">
        <v>25531.902255639099</v>
      </c>
      <c r="M149" s="213">
        <v>9.1</v>
      </c>
      <c r="N149" s="212"/>
      <c r="O149" s="316">
        <v>306</v>
      </c>
      <c r="P149" s="316">
        <v>13412.037735849057</v>
      </c>
      <c r="Q149" s="213">
        <v>8.4</v>
      </c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</row>
    <row r="150" spans="1:58" s="49" customFormat="1" ht="14.25" customHeight="1">
      <c r="A150" s="91" t="s">
        <v>77</v>
      </c>
      <c r="B150" s="316">
        <v>1205</v>
      </c>
      <c r="C150" s="316">
        <v>181955</v>
      </c>
      <c r="D150" s="213">
        <v>8.39</v>
      </c>
      <c r="E150" s="212"/>
      <c r="F150" s="316">
        <v>3100</v>
      </c>
      <c r="G150" s="316">
        <v>46729.149232914926</v>
      </c>
      <c r="H150" s="213">
        <v>11.1</v>
      </c>
      <c r="I150" s="152"/>
      <c r="J150" s="91" t="s">
        <v>77</v>
      </c>
      <c r="K150" s="315">
        <v>1894</v>
      </c>
      <c r="L150" s="316">
        <v>53032</v>
      </c>
      <c r="M150" s="213">
        <v>9.1</v>
      </c>
      <c r="N150" s="212"/>
      <c r="O150" s="316">
        <v>255</v>
      </c>
      <c r="P150" s="316">
        <v>10005.272727272726</v>
      </c>
      <c r="Q150" s="213">
        <v>8.6</v>
      </c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</row>
    <row r="151" spans="1:58" s="49" customFormat="1" ht="14.25" customHeight="1">
      <c r="A151" s="91" t="s">
        <v>78</v>
      </c>
      <c r="B151" s="316">
        <v>1364</v>
      </c>
      <c r="C151" s="316">
        <v>200885</v>
      </c>
      <c r="D151" s="213">
        <v>8.39</v>
      </c>
      <c r="E151" s="213"/>
      <c r="F151" s="316">
        <v>3375</v>
      </c>
      <c r="G151" s="316">
        <v>48235</v>
      </c>
      <c r="H151" s="213">
        <v>11.07</v>
      </c>
      <c r="I151" s="152"/>
      <c r="J151" s="91" t="s">
        <v>78</v>
      </c>
      <c r="K151" s="316">
        <v>2657</v>
      </c>
      <c r="L151" s="316">
        <v>73584</v>
      </c>
      <c r="M151" s="213">
        <v>9.07</v>
      </c>
      <c r="N151" s="212"/>
      <c r="O151" s="316">
        <v>759</v>
      </c>
      <c r="P151" s="316">
        <v>31797</v>
      </c>
      <c r="Q151" s="213">
        <v>8.6</v>
      </c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</row>
    <row r="152" spans="1:58" s="49" customFormat="1" ht="14.25" customHeight="1">
      <c r="A152" s="91" t="s">
        <v>79</v>
      </c>
      <c r="B152" s="316">
        <v>1420</v>
      </c>
      <c r="C152" s="316">
        <v>211580</v>
      </c>
      <c r="D152" s="213">
        <v>9.5</v>
      </c>
      <c r="E152" s="213"/>
      <c r="F152" s="316">
        <v>2691</v>
      </c>
      <c r="G152" s="316">
        <v>37712.508347529809</v>
      </c>
      <c r="H152" s="213">
        <v>11.2</v>
      </c>
      <c r="I152" s="152"/>
      <c r="J152" s="91" t="s">
        <v>79</v>
      </c>
      <c r="K152" s="315">
        <v>982</v>
      </c>
      <c r="L152" s="316">
        <v>27140</v>
      </c>
      <c r="M152" s="213">
        <v>9.1999999999999993</v>
      </c>
      <c r="N152" s="212"/>
      <c r="O152" s="316">
        <v>842</v>
      </c>
      <c r="P152" s="316">
        <v>31583.957446808512</v>
      </c>
      <c r="Q152" s="213">
        <v>8.6</v>
      </c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</row>
    <row r="153" spans="1:58" s="49" customFormat="1" ht="14.25" customHeight="1">
      <c r="A153" s="91" t="s">
        <v>80</v>
      </c>
      <c r="B153" s="316">
        <v>1300</v>
      </c>
      <c r="C153" s="316">
        <v>195000</v>
      </c>
      <c r="D153" s="213">
        <v>9.5</v>
      </c>
      <c r="E153" s="213"/>
      <c r="F153" s="316">
        <v>2975</v>
      </c>
      <c r="G153" s="316">
        <v>43223.456718496171</v>
      </c>
      <c r="H153" s="213">
        <v>11.2</v>
      </c>
      <c r="I153" s="152"/>
      <c r="J153" s="91" t="s">
        <v>80</v>
      </c>
      <c r="K153" s="315">
        <v>2794</v>
      </c>
      <c r="L153" s="316">
        <v>73714.000000000015</v>
      </c>
      <c r="M153" s="213">
        <v>9.1999999999999993</v>
      </c>
      <c r="N153" s="212"/>
      <c r="O153" s="316">
        <v>947</v>
      </c>
      <c r="P153" s="316">
        <v>35840.391907514451</v>
      </c>
      <c r="Q153" s="213">
        <v>8.5</v>
      </c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</row>
    <row r="154" spans="1:58" s="49" customFormat="1" ht="14.25" customHeight="1">
      <c r="A154" s="91" t="s">
        <v>81</v>
      </c>
      <c r="B154" s="316">
        <v>1532</v>
      </c>
      <c r="C154" s="316">
        <v>208352</v>
      </c>
      <c r="D154" s="213">
        <v>9.6</v>
      </c>
      <c r="E154" s="213"/>
      <c r="F154" s="316">
        <v>3016</v>
      </c>
      <c r="G154" s="316">
        <v>42864.166405725788</v>
      </c>
      <c r="H154" s="213">
        <v>11.5</v>
      </c>
      <c r="I154" s="152"/>
      <c r="J154" s="91" t="s">
        <v>81</v>
      </c>
      <c r="K154" s="315">
        <v>3445</v>
      </c>
      <c r="L154" s="316">
        <v>96460</v>
      </c>
      <c r="M154" s="213">
        <v>9.1999999999999993</v>
      </c>
      <c r="N154" s="212"/>
      <c r="O154" s="316">
        <v>1141</v>
      </c>
      <c r="P154" s="316">
        <v>43760.114537444933</v>
      </c>
      <c r="Q154" s="213">
        <v>8.5</v>
      </c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</row>
    <row r="155" spans="1:58" s="49" customFormat="1" ht="14.25" customHeight="1">
      <c r="A155" s="91" t="s">
        <v>82</v>
      </c>
      <c r="B155" s="316">
        <v>1647.5</v>
      </c>
      <c r="C155" s="316">
        <v>233945</v>
      </c>
      <c r="D155" s="213">
        <v>9.6999999999999993</v>
      </c>
      <c r="E155" s="213"/>
      <c r="F155" s="316">
        <v>2895</v>
      </c>
      <c r="G155" s="316">
        <v>40530</v>
      </c>
      <c r="H155" s="213">
        <v>11.5</v>
      </c>
      <c r="I155" s="152"/>
      <c r="J155" s="91" t="s">
        <v>82</v>
      </c>
      <c r="K155" s="315">
        <v>3183</v>
      </c>
      <c r="L155" s="316">
        <v>84254</v>
      </c>
      <c r="M155" s="213">
        <v>9.1999999999999993</v>
      </c>
      <c r="N155" s="212"/>
      <c r="O155" s="316">
        <v>1156</v>
      </c>
      <c r="P155" s="316">
        <v>44231.016166281755</v>
      </c>
      <c r="Q155" s="213">
        <v>8.4</v>
      </c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</row>
    <row r="156" spans="1:58" s="49" customFormat="1" ht="14.25" customHeight="1">
      <c r="A156" s="91" t="s">
        <v>83</v>
      </c>
      <c r="B156" s="316">
        <v>1506</v>
      </c>
      <c r="C156" s="316">
        <v>226376</v>
      </c>
      <c r="D156" s="213">
        <v>9.9</v>
      </c>
      <c r="E156" s="213"/>
      <c r="F156" s="316">
        <v>2673</v>
      </c>
      <c r="G156" s="316">
        <v>38306</v>
      </c>
      <c r="H156" s="213">
        <v>12.01</v>
      </c>
      <c r="I156" s="152"/>
      <c r="J156" s="91" t="s">
        <v>83</v>
      </c>
      <c r="K156" s="316">
        <v>1815</v>
      </c>
      <c r="L156" s="316">
        <v>48658</v>
      </c>
      <c r="M156" s="213">
        <v>9.23</v>
      </c>
      <c r="N156" s="212"/>
      <c r="O156" s="316">
        <v>1450</v>
      </c>
      <c r="P156" s="316">
        <v>57291</v>
      </c>
      <c r="Q156" s="213">
        <v>8.44</v>
      </c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</row>
    <row r="157" spans="1:58" s="49" customFormat="1" ht="14.25" customHeight="1">
      <c r="A157" s="91" t="s">
        <v>84</v>
      </c>
      <c r="B157" s="317">
        <v>1121</v>
      </c>
      <c r="C157" s="317">
        <v>156940</v>
      </c>
      <c r="D157" s="213">
        <v>10</v>
      </c>
      <c r="E157" s="216"/>
      <c r="F157" s="317">
        <v>3128</v>
      </c>
      <c r="G157" s="317">
        <v>46206.618940478627</v>
      </c>
      <c r="H157" s="215">
        <v>13</v>
      </c>
      <c r="I157" s="152"/>
      <c r="J157" s="91" t="s">
        <v>84</v>
      </c>
      <c r="K157" s="315">
        <v>3233</v>
      </c>
      <c r="L157" s="317">
        <v>86018.132001310194</v>
      </c>
      <c r="M157" s="215">
        <v>9.5</v>
      </c>
      <c r="N157" s="212"/>
      <c r="O157" s="317">
        <v>1125</v>
      </c>
      <c r="P157" s="317">
        <v>43255.932203389835</v>
      </c>
      <c r="Q157" s="215">
        <v>8.6</v>
      </c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</row>
    <row r="158" spans="1:58" ht="14.25" customHeight="1">
      <c r="A158" s="91" t="s">
        <v>85</v>
      </c>
      <c r="B158" s="317">
        <v>965</v>
      </c>
      <c r="C158" s="317">
        <v>139925</v>
      </c>
      <c r="D158" s="213">
        <v>10.7</v>
      </c>
      <c r="E158" s="216"/>
      <c r="F158" s="317">
        <v>3328</v>
      </c>
      <c r="G158" s="317">
        <v>46592</v>
      </c>
      <c r="H158" s="215">
        <v>13</v>
      </c>
      <c r="I158" s="152"/>
      <c r="J158" s="91" t="s">
        <v>85</v>
      </c>
      <c r="K158" s="315">
        <v>3143</v>
      </c>
      <c r="L158" s="317">
        <v>83922.181818181809</v>
      </c>
      <c r="M158" s="215">
        <v>9.6</v>
      </c>
      <c r="N158" s="212"/>
      <c r="O158" s="317">
        <v>1020</v>
      </c>
      <c r="P158" s="317">
        <v>38389.212598425191</v>
      </c>
      <c r="Q158" s="215">
        <v>8.8000000000000007</v>
      </c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</row>
    <row r="159" spans="1:58" ht="14.25" customHeight="1">
      <c r="A159" s="91" t="s">
        <v>86</v>
      </c>
      <c r="B159" s="317">
        <v>896</v>
      </c>
      <c r="C159" s="317">
        <v>133772.80000000002</v>
      </c>
      <c r="D159" s="213">
        <v>10.8</v>
      </c>
      <c r="E159" s="216"/>
      <c r="F159" s="317">
        <v>3421</v>
      </c>
      <c r="G159" s="317">
        <v>47104.19714656291</v>
      </c>
      <c r="H159" s="215">
        <v>13</v>
      </c>
      <c r="I159" s="152"/>
      <c r="J159" s="91" t="s">
        <v>86</v>
      </c>
      <c r="K159" s="315">
        <v>3210</v>
      </c>
      <c r="L159" s="317">
        <v>89880</v>
      </c>
      <c r="M159" s="215">
        <v>9.6</v>
      </c>
      <c r="N159" s="212"/>
      <c r="O159" s="317">
        <v>940</v>
      </c>
      <c r="P159" s="317">
        <v>35866.44927536232</v>
      </c>
      <c r="Q159" s="215">
        <v>8.8000000000000007</v>
      </c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</row>
    <row r="160" spans="1:58" ht="8.25" customHeight="1">
      <c r="A160" s="91"/>
      <c r="B160" s="214"/>
      <c r="C160" s="214"/>
      <c r="D160" s="213"/>
      <c r="E160" s="216"/>
      <c r="F160" s="214"/>
      <c r="G160" s="214"/>
      <c r="H160" s="215"/>
      <c r="I160" s="152"/>
      <c r="J160" s="91"/>
      <c r="K160" s="315"/>
      <c r="L160" s="317"/>
      <c r="M160" s="215"/>
      <c r="N160" s="212"/>
      <c r="O160" s="214"/>
      <c r="P160" s="214"/>
      <c r="Q160" s="215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</row>
    <row r="161" spans="1:58" ht="15" customHeight="1">
      <c r="A161" s="57" t="s">
        <v>275</v>
      </c>
      <c r="B161" s="42"/>
      <c r="C161" s="42"/>
      <c r="D161" s="107"/>
      <c r="E161" s="42"/>
      <c r="F161" s="42"/>
      <c r="G161" s="42"/>
      <c r="H161" s="107"/>
      <c r="I161" s="49"/>
      <c r="J161" s="57" t="s">
        <v>263</v>
      </c>
      <c r="K161" s="42"/>
      <c r="L161" s="42"/>
      <c r="M161" s="107"/>
      <c r="N161" s="42"/>
      <c r="O161" s="42"/>
      <c r="P161" s="42"/>
      <c r="Q161" s="107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</row>
    <row r="162" spans="1:58" ht="15" customHeight="1">
      <c r="A162" s="155" t="s">
        <v>47</v>
      </c>
      <c r="B162" s="314">
        <f>SUM(B163:B174)</f>
        <v>26638</v>
      </c>
      <c r="C162" s="314">
        <f>SUM(C163:C174)</f>
        <v>3583449</v>
      </c>
      <c r="D162" s="219">
        <f>SUM(D163:D174)/12</f>
        <v>9.2515151515151501</v>
      </c>
      <c r="E162" s="217"/>
      <c r="F162" s="314">
        <f>SUM(F163:F174)</f>
        <v>17664</v>
      </c>
      <c r="G162" s="314">
        <f>SUM(G163:G174)</f>
        <v>235438</v>
      </c>
      <c r="H162" s="219">
        <f>SUM(H163:H174)/12</f>
        <v>9.6249999999999982</v>
      </c>
      <c r="I162" s="152"/>
      <c r="J162" s="155" t="s">
        <v>47</v>
      </c>
      <c r="K162" s="314">
        <f>SUM(K163:K174)</f>
        <v>18698</v>
      </c>
      <c r="L162" s="314">
        <f>SUM(L163:L174)</f>
        <v>504282</v>
      </c>
      <c r="M162" s="219">
        <f>SUM(M163:M174)/12</f>
        <v>8.473809523809523</v>
      </c>
      <c r="N162" s="217"/>
      <c r="O162" s="314">
        <f>SUM(O163:O174)</f>
        <v>12505</v>
      </c>
      <c r="P162" s="314">
        <f>SUM(P163:P174)</f>
        <v>529708</v>
      </c>
      <c r="Q162" s="219">
        <f>SUM(Q163:Q174)/12</f>
        <v>6.9416666666666673</v>
      </c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</row>
    <row r="163" spans="1:58" ht="14.25" customHeight="1">
      <c r="A163" s="91" t="s">
        <v>75</v>
      </c>
      <c r="B163" s="316">
        <v>1084</v>
      </c>
      <c r="C163" s="316">
        <v>160218</v>
      </c>
      <c r="D163" s="213">
        <v>8.1363636363636367</v>
      </c>
      <c r="E163" s="213"/>
      <c r="F163" s="316">
        <v>1450</v>
      </c>
      <c r="G163" s="316">
        <v>21447</v>
      </c>
      <c r="H163" s="213">
        <v>10</v>
      </c>
      <c r="I163" s="152"/>
      <c r="J163" s="91"/>
      <c r="K163" s="315">
        <v>1432</v>
      </c>
      <c r="L163" s="316">
        <v>39990</v>
      </c>
      <c r="M163" s="213">
        <v>8</v>
      </c>
      <c r="N163" s="212"/>
      <c r="O163" s="316">
        <v>985</v>
      </c>
      <c r="P163" s="316">
        <v>44440</v>
      </c>
      <c r="Q163" s="213">
        <v>6.9</v>
      </c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58" ht="14.25" customHeight="1">
      <c r="A164" s="91" t="s">
        <v>76</v>
      </c>
      <c r="B164" s="316">
        <v>1087</v>
      </c>
      <c r="C164" s="316">
        <v>151604</v>
      </c>
      <c r="D164" s="213">
        <v>8.2272727272727266</v>
      </c>
      <c r="E164" s="213"/>
      <c r="F164" s="316">
        <v>1415</v>
      </c>
      <c r="G164" s="316">
        <v>20848</v>
      </c>
      <c r="H164" s="213">
        <v>10</v>
      </c>
      <c r="I164" s="152"/>
      <c r="J164" s="91"/>
      <c r="K164" s="315">
        <v>1447</v>
      </c>
      <c r="L164" s="316">
        <v>40349</v>
      </c>
      <c r="M164" s="213">
        <v>8.0714285714285712</v>
      </c>
      <c r="N164" s="212"/>
      <c r="O164" s="316">
        <v>982</v>
      </c>
      <c r="P164" s="316">
        <v>44300</v>
      </c>
      <c r="Q164" s="213">
        <v>7.1</v>
      </c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58" ht="14.25" customHeight="1">
      <c r="A165" s="91" t="s">
        <v>77</v>
      </c>
      <c r="B165" s="316">
        <v>982</v>
      </c>
      <c r="C165" s="316">
        <v>143044</v>
      </c>
      <c r="D165" s="213">
        <v>8.2272727272727266</v>
      </c>
      <c r="E165" s="212"/>
      <c r="F165" s="316">
        <v>1455</v>
      </c>
      <c r="G165" s="316">
        <v>20722</v>
      </c>
      <c r="H165" s="213">
        <v>9.5</v>
      </c>
      <c r="I165" s="152"/>
      <c r="J165" s="91"/>
      <c r="K165" s="315">
        <v>1574</v>
      </c>
      <c r="L165" s="316">
        <v>42230</v>
      </c>
      <c r="M165" s="213">
        <v>8</v>
      </c>
      <c r="N165" s="212"/>
      <c r="O165" s="316">
        <v>1075</v>
      </c>
      <c r="P165" s="316">
        <v>44670</v>
      </c>
      <c r="Q165" s="213">
        <v>7.1</v>
      </c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58" ht="14.25" customHeight="1">
      <c r="A166" s="91" t="s">
        <v>78</v>
      </c>
      <c r="B166" s="316">
        <v>2738</v>
      </c>
      <c r="C166" s="316">
        <v>348048</v>
      </c>
      <c r="D166" s="213">
        <v>9.4363636363636356</v>
      </c>
      <c r="E166" s="212"/>
      <c r="F166" s="316">
        <v>1391</v>
      </c>
      <c r="G166" s="316">
        <v>18705</v>
      </c>
      <c r="H166" s="213">
        <v>9.4285714285714288</v>
      </c>
      <c r="I166" s="152"/>
      <c r="J166" s="91"/>
      <c r="K166" s="315">
        <v>1412</v>
      </c>
      <c r="L166" s="316">
        <v>38245</v>
      </c>
      <c r="M166" s="213">
        <v>8</v>
      </c>
      <c r="N166" s="212"/>
      <c r="O166" s="316">
        <v>1060</v>
      </c>
      <c r="P166" s="316">
        <v>46070</v>
      </c>
      <c r="Q166" s="213">
        <v>7.1</v>
      </c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58" ht="14.25" customHeight="1">
      <c r="A167" s="91" t="s">
        <v>79</v>
      </c>
      <c r="B167" s="316">
        <v>2692</v>
      </c>
      <c r="C167" s="316">
        <v>340948</v>
      </c>
      <c r="D167" s="213">
        <v>9.4818181818181824</v>
      </c>
      <c r="E167" s="213"/>
      <c r="F167" s="316">
        <v>1495</v>
      </c>
      <c r="G167" s="316">
        <v>19764</v>
      </c>
      <c r="H167" s="213">
        <v>9</v>
      </c>
      <c r="I167" s="152"/>
      <c r="J167" s="91"/>
      <c r="K167" s="316">
        <v>1565</v>
      </c>
      <c r="L167" s="316">
        <v>43440</v>
      </c>
      <c r="M167" s="213">
        <v>8.0714285714285712</v>
      </c>
      <c r="N167" s="212"/>
      <c r="O167" s="316">
        <v>1078</v>
      </c>
      <c r="P167" s="316">
        <v>46635</v>
      </c>
      <c r="Q167" s="213">
        <v>7.1</v>
      </c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58" ht="14.25" customHeight="1">
      <c r="A168" s="91" t="s">
        <v>80</v>
      </c>
      <c r="B168" s="316">
        <v>2587</v>
      </c>
      <c r="C168" s="316">
        <v>357161</v>
      </c>
      <c r="D168" s="213">
        <v>9.5272727272727273</v>
      </c>
      <c r="E168" s="213"/>
      <c r="F168" s="316">
        <v>1460</v>
      </c>
      <c r="G168" s="316">
        <v>19051</v>
      </c>
      <c r="H168" s="213">
        <v>9</v>
      </c>
      <c r="I168" s="152"/>
      <c r="J168" s="91"/>
      <c r="K168" s="316">
        <v>1517</v>
      </c>
      <c r="L168" s="316">
        <v>41080</v>
      </c>
      <c r="M168" s="213">
        <v>8.0714285714285712</v>
      </c>
      <c r="N168" s="212"/>
      <c r="O168" s="316">
        <v>1035</v>
      </c>
      <c r="P168" s="316">
        <v>44940</v>
      </c>
      <c r="Q168" s="213">
        <v>5.5</v>
      </c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58" ht="14.25" customHeight="1">
      <c r="A169" s="91" t="s">
        <v>81</v>
      </c>
      <c r="B169" s="316">
        <v>2448</v>
      </c>
      <c r="C169" s="316">
        <v>330904</v>
      </c>
      <c r="D169" s="213">
        <v>9.6181818181818173</v>
      </c>
      <c r="E169" s="213"/>
      <c r="F169" s="316">
        <v>1450</v>
      </c>
      <c r="G169" s="316">
        <v>18835</v>
      </c>
      <c r="H169" s="213">
        <v>9.5</v>
      </c>
      <c r="I169" s="152"/>
      <c r="J169" s="91"/>
      <c r="K169" s="316">
        <v>1637</v>
      </c>
      <c r="L169" s="316">
        <v>45245</v>
      </c>
      <c r="M169" s="213">
        <v>8.2142857142857135</v>
      </c>
      <c r="N169" s="212"/>
      <c r="O169" s="316">
        <v>1060</v>
      </c>
      <c r="P169" s="316">
        <v>45780</v>
      </c>
      <c r="Q169" s="213">
        <v>5.5</v>
      </c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58" ht="14.25" customHeight="1">
      <c r="A170" s="91" t="s">
        <v>82</v>
      </c>
      <c r="B170" s="316">
        <v>2449</v>
      </c>
      <c r="C170" s="316">
        <v>329565</v>
      </c>
      <c r="D170" s="213">
        <v>9.6181818181818173</v>
      </c>
      <c r="E170" s="213"/>
      <c r="F170" s="316">
        <v>1803</v>
      </c>
      <c r="G170" s="316">
        <v>21702</v>
      </c>
      <c r="H170" s="213">
        <v>9.7571428571428562</v>
      </c>
      <c r="I170" s="152"/>
      <c r="J170" s="91"/>
      <c r="K170" s="316">
        <v>1484</v>
      </c>
      <c r="L170" s="316">
        <v>38600</v>
      </c>
      <c r="M170" s="213">
        <v>9</v>
      </c>
      <c r="N170" s="212"/>
      <c r="O170" s="316">
        <v>1060</v>
      </c>
      <c r="P170" s="316">
        <v>41169</v>
      </c>
      <c r="Q170" s="213">
        <v>7.4</v>
      </c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58" ht="14.25" customHeight="1">
      <c r="A171" s="91" t="s">
        <v>83</v>
      </c>
      <c r="B171" s="316">
        <v>2729</v>
      </c>
      <c r="C171" s="316">
        <v>362419</v>
      </c>
      <c r="D171" s="213">
        <v>9.663636363636364</v>
      </c>
      <c r="E171" s="213"/>
      <c r="F171" s="316">
        <v>1497</v>
      </c>
      <c r="G171" s="316">
        <v>19607</v>
      </c>
      <c r="H171" s="213">
        <v>9.8285714285714274</v>
      </c>
      <c r="I171" s="152"/>
      <c r="J171" s="91"/>
      <c r="K171" s="316">
        <v>1649</v>
      </c>
      <c r="L171" s="316">
        <v>44013</v>
      </c>
      <c r="M171" s="213">
        <v>9</v>
      </c>
      <c r="N171" s="212"/>
      <c r="O171" s="316">
        <v>1040</v>
      </c>
      <c r="P171" s="316">
        <v>43606</v>
      </c>
      <c r="Q171" s="213">
        <v>7.4</v>
      </c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58" ht="14.25" customHeight="1">
      <c r="A172" s="91" t="s">
        <v>84</v>
      </c>
      <c r="B172" s="316">
        <v>2726</v>
      </c>
      <c r="C172" s="316">
        <v>358977</v>
      </c>
      <c r="D172" s="213">
        <v>9.663636363636364</v>
      </c>
      <c r="E172" s="216"/>
      <c r="F172" s="316">
        <v>1393</v>
      </c>
      <c r="G172" s="316">
        <v>17880</v>
      </c>
      <c r="H172" s="213">
        <v>9.8285714285714274</v>
      </c>
      <c r="I172" s="152"/>
      <c r="J172" s="91"/>
      <c r="K172" s="316">
        <v>1587</v>
      </c>
      <c r="L172" s="316">
        <v>41878</v>
      </c>
      <c r="M172" s="213">
        <v>9</v>
      </c>
      <c r="N172" s="212"/>
      <c r="O172" s="316">
        <v>1021</v>
      </c>
      <c r="P172" s="316">
        <v>41740</v>
      </c>
      <c r="Q172" s="213">
        <v>7.4</v>
      </c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58" ht="14.25" customHeight="1">
      <c r="A173" s="91" t="s">
        <v>85</v>
      </c>
      <c r="B173" s="316">
        <v>2713</v>
      </c>
      <c r="C173" s="316">
        <v>356171</v>
      </c>
      <c r="D173" s="213">
        <v>9.663636363636364</v>
      </c>
      <c r="E173" s="216"/>
      <c r="F173" s="316">
        <v>1412</v>
      </c>
      <c r="G173" s="316">
        <v>18156</v>
      </c>
      <c r="H173" s="213">
        <v>9.8285714285714274</v>
      </c>
      <c r="I173" s="152"/>
      <c r="J173" s="91"/>
      <c r="K173" s="316">
        <v>1697</v>
      </c>
      <c r="L173" s="316">
        <v>44235</v>
      </c>
      <c r="M173" s="213">
        <v>9</v>
      </c>
      <c r="N173" s="212"/>
      <c r="O173" s="316">
        <v>1036</v>
      </c>
      <c r="P173" s="316">
        <v>42270</v>
      </c>
      <c r="Q173" s="213">
        <v>7.4</v>
      </c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58" ht="14.25" customHeight="1">
      <c r="A174" s="91" t="s">
        <v>86</v>
      </c>
      <c r="B174" s="316">
        <v>2403</v>
      </c>
      <c r="C174" s="316">
        <v>344390</v>
      </c>
      <c r="D174" s="213">
        <v>9.754545454545454</v>
      </c>
      <c r="E174" s="216"/>
      <c r="F174" s="316">
        <v>1443</v>
      </c>
      <c r="G174" s="316">
        <v>18721</v>
      </c>
      <c r="H174" s="213">
        <v>9.8285714285714274</v>
      </c>
      <c r="I174" s="152"/>
      <c r="J174" s="91"/>
      <c r="K174" s="316">
        <v>1697</v>
      </c>
      <c r="L174" s="316">
        <v>44977</v>
      </c>
      <c r="M174" s="213">
        <v>9.2571428571428562</v>
      </c>
      <c r="N174" s="212"/>
      <c r="O174" s="316">
        <v>1073</v>
      </c>
      <c r="P174" s="316">
        <v>44088</v>
      </c>
      <c r="Q174" s="213">
        <v>7.4</v>
      </c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</row>
    <row r="175" spans="1:58" s="49" customFormat="1" ht="5.0999999999999996" customHeight="1">
      <c r="A175" s="91"/>
      <c r="B175" s="42"/>
      <c r="C175" s="42"/>
      <c r="D175" s="107"/>
      <c r="E175" s="223"/>
      <c r="F175" s="42"/>
      <c r="G175" s="224"/>
      <c r="H175" s="107"/>
      <c r="I175" s="411"/>
      <c r="J175" s="91"/>
      <c r="K175" s="42"/>
      <c r="L175" s="42"/>
      <c r="M175" s="107"/>
      <c r="N175" s="180"/>
      <c r="O175" s="42"/>
      <c r="P175" s="42"/>
      <c r="Q175" s="107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</row>
    <row r="176" spans="1:58" s="49" customFormat="1" ht="11.1" customHeight="1">
      <c r="A176" s="366"/>
      <c r="B176" s="367"/>
      <c r="C176" s="367"/>
      <c r="D176" s="368"/>
      <c r="E176" s="369"/>
      <c r="F176" s="367"/>
      <c r="G176" s="370"/>
      <c r="H176" s="368"/>
      <c r="I176" s="412"/>
      <c r="J176" s="371"/>
      <c r="K176" s="367"/>
      <c r="L176" s="367"/>
      <c r="M176" s="368"/>
      <c r="N176" s="372"/>
      <c r="O176" s="367"/>
      <c r="P176" s="367"/>
      <c r="Q176" s="373" t="s">
        <v>250</v>
      </c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</row>
    <row r="177" spans="1:56" s="49" customFormat="1" ht="14.25" customHeight="1">
      <c r="A177" s="50"/>
      <c r="B177" s="42"/>
      <c r="C177" s="42"/>
      <c r="D177" s="107"/>
      <c r="E177" s="223"/>
      <c r="F177" s="42"/>
      <c r="G177" s="224"/>
      <c r="H177" s="107"/>
      <c r="I177" s="411"/>
      <c r="J177" s="91"/>
      <c r="K177" s="42"/>
      <c r="L177" s="42"/>
      <c r="M177" s="107"/>
      <c r="N177" s="180"/>
      <c r="O177" s="42"/>
      <c r="P177" s="42"/>
      <c r="Q177" s="10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</row>
    <row r="178" spans="1:56" s="49" customFormat="1" ht="14.25" customHeight="1">
      <c r="A178" s="521" t="str">
        <f>A68</f>
        <v>12.6  PUNO: BENEFICIO MENSUAL DE GANADO EN CAMALES POR ESPECIE, 2019 - 2024</v>
      </c>
      <c r="B178" s="521"/>
      <c r="C178" s="521"/>
      <c r="D178" s="521"/>
      <c r="E178" s="521"/>
      <c r="F178" s="521"/>
      <c r="G178" s="521"/>
      <c r="H178" s="521"/>
      <c r="I178" s="521"/>
      <c r="J178" s="521"/>
      <c r="K178" s="521"/>
      <c r="L178" s="521"/>
      <c r="M178" s="521"/>
      <c r="N178" s="521"/>
      <c r="O178" s="521"/>
      <c r="P178" s="521"/>
      <c r="Q178" s="521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</row>
    <row r="179" spans="1:56" s="49" customFormat="1" ht="11.1" customHeight="1">
      <c r="A179" s="62"/>
      <c r="B179" s="42"/>
      <c r="C179" s="42"/>
      <c r="D179" s="42"/>
      <c r="E179" s="42"/>
      <c r="F179" s="42"/>
      <c r="G179" s="42"/>
      <c r="H179" s="42"/>
      <c r="I179" s="298"/>
      <c r="J179" s="62"/>
      <c r="K179" s="42"/>
      <c r="L179" s="42"/>
      <c r="M179" s="42"/>
      <c r="N179" s="42"/>
      <c r="O179" s="42"/>
      <c r="P179" s="42"/>
      <c r="Q179" s="183" t="s">
        <v>319</v>
      </c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</row>
    <row r="180" spans="1:56" s="49" customFormat="1" ht="15" customHeight="1">
      <c r="A180" s="527" t="s">
        <v>132</v>
      </c>
      <c r="B180" s="547" t="s">
        <v>56</v>
      </c>
      <c r="C180" s="548"/>
      <c r="D180" s="548"/>
      <c r="E180" s="10"/>
      <c r="F180" s="548" t="s">
        <v>57</v>
      </c>
      <c r="G180" s="548"/>
      <c r="H180" s="548"/>
      <c r="I180" s="235"/>
      <c r="J180" s="10" t="s">
        <v>132</v>
      </c>
      <c r="K180" s="552" t="s">
        <v>58</v>
      </c>
      <c r="L180" s="552"/>
      <c r="M180" s="552"/>
      <c r="N180" s="10"/>
      <c r="O180" s="548" t="s">
        <v>62</v>
      </c>
      <c r="P180" s="548"/>
      <c r="Q180" s="548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</row>
    <row r="181" spans="1:56" s="49" customFormat="1" ht="25.5" customHeight="1">
      <c r="A181" s="528"/>
      <c r="B181" s="56" t="s">
        <v>88</v>
      </c>
      <c r="C181" s="56" t="s">
        <v>131</v>
      </c>
      <c r="D181" s="76" t="s">
        <v>87</v>
      </c>
      <c r="E181" s="54"/>
      <c r="F181" s="56" t="s">
        <v>88</v>
      </c>
      <c r="G181" s="56" t="s">
        <v>131</v>
      </c>
      <c r="H181" s="76" t="s">
        <v>87</v>
      </c>
      <c r="J181" s="57"/>
      <c r="K181" s="54" t="s">
        <v>88</v>
      </c>
      <c r="L181" s="54" t="s">
        <v>131</v>
      </c>
      <c r="M181" s="53" t="s">
        <v>87</v>
      </c>
      <c r="N181" s="54"/>
      <c r="O181" s="56" t="s">
        <v>88</v>
      </c>
      <c r="P181" s="56" t="s">
        <v>131</v>
      </c>
      <c r="Q181" s="76" t="s">
        <v>87</v>
      </c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</row>
    <row r="182" spans="1:56" ht="14.25" customHeight="1">
      <c r="A182" s="57" t="s">
        <v>311</v>
      </c>
      <c r="B182" s="42"/>
      <c r="C182" s="42"/>
      <c r="D182" s="42"/>
      <c r="E182" s="42"/>
      <c r="F182" s="42"/>
      <c r="G182" s="42"/>
      <c r="H182" s="42"/>
      <c r="I182" s="49"/>
      <c r="J182" s="57" t="s">
        <v>262</v>
      </c>
      <c r="K182" s="42"/>
      <c r="L182" s="42"/>
      <c r="M182" s="42"/>
      <c r="N182" s="42"/>
      <c r="O182" s="42"/>
      <c r="P182" s="42"/>
      <c r="Q182" s="4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</row>
    <row r="183" spans="1:56" ht="14.25" customHeight="1">
      <c r="A183" s="155" t="s">
        <v>47</v>
      </c>
      <c r="B183" s="67">
        <f>SUM(B184:B195)</f>
        <v>32124</v>
      </c>
      <c r="C183" s="67">
        <f>SUM(C184:C195)</f>
        <v>4636521</v>
      </c>
      <c r="D183" s="186">
        <f>SUM(D184:D195)/12</f>
        <v>11.085606060606059</v>
      </c>
      <c r="E183" s="67"/>
      <c r="F183" s="67">
        <f>SUM(F184:F195)</f>
        <v>16007</v>
      </c>
      <c r="G183" s="67">
        <f>SUM(G184:G195)</f>
        <v>206664</v>
      </c>
      <c r="H183" s="186">
        <f>SUM(H184:H195)/12</f>
        <v>10.098809523809525</v>
      </c>
      <c r="I183" s="69"/>
      <c r="J183" s="155" t="s">
        <v>47</v>
      </c>
      <c r="K183" s="69">
        <f>SUM(K184:K195)</f>
        <v>18946</v>
      </c>
      <c r="L183" s="69">
        <f>SUM(L184:L195)</f>
        <v>495202</v>
      </c>
      <c r="M183" s="186">
        <f>SUM(M184:M195)/12</f>
        <v>9.0535714285714288</v>
      </c>
      <c r="N183" s="153"/>
      <c r="O183" s="69">
        <f>SUM(O184:O195)</f>
        <v>12666</v>
      </c>
      <c r="P183" s="69">
        <f>SUM(P184:P195)</f>
        <v>535684</v>
      </c>
      <c r="Q183" s="186">
        <f>SUM(Q184:Q195)/12</f>
        <v>7.9600000000000017</v>
      </c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56" ht="14.25" customHeight="1">
      <c r="A184" s="91" t="s">
        <v>75</v>
      </c>
      <c r="B184" s="42">
        <v>2248</v>
      </c>
      <c r="C184" s="316">
        <v>328349</v>
      </c>
      <c r="D184" s="107">
        <v>9.7999999999999989</v>
      </c>
      <c r="E184" s="223"/>
      <c r="F184" s="42">
        <v>754</v>
      </c>
      <c r="G184" s="316">
        <v>10965</v>
      </c>
      <c r="H184" s="107">
        <v>9.6857142857142851</v>
      </c>
      <c r="I184" s="411"/>
      <c r="J184" s="91" t="s">
        <v>75</v>
      </c>
      <c r="K184" s="42">
        <v>1606</v>
      </c>
      <c r="L184" s="42">
        <v>41923</v>
      </c>
      <c r="M184" s="107">
        <v>8.6857142857142851</v>
      </c>
      <c r="N184" s="180"/>
      <c r="O184" s="42">
        <v>1088</v>
      </c>
      <c r="P184" s="42">
        <v>46140</v>
      </c>
      <c r="Q184" s="107">
        <v>7.4</v>
      </c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56" ht="14.25" customHeight="1">
      <c r="A185" s="91" t="s">
        <v>76</v>
      </c>
      <c r="B185" s="42">
        <v>2202</v>
      </c>
      <c r="C185" s="316">
        <v>321578</v>
      </c>
      <c r="D185" s="107">
        <v>10.390909090909091</v>
      </c>
      <c r="E185" s="223"/>
      <c r="F185" s="42">
        <v>1322</v>
      </c>
      <c r="G185" s="316">
        <v>16909</v>
      </c>
      <c r="H185" s="107">
        <v>9.6857142857142851</v>
      </c>
      <c r="I185" s="411"/>
      <c r="J185" s="91" t="s">
        <v>76</v>
      </c>
      <c r="K185" s="42">
        <v>1504</v>
      </c>
      <c r="L185" s="42">
        <v>38909</v>
      </c>
      <c r="M185" s="107">
        <v>8.6857142857142851</v>
      </c>
      <c r="N185" s="180"/>
      <c r="O185" s="42">
        <v>1075</v>
      </c>
      <c r="P185" s="42">
        <v>44070</v>
      </c>
      <c r="Q185" s="107">
        <v>7.4</v>
      </c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56" ht="14.25" customHeight="1">
      <c r="A186" s="91" t="s">
        <v>77</v>
      </c>
      <c r="B186" s="42">
        <v>2154</v>
      </c>
      <c r="C186" s="316">
        <v>312425</v>
      </c>
      <c r="D186" s="107">
        <v>10.163636363636364</v>
      </c>
      <c r="E186" s="223"/>
      <c r="F186" s="42">
        <v>1344</v>
      </c>
      <c r="G186" s="316">
        <v>16192</v>
      </c>
      <c r="H186" s="107">
        <v>9.6857142857142851</v>
      </c>
      <c r="I186" s="411"/>
      <c r="J186" s="91" t="s">
        <v>77</v>
      </c>
      <c r="K186" s="42">
        <v>1492</v>
      </c>
      <c r="L186" s="42">
        <v>38899</v>
      </c>
      <c r="M186" s="107">
        <v>8.6571428571428566</v>
      </c>
      <c r="N186" s="180"/>
      <c r="O186" s="42">
        <v>1040</v>
      </c>
      <c r="P186" s="42">
        <v>45850</v>
      </c>
      <c r="Q186" s="107">
        <v>7.62</v>
      </c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56" ht="14.25" customHeight="1">
      <c r="A187" s="91" t="s">
        <v>78</v>
      </c>
      <c r="B187" s="42">
        <v>2818</v>
      </c>
      <c r="C187" s="316">
        <v>409979</v>
      </c>
      <c r="D187" s="107">
        <v>10.163636363636364</v>
      </c>
      <c r="E187" s="223"/>
      <c r="F187" s="42">
        <v>1055</v>
      </c>
      <c r="G187" s="316">
        <v>12509</v>
      </c>
      <c r="H187" s="107">
        <v>9.8285714285714274</v>
      </c>
      <c r="I187" s="411"/>
      <c r="J187" s="91"/>
      <c r="K187" s="42">
        <v>1430</v>
      </c>
      <c r="L187" s="42">
        <v>36680</v>
      </c>
      <c r="M187" s="107">
        <v>8.6571428571428566</v>
      </c>
      <c r="N187" s="180"/>
      <c r="O187" s="42">
        <v>1055</v>
      </c>
      <c r="P187" s="42">
        <v>46110</v>
      </c>
      <c r="Q187" s="107">
        <v>7.62</v>
      </c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56" ht="14.25" customHeight="1">
      <c r="A188" s="91" t="s">
        <v>79</v>
      </c>
      <c r="B188" s="42">
        <v>2896</v>
      </c>
      <c r="C188" s="316">
        <v>407445</v>
      </c>
      <c r="D188" s="107">
        <v>10.727272727272727</v>
      </c>
      <c r="E188" s="223"/>
      <c r="F188" s="42">
        <v>1341</v>
      </c>
      <c r="G188" s="316">
        <v>16768</v>
      </c>
      <c r="H188" s="107">
        <v>9.8857142857142861</v>
      </c>
      <c r="I188" s="411"/>
      <c r="J188" s="91" t="s">
        <v>78</v>
      </c>
      <c r="K188" s="42">
        <v>1543</v>
      </c>
      <c r="L188" s="42">
        <v>39378</v>
      </c>
      <c r="M188" s="107">
        <v>9.0857142857142854</v>
      </c>
      <c r="N188" s="180"/>
      <c r="O188" s="42">
        <v>1074</v>
      </c>
      <c r="P188" s="42">
        <v>46180</v>
      </c>
      <c r="Q188" s="107">
        <v>7.62</v>
      </c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56" ht="14.25" customHeight="1">
      <c r="A189" s="91" t="s">
        <v>80</v>
      </c>
      <c r="B189" s="42">
        <v>3025</v>
      </c>
      <c r="C189" s="316">
        <v>432000</v>
      </c>
      <c r="D189" s="107">
        <v>10.636363636363637</v>
      </c>
      <c r="E189" s="223"/>
      <c r="F189" s="42">
        <v>1443</v>
      </c>
      <c r="G189" s="316">
        <v>18845</v>
      </c>
      <c r="H189" s="107">
        <v>9.8857142857142861</v>
      </c>
      <c r="I189" s="411"/>
      <c r="J189" s="91" t="s">
        <v>80</v>
      </c>
      <c r="K189" s="42">
        <v>1600</v>
      </c>
      <c r="L189" s="42">
        <v>42775</v>
      </c>
      <c r="M189" s="107">
        <v>9.0857142857142854</v>
      </c>
      <c r="N189" s="180"/>
      <c r="O189" s="42">
        <v>1048</v>
      </c>
      <c r="P189" s="42">
        <v>46921</v>
      </c>
      <c r="Q189" s="107">
        <v>7.82</v>
      </c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56" ht="14.25" customHeight="1">
      <c r="A190" s="91" t="s">
        <v>81</v>
      </c>
      <c r="B190" s="42">
        <v>2752</v>
      </c>
      <c r="C190" s="316">
        <v>401323</v>
      </c>
      <c r="D190" s="107">
        <v>10.727272727272727</v>
      </c>
      <c r="E190" s="223"/>
      <c r="F190" s="42">
        <v>1443</v>
      </c>
      <c r="G190" s="316">
        <v>18570</v>
      </c>
      <c r="H190" s="107">
        <v>9.9285714285714288</v>
      </c>
      <c r="I190" s="411"/>
      <c r="J190" s="91" t="s">
        <v>81</v>
      </c>
      <c r="K190" s="42">
        <v>1592</v>
      </c>
      <c r="L190" s="42">
        <v>41945</v>
      </c>
      <c r="M190" s="107">
        <v>9.0857142857142854</v>
      </c>
      <c r="N190" s="180"/>
      <c r="O190" s="42">
        <v>1020</v>
      </c>
      <c r="P190" s="42">
        <v>42080</v>
      </c>
      <c r="Q190" s="107">
        <v>7.82</v>
      </c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56" ht="14.25" customHeight="1">
      <c r="A191" s="91" t="s">
        <v>82</v>
      </c>
      <c r="B191" s="42">
        <v>2703</v>
      </c>
      <c r="C191" s="316">
        <v>399607</v>
      </c>
      <c r="D191" s="107">
        <v>10.954545454545455</v>
      </c>
      <c r="E191" s="223"/>
      <c r="F191" s="42">
        <v>1349</v>
      </c>
      <c r="G191" s="316">
        <v>17125</v>
      </c>
      <c r="H191" s="107">
        <v>9.9285714285714288</v>
      </c>
      <c r="I191" s="411"/>
      <c r="J191" s="91" t="s">
        <v>82</v>
      </c>
      <c r="K191" s="42">
        <v>1647</v>
      </c>
      <c r="L191" s="42">
        <v>42812</v>
      </c>
      <c r="M191" s="107">
        <v>9.0857142857142854</v>
      </c>
      <c r="N191" s="180"/>
      <c r="O191" s="42">
        <v>925</v>
      </c>
      <c r="P191" s="42">
        <v>39120</v>
      </c>
      <c r="Q191" s="107">
        <v>7.82</v>
      </c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56" ht="14.25" customHeight="1">
      <c r="A192" s="91" t="s">
        <v>83</v>
      </c>
      <c r="B192" s="42">
        <v>2419</v>
      </c>
      <c r="C192" s="316">
        <v>361187</v>
      </c>
      <c r="D192" s="107">
        <v>11.318181818181818</v>
      </c>
      <c r="E192" s="223"/>
      <c r="F192" s="42">
        <v>1473</v>
      </c>
      <c r="G192" s="316">
        <v>19306</v>
      </c>
      <c r="H192" s="107">
        <v>10.242857142857144</v>
      </c>
      <c r="I192" s="411"/>
      <c r="J192" s="91" t="s">
        <v>83</v>
      </c>
      <c r="K192" s="42">
        <v>1602</v>
      </c>
      <c r="L192" s="42">
        <v>41522</v>
      </c>
      <c r="M192" s="107">
        <v>9.2999999999999989</v>
      </c>
      <c r="N192" s="180"/>
      <c r="O192" s="42">
        <v>1077</v>
      </c>
      <c r="P192" s="42">
        <v>43551</v>
      </c>
      <c r="Q192" s="107">
        <v>8.4</v>
      </c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ht="14.25" customHeight="1">
      <c r="A193" s="91" t="s">
        <v>84</v>
      </c>
      <c r="B193" s="42">
        <v>2964</v>
      </c>
      <c r="C193" s="316">
        <v>421963</v>
      </c>
      <c r="D193" s="107">
        <v>12.290909090909089</v>
      </c>
      <c r="E193" s="223"/>
      <c r="F193" s="42">
        <v>1496</v>
      </c>
      <c r="G193" s="316">
        <v>19514</v>
      </c>
      <c r="H193" s="107">
        <v>10.257142857142856</v>
      </c>
      <c r="I193" s="411"/>
      <c r="J193" s="91" t="s">
        <v>84</v>
      </c>
      <c r="K193" s="42">
        <v>1636</v>
      </c>
      <c r="L193" s="42">
        <v>42365</v>
      </c>
      <c r="M193" s="107">
        <v>9.2999999999999989</v>
      </c>
      <c r="N193" s="180"/>
      <c r="O193" s="42">
        <v>1075</v>
      </c>
      <c r="P193" s="42">
        <v>43595</v>
      </c>
      <c r="Q193" s="107">
        <v>8.4</v>
      </c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ht="14.25" customHeight="1">
      <c r="A194" s="91" t="s">
        <v>85</v>
      </c>
      <c r="B194" s="42">
        <v>3007</v>
      </c>
      <c r="C194" s="316">
        <v>427385</v>
      </c>
      <c r="D194" s="107">
        <v>12.654545454545454</v>
      </c>
      <c r="E194" s="223"/>
      <c r="F194" s="42">
        <v>1445</v>
      </c>
      <c r="G194" s="316">
        <v>19863</v>
      </c>
      <c r="H194" s="107">
        <v>11.085714285714285</v>
      </c>
      <c r="I194" s="411"/>
      <c r="J194" s="91" t="s">
        <v>85</v>
      </c>
      <c r="K194" s="42">
        <v>1617</v>
      </c>
      <c r="L194" s="42">
        <v>41563</v>
      </c>
      <c r="M194" s="107">
        <v>9.2999999999999989</v>
      </c>
      <c r="N194" s="180"/>
      <c r="O194" s="42">
        <v>1127</v>
      </c>
      <c r="P194" s="42">
        <v>48530</v>
      </c>
      <c r="Q194" s="107">
        <v>8.4</v>
      </c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ht="14.25" customHeight="1">
      <c r="A195" s="432" t="s">
        <v>86</v>
      </c>
      <c r="B195" s="433">
        <v>2936</v>
      </c>
      <c r="C195" s="316">
        <v>413280</v>
      </c>
      <c r="D195" s="107">
        <v>13.2</v>
      </c>
      <c r="E195" s="223"/>
      <c r="F195" s="42">
        <v>1542</v>
      </c>
      <c r="G195" s="316">
        <v>20098</v>
      </c>
      <c r="H195" s="107">
        <v>11.085714285714285</v>
      </c>
      <c r="I195" s="411"/>
      <c r="J195" s="91" t="s">
        <v>86</v>
      </c>
      <c r="K195" s="42">
        <v>1677</v>
      </c>
      <c r="L195" s="42">
        <v>46431</v>
      </c>
      <c r="M195" s="107">
        <v>9.7142857142857135</v>
      </c>
      <c r="N195" s="180"/>
      <c r="O195" s="42">
        <v>1062</v>
      </c>
      <c r="P195" s="42">
        <v>43537</v>
      </c>
      <c r="Q195" s="107">
        <v>9.1999999999999993</v>
      </c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ht="14.25" customHeight="1">
      <c r="A196" s="57" t="s">
        <v>327</v>
      </c>
      <c r="B196" s="42"/>
      <c r="C196" s="42"/>
      <c r="D196" s="107"/>
      <c r="E196" s="42"/>
      <c r="F196" s="42"/>
      <c r="G196" s="42"/>
      <c r="H196" s="107"/>
      <c r="I196" s="49"/>
      <c r="J196" s="57" t="s">
        <v>262</v>
      </c>
      <c r="K196" s="42"/>
      <c r="L196" s="42"/>
      <c r="M196" s="107"/>
      <c r="N196" s="42"/>
      <c r="O196" s="42"/>
      <c r="P196" s="42"/>
      <c r="Q196" s="107"/>
    </row>
    <row r="197" spans="1:35" ht="14.25" customHeight="1">
      <c r="A197" s="155" t="s">
        <v>47</v>
      </c>
      <c r="B197" s="67">
        <f>SUM(B198:B209)</f>
        <v>34212</v>
      </c>
      <c r="C197" s="67">
        <f>SUM(C198:C209)</f>
        <v>5049770</v>
      </c>
      <c r="D197" s="186">
        <f>SUM(D198:D209)/12</f>
        <v>5.8391666666666664</v>
      </c>
      <c r="E197" s="67"/>
      <c r="F197" s="67">
        <f>SUM(F198:F209)</f>
        <v>20398</v>
      </c>
      <c r="G197" s="67">
        <f>SUM(G198:G209)</f>
        <v>324515</v>
      </c>
      <c r="H197" s="186">
        <f>SUM(H198:H209)/12</f>
        <v>5.7699999999999987</v>
      </c>
      <c r="I197" s="69"/>
      <c r="J197" s="155" t="s">
        <v>47</v>
      </c>
      <c r="K197" s="69">
        <f>SUM(K198:K209)</f>
        <v>18946</v>
      </c>
      <c r="L197" s="67">
        <f>SUM(L198:L209)</f>
        <v>552635</v>
      </c>
      <c r="M197" s="186">
        <f>SUM(M198:M209)/12</f>
        <v>5.0650000000000004</v>
      </c>
      <c r="N197" s="153"/>
      <c r="O197" s="69">
        <f>SUM(O198:O209)</f>
        <v>12666</v>
      </c>
      <c r="P197" s="67">
        <f>SUM(P198:P209)</f>
        <v>566343</v>
      </c>
      <c r="Q197" s="186">
        <f>SUM(Q198:Q209)/12</f>
        <v>4.0716666666666663</v>
      </c>
    </row>
    <row r="198" spans="1:35" ht="14.25" customHeight="1">
      <c r="A198" s="91" t="s">
        <v>75</v>
      </c>
      <c r="B198" s="42">
        <v>2714</v>
      </c>
      <c r="C198" s="316">
        <v>376599</v>
      </c>
      <c r="D198" s="107">
        <v>5.87</v>
      </c>
      <c r="E198" s="223"/>
      <c r="F198" s="23">
        <v>1540</v>
      </c>
      <c r="G198" s="42">
        <v>20125</v>
      </c>
      <c r="H198" s="107">
        <v>5.78</v>
      </c>
      <c r="I198" s="411"/>
      <c r="J198" s="91" t="s">
        <v>75</v>
      </c>
      <c r="K198" s="42">
        <v>1606</v>
      </c>
      <c r="L198" s="42">
        <v>46216</v>
      </c>
      <c r="M198" s="107">
        <v>5.12</v>
      </c>
      <c r="N198" s="180"/>
      <c r="O198" s="42">
        <v>1088</v>
      </c>
      <c r="P198" s="42">
        <v>47390</v>
      </c>
      <c r="Q198" s="107">
        <v>4.0999999999999996</v>
      </c>
    </row>
    <row r="199" spans="1:35" ht="14.25" customHeight="1">
      <c r="A199" s="91" t="s">
        <v>76</v>
      </c>
      <c r="B199" s="42">
        <v>2790</v>
      </c>
      <c r="C199" s="316">
        <v>365999</v>
      </c>
      <c r="D199" s="107">
        <v>5.87</v>
      </c>
      <c r="E199" s="223"/>
      <c r="F199" s="42">
        <v>1500</v>
      </c>
      <c r="G199" s="42">
        <v>18520</v>
      </c>
      <c r="H199" s="107">
        <v>5.78</v>
      </c>
      <c r="I199" s="411"/>
      <c r="J199" s="91" t="s">
        <v>76</v>
      </c>
      <c r="K199" s="42">
        <v>1504</v>
      </c>
      <c r="L199" s="42">
        <v>44793</v>
      </c>
      <c r="M199" s="107">
        <v>5.12</v>
      </c>
      <c r="N199" s="180"/>
      <c r="O199" s="42">
        <v>1075</v>
      </c>
      <c r="P199" s="42">
        <v>48052</v>
      </c>
      <c r="Q199" s="107">
        <v>4.1100000000000003</v>
      </c>
    </row>
    <row r="200" spans="1:35" ht="14.25" customHeight="1">
      <c r="A200" s="91" t="s">
        <v>77</v>
      </c>
      <c r="B200" s="42">
        <v>2911</v>
      </c>
      <c r="C200" s="316">
        <v>367912</v>
      </c>
      <c r="D200" s="107">
        <v>5.85</v>
      </c>
      <c r="E200" s="223"/>
      <c r="F200" s="42">
        <v>1419</v>
      </c>
      <c r="G200" s="42">
        <v>19261</v>
      </c>
      <c r="H200" s="107">
        <v>5.76</v>
      </c>
      <c r="I200" s="411"/>
      <c r="J200" s="91" t="s">
        <v>77</v>
      </c>
      <c r="K200" s="42">
        <v>1492</v>
      </c>
      <c r="L200" s="42">
        <v>42926</v>
      </c>
      <c r="M200" s="107">
        <v>5.0999999999999996</v>
      </c>
      <c r="N200" s="180"/>
      <c r="O200" s="42">
        <v>1040</v>
      </c>
      <c r="P200" s="42">
        <v>48870</v>
      </c>
      <c r="Q200" s="107">
        <v>4.0999999999999996</v>
      </c>
    </row>
    <row r="201" spans="1:35" ht="14.25" customHeight="1">
      <c r="A201" s="91" t="s">
        <v>78</v>
      </c>
      <c r="B201" s="42">
        <v>2901</v>
      </c>
      <c r="C201" s="316">
        <v>383832</v>
      </c>
      <c r="D201" s="107">
        <v>5.84</v>
      </c>
      <c r="E201" s="223"/>
      <c r="F201" s="42">
        <v>1588</v>
      </c>
      <c r="G201" s="42">
        <v>21564</v>
      </c>
      <c r="H201" s="107">
        <v>5.77</v>
      </c>
      <c r="I201" s="411"/>
      <c r="J201" s="91"/>
      <c r="K201" s="42">
        <v>1430</v>
      </c>
      <c r="L201" s="42">
        <v>42956</v>
      </c>
      <c r="M201" s="107">
        <v>5.08</v>
      </c>
      <c r="N201" s="180"/>
      <c r="O201" s="42">
        <v>1055</v>
      </c>
      <c r="P201" s="42">
        <v>45795</v>
      </c>
      <c r="Q201" s="107">
        <v>4.0999999999999996</v>
      </c>
    </row>
    <row r="202" spans="1:35" ht="14.25" customHeight="1">
      <c r="A202" s="91" t="s">
        <v>79</v>
      </c>
      <c r="B202" s="42">
        <v>2738</v>
      </c>
      <c r="C202" s="316">
        <v>377167</v>
      </c>
      <c r="D202" s="107">
        <v>5.85</v>
      </c>
      <c r="E202" s="223"/>
      <c r="F202" s="42">
        <v>1804</v>
      </c>
      <c r="G202" s="42">
        <v>24121</v>
      </c>
      <c r="H202" s="107">
        <v>5.78</v>
      </c>
      <c r="I202" s="411"/>
      <c r="J202" s="91" t="s">
        <v>78</v>
      </c>
      <c r="K202" s="42">
        <v>1543</v>
      </c>
      <c r="L202" s="42">
        <v>45026</v>
      </c>
      <c r="M202" s="107">
        <v>5.07</v>
      </c>
      <c r="N202" s="180"/>
      <c r="O202" s="42">
        <v>1074</v>
      </c>
      <c r="P202" s="42">
        <v>43968</v>
      </c>
      <c r="Q202" s="107">
        <v>4.09</v>
      </c>
    </row>
    <row r="203" spans="1:35" ht="14.25" customHeight="1">
      <c r="A203" s="91" t="s">
        <v>80</v>
      </c>
      <c r="B203" s="42">
        <v>2971</v>
      </c>
      <c r="C203" s="316">
        <v>410287</v>
      </c>
      <c r="D203" s="107">
        <v>5.83</v>
      </c>
      <c r="E203" s="223"/>
      <c r="F203" s="42">
        <v>1875</v>
      </c>
      <c r="G203" s="42">
        <v>25672</v>
      </c>
      <c r="H203" s="107">
        <v>5.77</v>
      </c>
      <c r="I203" s="411"/>
      <c r="J203" s="91" t="s">
        <v>80</v>
      </c>
      <c r="K203" s="42">
        <v>1600</v>
      </c>
      <c r="L203" s="42">
        <v>44098</v>
      </c>
      <c r="M203" s="107">
        <v>5.05</v>
      </c>
      <c r="N203" s="180"/>
      <c r="O203" s="42">
        <v>1048</v>
      </c>
      <c r="P203" s="42">
        <v>41929</v>
      </c>
      <c r="Q203" s="107">
        <v>4.08</v>
      </c>
    </row>
    <row r="204" spans="1:35" ht="14.25" customHeight="1">
      <c r="A204" s="91" t="s">
        <v>81</v>
      </c>
      <c r="B204" s="42">
        <v>2855</v>
      </c>
      <c r="C204" s="316">
        <v>397281</v>
      </c>
      <c r="D204" s="107">
        <v>5.83</v>
      </c>
      <c r="E204" s="223"/>
      <c r="F204" s="42">
        <v>1840</v>
      </c>
      <c r="G204" s="42">
        <v>19886</v>
      </c>
      <c r="H204" s="107">
        <v>5.77</v>
      </c>
      <c r="I204" s="411"/>
      <c r="J204" s="91" t="s">
        <v>81</v>
      </c>
      <c r="K204" s="42">
        <v>1592</v>
      </c>
      <c r="L204" s="42">
        <v>40512</v>
      </c>
      <c r="M204" s="107">
        <v>5.04</v>
      </c>
      <c r="N204" s="180"/>
      <c r="O204" s="42">
        <v>1020</v>
      </c>
      <c r="P204" s="42">
        <v>44260</v>
      </c>
      <c r="Q204" s="107">
        <v>4.0599999999999996</v>
      </c>
    </row>
    <row r="205" spans="1:35" ht="14.25" customHeight="1">
      <c r="A205" s="91" t="s">
        <v>82</v>
      </c>
      <c r="B205" s="42">
        <v>2913</v>
      </c>
      <c r="C205" s="316">
        <v>444109</v>
      </c>
      <c r="D205" s="107">
        <v>5.82</v>
      </c>
      <c r="E205" s="223"/>
      <c r="F205" s="42">
        <v>1857</v>
      </c>
      <c r="G205" s="42">
        <v>38380</v>
      </c>
      <c r="H205" s="107">
        <v>5.77</v>
      </c>
      <c r="I205" s="411"/>
      <c r="J205" s="91" t="s">
        <v>82</v>
      </c>
      <c r="K205" s="42">
        <v>1647</v>
      </c>
      <c r="L205" s="42">
        <v>48876</v>
      </c>
      <c r="M205" s="107">
        <v>5.05</v>
      </c>
      <c r="N205" s="180"/>
      <c r="O205" s="42">
        <v>925</v>
      </c>
      <c r="P205" s="42">
        <v>48796</v>
      </c>
      <c r="Q205" s="107">
        <v>4.05</v>
      </c>
    </row>
    <row r="206" spans="1:35" ht="14.25" customHeight="1">
      <c r="A206" s="91" t="s">
        <v>83</v>
      </c>
      <c r="B206" s="42">
        <v>2884</v>
      </c>
      <c r="C206" s="316">
        <v>491812</v>
      </c>
      <c r="D206" s="107">
        <v>5.83</v>
      </c>
      <c r="E206" s="223"/>
      <c r="F206" s="42">
        <v>1848</v>
      </c>
      <c r="G206" s="42">
        <v>35122</v>
      </c>
      <c r="H206" s="107">
        <v>5.77</v>
      </c>
      <c r="I206" s="411"/>
      <c r="J206" s="91" t="s">
        <v>83</v>
      </c>
      <c r="K206" s="42">
        <v>1602</v>
      </c>
      <c r="L206" s="42">
        <v>48799</v>
      </c>
      <c r="M206" s="107">
        <v>5.03</v>
      </c>
      <c r="N206" s="180"/>
      <c r="O206" s="42">
        <v>1077</v>
      </c>
      <c r="P206" s="42">
        <v>49555</v>
      </c>
      <c r="Q206" s="107">
        <v>4.05</v>
      </c>
    </row>
    <row r="207" spans="1:35" ht="14.25" customHeight="1">
      <c r="A207" s="91" t="s">
        <v>84</v>
      </c>
      <c r="B207" s="42">
        <v>2835</v>
      </c>
      <c r="C207" s="316">
        <v>451085</v>
      </c>
      <c r="D207" s="107">
        <v>5.83</v>
      </c>
      <c r="E207" s="223"/>
      <c r="F207" s="42">
        <v>1578</v>
      </c>
      <c r="G207" s="42">
        <v>34665</v>
      </c>
      <c r="H207" s="107">
        <v>5.77</v>
      </c>
      <c r="I207" s="411"/>
      <c r="J207" s="91" t="s">
        <v>84</v>
      </c>
      <c r="K207" s="42">
        <v>1636</v>
      </c>
      <c r="L207" s="42">
        <v>47620</v>
      </c>
      <c r="M207" s="107">
        <v>5.04</v>
      </c>
      <c r="N207" s="180"/>
      <c r="O207" s="42">
        <v>1075</v>
      </c>
      <c r="P207" s="42">
        <v>51100</v>
      </c>
      <c r="Q207" s="107">
        <v>4.05</v>
      </c>
    </row>
    <row r="208" spans="1:35" ht="14.25" customHeight="1">
      <c r="A208" s="91" t="s">
        <v>85</v>
      </c>
      <c r="B208" s="42">
        <v>2855</v>
      </c>
      <c r="C208" s="316">
        <v>482588</v>
      </c>
      <c r="D208" s="107">
        <v>5.82</v>
      </c>
      <c r="E208" s="223"/>
      <c r="F208" s="42">
        <v>1840</v>
      </c>
      <c r="G208" s="42">
        <v>34536</v>
      </c>
      <c r="H208" s="107">
        <v>5.77</v>
      </c>
      <c r="I208" s="411"/>
      <c r="J208" s="91" t="s">
        <v>85</v>
      </c>
      <c r="K208" s="42">
        <v>1617</v>
      </c>
      <c r="L208" s="42">
        <v>48437</v>
      </c>
      <c r="M208" s="107">
        <v>5.04</v>
      </c>
      <c r="N208" s="180"/>
      <c r="O208" s="42">
        <v>1127</v>
      </c>
      <c r="P208" s="42">
        <v>51905</v>
      </c>
      <c r="Q208" s="107">
        <v>4.03</v>
      </c>
    </row>
    <row r="209" spans="1:35" ht="14.25" customHeight="1">
      <c r="A209" s="91" t="s">
        <v>86</v>
      </c>
      <c r="B209" s="42">
        <v>2845</v>
      </c>
      <c r="C209" s="316">
        <v>501099</v>
      </c>
      <c r="D209" s="107">
        <v>5.83</v>
      </c>
      <c r="E209" s="223"/>
      <c r="F209" s="42">
        <v>1709</v>
      </c>
      <c r="G209" s="42">
        <v>32663</v>
      </c>
      <c r="H209" s="107">
        <v>5.75</v>
      </c>
      <c r="I209" s="411"/>
      <c r="J209" s="50" t="s">
        <v>86</v>
      </c>
      <c r="K209" s="42">
        <v>1677</v>
      </c>
      <c r="L209" s="42">
        <v>52376</v>
      </c>
      <c r="M209" s="107">
        <v>5.04</v>
      </c>
      <c r="N209" s="180"/>
      <c r="O209" s="42">
        <v>1062</v>
      </c>
      <c r="P209" s="42">
        <v>44723</v>
      </c>
      <c r="Q209" s="107">
        <v>4.04</v>
      </c>
    </row>
    <row r="210" spans="1:35" ht="14.25" customHeight="1">
      <c r="A210" s="57" t="s">
        <v>361</v>
      </c>
      <c r="D210" s="499"/>
      <c r="H210" s="499"/>
      <c r="M210" s="499"/>
      <c r="Q210" s="499"/>
    </row>
    <row r="211" spans="1:35" ht="14.25" customHeight="1">
      <c r="A211" s="155" t="s">
        <v>47</v>
      </c>
      <c r="B211" s="67">
        <f>SUM(B212:B223)</f>
        <v>37197</v>
      </c>
      <c r="C211" s="67">
        <f>SUM(C212:C223)</f>
        <v>4938107</v>
      </c>
      <c r="D211" s="186">
        <f>SUM(D212:D223)/10</f>
        <v>12.748181818181822</v>
      </c>
      <c r="E211" s="67"/>
      <c r="F211" s="67">
        <f>SUM(F212:F223)</f>
        <v>21592</v>
      </c>
      <c r="G211" s="67">
        <f>SUM(G212:G223)</f>
        <v>298932.2</v>
      </c>
      <c r="H211" s="186">
        <f>SUM(H212:H223)/10</f>
        <v>11.579999999999998</v>
      </c>
      <c r="I211" s="69"/>
      <c r="J211" s="155" t="s">
        <v>47</v>
      </c>
      <c r="K211" s="69">
        <f>SUM(K212:K223)</f>
        <v>20987</v>
      </c>
      <c r="L211" s="69">
        <f>SUM(L212:L223)</f>
        <v>566318</v>
      </c>
      <c r="M211" s="186">
        <f>SUM(M212:M223)/10</f>
        <v>9.5642857142857149</v>
      </c>
      <c r="N211" s="153"/>
      <c r="O211" s="69">
        <f>SUM(O212:O223)</f>
        <v>10399</v>
      </c>
      <c r="P211" s="69">
        <f>SUM(P212:P223)</f>
        <v>449544</v>
      </c>
      <c r="Q211" s="186">
        <f>SUM(Q212:Q223)/10</f>
        <v>8.7900000000000009</v>
      </c>
    </row>
    <row r="212" spans="1:35" ht="14.25" customHeight="1">
      <c r="A212" s="91" t="s">
        <v>75</v>
      </c>
      <c r="B212" s="42">
        <v>2790</v>
      </c>
      <c r="C212" s="316">
        <v>365999</v>
      </c>
      <c r="D212" s="213">
        <v>13.163636363636364</v>
      </c>
      <c r="E212" s="223"/>
      <c r="F212" s="42">
        <v>1500</v>
      </c>
      <c r="G212" s="316">
        <v>18520</v>
      </c>
      <c r="H212" s="213">
        <v>10.942857142857141</v>
      </c>
      <c r="I212" s="411"/>
      <c r="J212" s="91"/>
      <c r="K212" s="42">
        <v>1634</v>
      </c>
      <c r="L212" s="316">
        <v>44793</v>
      </c>
      <c r="M212" s="213">
        <v>9.8571428571428577</v>
      </c>
      <c r="N212" s="180"/>
      <c r="O212" s="42">
        <v>1032</v>
      </c>
      <c r="P212" s="316">
        <v>48052</v>
      </c>
      <c r="Q212" s="213">
        <v>9</v>
      </c>
    </row>
    <row r="213" spans="1:35" ht="14.25" customHeight="1">
      <c r="A213" s="91" t="s">
        <v>76</v>
      </c>
      <c r="B213" s="42">
        <v>3216</v>
      </c>
      <c r="C213" s="316">
        <v>391328</v>
      </c>
      <c r="D213" s="213">
        <v>12.936363636363637</v>
      </c>
      <c r="E213" s="223"/>
      <c r="F213" s="42">
        <v>1504</v>
      </c>
      <c r="G213" s="316">
        <v>18916</v>
      </c>
      <c r="H213" s="213">
        <v>10.528571428571428</v>
      </c>
      <c r="I213" s="411"/>
      <c r="J213" s="91"/>
      <c r="K213" s="42">
        <v>1534</v>
      </c>
      <c r="L213" s="316">
        <v>42026</v>
      </c>
      <c r="M213" s="213">
        <v>9.3571428571428577</v>
      </c>
      <c r="N213" s="180"/>
      <c r="O213" s="42">
        <v>1113</v>
      </c>
      <c r="P213" s="316">
        <v>49042</v>
      </c>
      <c r="Q213" s="213">
        <v>8.6999999999999993</v>
      </c>
    </row>
    <row r="214" spans="1:35" ht="14.25" customHeight="1">
      <c r="A214" s="91" t="s">
        <v>77</v>
      </c>
      <c r="B214" s="42">
        <v>3209</v>
      </c>
      <c r="C214" s="316">
        <v>395778</v>
      </c>
      <c r="D214" s="213">
        <v>12.890909090909092</v>
      </c>
      <c r="E214" s="223"/>
      <c r="F214" s="42">
        <v>1460</v>
      </c>
      <c r="G214" s="316">
        <v>19164.2</v>
      </c>
      <c r="H214" s="213">
        <v>10.385714285714286</v>
      </c>
      <c r="I214" s="411"/>
      <c r="J214" s="91"/>
      <c r="K214" s="42">
        <v>1545</v>
      </c>
      <c r="L214" s="316">
        <v>42425</v>
      </c>
      <c r="M214" s="213">
        <v>9.3571428571428577</v>
      </c>
      <c r="N214" s="180"/>
      <c r="O214" s="42">
        <v>1123</v>
      </c>
      <c r="P214" s="316">
        <v>49362</v>
      </c>
      <c r="Q214" s="213">
        <v>8.6999999999999993</v>
      </c>
    </row>
    <row r="215" spans="1:35" ht="14.25" customHeight="1">
      <c r="A215" s="91" t="s">
        <v>78</v>
      </c>
      <c r="B215" s="42">
        <v>3340</v>
      </c>
      <c r="C215" s="316">
        <v>410120</v>
      </c>
      <c r="D215" s="213">
        <v>12.618181818181819</v>
      </c>
      <c r="E215" s="223"/>
      <c r="F215" s="42">
        <v>1599</v>
      </c>
      <c r="G215" s="316">
        <v>21221</v>
      </c>
      <c r="H215" s="213">
        <v>12.357142857142858</v>
      </c>
      <c r="I215" s="411"/>
      <c r="J215" s="91"/>
      <c r="K215" s="42">
        <v>1855</v>
      </c>
      <c r="L215" s="316">
        <v>50625</v>
      </c>
      <c r="M215" s="213">
        <v>9.3571428571428577</v>
      </c>
      <c r="N215" s="180"/>
      <c r="O215" s="42">
        <v>1109</v>
      </c>
      <c r="P215" s="316">
        <v>46730</v>
      </c>
      <c r="Q215" s="213">
        <v>8.9</v>
      </c>
    </row>
    <row r="216" spans="1:35" ht="14.25" customHeight="1">
      <c r="A216" s="91" t="s">
        <v>79</v>
      </c>
      <c r="B216" s="42">
        <v>3416</v>
      </c>
      <c r="C216" s="316">
        <v>446062</v>
      </c>
      <c r="D216" s="213">
        <v>12.618181818181819</v>
      </c>
      <c r="E216" s="223"/>
      <c r="F216" s="42">
        <v>1762</v>
      </c>
      <c r="G216" s="316">
        <v>25860</v>
      </c>
      <c r="H216" s="213">
        <v>11.757142857142856</v>
      </c>
      <c r="I216" s="411"/>
      <c r="J216" s="91"/>
      <c r="K216" s="42">
        <v>2755</v>
      </c>
      <c r="L216" s="316">
        <v>71965</v>
      </c>
      <c r="M216" s="213">
        <v>9.5</v>
      </c>
      <c r="N216" s="180"/>
      <c r="O216" s="42">
        <v>1129</v>
      </c>
      <c r="P216" s="316">
        <v>47365</v>
      </c>
      <c r="Q216" s="213">
        <v>8.9</v>
      </c>
    </row>
    <row r="217" spans="1:35" ht="14.25" customHeight="1">
      <c r="A217" s="91" t="s">
        <v>80</v>
      </c>
      <c r="B217" s="42">
        <v>3524</v>
      </c>
      <c r="C217" s="316">
        <v>482650</v>
      </c>
      <c r="D217" s="213">
        <v>12.618181818181819</v>
      </c>
      <c r="E217" s="223"/>
      <c r="F217" s="42">
        <v>1760</v>
      </c>
      <c r="G217" s="316">
        <v>25160</v>
      </c>
      <c r="H217" s="213">
        <v>11.757142857142856</v>
      </c>
      <c r="I217" s="411"/>
      <c r="J217" s="91"/>
      <c r="K217" s="42">
        <v>2620</v>
      </c>
      <c r="L217" s="316">
        <v>73370</v>
      </c>
      <c r="M217" s="213">
        <v>9.5</v>
      </c>
      <c r="N217" s="180"/>
      <c r="O217" s="42">
        <v>1054</v>
      </c>
      <c r="P217" s="316">
        <v>48755</v>
      </c>
      <c r="Q217" s="213">
        <v>8.9</v>
      </c>
    </row>
    <row r="218" spans="1:35" ht="14.25" customHeight="1">
      <c r="A218" s="91" t="s">
        <v>81</v>
      </c>
      <c r="B218" s="42">
        <v>4656</v>
      </c>
      <c r="C218" s="316">
        <v>616978</v>
      </c>
      <c r="D218" s="213">
        <v>12.618181818181819</v>
      </c>
      <c r="E218" s="223"/>
      <c r="F218" s="42">
        <v>3596</v>
      </c>
      <c r="G218" s="316">
        <v>51805</v>
      </c>
      <c r="H218" s="213">
        <v>11.757142857142856</v>
      </c>
      <c r="I218" s="411"/>
      <c r="J218" s="91"/>
      <c r="K218" s="42">
        <v>2900</v>
      </c>
      <c r="L218" s="316">
        <v>77973</v>
      </c>
      <c r="M218" s="213">
        <v>9.5</v>
      </c>
      <c r="N218" s="180"/>
      <c r="O218" s="42">
        <v>1234</v>
      </c>
      <c r="P218" s="316">
        <v>48738</v>
      </c>
      <c r="Q218" s="213">
        <v>8.6999999999999993</v>
      </c>
    </row>
    <row r="219" spans="1:35" ht="14.25" customHeight="1">
      <c r="A219" s="91" t="s">
        <v>82</v>
      </c>
      <c r="B219" s="42">
        <v>4377</v>
      </c>
      <c r="C219" s="316">
        <v>598759</v>
      </c>
      <c r="D219" s="213">
        <v>12.618181818181819</v>
      </c>
      <c r="E219" s="223"/>
      <c r="F219" s="42">
        <v>2820</v>
      </c>
      <c r="G219" s="316">
        <v>39295</v>
      </c>
      <c r="H219" s="213">
        <v>11.971428571428572</v>
      </c>
      <c r="I219" s="411"/>
      <c r="J219" s="91"/>
      <c r="K219" s="42">
        <v>2010</v>
      </c>
      <c r="L219" s="316">
        <v>52479</v>
      </c>
      <c r="M219" s="213">
        <v>9.5</v>
      </c>
      <c r="N219" s="180"/>
      <c r="O219" s="42">
        <v>1170</v>
      </c>
      <c r="P219" s="316">
        <v>50215</v>
      </c>
      <c r="Q219" s="213">
        <v>8.6999999999999993</v>
      </c>
    </row>
    <row r="220" spans="1:35" ht="14.25" customHeight="1">
      <c r="A220" s="91" t="s">
        <v>83</v>
      </c>
      <c r="B220" s="42">
        <v>4274</v>
      </c>
      <c r="C220" s="316">
        <v>625999</v>
      </c>
      <c r="D220" s="213">
        <v>12.618181818181819</v>
      </c>
      <c r="E220" s="223"/>
      <c r="F220" s="42">
        <v>2828</v>
      </c>
      <c r="G220" s="316">
        <v>39488</v>
      </c>
      <c r="H220" s="213">
        <v>11.971428571428572</v>
      </c>
      <c r="I220" s="411"/>
      <c r="J220" s="91"/>
      <c r="K220" s="42">
        <v>2062</v>
      </c>
      <c r="L220" s="316">
        <v>55061</v>
      </c>
      <c r="M220" s="213">
        <v>9.7857142857142865</v>
      </c>
      <c r="N220" s="180"/>
      <c r="O220" s="42">
        <v>1170</v>
      </c>
      <c r="P220" s="316">
        <v>49045</v>
      </c>
      <c r="Q220" s="213">
        <v>8.6999999999999993</v>
      </c>
    </row>
    <row r="221" spans="1:35" ht="14.25" customHeight="1">
      <c r="A221" s="91" t="s">
        <v>84</v>
      </c>
      <c r="B221" s="42">
        <v>4395</v>
      </c>
      <c r="C221" s="316">
        <v>604434</v>
      </c>
      <c r="D221" s="213">
        <v>12.781818181818181</v>
      </c>
      <c r="E221" s="223"/>
      <c r="F221" s="42">
        <v>2763</v>
      </c>
      <c r="G221" s="316">
        <v>39503</v>
      </c>
      <c r="H221" s="213">
        <v>12.37142857142857</v>
      </c>
      <c r="I221" s="411"/>
      <c r="J221" s="91"/>
      <c r="K221" s="42">
        <v>2072</v>
      </c>
      <c r="L221" s="316">
        <v>55601</v>
      </c>
      <c r="M221" s="213">
        <v>9.9285714285714288</v>
      </c>
      <c r="N221" s="180"/>
      <c r="O221" s="42">
        <v>265</v>
      </c>
      <c r="P221" s="316">
        <v>12240</v>
      </c>
      <c r="Q221" s="213">
        <v>8.6999999999999993</v>
      </c>
    </row>
    <row r="222" spans="1:35" ht="14.25" customHeight="1">
      <c r="A222" s="91" t="s">
        <v>85</v>
      </c>
      <c r="B222" s="42" t="s">
        <v>0</v>
      </c>
      <c r="C222" s="42" t="s">
        <v>0</v>
      </c>
      <c r="D222" s="42" t="s">
        <v>0</v>
      </c>
      <c r="E222" s="42"/>
      <c r="F222" s="42" t="s">
        <v>0</v>
      </c>
      <c r="G222" s="42" t="s">
        <v>0</v>
      </c>
      <c r="H222" s="42" t="s">
        <v>0</v>
      </c>
      <c r="I222" s="42"/>
      <c r="J222" s="42" t="s">
        <v>0</v>
      </c>
      <c r="K222" s="42" t="s">
        <v>0</v>
      </c>
      <c r="L222" s="42" t="s">
        <v>0</v>
      </c>
      <c r="M222" s="42" t="s">
        <v>0</v>
      </c>
      <c r="N222" s="42"/>
      <c r="O222" s="42" t="s">
        <v>0</v>
      </c>
      <c r="P222" s="42" t="s">
        <v>0</v>
      </c>
      <c r="Q222" s="42" t="s">
        <v>0</v>
      </c>
    </row>
    <row r="223" spans="1:35" ht="14.25" customHeight="1">
      <c r="A223" s="362" t="s">
        <v>86</v>
      </c>
      <c r="B223" s="363" t="s">
        <v>0</v>
      </c>
      <c r="C223" s="94" t="s">
        <v>0</v>
      </c>
      <c r="D223" s="94" t="s">
        <v>0</v>
      </c>
      <c r="E223" s="94"/>
      <c r="F223" s="94" t="s">
        <v>0</v>
      </c>
      <c r="G223" s="94" t="s">
        <v>0</v>
      </c>
      <c r="H223" s="94" t="s">
        <v>0</v>
      </c>
      <c r="I223" s="94"/>
      <c r="J223" s="94" t="s">
        <v>0</v>
      </c>
      <c r="K223" s="94" t="s">
        <v>0</v>
      </c>
      <c r="L223" s="94" t="s">
        <v>0</v>
      </c>
      <c r="M223" s="94" t="s">
        <v>0</v>
      </c>
      <c r="N223" s="94"/>
      <c r="O223" s="94" t="s">
        <v>0</v>
      </c>
      <c r="P223" s="94" t="s">
        <v>0</v>
      </c>
      <c r="Q223" s="94" t="s">
        <v>0</v>
      </c>
    </row>
    <row r="224" spans="1:35">
      <c r="A224" s="351" t="s">
        <v>370</v>
      </c>
      <c r="B224" s="367"/>
      <c r="C224" s="434"/>
      <c r="D224" s="368"/>
      <c r="E224" s="369"/>
      <c r="F224" s="367"/>
      <c r="G224" s="370"/>
      <c r="H224" s="368"/>
      <c r="I224" s="412"/>
      <c r="J224" s="366"/>
      <c r="K224" s="367"/>
      <c r="L224" s="367"/>
      <c r="M224" s="368"/>
      <c r="N224" s="372"/>
      <c r="O224" s="367"/>
      <c r="P224" s="367"/>
      <c r="Q224" s="183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ht="11.1" customHeight="1">
      <c r="A225" s="62" t="s">
        <v>127</v>
      </c>
      <c r="B225" s="129"/>
      <c r="C225" s="129"/>
      <c r="D225" s="129"/>
      <c r="E225" s="129"/>
      <c r="F225" s="129"/>
      <c r="G225" s="129"/>
      <c r="H225" s="73"/>
      <c r="K225" s="62"/>
      <c r="L225" s="62"/>
      <c r="M225" s="62"/>
      <c r="N225" s="62"/>
      <c r="O225" s="62"/>
      <c r="P225" s="62"/>
      <c r="Q225" s="73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</sheetData>
  <mergeCells count="25">
    <mergeCell ref="K70:M70"/>
    <mergeCell ref="O70:Q70"/>
    <mergeCell ref="B70:D70"/>
    <mergeCell ref="F70:H70"/>
    <mergeCell ref="A180:A181"/>
    <mergeCell ref="B180:D180"/>
    <mergeCell ref="F180:H180"/>
    <mergeCell ref="K180:M180"/>
    <mergeCell ref="O180:Q180"/>
    <mergeCell ref="A178:Q178"/>
    <mergeCell ref="O3:Q3"/>
    <mergeCell ref="J37:J38"/>
    <mergeCell ref="K37:M37"/>
    <mergeCell ref="O37:Q37"/>
    <mergeCell ref="A3:A4"/>
    <mergeCell ref="B3:D3"/>
    <mergeCell ref="F3:H3"/>
    <mergeCell ref="J3:J4"/>
    <mergeCell ref="K3:M3"/>
    <mergeCell ref="A37:A38"/>
    <mergeCell ref="B37:D37"/>
    <mergeCell ref="F37:H37"/>
    <mergeCell ref="A68:Q68"/>
    <mergeCell ref="A70:A71"/>
    <mergeCell ref="J70:J71"/>
  </mergeCells>
  <phoneticPr fontId="0" type="noConversion"/>
  <pageMargins left="0.98425196850393704" right="0.98425196850393704" top="1.1811023622047245" bottom="0.98425196850393704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0"/>
  </sheetPr>
  <dimension ref="A1:P128"/>
  <sheetViews>
    <sheetView showGridLines="0" topLeftCell="A23" zoomScaleNormal="100" workbookViewId="0">
      <selection activeCell="A23" sqref="A23:F23"/>
    </sheetView>
  </sheetViews>
  <sheetFormatPr baseColWidth="10" defaultRowHeight="12.75"/>
  <cols>
    <col min="1" max="1" width="15.7109375" customWidth="1"/>
    <col min="2" max="2" width="8.7109375" customWidth="1"/>
    <col min="3" max="3" width="14.28515625" customWidth="1"/>
    <col min="4" max="4" width="15.7109375" customWidth="1"/>
    <col min="5" max="5" width="14.28515625" customWidth="1"/>
    <col min="6" max="6" width="15.7109375" customWidth="1"/>
    <col min="7" max="7" width="2.42578125" customWidth="1"/>
    <col min="8" max="8" width="15.7109375" customWidth="1"/>
    <col min="9" max="9" width="8.7109375" customWidth="1"/>
    <col min="10" max="10" width="14.5703125" customWidth="1"/>
    <col min="11" max="11" width="15.7109375" customWidth="1"/>
    <col min="12" max="12" width="14.5703125" customWidth="1"/>
    <col min="13" max="13" width="15.7109375" customWidth="1"/>
  </cols>
  <sheetData>
    <row r="1" spans="1:13" ht="14.1" hidden="1" customHeight="1">
      <c r="A1" s="526" t="str">
        <f>H1</f>
        <v>12.7  PUNO: POBLACIÓN DE GANADO VACUNO, PRODUCCIÓN DE CARNE Y LECHE, SEGÚN PROVINCIA, 2019 - 2024</v>
      </c>
      <c r="B1" s="526"/>
      <c r="C1" s="526"/>
      <c r="D1" s="526"/>
      <c r="E1" s="526"/>
      <c r="F1" s="526"/>
      <c r="H1" s="526" t="s">
        <v>359</v>
      </c>
      <c r="I1" s="526"/>
      <c r="J1" s="526"/>
      <c r="K1" s="526"/>
      <c r="L1" s="526"/>
      <c r="M1" s="526"/>
    </row>
    <row r="2" spans="1:13" ht="5.0999999999999996" hidden="1" customHeight="1">
      <c r="A2" s="1"/>
      <c r="B2" s="1"/>
      <c r="C2" s="1"/>
      <c r="D2" s="1"/>
      <c r="E2" s="1"/>
      <c r="F2" s="1"/>
      <c r="H2" s="1"/>
      <c r="I2" s="1"/>
      <c r="J2" s="1"/>
      <c r="K2" s="1"/>
      <c r="L2" s="1"/>
      <c r="M2" s="1"/>
    </row>
    <row r="3" spans="1:13" hidden="1">
      <c r="A3" s="554" t="s">
        <v>60</v>
      </c>
      <c r="B3" s="97" t="s">
        <v>89</v>
      </c>
      <c r="C3" s="529" t="s">
        <v>155</v>
      </c>
      <c r="D3" s="529"/>
      <c r="E3" s="529" t="s">
        <v>156</v>
      </c>
      <c r="F3" s="529"/>
      <c r="H3" s="554" t="s">
        <v>60</v>
      </c>
      <c r="I3" s="97" t="s">
        <v>89</v>
      </c>
      <c r="J3" s="529" t="s">
        <v>155</v>
      </c>
      <c r="K3" s="529"/>
      <c r="L3" s="529" t="s">
        <v>156</v>
      </c>
      <c r="M3" s="529"/>
    </row>
    <row r="4" spans="1:13" hidden="1">
      <c r="A4" s="555"/>
      <c r="B4" s="98" t="s">
        <v>107</v>
      </c>
      <c r="C4" s="99" t="s">
        <v>102</v>
      </c>
      <c r="D4" s="556" t="s">
        <v>255</v>
      </c>
      <c r="E4" s="51" t="s">
        <v>90</v>
      </c>
      <c r="F4" s="556" t="s">
        <v>255</v>
      </c>
      <c r="H4" s="555"/>
      <c r="I4" s="98" t="s">
        <v>107</v>
      </c>
      <c r="J4" s="99" t="s">
        <v>102</v>
      </c>
      <c r="K4" s="556" t="s">
        <v>255</v>
      </c>
      <c r="L4" s="51" t="s">
        <v>90</v>
      </c>
      <c r="M4" s="556" t="s">
        <v>255</v>
      </c>
    </row>
    <row r="5" spans="1:13" hidden="1">
      <c r="A5" s="555"/>
      <c r="B5" s="100" t="s">
        <v>133</v>
      </c>
      <c r="C5" s="54" t="s">
        <v>95</v>
      </c>
      <c r="D5" s="557"/>
      <c r="E5" s="53" t="s">
        <v>106</v>
      </c>
      <c r="F5" s="557"/>
      <c r="H5" s="555"/>
      <c r="I5" s="100" t="s">
        <v>133</v>
      </c>
      <c r="J5" s="54" t="s">
        <v>95</v>
      </c>
      <c r="K5" s="557"/>
      <c r="L5" s="53" t="s">
        <v>106</v>
      </c>
      <c r="M5" s="557"/>
    </row>
    <row r="6" spans="1:13" ht="11.1" hidden="1" customHeight="1">
      <c r="A6" s="57">
        <v>2019</v>
      </c>
      <c r="B6" s="13"/>
      <c r="C6" s="12"/>
      <c r="D6" s="12"/>
      <c r="E6" s="12"/>
      <c r="F6" s="12"/>
      <c r="H6" s="57" t="s">
        <v>263</v>
      </c>
      <c r="I6" s="13"/>
      <c r="J6" s="12"/>
      <c r="K6" s="12"/>
      <c r="L6" s="12"/>
      <c r="M6" s="12"/>
    </row>
    <row r="7" spans="1:13" ht="18" hidden="1" customHeight="1">
      <c r="A7" s="101" t="s">
        <v>280</v>
      </c>
      <c r="B7" s="67">
        <f>SUM(B8:B20)</f>
        <v>733260</v>
      </c>
      <c r="C7" s="67">
        <f>SUM(C8:C20)</f>
        <v>146350</v>
      </c>
      <c r="D7" s="67">
        <f>SUM(D8:D20)</f>
        <v>21027</v>
      </c>
      <c r="E7" s="67">
        <f>SUM(E8:E20)</f>
        <v>96036</v>
      </c>
      <c r="F7" s="67">
        <f>SUM(F8:F20)</f>
        <v>127013</v>
      </c>
      <c r="H7" s="101" t="s">
        <v>280</v>
      </c>
      <c r="I7" s="67">
        <f>SUM(I8:I20)</f>
        <v>733660</v>
      </c>
      <c r="J7" s="67">
        <f>SUM(J8:J20)</f>
        <v>106520</v>
      </c>
      <c r="K7" s="67">
        <f>SUM(K8:K20)</f>
        <v>15399</v>
      </c>
      <c r="L7" s="67">
        <f>SUM(L8:L20)</f>
        <v>103086</v>
      </c>
      <c r="M7" s="67">
        <f>SUM(M8:M20)</f>
        <v>100191</v>
      </c>
    </row>
    <row r="8" spans="1:13" ht="18" hidden="1" customHeight="1">
      <c r="A8" s="102" t="s">
        <v>50</v>
      </c>
      <c r="B8" s="66">
        <v>105120</v>
      </c>
      <c r="C8" s="66">
        <v>18250</v>
      </c>
      <c r="D8" s="66">
        <v>2624</v>
      </c>
      <c r="E8" s="42">
        <v>14236</v>
      </c>
      <c r="F8" s="66">
        <v>18334</v>
      </c>
      <c r="H8" s="102" t="s">
        <v>50</v>
      </c>
      <c r="I8" s="66">
        <v>105120</v>
      </c>
      <c r="J8" s="42">
        <v>12950</v>
      </c>
      <c r="K8" s="42">
        <v>1872</v>
      </c>
      <c r="L8" s="42">
        <v>14925</v>
      </c>
      <c r="M8" s="66">
        <v>13441</v>
      </c>
    </row>
    <row r="9" spans="1:13" ht="18" hidden="1" customHeight="1">
      <c r="A9" s="102" t="s">
        <v>70</v>
      </c>
      <c r="B9" s="66">
        <v>109280</v>
      </c>
      <c r="C9" s="66">
        <v>19980</v>
      </c>
      <c r="D9" s="66">
        <v>2866</v>
      </c>
      <c r="E9" s="42">
        <v>12833</v>
      </c>
      <c r="F9" s="66">
        <v>15272</v>
      </c>
      <c r="H9" s="102" t="s">
        <v>70</v>
      </c>
      <c r="I9" s="66">
        <v>109280</v>
      </c>
      <c r="J9" s="42">
        <v>14725</v>
      </c>
      <c r="K9" s="42">
        <v>2128</v>
      </c>
      <c r="L9" s="42">
        <v>13813</v>
      </c>
      <c r="M9" s="66">
        <v>12620</v>
      </c>
    </row>
    <row r="10" spans="1:13" ht="18" hidden="1" customHeight="1">
      <c r="A10" s="102" t="s">
        <v>54</v>
      </c>
      <c r="B10" s="66">
        <v>17340</v>
      </c>
      <c r="C10" s="66">
        <v>4600</v>
      </c>
      <c r="D10" s="66">
        <v>644</v>
      </c>
      <c r="E10" s="42">
        <v>2053</v>
      </c>
      <c r="F10" s="66">
        <v>1387</v>
      </c>
      <c r="H10" s="102" t="s">
        <v>54</v>
      </c>
      <c r="I10" s="66">
        <v>17340</v>
      </c>
      <c r="J10" s="42">
        <v>3210</v>
      </c>
      <c r="K10" s="42">
        <v>451</v>
      </c>
      <c r="L10" s="42">
        <v>2206</v>
      </c>
      <c r="M10" s="66">
        <v>1068</v>
      </c>
    </row>
    <row r="11" spans="1:13" ht="18" hidden="1" customHeight="1">
      <c r="A11" s="102" t="s">
        <v>55</v>
      </c>
      <c r="B11" s="66">
        <v>72430</v>
      </c>
      <c r="C11" s="66">
        <v>15330</v>
      </c>
      <c r="D11" s="66">
        <v>2197</v>
      </c>
      <c r="E11" s="42">
        <v>8625</v>
      </c>
      <c r="F11" s="66">
        <v>9090</v>
      </c>
      <c r="H11" s="102" t="s">
        <v>55</v>
      </c>
      <c r="I11" s="66">
        <v>72800</v>
      </c>
      <c r="J11" s="42">
        <v>12080</v>
      </c>
      <c r="K11" s="42">
        <v>1741</v>
      </c>
      <c r="L11" s="42">
        <v>9104</v>
      </c>
      <c r="M11" s="66">
        <v>7224</v>
      </c>
    </row>
    <row r="12" spans="1:13" ht="18" hidden="1" customHeight="1">
      <c r="A12" s="102" t="s">
        <v>71</v>
      </c>
      <c r="B12" s="66">
        <v>49750</v>
      </c>
      <c r="C12" s="66">
        <v>12010</v>
      </c>
      <c r="D12" s="66">
        <v>1730</v>
      </c>
      <c r="E12" s="42">
        <v>5361</v>
      </c>
      <c r="F12" s="66">
        <v>5687</v>
      </c>
      <c r="H12" s="102" t="s">
        <v>71</v>
      </c>
      <c r="I12" s="66">
        <v>49755</v>
      </c>
      <c r="J12" s="42">
        <v>9380</v>
      </c>
      <c r="K12" s="42">
        <v>1358</v>
      </c>
      <c r="L12" s="42">
        <v>6058</v>
      </c>
      <c r="M12" s="66">
        <v>4716</v>
      </c>
    </row>
    <row r="13" spans="1:13" ht="18" hidden="1" customHeight="1">
      <c r="A13" s="102" t="s">
        <v>72</v>
      </c>
      <c r="B13" s="66">
        <v>62350</v>
      </c>
      <c r="C13" s="66">
        <v>15410</v>
      </c>
      <c r="D13" s="66">
        <v>2224</v>
      </c>
      <c r="E13" s="42">
        <v>8921</v>
      </c>
      <c r="F13" s="66">
        <v>12597</v>
      </c>
      <c r="H13" s="102" t="s">
        <v>72</v>
      </c>
      <c r="I13" s="66">
        <v>62350</v>
      </c>
      <c r="J13" s="42">
        <v>11420</v>
      </c>
      <c r="K13" s="42">
        <v>1661</v>
      </c>
      <c r="L13" s="42">
        <v>9211</v>
      </c>
      <c r="M13" s="66">
        <v>9359</v>
      </c>
    </row>
    <row r="14" spans="1:13" ht="18" hidden="1" customHeight="1">
      <c r="A14" s="102" t="s">
        <v>51</v>
      </c>
      <c r="B14" s="66">
        <v>62980</v>
      </c>
      <c r="C14" s="66">
        <v>11720</v>
      </c>
      <c r="D14" s="66">
        <v>1659</v>
      </c>
      <c r="E14" s="42">
        <v>7618</v>
      </c>
      <c r="F14" s="66">
        <v>7826</v>
      </c>
      <c r="H14" s="102" t="s">
        <v>51</v>
      </c>
      <c r="I14" s="66">
        <v>62980</v>
      </c>
      <c r="J14" s="42">
        <v>8020</v>
      </c>
      <c r="K14" s="42">
        <v>1142</v>
      </c>
      <c r="L14" s="42">
        <v>7676</v>
      </c>
      <c r="M14" s="66">
        <v>5945</v>
      </c>
    </row>
    <row r="15" spans="1:13" ht="18" hidden="1" customHeight="1">
      <c r="A15" s="102" t="s">
        <v>48</v>
      </c>
      <c r="B15" s="66">
        <v>162670</v>
      </c>
      <c r="C15" s="66">
        <v>28190</v>
      </c>
      <c r="D15" s="66">
        <v>4113</v>
      </c>
      <c r="E15" s="42">
        <v>25634</v>
      </c>
      <c r="F15" s="66">
        <v>47510</v>
      </c>
      <c r="H15" s="102" t="s">
        <v>48</v>
      </c>
      <c r="I15" s="66">
        <v>162670</v>
      </c>
      <c r="J15" s="42">
        <v>20060</v>
      </c>
      <c r="K15" s="42">
        <v>2952</v>
      </c>
      <c r="L15" s="42">
        <v>28631</v>
      </c>
      <c r="M15" s="66">
        <v>38674</v>
      </c>
    </row>
    <row r="16" spans="1:13" ht="18" hidden="1" customHeight="1">
      <c r="A16" s="102" t="s">
        <v>49</v>
      </c>
      <c r="B16" s="66">
        <v>19090</v>
      </c>
      <c r="C16" s="66">
        <v>3100</v>
      </c>
      <c r="D16" s="66">
        <v>439</v>
      </c>
      <c r="E16" s="42">
        <v>1989</v>
      </c>
      <c r="F16" s="66">
        <v>1273</v>
      </c>
      <c r="H16" s="102" t="s">
        <v>49</v>
      </c>
      <c r="I16" s="66">
        <v>19090</v>
      </c>
      <c r="J16" s="42">
        <v>1820</v>
      </c>
      <c r="K16" s="42">
        <v>257</v>
      </c>
      <c r="L16" s="42">
        <v>2163</v>
      </c>
      <c r="M16" s="66">
        <v>985</v>
      </c>
    </row>
    <row r="17" spans="1:13" ht="18" hidden="1" customHeight="1">
      <c r="A17" s="102" t="s">
        <v>193</v>
      </c>
      <c r="B17" s="66">
        <v>13130</v>
      </c>
      <c r="C17" s="66">
        <v>2870</v>
      </c>
      <c r="D17" s="66">
        <v>406</v>
      </c>
      <c r="E17" s="42">
        <v>1683</v>
      </c>
      <c r="F17" s="66">
        <v>1288</v>
      </c>
      <c r="H17" s="102" t="s">
        <v>193</v>
      </c>
      <c r="I17" s="66">
        <v>13225</v>
      </c>
      <c r="J17" s="42">
        <v>2080</v>
      </c>
      <c r="K17" s="42">
        <v>292</v>
      </c>
      <c r="L17" s="42">
        <v>1835</v>
      </c>
      <c r="M17" s="66">
        <v>981</v>
      </c>
    </row>
    <row r="18" spans="1:13" ht="18" hidden="1" customHeight="1">
      <c r="A18" s="102" t="s">
        <v>99</v>
      </c>
      <c r="B18" s="66">
        <v>33530</v>
      </c>
      <c r="C18" s="66">
        <v>8295</v>
      </c>
      <c r="D18" s="66">
        <v>1194</v>
      </c>
      <c r="E18" s="42">
        <v>3337</v>
      </c>
      <c r="F18" s="66">
        <v>3916</v>
      </c>
      <c r="H18" s="102" t="s">
        <v>99</v>
      </c>
      <c r="I18" s="66">
        <v>33530</v>
      </c>
      <c r="J18" s="42">
        <v>6270</v>
      </c>
      <c r="K18" s="42">
        <v>904</v>
      </c>
      <c r="L18" s="42">
        <v>3593</v>
      </c>
      <c r="M18" s="66">
        <v>3120</v>
      </c>
    </row>
    <row r="19" spans="1:13" ht="18" hidden="1" customHeight="1">
      <c r="A19" s="102" t="s">
        <v>52</v>
      </c>
      <c r="B19" s="66">
        <v>11790</v>
      </c>
      <c r="C19" s="66">
        <v>2965</v>
      </c>
      <c r="D19" s="66">
        <v>414</v>
      </c>
      <c r="E19" s="42">
        <v>1726</v>
      </c>
      <c r="F19" s="66">
        <v>1171</v>
      </c>
      <c r="H19" s="102" t="s">
        <v>52</v>
      </c>
      <c r="I19" s="66">
        <v>11790</v>
      </c>
      <c r="J19" s="42">
        <v>1930</v>
      </c>
      <c r="K19" s="42">
        <v>273</v>
      </c>
      <c r="L19" s="42">
        <v>1860</v>
      </c>
      <c r="M19" s="66">
        <v>882</v>
      </c>
    </row>
    <row r="20" spans="1:13" ht="18" hidden="1" customHeight="1">
      <c r="A20" s="102" t="s">
        <v>53</v>
      </c>
      <c r="B20" s="66">
        <v>13800</v>
      </c>
      <c r="C20" s="66">
        <v>3630</v>
      </c>
      <c r="D20" s="66">
        <v>517</v>
      </c>
      <c r="E20" s="42">
        <v>2020</v>
      </c>
      <c r="F20" s="66">
        <v>1662</v>
      </c>
      <c r="H20" s="102" t="s">
        <v>53</v>
      </c>
      <c r="I20" s="66">
        <v>13730</v>
      </c>
      <c r="J20" s="42">
        <v>2575</v>
      </c>
      <c r="K20" s="42">
        <v>368</v>
      </c>
      <c r="L20" s="42">
        <v>2011</v>
      </c>
      <c r="M20" s="66">
        <v>1176</v>
      </c>
    </row>
    <row r="21" spans="1:13" ht="5.0999999999999996" hidden="1" customHeight="1">
      <c r="A21" s="36"/>
      <c r="B21" s="162"/>
      <c r="C21" s="94"/>
      <c r="D21" s="94"/>
      <c r="E21" s="94"/>
      <c r="F21" s="94"/>
      <c r="H21" s="36"/>
      <c r="I21" s="162"/>
      <c r="J21" s="94"/>
      <c r="K21" s="94"/>
      <c r="L21" s="94"/>
      <c r="M21" s="94"/>
    </row>
    <row r="22" spans="1:13" ht="11.1" hidden="1" customHeight="1">
      <c r="A22" s="129"/>
      <c r="B22" s="129"/>
      <c r="C22" s="129"/>
      <c r="D22" s="129"/>
      <c r="E22" s="129"/>
      <c r="F22" s="341" t="s">
        <v>237</v>
      </c>
      <c r="H22" s="129"/>
      <c r="I22" s="129"/>
      <c r="J22" s="129"/>
      <c r="K22" s="129"/>
      <c r="L22" s="129"/>
      <c r="M22" s="341" t="s">
        <v>237</v>
      </c>
    </row>
    <row r="23" spans="1:13" ht="14.1" customHeight="1">
      <c r="A23" s="526" t="s">
        <v>380</v>
      </c>
      <c r="B23" s="526"/>
      <c r="C23" s="526"/>
      <c r="D23" s="526"/>
      <c r="E23" s="526"/>
      <c r="F23" s="526"/>
      <c r="H23" s="526" t="str">
        <f>A23</f>
        <v>12.7  PUNO: POBLACIÓN DE GANADO VACUNO, PRODUCCIÓN DE CARNE Y LECHE, SEGÚN PROVINCIA, 2021 - 2024</v>
      </c>
      <c r="I23" s="526"/>
      <c r="J23" s="526"/>
      <c r="K23" s="526"/>
      <c r="L23" s="526"/>
      <c r="M23" s="526"/>
    </row>
    <row r="24" spans="1:13" ht="12" customHeight="1">
      <c r="A24" s="1"/>
      <c r="B24" s="1"/>
      <c r="C24" s="1"/>
      <c r="D24" s="1"/>
      <c r="E24" s="1"/>
      <c r="F24" s="183"/>
      <c r="H24" s="1"/>
      <c r="I24" s="1"/>
      <c r="J24" s="1"/>
      <c r="K24" s="1"/>
      <c r="L24" s="1"/>
      <c r="M24" s="183"/>
    </row>
    <row r="25" spans="1:13" ht="12.75" customHeight="1">
      <c r="A25" s="554" t="s">
        <v>60</v>
      </c>
      <c r="B25" s="97" t="s">
        <v>89</v>
      </c>
      <c r="C25" s="529" t="s">
        <v>416</v>
      </c>
      <c r="D25" s="529"/>
      <c r="E25" s="529" t="s">
        <v>418</v>
      </c>
      <c r="F25" s="529"/>
      <c r="H25" s="554" t="s">
        <v>60</v>
      </c>
      <c r="I25" s="97" t="s">
        <v>89</v>
      </c>
      <c r="J25" s="529" t="s">
        <v>416</v>
      </c>
      <c r="K25" s="529"/>
      <c r="L25" s="529" t="s">
        <v>418</v>
      </c>
      <c r="M25" s="529"/>
    </row>
    <row r="26" spans="1:13">
      <c r="A26" s="555"/>
      <c r="B26" s="98" t="s">
        <v>192</v>
      </c>
      <c r="C26" s="99" t="s">
        <v>102</v>
      </c>
      <c r="D26" s="556" t="s">
        <v>255</v>
      </c>
      <c r="E26" s="51" t="s">
        <v>90</v>
      </c>
      <c r="F26" s="556" t="s">
        <v>255</v>
      </c>
      <c r="H26" s="555"/>
      <c r="I26" s="98" t="s">
        <v>192</v>
      </c>
      <c r="J26" s="99" t="s">
        <v>102</v>
      </c>
      <c r="K26" s="556" t="s">
        <v>255</v>
      </c>
      <c r="L26" s="51" t="s">
        <v>90</v>
      </c>
      <c r="M26" s="556" t="s">
        <v>255</v>
      </c>
    </row>
    <row r="27" spans="1:13">
      <c r="A27" s="555"/>
      <c r="B27" s="100" t="s">
        <v>414</v>
      </c>
      <c r="C27" s="54" t="s">
        <v>415</v>
      </c>
      <c r="D27" s="557"/>
      <c r="E27" s="53" t="s">
        <v>417</v>
      </c>
      <c r="F27" s="557"/>
      <c r="H27" s="555"/>
      <c r="I27" s="100" t="s">
        <v>414</v>
      </c>
      <c r="J27" s="54" t="s">
        <v>415</v>
      </c>
      <c r="K27" s="557"/>
      <c r="L27" s="53" t="s">
        <v>417</v>
      </c>
      <c r="M27" s="557"/>
    </row>
    <row r="28" spans="1:13" ht="11.1" customHeight="1">
      <c r="A28" s="57">
        <v>2021</v>
      </c>
      <c r="B28" s="474"/>
      <c r="C28" s="12"/>
      <c r="D28" s="12"/>
      <c r="E28" s="12"/>
      <c r="F28" s="12"/>
      <c r="H28" s="57">
        <v>2022</v>
      </c>
      <c r="I28" s="474"/>
      <c r="J28" s="12"/>
      <c r="K28" s="12"/>
      <c r="L28" s="12"/>
      <c r="M28" s="12"/>
    </row>
    <row r="29" spans="1:13" ht="18" customHeight="1">
      <c r="A29" s="101" t="s">
        <v>280</v>
      </c>
      <c r="B29" s="475">
        <f>SUM(B30:B42)</f>
        <v>740290</v>
      </c>
      <c r="C29" s="67">
        <f>SUM(C30:C42)</f>
        <v>155460.9</v>
      </c>
      <c r="D29" s="67">
        <f>SUM(D30:D42)</f>
        <v>22334.626230000002</v>
      </c>
      <c r="E29" s="67">
        <f>SUM(E30:E42)</f>
        <v>103640.6</v>
      </c>
      <c r="F29" s="67">
        <f>SUM(F30:F42)</f>
        <v>82025.357400000023</v>
      </c>
      <c r="H29" s="101" t="s">
        <v>280</v>
      </c>
      <c r="I29" s="475">
        <f>SUM(I30:I42)</f>
        <v>759235</v>
      </c>
      <c r="J29" s="67">
        <f>SUM(J30:J42)</f>
        <v>148880</v>
      </c>
      <c r="K29" s="67">
        <f>SUM(K30:K42)</f>
        <v>20943</v>
      </c>
      <c r="L29" s="67">
        <f>SUM(L30:L42)</f>
        <v>98201</v>
      </c>
      <c r="M29" s="67">
        <f>SUM(M30:M42)</f>
        <v>132626</v>
      </c>
    </row>
    <row r="30" spans="1:13" ht="18" customHeight="1">
      <c r="A30" s="102" t="s">
        <v>50</v>
      </c>
      <c r="B30" s="70">
        <v>109425</v>
      </c>
      <c r="C30" s="66">
        <v>22979.25</v>
      </c>
      <c r="D30" s="66">
        <v>3304.4161500000005</v>
      </c>
      <c r="E30" s="66">
        <v>15319.500000000002</v>
      </c>
      <c r="F30" s="66">
        <v>11581.542000000001</v>
      </c>
      <c r="H30" s="102" t="s">
        <v>50</v>
      </c>
      <c r="I30" s="70">
        <v>107130</v>
      </c>
      <c r="J30" s="66">
        <v>18950</v>
      </c>
      <c r="K30" s="66">
        <v>2750</v>
      </c>
      <c r="L30" s="66">
        <v>14616</v>
      </c>
      <c r="M30" s="66">
        <v>20224</v>
      </c>
    </row>
    <row r="31" spans="1:13" ht="18" customHeight="1">
      <c r="A31" s="102" t="s">
        <v>70</v>
      </c>
      <c r="B31" s="70">
        <v>108080</v>
      </c>
      <c r="C31" s="66">
        <v>22696.799999999999</v>
      </c>
      <c r="D31" s="66">
        <v>3263.7998400000001</v>
      </c>
      <c r="E31" s="66">
        <v>15131.2</v>
      </c>
      <c r="F31" s="66">
        <v>11439.1872</v>
      </c>
      <c r="H31" s="102" t="s">
        <v>70</v>
      </c>
      <c r="I31" s="70">
        <v>108590</v>
      </c>
      <c r="J31" s="66">
        <v>20530</v>
      </c>
      <c r="K31" s="66">
        <v>2968</v>
      </c>
      <c r="L31" s="66">
        <v>13273</v>
      </c>
      <c r="M31" s="66">
        <v>18875</v>
      </c>
    </row>
    <row r="32" spans="1:13" ht="18" customHeight="1">
      <c r="A32" s="102" t="s">
        <v>54</v>
      </c>
      <c r="B32" s="70">
        <v>16955</v>
      </c>
      <c r="C32" s="66">
        <v>3560.5499999999997</v>
      </c>
      <c r="D32" s="66">
        <v>491.35589999999996</v>
      </c>
      <c r="E32" s="66">
        <v>2373.7000000000003</v>
      </c>
      <c r="F32" s="66">
        <v>1068.1650000000002</v>
      </c>
      <c r="H32" s="102" t="s">
        <v>54</v>
      </c>
      <c r="I32" s="70">
        <v>16480</v>
      </c>
      <c r="J32" s="66">
        <v>4420</v>
      </c>
      <c r="K32" s="66">
        <v>618</v>
      </c>
      <c r="L32" s="66">
        <v>2173</v>
      </c>
      <c r="M32" s="66">
        <v>1505</v>
      </c>
    </row>
    <row r="33" spans="1:13" ht="18" customHeight="1">
      <c r="A33" s="102" t="s">
        <v>55</v>
      </c>
      <c r="B33" s="70">
        <v>74600</v>
      </c>
      <c r="C33" s="66">
        <v>15666</v>
      </c>
      <c r="D33" s="66">
        <v>2252.7708000000002</v>
      </c>
      <c r="E33" s="66">
        <v>10444.000000000002</v>
      </c>
      <c r="F33" s="66">
        <v>7895.6640000000007</v>
      </c>
      <c r="H33" s="102" t="s">
        <v>55</v>
      </c>
      <c r="I33" s="70">
        <v>75500</v>
      </c>
      <c r="J33" s="66">
        <v>15740</v>
      </c>
      <c r="K33" s="66">
        <v>2271</v>
      </c>
      <c r="L33" s="66">
        <v>8880</v>
      </c>
      <c r="M33" s="66">
        <v>9994</v>
      </c>
    </row>
    <row r="34" spans="1:13" ht="18" customHeight="1">
      <c r="A34" s="102" t="s">
        <v>71</v>
      </c>
      <c r="B34" s="70">
        <v>49900</v>
      </c>
      <c r="C34" s="66">
        <v>10479</v>
      </c>
      <c r="D34" s="66">
        <v>1506.8802000000003</v>
      </c>
      <c r="E34" s="66">
        <v>6986.0000000000009</v>
      </c>
      <c r="F34" s="66">
        <v>5281.4160000000011</v>
      </c>
      <c r="H34" s="102" t="s">
        <v>71</v>
      </c>
      <c r="I34" s="70">
        <v>49900</v>
      </c>
      <c r="J34" s="66">
        <v>11835</v>
      </c>
      <c r="K34" s="66">
        <v>1713</v>
      </c>
      <c r="L34" s="66">
        <v>6099</v>
      </c>
      <c r="M34" s="66">
        <v>6819</v>
      </c>
    </row>
    <row r="35" spans="1:13" ht="18" customHeight="1">
      <c r="A35" s="102" t="s">
        <v>72</v>
      </c>
      <c r="B35" s="70">
        <v>62350</v>
      </c>
      <c r="C35" s="66">
        <v>13093.5</v>
      </c>
      <c r="D35" s="66">
        <v>1882.8453</v>
      </c>
      <c r="E35" s="66">
        <v>8729</v>
      </c>
      <c r="F35" s="66">
        <v>10998.54</v>
      </c>
      <c r="H35" s="102" t="s">
        <v>72</v>
      </c>
      <c r="I35" s="70">
        <v>62350</v>
      </c>
      <c r="J35" s="66">
        <v>15360</v>
      </c>
      <c r="K35" s="66">
        <v>1635</v>
      </c>
      <c r="L35" s="66">
        <v>8693</v>
      </c>
      <c r="M35" s="66">
        <v>13812</v>
      </c>
    </row>
    <row r="36" spans="1:13" ht="18" customHeight="1">
      <c r="A36" s="102" t="s">
        <v>51</v>
      </c>
      <c r="B36" s="70">
        <v>65205</v>
      </c>
      <c r="C36" s="66">
        <v>13693.05</v>
      </c>
      <c r="D36" s="66">
        <v>1969.06059</v>
      </c>
      <c r="E36" s="66">
        <v>9128.7000000000007</v>
      </c>
      <c r="F36" s="66">
        <v>6901.2972</v>
      </c>
      <c r="H36" s="102" t="s">
        <v>51</v>
      </c>
      <c r="I36" s="70">
        <v>81620</v>
      </c>
      <c r="J36" s="66">
        <v>11840</v>
      </c>
      <c r="K36" s="66">
        <v>1682</v>
      </c>
      <c r="L36" s="66">
        <v>7401</v>
      </c>
      <c r="M36" s="66">
        <v>8097</v>
      </c>
    </row>
    <row r="37" spans="1:13" ht="18" customHeight="1">
      <c r="A37" s="102" t="s">
        <v>48</v>
      </c>
      <c r="B37" s="70">
        <v>164015</v>
      </c>
      <c r="C37" s="66">
        <v>34443.15</v>
      </c>
      <c r="D37" s="66">
        <v>4952.9249700000009</v>
      </c>
      <c r="E37" s="66">
        <v>22962.100000000002</v>
      </c>
      <c r="F37" s="66">
        <v>17359.347600000001</v>
      </c>
      <c r="H37" s="102" t="s">
        <v>48</v>
      </c>
      <c r="I37" s="70">
        <v>166770</v>
      </c>
      <c r="J37" s="66">
        <v>27735</v>
      </c>
      <c r="K37" s="66">
        <v>4095</v>
      </c>
      <c r="L37" s="66">
        <v>25653</v>
      </c>
      <c r="M37" s="66">
        <v>42902</v>
      </c>
    </row>
    <row r="38" spans="1:13" ht="18" customHeight="1">
      <c r="A38" s="102" t="s">
        <v>49</v>
      </c>
      <c r="B38" s="70">
        <v>19090</v>
      </c>
      <c r="C38" s="66">
        <v>4008.8999999999996</v>
      </c>
      <c r="D38" s="66">
        <v>576.4798199999999</v>
      </c>
      <c r="E38" s="66">
        <v>2672.6000000000004</v>
      </c>
      <c r="F38" s="66">
        <v>2020.4856000000004</v>
      </c>
      <c r="H38" s="102" t="s">
        <v>49</v>
      </c>
      <c r="I38" s="70">
        <v>19090</v>
      </c>
      <c r="J38" s="66">
        <v>3340</v>
      </c>
      <c r="K38" s="66">
        <v>473</v>
      </c>
      <c r="L38" s="66">
        <v>2227</v>
      </c>
      <c r="M38" s="66">
        <v>1489</v>
      </c>
    </row>
    <row r="39" spans="1:13" ht="18" customHeight="1">
      <c r="A39" s="102" t="s">
        <v>193</v>
      </c>
      <c r="B39" s="70">
        <v>11580</v>
      </c>
      <c r="C39" s="66">
        <v>2431.7999999999997</v>
      </c>
      <c r="D39" s="66">
        <v>349.69283999999999</v>
      </c>
      <c r="E39" s="66">
        <v>1621.2</v>
      </c>
      <c r="F39" s="66">
        <v>1225.6271999999999</v>
      </c>
      <c r="H39" s="102" t="s">
        <v>193</v>
      </c>
      <c r="I39" s="70">
        <v>13095</v>
      </c>
      <c r="J39" s="66">
        <v>3130</v>
      </c>
      <c r="K39" s="66">
        <v>448</v>
      </c>
      <c r="L39" s="66">
        <v>1777</v>
      </c>
      <c r="M39" s="66">
        <v>1353</v>
      </c>
    </row>
    <row r="40" spans="1:13" ht="18" customHeight="1">
      <c r="A40" s="102" t="s">
        <v>99</v>
      </c>
      <c r="B40" s="70">
        <v>33530</v>
      </c>
      <c r="C40" s="66">
        <v>7041.3</v>
      </c>
      <c r="D40" s="66">
        <v>1012.53894</v>
      </c>
      <c r="E40" s="66">
        <v>4694.2000000000007</v>
      </c>
      <c r="F40" s="66">
        <v>3548.8152000000005</v>
      </c>
      <c r="H40" s="102" t="s">
        <v>99</v>
      </c>
      <c r="I40" s="70">
        <v>33530</v>
      </c>
      <c r="J40" s="66">
        <v>9130</v>
      </c>
      <c r="K40" s="66">
        <v>1319</v>
      </c>
      <c r="L40" s="66">
        <v>3663</v>
      </c>
      <c r="M40" s="66">
        <v>4653</v>
      </c>
    </row>
    <row r="41" spans="1:13" ht="18" customHeight="1">
      <c r="A41" s="102" t="s">
        <v>52</v>
      </c>
      <c r="B41" s="70">
        <v>11860</v>
      </c>
      <c r="C41" s="66">
        <v>2490.6</v>
      </c>
      <c r="D41" s="66">
        <v>358.14828</v>
      </c>
      <c r="E41" s="66">
        <v>1660.4</v>
      </c>
      <c r="F41" s="66">
        <v>1255.2624000000001</v>
      </c>
      <c r="H41" s="102" t="s">
        <v>52</v>
      </c>
      <c r="I41" s="70">
        <v>11530</v>
      </c>
      <c r="J41" s="66">
        <v>2895</v>
      </c>
      <c r="K41" s="66">
        <v>405</v>
      </c>
      <c r="L41" s="66">
        <v>1743</v>
      </c>
      <c r="M41" s="66">
        <v>1215</v>
      </c>
    </row>
    <row r="42" spans="1:13" ht="18" customHeight="1">
      <c r="A42" s="102" t="s">
        <v>53</v>
      </c>
      <c r="B42" s="70">
        <v>13700</v>
      </c>
      <c r="C42" s="66">
        <v>2877</v>
      </c>
      <c r="D42" s="66">
        <v>413.71260000000001</v>
      </c>
      <c r="E42" s="66">
        <v>1918.0000000000002</v>
      </c>
      <c r="F42" s="66">
        <v>1450.0080000000003</v>
      </c>
      <c r="H42" s="102" t="s">
        <v>53</v>
      </c>
      <c r="I42" s="70">
        <v>13650</v>
      </c>
      <c r="J42" s="66">
        <v>3975</v>
      </c>
      <c r="K42" s="66">
        <v>566</v>
      </c>
      <c r="L42" s="66">
        <v>2003</v>
      </c>
      <c r="M42" s="66">
        <v>1688</v>
      </c>
    </row>
    <row r="43" spans="1:13" ht="5.0999999999999996" customHeight="1">
      <c r="A43" s="36"/>
      <c r="B43" s="162"/>
      <c r="C43" s="94"/>
      <c r="D43" s="94"/>
      <c r="E43" s="94"/>
      <c r="F43" s="94"/>
      <c r="H43" s="36"/>
      <c r="I43" s="162"/>
      <c r="J43" s="94"/>
      <c r="K43" s="94"/>
      <c r="L43" s="94"/>
      <c r="M43" s="94"/>
    </row>
    <row r="44" spans="1:13" ht="11.1" customHeight="1">
      <c r="A44" s="129"/>
      <c r="B44" s="129"/>
      <c r="C44" s="129"/>
      <c r="D44" s="129"/>
      <c r="E44" s="129"/>
      <c r="F44" s="341" t="s">
        <v>237</v>
      </c>
      <c r="H44" s="129"/>
      <c r="I44" s="129"/>
      <c r="J44" s="129"/>
      <c r="K44" s="129"/>
      <c r="L44" s="129"/>
      <c r="M44" s="341" t="s">
        <v>237</v>
      </c>
    </row>
    <row r="45" spans="1:13">
      <c r="A45" s="1"/>
      <c r="B45" s="1"/>
      <c r="C45" s="1"/>
      <c r="D45" s="1"/>
      <c r="E45" s="1"/>
      <c r="F45" s="1"/>
    </row>
    <row r="46" spans="1:13" ht="12.75" customHeight="1">
      <c r="A46" s="526" t="str">
        <f>A23</f>
        <v>12.7  PUNO: POBLACIÓN DE GANADO VACUNO, PRODUCCIÓN DE CARNE Y LECHE, SEGÚN PROVINCIA, 2021 - 2024</v>
      </c>
      <c r="B46" s="526"/>
      <c r="C46" s="526"/>
      <c r="D46" s="526"/>
      <c r="E46" s="526"/>
      <c r="F46" s="526"/>
      <c r="H46" s="553" t="str">
        <f>A23</f>
        <v>12.7  PUNO: POBLACIÓN DE GANADO VACUNO, PRODUCCIÓN DE CARNE Y LECHE, SEGÚN PROVINCIA, 2021 - 2024</v>
      </c>
      <c r="I46" s="553"/>
      <c r="J46" s="553"/>
      <c r="K46" s="553"/>
      <c r="L46" s="553"/>
      <c r="M46" s="553"/>
    </row>
    <row r="47" spans="1:13" ht="3" customHeight="1">
      <c r="A47" s="1"/>
      <c r="B47" s="1"/>
      <c r="C47" s="1"/>
      <c r="D47" s="1"/>
      <c r="E47" s="1"/>
      <c r="F47" s="183"/>
      <c r="H47" s="1"/>
      <c r="I47" s="1"/>
      <c r="J47" s="1"/>
      <c r="K47" s="1"/>
      <c r="L47" s="1"/>
      <c r="M47" s="183"/>
    </row>
    <row r="48" spans="1:13" ht="12" customHeight="1">
      <c r="A48" s="1"/>
      <c r="B48" s="1"/>
      <c r="C48" s="1"/>
      <c r="D48" s="1"/>
      <c r="E48" s="1"/>
      <c r="F48" s="183"/>
      <c r="H48" s="1"/>
      <c r="I48" s="1"/>
      <c r="J48" s="1"/>
      <c r="K48" s="1"/>
      <c r="L48" s="1"/>
      <c r="M48" s="183" t="s">
        <v>319</v>
      </c>
    </row>
    <row r="49" spans="1:15">
      <c r="A49" s="554" t="s">
        <v>60</v>
      </c>
      <c r="B49" s="97" t="s">
        <v>89</v>
      </c>
      <c r="C49" s="529" t="s">
        <v>416</v>
      </c>
      <c r="D49" s="529"/>
      <c r="E49" s="529" t="s">
        <v>418</v>
      </c>
      <c r="F49" s="529"/>
      <c r="H49" s="554" t="s">
        <v>60</v>
      </c>
      <c r="I49" s="97" t="s">
        <v>89</v>
      </c>
      <c r="J49" s="529" t="s">
        <v>416</v>
      </c>
      <c r="K49" s="529"/>
      <c r="L49" s="529" t="s">
        <v>418</v>
      </c>
      <c r="M49" s="529"/>
    </row>
    <row r="50" spans="1:15">
      <c r="A50" s="555"/>
      <c r="B50" s="98" t="s">
        <v>192</v>
      </c>
      <c r="C50" s="99" t="s">
        <v>102</v>
      </c>
      <c r="D50" s="556" t="s">
        <v>255</v>
      </c>
      <c r="E50" s="51" t="s">
        <v>90</v>
      </c>
      <c r="F50" s="556" t="s">
        <v>255</v>
      </c>
      <c r="H50" s="555"/>
      <c r="I50" s="98" t="s">
        <v>192</v>
      </c>
      <c r="J50" s="99" t="s">
        <v>102</v>
      </c>
      <c r="K50" s="556" t="s">
        <v>255</v>
      </c>
      <c r="L50" s="51" t="s">
        <v>90</v>
      </c>
      <c r="M50" s="556" t="s">
        <v>255</v>
      </c>
    </row>
    <row r="51" spans="1:15">
      <c r="A51" s="555"/>
      <c r="B51" s="100" t="s">
        <v>414</v>
      </c>
      <c r="C51" s="54" t="s">
        <v>415</v>
      </c>
      <c r="D51" s="557"/>
      <c r="E51" s="53" t="s">
        <v>417</v>
      </c>
      <c r="F51" s="557"/>
      <c r="H51" s="555"/>
      <c r="I51" s="100" t="s">
        <v>414</v>
      </c>
      <c r="J51" s="54" t="s">
        <v>415</v>
      </c>
      <c r="K51" s="557"/>
      <c r="L51" s="53" t="s">
        <v>417</v>
      </c>
      <c r="M51" s="557"/>
    </row>
    <row r="52" spans="1:15">
      <c r="A52" s="57">
        <v>2023</v>
      </c>
      <c r="B52" s="474"/>
      <c r="C52" s="12"/>
      <c r="D52" s="12"/>
      <c r="E52" s="12"/>
      <c r="F52" s="12"/>
      <c r="H52" s="57">
        <v>2024</v>
      </c>
      <c r="I52" s="474"/>
      <c r="J52" s="12"/>
      <c r="K52" s="12"/>
      <c r="L52" s="12"/>
      <c r="M52" s="12"/>
    </row>
    <row r="53" spans="1:15" ht="18" customHeight="1">
      <c r="A53" s="101" t="s">
        <v>280</v>
      </c>
      <c r="B53" s="475">
        <f>SUM(B54:B66)</f>
        <v>750570</v>
      </c>
      <c r="C53" s="67">
        <f>SUM(C54:C66)</f>
        <v>126965</v>
      </c>
      <c r="D53" s="67">
        <f>SUM(D54:D66)</f>
        <v>21964.5</v>
      </c>
      <c r="E53" s="67">
        <f>SUM(E54:E66)</f>
        <v>97251.666666666657</v>
      </c>
      <c r="F53" s="67">
        <f>SUM(F54:F66)</f>
        <v>136055.53350000002</v>
      </c>
      <c r="H53" s="101" t="s">
        <v>280</v>
      </c>
      <c r="I53" s="475">
        <f>SUM(I54:I66)</f>
        <v>750570</v>
      </c>
      <c r="J53" s="67">
        <f>SUM(J54:J66)</f>
        <v>122850</v>
      </c>
      <c r="K53" s="67">
        <f>SUM(K54:K66)</f>
        <v>17897.230000000003</v>
      </c>
      <c r="L53" s="67">
        <f>SUM(L54:L66)</f>
        <v>101280.05952380953</v>
      </c>
      <c r="M53" s="67">
        <f>SUM(M54:M66)</f>
        <v>118199.1335</v>
      </c>
    </row>
    <row r="54" spans="1:15" ht="17.100000000000001" customHeight="1">
      <c r="A54" s="102" t="s">
        <v>50</v>
      </c>
      <c r="B54" s="70">
        <v>104165</v>
      </c>
      <c r="C54" s="66">
        <v>19495</v>
      </c>
      <c r="D54" s="66">
        <v>2825.395</v>
      </c>
      <c r="E54" s="42">
        <v>14360.833333333334</v>
      </c>
      <c r="F54" s="66">
        <v>19649.752999999997</v>
      </c>
      <c r="H54" s="102" t="s">
        <v>50</v>
      </c>
      <c r="I54" s="80">
        <v>104165</v>
      </c>
      <c r="J54" s="42">
        <v>15380</v>
      </c>
      <c r="K54" s="42">
        <v>2256.6349999999998</v>
      </c>
      <c r="L54" s="66">
        <v>14602.222222222223</v>
      </c>
      <c r="M54" s="66">
        <v>17416.947</v>
      </c>
      <c r="O54" s="397" t="s">
        <v>50</v>
      </c>
    </row>
    <row r="55" spans="1:15" ht="17.100000000000001" customHeight="1">
      <c r="A55" s="102" t="s">
        <v>70</v>
      </c>
      <c r="B55" s="70">
        <v>106460</v>
      </c>
      <c r="C55" s="66">
        <v>16995</v>
      </c>
      <c r="D55" s="66">
        <v>3016.81</v>
      </c>
      <c r="E55" s="42">
        <v>12945.833333333334</v>
      </c>
      <c r="F55" s="66">
        <v>18247.144</v>
      </c>
      <c r="H55" s="102" t="s">
        <v>70</v>
      </c>
      <c r="I55" s="80">
        <v>106460</v>
      </c>
      <c r="J55" s="42">
        <v>16995</v>
      </c>
      <c r="K55" s="42">
        <v>2483.645</v>
      </c>
      <c r="L55" s="66">
        <v>13112.222222222223</v>
      </c>
      <c r="M55" s="66">
        <v>16190.377</v>
      </c>
      <c r="O55" s="397" t="s">
        <v>353</v>
      </c>
    </row>
    <row r="56" spans="1:15" ht="17.100000000000001" customHeight="1">
      <c r="A56" s="102" t="s">
        <v>54</v>
      </c>
      <c r="B56" s="70">
        <v>17465</v>
      </c>
      <c r="C56" s="66">
        <v>3610</v>
      </c>
      <c r="D56" s="66">
        <v>627.33999999999992</v>
      </c>
      <c r="E56" s="42">
        <v>2120.8333333333335</v>
      </c>
      <c r="F56" s="66">
        <v>1303.1870000000001</v>
      </c>
      <c r="H56" s="102" t="s">
        <v>54</v>
      </c>
      <c r="I56" s="80">
        <v>17465</v>
      </c>
      <c r="J56" s="42">
        <v>3610</v>
      </c>
      <c r="K56" s="42">
        <v>507.72</v>
      </c>
      <c r="L56" s="66">
        <v>2345.5555555555557</v>
      </c>
      <c r="M56" s="66">
        <v>1103.085</v>
      </c>
      <c r="O56" s="397" t="s">
        <v>54</v>
      </c>
    </row>
    <row r="57" spans="1:15" ht="17.100000000000001" customHeight="1">
      <c r="A57" s="102" t="s">
        <v>55</v>
      </c>
      <c r="B57" s="70">
        <v>75800</v>
      </c>
      <c r="C57" s="66">
        <v>13960</v>
      </c>
      <c r="D57" s="66">
        <v>2498.5549999999998</v>
      </c>
      <c r="E57" s="42">
        <v>8984.1666666666661</v>
      </c>
      <c r="F57" s="66">
        <v>9825.7560000000012</v>
      </c>
      <c r="H57" s="102" t="s">
        <v>55</v>
      </c>
      <c r="I57" s="80">
        <v>75800</v>
      </c>
      <c r="J57" s="42">
        <v>13960</v>
      </c>
      <c r="K57" s="42">
        <v>2048.3999999999996</v>
      </c>
      <c r="L57" s="66">
        <v>8954.4444444444453</v>
      </c>
      <c r="M57" s="66">
        <v>8626.8799999999992</v>
      </c>
      <c r="O57" s="397" t="s">
        <v>55</v>
      </c>
    </row>
    <row r="58" spans="1:15" ht="17.100000000000001" customHeight="1">
      <c r="A58" s="102" t="s">
        <v>71</v>
      </c>
      <c r="B58" s="70">
        <v>50550</v>
      </c>
      <c r="C58" s="66">
        <v>9440</v>
      </c>
      <c r="D58" s="66">
        <v>1746.5099999999998</v>
      </c>
      <c r="E58" s="42">
        <v>6195</v>
      </c>
      <c r="F58" s="66">
        <v>6769.2050000000017</v>
      </c>
      <c r="H58" s="102" t="s">
        <v>71</v>
      </c>
      <c r="I58" s="80">
        <v>50550</v>
      </c>
      <c r="J58" s="42">
        <v>9440</v>
      </c>
      <c r="K58" s="42">
        <v>1386.5350000000001</v>
      </c>
      <c r="L58" s="66">
        <v>6856.666666666667</v>
      </c>
      <c r="M58" s="66">
        <v>6429.3680000000004</v>
      </c>
      <c r="O58" s="397" t="s">
        <v>352</v>
      </c>
    </row>
    <row r="59" spans="1:15" ht="17.100000000000001" customHeight="1">
      <c r="A59" s="102" t="s">
        <v>72</v>
      </c>
      <c r="B59" s="70">
        <v>69620</v>
      </c>
      <c r="C59" s="66">
        <v>12670</v>
      </c>
      <c r="D59" s="66">
        <v>1681.37</v>
      </c>
      <c r="E59" s="42">
        <v>8395.8333333333339</v>
      </c>
      <c r="F59" s="66">
        <v>12929.886999999999</v>
      </c>
      <c r="H59" s="102" t="s">
        <v>72</v>
      </c>
      <c r="I59" s="80">
        <v>69620</v>
      </c>
      <c r="J59" s="42">
        <v>12670</v>
      </c>
      <c r="K59" s="42">
        <v>1668.84</v>
      </c>
      <c r="L59" s="66">
        <v>8548.8888888888887</v>
      </c>
      <c r="M59" s="66">
        <v>11223.368</v>
      </c>
      <c r="O59" s="397" t="s">
        <v>72</v>
      </c>
    </row>
    <row r="60" spans="1:15" ht="17.100000000000001" customHeight="1">
      <c r="A60" s="102" t="s">
        <v>51</v>
      </c>
      <c r="B60" s="70">
        <v>68650</v>
      </c>
      <c r="C60" s="66">
        <v>9210</v>
      </c>
      <c r="D60" s="66">
        <v>1789.075</v>
      </c>
      <c r="E60" s="42">
        <v>7211.666666666667</v>
      </c>
      <c r="F60" s="66">
        <v>7826.277</v>
      </c>
      <c r="H60" s="102" t="s">
        <v>51</v>
      </c>
      <c r="I60" s="80">
        <v>68650</v>
      </c>
      <c r="J60" s="42">
        <v>9210</v>
      </c>
      <c r="K60" s="42">
        <v>1321.4850000000001</v>
      </c>
      <c r="L60" s="66">
        <v>7462.2222222222226</v>
      </c>
      <c r="M60" s="66">
        <v>7068.99</v>
      </c>
      <c r="O60" s="397" t="s">
        <v>51</v>
      </c>
    </row>
    <row r="61" spans="1:15" ht="17.100000000000001" customHeight="1">
      <c r="A61" s="102" t="s">
        <v>48</v>
      </c>
      <c r="B61" s="70">
        <v>168435</v>
      </c>
      <c r="C61" s="66">
        <v>22430</v>
      </c>
      <c r="D61" s="66">
        <v>4331.6549999999997</v>
      </c>
      <c r="E61" s="42">
        <v>25684.166666666668</v>
      </c>
      <c r="F61" s="66">
        <v>49464.274000000005</v>
      </c>
      <c r="H61" s="102" t="s">
        <v>48</v>
      </c>
      <c r="I61" s="80">
        <v>168435</v>
      </c>
      <c r="J61" s="42">
        <v>22430</v>
      </c>
      <c r="K61" s="42">
        <v>3467.8550000000005</v>
      </c>
      <c r="L61" s="66">
        <v>27427.777777777777</v>
      </c>
      <c r="M61" s="66">
        <v>41372.609499999999</v>
      </c>
      <c r="O61" s="397" t="s">
        <v>48</v>
      </c>
    </row>
    <row r="62" spans="1:15" ht="17.100000000000001" customHeight="1">
      <c r="A62" s="102" t="s">
        <v>49</v>
      </c>
      <c r="B62" s="70">
        <v>19090</v>
      </c>
      <c r="C62" s="66">
        <v>2255</v>
      </c>
      <c r="D62" s="66">
        <v>469.94</v>
      </c>
      <c r="E62" s="42">
        <v>2155.8333333333335</v>
      </c>
      <c r="F62" s="66">
        <v>1415.4950000000001</v>
      </c>
      <c r="H62" s="102" t="s">
        <v>49</v>
      </c>
      <c r="I62" s="80">
        <v>19090</v>
      </c>
      <c r="J62" s="42">
        <v>2255</v>
      </c>
      <c r="K62" s="42">
        <v>320.38500000000005</v>
      </c>
      <c r="L62" s="66">
        <v>2167.7777777777778</v>
      </c>
      <c r="M62" s="66">
        <v>1176.7719999999999</v>
      </c>
      <c r="O62" s="397" t="s">
        <v>49</v>
      </c>
    </row>
    <row r="63" spans="1:15" ht="17.100000000000001" customHeight="1">
      <c r="A63" s="102" t="s">
        <v>193</v>
      </c>
      <c r="B63" s="70">
        <v>13095</v>
      </c>
      <c r="C63" s="66">
        <v>2680</v>
      </c>
      <c r="D63" s="66">
        <v>498.88000000000005</v>
      </c>
      <c r="E63" s="42">
        <v>1870.8333333333333</v>
      </c>
      <c r="F63" s="66">
        <v>1391.838</v>
      </c>
      <c r="H63" s="102" t="s">
        <v>193</v>
      </c>
      <c r="I63" s="80">
        <v>13095</v>
      </c>
      <c r="J63" s="42">
        <v>2680</v>
      </c>
      <c r="K63" s="42">
        <v>385.17000000000007</v>
      </c>
      <c r="L63" s="66">
        <v>2093.3333333333335</v>
      </c>
      <c r="M63" s="66">
        <v>1252.5539999999999</v>
      </c>
      <c r="O63" s="397" t="s">
        <v>351</v>
      </c>
    </row>
    <row r="64" spans="1:15" ht="17.100000000000001" customHeight="1">
      <c r="A64" s="102" t="s">
        <v>99</v>
      </c>
      <c r="B64" s="70">
        <v>33530</v>
      </c>
      <c r="C64" s="66">
        <v>8580</v>
      </c>
      <c r="D64" s="66">
        <v>1448.3549999999996</v>
      </c>
      <c r="E64" s="42">
        <v>3557.5</v>
      </c>
      <c r="F64" s="66">
        <v>4452.134</v>
      </c>
      <c r="H64" s="102" t="s">
        <v>99</v>
      </c>
      <c r="I64" s="80">
        <v>33530</v>
      </c>
      <c r="J64" s="42">
        <v>8580</v>
      </c>
      <c r="K64" s="42">
        <v>1248.1750000000002</v>
      </c>
      <c r="L64" s="66">
        <v>3865.5555555555557</v>
      </c>
      <c r="M64" s="66">
        <v>4068.2519999999995</v>
      </c>
      <c r="O64" s="397" t="s">
        <v>350</v>
      </c>
    </row>
    <row r="65" spans="1:16" ht="17.100000000000001" customHeight="1">
      <c r="A65" s="102" t="s">
        <v>52</v>
      </c>
      <c r="B65" s="70">
        <v>10110</v>
      </c>
      <c r="C65" s="66">
        <v>2470</v>
      </c>
      <c r="D65" s="66">
        <v>425.08</v>
      </c>
      <c r="E65" s="42">
        <v>1772.5</v>
      </c>
      <c r="F65" s="66">
        <v>1130.404</v>
      </c>
      <c r="H65" s="102" t="s">
        <v>52</v>
      </c>
      <c r="I65" s="80">
        <v>10110</v>
      </c>
      <c r="J65" s="42">
        <v>2470</v>
      </c>
      <c r="K65" s="42">
        <v>349.11</v>
      </c>
      <c r="L65" s="66">
        <v>1917.1428571428571</v>
      </c>
      <c r="M65" s="66">
        <v>953.77599999999984</v>
      </c>
      <c r="O65" s="397" t="s">
        <v>52</v>
      </c>
    </row>
    <row r="66" spans="1:16" ht="17.100000000000001" customHeight="1">
      <c r="A66" s="102" t="s">
        <v>53</v>
      </c>
      <c r="B66" s="70">
        <v>13600</v>
      </c>
      <c r="C66" s="66">
        <v>3170</v>
      </c>
      <c r="D66" s="66">
        <v>605.53499999999997</v>
      </c>
      <c r="E66" s="42">
        <v>1996.6666666666667</v>
      </c>
      <c r="F66" s="66">
        <v>1650.1794999999997</v>
      </c>
      <c r="H66" s="102" t="s">
        <v>53</v>
      </c>
      <c r="I66" s="80">
        <v>13600</v>
      </c>
      <c r="J66" s="42">
        <v>3170</v>
      </c>
      <c r="K66" s="42">
        <v>453.27499999999998</v>
      </c>
      <c r="L66" s="66">
        <v>1926.25</v>
      </c>
      <c r="M66" s="66">
        <v>1316.155</v>
      </c>
      <c r="O66" s="397" t="s">
        <v>53</v>
      </c>
    </row>
    <row r="67" spans="1:16" ht="4.9000000000000004" customHeight="1">
      <c r="A67" s="36"/>
      <c r="B67" s="162"/>
      <c r="C67" s="94"/>
      <c r="D67" s="94"/>
      <c r="E67" s="94"/>
      <c r="F67" s="94"/>
      <c r="H67" s="36"/>
      <c r="I67" s="162"/>
      <c r="J67" s="94"/>
      <c r="K67" s="94"/>
      <c r="L67" s="94"/>
      <c r="M67" s="94"/>
    </row>
    <row r="68" spans="1:16">
      <c r="A68" s="129"/>
      <c r="B68" s="129"/>
      <c r="C68" s="129"/>
      <c r="D68" s="129"/>
      <c r="E68" s="129"/>
      <c r="F68" s="341" t="s">
        <v>237</v>
      </c>
      <c r="H68" s="351" t="s">
        <v>413</v>
      </c>
      <c r="I68" s="129"/>
      <c r="J68" s="129"/>
      <c r="K68" s="129"/>
      <c r="L68" s="129"/>
      <c r="M68" s="129"/>
    </row>
    <row r="69" spans="1:16">
      <c r="H69" s="129" t="s">
        <v>127</v>
      </c>
    </row>
    <row r="77" spans="1:16">
      <c r="P77" s="397" t="s">
        <v>50</v>
      </c>
    </row>
    <row r="78" spans="1:16">
      <c r="P78" s="397" t="s">
        <v>353</v>
      </c>
    </row>
    <row r="79" spans="1:16">
      <c r="P79" s="397" t="s">
        <v>54</v>
      </c>
    </row>
    <row r="80" spans="1:16">
      <c r="P80" s="397" t="s">
        <v>55</v>
      </c>
    </row>
    <row r="81" spans="16:16">
      <c r="P81" s="397" t="s">
        <v>352</v>
      </c>
    </row>
    <row r="82" spans="16:16">
      <c r="P82" s="397" t="s">
        <v>72</v>
      </c>
    </row>
    <row r="83" spans="16:16">
      <c r="P83" s="397" t="s">
        <v>51</v>
      </c>
    </row>
    <row r="84" spans="16:16">
      <c r="P84" s="397" t="s">
        <v>48</v>
      </c>
    </row>
    <row r="85" spans="16:16">
      <c r="P85" s="397" t="s">
        <v>49</v>
      </c>
    </row>
    <row r="86" spans="16:16">
      <c r="P86" s="397" t="s">
        <v>351</v>
      </c>
    </row>
    <row r="87" spans="16:16">
      <c r="P87" s="397" t="s">
        <v>350</v>
      </c>
    </row>
    <row r="88" spans="16:16">
      <c r="P88" s="397" t="s">
        <v>52</v>
      </c>
    </row>
    <row r="89" spans="16:16">
      <c r="P89" s="397" t="s">
        <v>53</v>
      </c>
    </row>
    <row r="90" spans="16:16">
      <c r="P90" s="397"/>
    </row>
    <row r="128" spans="1:6">
      <c r="A128" s="1"/>
      <c r="B128" s="1"/>
      <c r="C128" s="1"/>
      <c r="D128" s="1"/>
      <c r="E128" s="1"/>
      <c r="F128" s="1"/>
    </row>
  </sheetData>
  <mergeCells count="36">
    <mergeCell ref="A46:F46"/>
    <mergeCell ref="A49:A51"/>
    <mergeCell ref="C49:D49"/>
    <mergeCell ref="E49:F49"/>
    <mergeCell ref="D50:D51"/>
    <mergeCell ref="F50:F51"/>
    <mergeCell ref="A25:A27"/>
    <mergeCell ref="C25:D25"/>
    <mergeCell ref="E25:F25"/>
    <mergeCell ref="D26:D27"/>
    <mergeCell ref="F26:F27"/>
    <mergeCell ref="H25:H27"/>
    <mergeCell ref="J25:K25"/>
    <mergeCell ref="L25:M25"/>
    <mergeCell ref="K26:K27"/>
    <mergeCell ref="M26:M27"/>
    <mergeCell ref="H1:M1"/>
    <mergeCell ref="A1:F1"/>
    <mergeCell ref="A23:F23"/>
    <mergeCell ref="H23:M23"/>
    <mergeCell ref="H3:H5"/>
    <mergeCell ref="J3:K3"/>
    <mergeCell ref="L3:M3"/>
    <mergeCell ref="K4:K5"/>
    <mergeCell ref="M4:M5"/>
    <mergeCell ref="A3:A5"/>
    <mergeCell ref="C3:D3"/>
    <mergeCell ref="E3:F3"/>
    <mergeCell ref="D4:D5"/>
    <mergeCell ref="F4:F5"/>
    <mergeCell ref="H46:M46"/>
    <mergeCell ref="H49:H51"/>
    <mergeCell ref="J49:K49"/>
    <mergeCell ref="L49:M49"/>
    <mergeCell ref="K50:K51"/>
    <mergeCell ref="M50:M51"/>
  </mergeCells>
  <pageMargins left="0.78740157480314965" right="0.78740157480314965" top="0.98425196850393704" bottom="0.98425196850393704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0"/>
  </sheetPr>
  <dimension ref="A1:Q70"/>
  <sheetViews>
    <sheetView showGridLines="0" topLeftCell="A24" zoomScaleNormal="100" workbookViewId="0">
      <selection activeCell="A24" sqref="A24:F24"/>
    </sheetView>
  </sheetViews>
  <sheetFormatPr baseColWidth="10" defaultRowHeight="15" customHeight="1"/>
  <cols>
    <col min="1" max="1" width="15" customWidth="1"/>
    <col min="2" max="2" width="9.7109375" customWidth="1"/>
    <col min="3" max="6" width="14.7109375" customWidth="1"/>
    <col min="8" max="8" width="15" customWidth="1"/>
    <col min="9" max="9" width="9.7109375" customWidth="1"/>
    <col min="10" max="13" width="14.7109375" customWidth="1"/>
  </cols>
  <sheetData>
    <row r="1" spans="1:13" ht="15" hidden="1" customHeight="1">
      <c r="A1" s="336" t="s">
        <v>362</v>
      </c>
      <c r="B1" s="336"/>
      <c r="C1" s="336"/>
      <c r="D1" s="336"/>
      <c r="E1" s="336"/>
      <c r="F1" s="336"/>
      <c r="H1" s="336" t="s">
        <v>362</v>
      </c>
      <c r="I1" s="336"/>
      <c r="J1" s="336"/>
      <c r="K1" s="336"/>
      <c r="L1" s="336"/>
      <c r="M1" s="336"/>
    </row>
    <row r="2" spans="1:13" ht="5.0999999999999996" hidden="1" customHeight="1">
      <c r="A2" s="1"/>
      <c r="B2" s="1"/>
      <c r="C2" s="1"/>
      <c r="D2" s="1"/>
      <c r="E2" s="1"/>
      <c r="F2" s="1"/>
      <c r="H2" s="1"/>
      <c r="I2" s="1"/>
      <c r="J2" s="1"/>
      <c r="K2" s="1"/>
      <c r="L2" s="1"/>
      <c r="M2" s="1"/>
    </row>
    <row r="3" spans="1:13" ht="15" hidden="1" customHeight="1">
      <c r="A3" s="554" t="s">
        <v>60</v>
      </c>
      <c r="B3" s="97" t="s">
        <v>89</v>
      </c>
      <c r="C3" s="529" t="s">
        <v>157</v>
      </c>
      <c r="D3" s="529"/>
      <c r="E3" s="529" t="s">
        <v>158</v>
      </c>
      <c r="F3" s="529"/>
      <c r="H3" s="554" t="s">
        <v>60</v>
      </c>
      <c r="I3" s="97" t="s">
        <v>89</v>
      </c>
      <c r="J3" s="529" t="s">
        <v>157</v>
      </c>
      <c r="K3" s="529"/>
      <c r="L3" s="529" t="s">
        <v>158</v>
      </c>
      <c r="M3" s="529"/>
    </row>
    <row r="4" spans="1:13" ht="15" hidden="1" customHeight="1">
      <c r="A4" s="559"/>
      <c r="B4" s="98" t="s">
        <v>107</v>
      </c>
      <c r="C4" s="99" t="s">
        <v>102</v>
      </c>
      <c r="D4" s="556" t="s">
        <v>255</v>
      </c>
      <c r="E4" s="51" t="s">
        <v>91</v>
      </c>
      <c r="F4" s="556" t="s">
        <v>255</v>
      </c>
      <c r="H4" s="559"/>
      <c r="I4" s="98" t="s">
        <v>107</v>
      </c>
      <c r="J4" s="99" t="s">
        <v>102</v>
      </c>
      <c r="K4" s="556" t="s">
        <v>255</v>
      </c>
      <c r="L4" s="51" t="s">
        <v>91</v>
      </c>
      <c r="M4" s="556" t="s">
        <v>255</v>
      </c>
    </row>
    <row r="5" spans="1:13" ht="15" hidden="1" customHeight="1">
      <c r="A5" s="559"/>
      <c r="B5" s="100" t="s">
        <v>133</v>
      </c>
      <c r="C5" s="54" t="s">
        <v>95</v>
      </c>
      <c r="D5" s="557"/>
      <c r="E5" s="53" t="s">
        <v>92</v>
      </c>
      <c r="F5" s="557"/>
      <c r="H5" s="559"/>
      <c r="I5" s="100" t="s">
        <v>133</v>
      </c>
      <c r="J5" s="54" t="s">
        <v>95</v>
      </c>
      <c r="K5" s="557"/>
      <c r="L5" s="53" t="s">
        <v>92</v>
      </c>
      <c r="M5" s="557"/>
    </row>
    <row r="6" spans="1:13" s="342" customFormat="1" ht="11.1" hidden="1" customHeight="1">
      <c r="A6" s="57">
        <v>2019</v>
      </c>
      <c r="B6" s="14"/>
      <c r="C6" s="14"/>
      <c r="D6" s="14"/>
      <c r="E6" s="14"/>
      <c r="F6" s="14"/>
      <c r="H6" s="57" t="s">
        <v>263</v>
      </c>
      <c r="I6" s="14"/>
      <c r="J6" s="14"/>
      <c r="K6" s="14"/>
      <c r="L6" s="14"/>
      <c r="M6" s="14"/>
    </row>
    <row r="7" spans="1:13" ht="17.45" hidden="1" customHeight="1">
      <c r="A7" s="101" t="s">
        <v>280</v>
      </c>
      <c r="B7" s="67">
        <f>SUM(B8:B20)</f>
        <v>2852165</v>
      </c>
      <c r="C7" s="67">
        <f>SUM(C8:C20)</f>
        <v>629215</v>
      </c>
      <c r="D7" s="67">
        <f>SUM(D8:D20)</f>
        <v>8677</v>
      </c>
      <c r="E7" s="67">
        <f>SUM(E8:E20)</f>
        <v>1631890</v>
      </c>
      <c r="F7" s="67">
        <f>SUM(F8:F20)</f>
        <v>3017</v>
      </c>
      <c r="H7" s="101" t="s">
        <v>280</v>
      </c>
      <c r="I7" s="67">
        <f>SUM(I8:I20)</f>
        <v>2850255</v>
      </c>
      <c r="J7" s="67">
        <f>SUM(J8:J20)</f>
        <v>432310</v>
      </c>
      <c r="K7" s="67">
        <f>SUM(K8:K20)</f>
        <v>6099</v>
      </c>
      <c r="L7" s="67">
        <f>SUM(L8:L20)</f>
        <v>1260230</v>
      </c>
      <c r="M7" s="67">
        <f>SUM(M8:M20)</f>
        <v>2413</v>
      </c>
    </row>
    <row r="8" spans="1:13" ht="17.45" hidden="1" customHeight="1">
      <c r="A8" s="102" t="s">
        <v>50</v>
      </c>
      <c r="B8" s="66">
        <v>433470</v>
      </c>
      <c r="C8" s="66">
        <v>89280</v>
      </c>
      <c r="D8" s="66">
        <v>1265</v>
      </c>
      <c r="E8" s="42">
        <v>235850</v>
      </c>
      <c r="F8" s="66">
        <v>434</v>
      </c>
      <c r="H8" s="102" t="s">
        <v>50</v>
      </c>
      <c r="I8" s="42">
        <v>433470</v>
      </c>
      <c r="J8" s="42">
        <v>58140</v>
      </c>
      <c r="K8" s="42">
        <v>841</v>
      </c>
      <c r="L8" s="42">
        <v>197090</v>
      </c>
      <c r="M8" s="66">
        <v>378</v>
      </c>
    </row>
    <row r="9" spans="1:13" ht="17.45" hidden="1" customHeight="1">
      <c r="A9" s="102" t="s">
        <v>70</v>
      </c>
      <c r="B9" s="66">
        <v>444920</v>
      </c>
      <c r="C9" s="66">
        <v>100720</v>
      </c>
      <c r="D9" s="66">
        <v>1391</v>
      </c>
      <c r="E9" s="42">
        <v>271470</v>
      </c>
      <c r="F9" s="66">
        <v>504</v>
      </c>
      <c r="H9" s="102" t="s">
        <v>70</v>
      </c>
      <c r="I9" s="42">
        <v>444920</v>
      </c>
      <c r="J9" s="42">
        <v>75480</v>
      </c>
      <c r="K9" s="42">
        <v>1065</v>
      </c>
      <c r="L9" s="42">
        <v>193680</v>
      </c>
      <c r="M9" s="66">
        <v>372</v>
      </c>
    </row>
    <row r="10" spans="1:13" ht="17.45" hidden="1" customHeight="1">
      <c r="A10" s="102" t="s">
        <v>54</v>
      </c>
      <c r="B10" s="66">
        <v>183290</v>
      </c>
      <c r="C10" s="66">
        <v>62950</v>
      </c>
      <c r="D10" s="66">
        <v>842</v>
      </c>
      <c r="E10" s="42">
        <v>103300</v>
      </c>
      <c r="F10" s="66">
        <v>190</v>
      </c>
      <c r="H10" s="102" t="s">
        <v>54</v>
      </c>
      <c r="I10" s="42">
        <v>183290</v>
      </c>
      <c r="J10" s="42">
        <v>44600</v>
      </c>
      <c r="K10" s="42">
        <v>605</v>
      </c>
      <c r="L10" s="42">
        <v>84250</v>
      </c>
      <c r="M10" s="66">
        <v>162</v>
      </c>
    </row>
    <row r="11" spans="1:13" ht="17.45" hidden="1" customHeight="1">
      <c r="A11" s="102" t="s">
        <v>55</v>
      </c>
      <c r="B11" s="66">
        <v>290515</v>
      </c>
      <c r="C11" s="66">
        <v>55970</v>
      </c>
      <c r="D11" s="66">
        <v>763</v>
      </c>
      <c r="E11" s="42">
        <v>147840</v>
      </c>
      <c r="F11" s="66">
        <v>274</v>
      </c>
      <c r="H11" s="102" t="s">
        <v>55</v>
      </c>
      <c r="I11" s="42">
        <v>288300</v>
      </c>
      <c r="J11" s="42">
        <v>37700</v>
      </c>
      <c r="K11" s="42">
        <v>525</v>
      </c>
      <c r="L11" s="42">
        <v>119280</v>
      </c>
      <c r="M11" s="66">
        <v>227</v>
      </c>
    </row>
    <row r="12" spans="1:13" ht="17.45" hidden="1" customHeight="1">
      <c r="A12" s="102" t="s">
        <v>71</v>
      </c>
      <c r="B12" s="66">
        <v>207520</v>
      </c>
      <c r="C12" s="66">
        <v>31310</v>
      </c>
      <c r="D12" s="66">
        <v>437</v>
      </c>
      <c r="E12" s="42">
        <v>94810</v>
      </c>
      <c r="F12" s="66">
        <v>176</v>
      </c>
      <c r="H12" s="102" t="s">
        <v>71</v>
      </c>
      <c r="I12" s="42">
        <v>207420</v>
      </c>
      <c r="J12" s="42">
        <v>21215</v>
      </c>
      <c r="K12" s="42">
        <v>304</v>
      </c>
      <c r="L12" s="42">
        <v>48880</v>
      </c>
      <c r="M12" s="66">
        <v>93</v>
      </c>
    </row>
    <row r="13" spans="1:13" ht="17.45" hidden="1" customHeight="1">
      <c r="A13" s="102" t="s">
        <v>72</v>
      </c>
      <c r="B13" s="66">
        <v>328740</v>
      </c>
      <c r="C13" s="66">
        <v>65980</v>
      </c>
      <c r="D13" s="66">
        <v>923</v>
      </c>
      <c r="E13" s="42">
        <v>194000</v>
      </c>
      <c r="F13" s="66">
        <v>359</v>
      </c>
      <c r="H13" s="102" t="s">
        <v>72</v>
      </c>
      <c r="I13" s="42">
        <v>328740</v>
      </c>
      <c r="J13" s="42">
        <v>38050</v>
      </c>
      <c r="K13" s="42">
        <v>548</v>
      </c>
      <c r="L13" s="42">
        <v>156660</v>
      </c>
      <c r="M13" s="66">
        <v>301</v>
      </c>
    </row>
    <row r="14" spans="1:13" ht="17.45" hidden="1" customHeight="1">
      <c r="A14" s="102" t="s">
        <v>51</v>
      </c>
      <c r="B14" s="66">
        <v>234375</v>
      </c>
      <c r="C14" s="66">
        <v>54850</v>
      </c>
      <c r="D14" s="66">
        <v>741</v>
      </c>
      <c r="E14" s="42">
        <v>129280</v>
      </c>
      <c r="F14" s="66">
        <v>237</v>
      </c>
      <c r="H14" s="102" t="s">
        <v>51</v>
      </c>
      <c r="I14" s="42">
        <v>234375</v>
      </c>
      <c r="J14" s="42">
        <v>41220</v>
      </c>
      <c r="K14" s="42">
        <v>565</v>
      </c>
      <c r="L14" s="42">
        <v>105250</v>
      </c>
      <c r="M14" s="66">
        <v>200</v>
      </c>
    </row>
    <row r="15" spans="1:13" ht="17.45" hidden="1" customHeight="1">
      <c r="A15" s="102" t="s">
        <v>48</v>
      </c>
      <c r="B15" s="66">
        <v>262500</v>
      </c>
      <c r="C15" s="66">
        <v>68200</v>
      </c>
      <c r="D15" s="66">
        <v>982</v>
      </c>
      <c r="E15" s="42">
        <v>187700</v>
      </c>
      <c r="F15" s="66">
        <v>353</v>
      </c>
      <c r="H15" s="102" t="s">
        <v>48</v>
      </c>
      <c r="I15" s="42">
        <v>262500</v>
      </c>
      <c r="J15" s="42">
        <v>49810</v>
      </c>
      <c r="K15" s="42">
        <v>749</v>
      </c>
      <c r="L15" s="42">
        <v>147460</v>
      </c>
      <c r="M15" s="66">
        <v>284</v>
      </c>
    </row>
    <row r="16" spans="1:13" ht="17.45" hidden="1" customHeight="1">
      <c r="A16" s="102" t="s">
        <v>49</v>
      </c>
      <c r="B16" s="66">
        <v>80870</v>
      </c>
      <c r="C16" s="66">
        <v>19610</v>
      </c>
      <c r="D16" s="66">
        <v>247</v>
      </c>
      <c r="E16" s="42">
        <v>55270</v>
      </c>
      <c r="F16" s="66">
        <v>101</v>
      </c>
      <c r="H16" s="102" t="s">
        <v>49</v>
      </c>
      <c r="I16" s="42">
        <v>80870</v>
      </c>
      <c r="J16" s="42">
        <v>13160</v>
      </c>
      <c r="K16" s="42">
        <v>170</v>
      </c>
      <c r="L16" s="42">
        <v>55510</v>
      </c>
      <c r="M16" s="66">
        <v>106</v>
      </c>
    </row>
    <row r="17" spans="1:13" ht="17.45" hidden="1" customHeight="1">
      <c r="A17" s="102" t="s">
        <v>193</v>
      </c>
      <c r="B17" s="66">
        <v>129040</v>
      </c>
      <c r="C17" s="66">
        <v>26975</v>
      </c>
      <c r="D17" s="66">
        <v>360</v>
      </c>
      <c r="E17" s="42">
        <v>78080</v>
      </c>
      <c r="F17" s="66">
        <v>143</v>
      </c>
      <c r="H17" s="102" t="s">
        <v>193</v>
      </c>
      <c r="I17" s="42">
        <v>129520</v>
      </c>
      <c r="J17" s="42">
        <v>18345</v>
      </c>
      <c r="K17" s="42">
        <v>249</v>
      </c>
      <c r="L17" s="42">
        <v>48500</v>
      </c>
      <c r="M17" s="66">
        <v>93</v>
      </c>
    </row>
    <row r="18" spans="1:13" ht="17.45" hidden="1" customHeight="1">
      <c r="A18" s="102" t="s">
        <v>99</v>
      </c>
      <c r="B18" s="66">
        <v>163350</v>
      </c>
      <c r="C18" s="66">
        <v>30610</v>
      </c>
      <c r="D18" s="66">
        <v>423</v>
      </c>
      <c r="E18" s="42">
        <v>83930</v>
      </c>
      <c r="F18" s="66">
        <v>156</v>
      </c>
      <c r="H18" s="102" t="s">
        <v>99</v>
      </c>
      <c r="I18" s="42">
        <v>163350</v>
      </c>
      <c r="J18" s="42">
        <v>19750</v>
      </c>
      <c r="K18" s="42">
        <v>278</v>
      </c>
      <c r="L18" s="42">
        <v>61900</v>
      </c>
      <c r="M18" s="66">
        <v>118</v>
      </c>
    </row>
    <row r="19" spans="1:13" ht="17.45" hidden="1" customHeight="1">
      <c r="A19" s="102" t="s">
        <v>52</v>
      </c>
      <c r="B19" s="66">
        <v>54770</v>
      </c>
      <c r="C19" s="66">
        <v>13755</v>
      </c>
      <c r="D19" s="66">
        <v>180</v>
      </c>
      <c r="E19" s="42">
        <v>28770</v>
      </c>
      <c r="F19" s="66">
        <v>51</v>
      </c>
      <c r="H19" s="102" t="s">
        <v>52</v>
      </c>
      <c r="I19" s="42">
        <v>54770</v>
      </c>
      <c r="J19" s="42">
        <v>8710</v>
      </c>
      <c r="K19" s="42">
        <v>115</v>
      </c>
      <c r="L19" s="42">
        <v>22970</v>
      </c>
      <c r="M19" s="66">
        <v>44</v>
      </c>
    </row>
    <row r="20" spans="1:13" ht="17.45" hidden="1" customHeight="1">
      <c r="A20" s="102" t="s">
        <v>53</v>
      </c>
      <c r="B20" s="66">
        <v>38805</v>
      </c>
      <c r="C20" s="66">
        <v>9005</v>
      </c>
      <c r="D20" s="66">
        <v>123</v>
      </c>
      <c r="E20" s="42">
        <v>21590</v>
      </c>
      <c r="F20" s="66">
        <v>39</v>
      </c>
      <c r="H20" s="102" t="s">
        <v>53</v>
      </c>
      <c r="I20" s="42">
        <v>38730</v>
      </c>
      <c r="J20" s="42">
        <v>6130</v>
      </c>
      <c r="K20" s="42">
        <v>85</v>
      </c>
      <c r="L20" s="42">
        <v>18800</v>
      </c>
      <c r="M20" s="66">
        <v>35</v>
      </c>
    </row>
    <row r="21" spans="1:13" ht="5.0999999999999996" hidden="1" customHeight="1">
      <c r="A21" s="36"/>
      <c r="B21" s="162"/>
      <c r="C21" s="94"/>
      <c r="D21" s="94"/>
      <c r="E21" s="94"/>
      <c r="F21" s="94"/>
      <c r="H21" s="36"/>
      <c r="I21" s="162"/>
      <c r="J21" s="94"/>
      <c r="K21" s="94"/>
      <c r="L21" s="94"/>
      <c r="M21" s="94"/>
    </row>
    <row r="22" spans="1:13" ht="11.1" hidden="1" customHeight="1">
      <c r="A22" s="129"/>
      <c r="B22" s="129"/>
      <c r="C22" s="129"/>
      <c r="D22" s="129"/>
      <c r="E22" s="129"/>
      <c r="F22" s="341" t="s">
        <v>237</v>
      </c>
      <c r="H22" s="129"/>
      <c r="I22" s="129"/>
      <c r="J22" s="129"/>
      <c r="K22" s="129"/>
      <c r="L22" s="129"/>
      <c r="M22" s="341" t="s">
        <v>237</v>
      </c>
    </row>
    <row r="23" spans="1:13" ht="15" hidden="1" customHeight="1">
      <c r="A23" s="62"/>
      <c r="B23" s="62"/>
      <c r="C23" s="62"/>
      <c r="D23" s="62"/>
      <c r="E23" s="62"/>
      <c r="F23" s="62"/>
      <c r="H23" s="62"/>
      <c r="I23" s="62"/>
      <c r="J23" s="62"/>
      <c r="K23" s="62"/>
      <c r="L23" s="62"/>
      <c r="M23" s="62"/>
    </row>
    <row r="24" spans="1:13" ht="15" customHeight="1">
      <c r="A24" s="526" t="s">
        <v>381</v>
      </c>
      <c r="B24" s="526"/>
      <c r="C24" s="526"/>
      <c r="D24" s="526"/>
      <c r="E24" s="526"/>
      <c r="F24" s="526"/>
      <c r="H24" s="526" t="str">
        <f>A24</f>
        <v>12.8  PUNO: POBLACIÓN DE GANADO OVINO, PRODUCCIÓN DE CARNE Y LANA, SEGÚN PROVINCIA, 2021 - 2024</v>
      </c>
      <c r="I24" s="526"/>
      <c r="J24" s="526"/>
      <c r="K24" s="526"/>
      <c r="L24" s="526"/>
      <c r="M24" s="526"/>
    </row>
    <row r="25" spans="1:13" ht="11.1" customHeight="1">
      <c r="A25" s="1"/>
      <c r="B25" s="1"/>
      <c r="C25" s="1"/>
      <c r="D25" s="1"/>
      <c r="E25" s="1"/>
      <c r="F25" s="183"/>
      <c r="H25" s="1"/>
      <c r="I25" s="1"/>
      <c r="J25" s="1"/>
      <c r="K25" s="1"/>
      <c r="L25" s="1"/>
      <c r="M25" s="183"/>
    </row>
    <row r="26" spans="1:13" ht="15" customHeight="1">
      <c r="A26" s="554" t="s">
        <v>60</v>
      </c>
      <c r="B26" s="97" t="s">
        <v>89</v>
      </c>
      <c r="C26" s="529" t="s">
        <v>419</v>
      </c>
      <c r="D26" s="529"/>
      <c r="E26" s="529" t="s">
        <v>421</v>
      </c>
      <c r="F26" s="529"/>
      <c r="H26" s="554" t="s">
        <v>60</v>
      </c>
      <c r="I26" s="97" t="s">
        <v>89</v>
      </c>
      <c r="J26" s="529" t="s">
        <v>419</v>
      </c>
      <c r="K26" s="529"/>
      <c r="L26" s="529" t="s">
        <v>421</v>
      </c>
      <c r="M26" s="529"/>
    </row>
    <row r="27" spans="1:13" ht="15" customHeight="1">
      <c r="A27" s="559"/>
      <c r="B27" s="98" t="s">
        <v>192</v>
      </c>
      <c r="C27" s="99" t="s">
        <v>102</v>
      </c>
      <c r="D27" s="556" t="s">
        <v>255</v>
      </c>
      <c r="E27" s="51" t="s">
        <v>91</v>
      </c>
      <c r="F27" s="556" t="s">
        <v>255</v>
      </c>
      <c r="H27" s="559"/>
      <c r="I27" s="98" t="s">
        <v>192</v>
      </c>
      <c r="J27" s="99" t="s">
        <v>102</v>
      </c>
      <c r="K27" s="556" t="s">
        <v>255</v>
      </c>
      <c r="L27" s="51" t="s">
        <v>91</v>
      </c>
      <c r="M27" s="556" t="s">
        <v>255</v>
      </c>
    </row>
    <row r="28" spans="1:13" ht="15" customHeight="1">
      <c r="A28" s="559"/>
      <c r="B28" s="100" t="s">
        <v>414</v>
      </c>
      <c r="C28" s="54" t="s">
        <v>415</v>
      </c>
      <c r="D28" s="557"/>
      <c r="E28" s="53" t="s">
        <v>420</v>
      </c>
      <c r="F28" s="557"/>
      <c r="H28" s="559"/>
      <c r="I28" s="100" t="s">
        <v>414</v>
      </c>
      <c r="J28" s="54" t="s">
        <v>415</v>
      </c>
      <c r="K28" s="557"/>
      <c r="L28" s="53" t="s">
        <v>420</v>
      </c>
      <c r="M28" s="557"/>
    </row>
    <row r="29" spans="1:13" ht="5.0999999999999996" customHeight="1">
      <c r="A29" s="440"/>
      <c r="B29" s="52"/>
      <c r="C29" s="52"/>
      <c r="D29" s="52"/>
      <c r="E29" s="51"/>
      <c r="F29" s="52"/>
      <c r="H29" s="440"/>
      <c r="I29" s="52"/>
      <c r="J29" s="52"/>
      <c r="K29" s="52"/>
      <c r="L29" s="51"/>
      <c r="M29" s="52"/>
    </row>
    <row r="30" spans="1:13" s="342" customFormat="1" ht="11.1" customHeight="1">
      <c r="A30" s="57">
        <v>2021</v>
      </c>
      <c r="B30" s="14"/>
      <c r="C30" s="14"/>
      <c r="D30" s="14"/>
      <c r="E30" s="14"/>
      <c r="F30" s="14"/>
      <c r="H30" s="57">
        <v>2022</v>
      </c>
      <c r="I30" s="14"/>
      <c r="J30" s="14"/>
      <c r="K30" s="14"/>
      <c r="L30" s="14"/>
      <c r="M30" s="14"/>
    </row>
    <row r="31" spans="1:13" ht="17.45" customHeight="1">
      <c r="A31" s="101" t="s">
        <v>280</v>
      </c>
      <c r="B31" s="67">
        <f>SUM(B32:B44)</f>
        <v>2787942</v>
      </c>
      <c r="C31" s="67">
        <f>SUM(C32:C44)</f>
        <v>585467.81999999995</v>
      </c>
      <c r="D31" s="67">
        <f>SUM(D32:D44)</f>
        <v>7506.0582240000003</v>
      </c>
      <c r="E31" s="67">
        <f>SUM(E32:E44)</f>
        <v>1533368.1000000003</v>
      </c>
      <c r="F31" s="67">
        <f>SUM(F32:F44)</f>
        <v>2836.8844350000008</v>
      </c>
      <c r="H31" s="101" t="s">
        <v>280</v>
      </c>
      <c r="I31" s="67">
        <f>SUM(I32:I44)</f>
        <v>2772245</v>
      </c>
      <c r="J31" s="67">
        <f>SUM(J32:J44)</f>
        <v>600435</v>
      </c>
      <c r="K31" s="67">
        <f>SUM(K32:K44)</f>
        <v>8421</v>
      </c>
      <c r="L31" s="67">
        <f>SUM(L32:L44)</f>
        <v>1589710</v>
      </c>
      <c r="M31" s="67">
        <f>SUM(M32:M44)</f>
        <v>3069</v>
      </c>
    </row>
    <row r="32" spans="1:13" ht="17.45" customHeight="1">
      <c r="A32" s="102" t="s">
        <v>50</v>
      </c>
      <c r="B32" s="66">
        <v>418510</v>
      </c>
      <c r="C32" s="66">
        <v>87887.099999999991</v>
      </c>
      <c r="D32" s="66">
        <v>1124.9548799999998</v>
      </c>
      <c r="E32" s="66">
        <v>230180.50000000003</v>
      </c>
      <c r="F32" s="66">
        <v>425.83392500000002</v>
      </c>
      <c r="H32" s="102" t="s">
        <v>50</v>
      </c>
      <c r="I32" s="66">
        <v>422870</v>
      </c>
      <c r="J32" s="66">
        <v>88090</v>
      </c>
      <c r="K32" s="66">
        <v>1255</v>
      </c>
      <c r="L32" s="66">
        <v>226220</v>
      </c>
      <c r="M32" s="66">
        <v>436</v>
      </c>
    </row>
    <row r="33" spans="1:13" ht="17.45" customHeight="1">
      <c r="A33" s="102" t="s">
        <v>70</v>
      </c>
      <c r="B33" s="66">
        <v>415320</v>
      </c>
      <c r="C33" s="66">
        <v>87217.2</v>
      </c>
      <c r="D33" s="66">
        <v>1116.3801599999999</v>
      </c>
      <c r="E33" s="66">
        <v>228426.00000000003</v>
      </c>
      <c r="F33" s="66">
        <v>422.58810000000011</v>
      </c>
      <c r="H33" s="102" t="s">
        <v>70</v>
      </c>
      <c r="I33" s="66">
        <v>412710</v>
      </c>
      <c r="J33" s="66">
        <v>94610</v>
      </c>
      <c r="K33" s="66">
        <v>1334</v>
      </c>
      <c r="L33" s="66">
        <v>251420</v>
      </c>
      <c r="M33" s="66">
        <v>485</v>
      </c>
    </row>
    <row r="34" spans="1:13" ht="17.45" customHeight="1">
      <c r="A34" s="102" t="s">
        <v>54</v>
      </c>
      <c r="B34" s="66">
        <v>184100</v>
      </c>
      <c r="C34" s="66">
        <v>38661</v>
      </c>
      <c r="D34" s="66">
        <v>498.7269</v>
      </c>
      <c r="E34" s="66">
        <v>101255.00000000001</v>
      </c>
      <c r="F34" s="66">
        <v>184.28410000000002</v>
      </c>
      <c r="H34" s="102" t="s">
        <v>54</v>
      </c>
      <c r="I34" s="66">
        <v>184835</v>
      </c>
      <c r="J34" s="66">
        <v>59750</v>
      </c>
      <c r="K34" s="66">
        <v>808</v>
      </c>
      <c r="L34" s="66">
        <v>100530</v>
      </c>
      <c r="M34" s="66">
        <v>194</v>
      </c>
    </row>
    <row r="35" spans="1:13" ht="17.45" customHeight="1">
      <c r="A35" s="102" t="s">
        <v>55</v>
      </c>
      <c r="B35" s="66">
        <v>268650</v>
      </c>
      <c r="C35" s="66">
        <v>56416.5</v>
      </c>
      <c r="D35" s="66">
        <v>722.13120000000004</v>
      </c>
      <c r="E35" s="66">
        <v>147757.5</v>
      </c>
      <c r="F35" s="66">
        <v>273.35137500000002</v>
      </c>
      <c r="H35" s="102" t="s">
        <v>55</v>
      </c>
      <c r="I35" s="66">
        <v>249025</v>
      </c>
      <c r="J35" s="66">
        <v>51410</v>
      </c>
      <c r="K35" s="66">
        <v>711</v>
      </c>
      <c r="L35" s="66">
        <v>138880</v>
      </c>
      <c r="M35" s="66">
        <v>268</v>
      </c>
    </row>
    <row r="36" spans="1:13" ht="17.45" customHeight="1">
      <c r="A36" s="102" t="s">
        <v>71</v>
      </c>
      <c r="B36" s="66">
        <v>207550</v>
      </c>
      <c r="C36" s="66">
        <v>43585.5</v>
      </c>
      <c r="D36" s="66">
        <v>557.89440000000002</v>
      </c>
      <c r="E36" s="66">
        <v>114152.50000000001</v>
      </c>
      <c r="F36" s="66">
        <v>211.18212500000004</v>
      </c>
      <c r="H36" s="102" t="s">
        <v>71</v>
      </c>
      <c r="I36" s="66">
        <v>207550</v>
      </c>
      <c r="J36" s="66">
        <v>29945</v>
      </c>
      <c r="K36" s="66">
        <v>423</v>
      </c>
      <c r="L36" s="66">
        <v>114890</v>
      </c>
      <c r="M36" s="66">
        <v>221</v>
      </c>
    </row>
    <row r="37" spans="1:13" ht="17.45" customHeight="1">
      <c r="A37" s="102" t="s">
        <v>72</v>
      </c>
      <c r="B37" s="66">
        <v>328740</v>
      </c>
      <c r="C37" s="66">
        <v>69035.399999999994</v>
      </c>
      <c r="D37" s="66">
        <v>883.65311999999994</v>
      </c>
      <c r="E37" s="66">
        <v>180807.00000000003</v>
      </c>
      <c r="F37" s="66">
        <v>334.49295000000006</v>
      </c>
      <c r="H37" s="102" t="s">
        <v>72</v>
      </c>
      <c r="I37" s="66">
        <v>328740</v>
      </c>
      <c r="J37" s="66">
        <v>60240</v>
      </c>
      <c r="K37" s="66">
        <v>858</v>
      </c>
      <c r="L37" s="66">
        <v>188770</v>
      </c>
      <c r="M37" s="66">
        <v>365</v>
      </c>
    </row>
    <row r="38" spans="1:13" ht="17.45" customHeight="1">
      <c r="A38" s="102" t="s">
        <v>51</v>
      </c>
      <c r="B38" s="66">
        <v>233720</v>
      </c>
      <c r="C38" s="66">
        <v>49081.2</v>
      </c>
      <c r="D38" s="66">
        <v>628.23936000000003</v>
      </c>
      <c r="E38" s="66">
        <v>128546.00000000001</v>
      </c>
      <c r="F38" s="66">
        <v>237.81010000000003</v>
      </c>
      <c r="H38" s="102" t="s">
        <v>51</v>
      </c>
      <c r="I38" s="66">
        <v>232890</v>
      </c>
      <c r="J38" s="66">
        <v>53810</v>
      </c>
      <c r="K38" s="66">
        <v>735</v>
      </c>
      <c r="L38" s="66">
        <v>126980</v>
      </c>
      <c r="M38" s="66">
        <v>245</v>
      </c>
    </row>
    <row r="39" spans="1:13" ht="17.45" customHeight="1">
      <c r="A39" s="102" t="s">
        <v>48</v>
      </c>
      <c r="B39" s="66">
        <v>261917</v>
      </c>
      <c r="C39" s="66">
        <v>55002.57</v>
      </c>
      <c r="D39" s="66">
        <v>704.03289600000005</v>
      </c>
      <c r="E39" s="66">
        <v>144054.35</v>
      </c>
      <c r="F39" s="66">
        <v>266.50054750000004</v>
      </c>
      <c r="H39" s="102" t="s">
        <v>48</v>
      </c>
      <c r="I39" s="66">
        <v>262555</v>
      </c>
      <c r="J39" s="66">
        <v>65065</v>
      </c>
      <c r="K39" s="66">
        <v>971</v>
      </c>
      <c r="L39" s="66">
        <v>183060</v>
      </c>
      <c r="M39" s="66">
        <v>357</v>
      </c>
    </row>
    <row r="40" spans="1:13" ht="17.45" customHeight="1">
      <c r="A40" s="102" t="s">
        <v>49</v>
      </c>
      <c r="B40" s="66">
        <v>80870</v>
      </c>
      <c r="C40" s="66">
        <v>16982.7</v>
      </c>
      <c r="D40" s="66">
        <v>217.37856000000002</v>
      </c>
      <c r="E40" s="66">
        <v>44478.5</v>
      </c>
      <c r="F40" s="66">
        <v>82.285225000000011</v>
      </c>
      <c r="H40" s="102" t="s">
        <v>49</v>
      </c>
      <c r="I40" s="66">
        <v>80870</v>
      </c>
      <c r="J40" s="66">
        <v>18985</v>
      </c>
      <c r="K40" s="66">
        <v>248</v>
      </c>
      <c r="L40" s="66">
        <v>54870</v>
      </c>
      <c r="M40" s="66">
        <v>105</v>
      </c>
    </row>
    <row r="41" spans="1:13" ht="17.45" customHeight="1">
      <c r="A41" s="102" t="s">
        <v>193</v>
      </c>
      <c r="B41" s="66">
        <v>127915</v>
      </c>
      <c r="C41" s="66">
        <v>26862.149999999998</v>
      </c>
      <c r="D41" s="66">
        <v>343.83552000000003</v>
      </c>
      <c r="E41" s="66">
        <v>70353.25</v>
      </c>
      <c r="F41" s="66">
        <v>130.15351250000001</v>
      </c>
      <c r="H41" s="102" t="s">
        <v>193</v>
      </c>
      <c r="I41" s="66">
        <v>128780</v>
      </c>
      <c r="J41" s="66">
        <v>27250</v>
      </c>
      <c r="K41" s="66">
        <v>371</v>
      </c>
      <c r="L41" s="66">
        <v>71480</v>
      </c>
      <c r="M41" s="66">
        <v>137</v>
      </c>
    </row>
    <row r="42" spans="1:13" ht="17.45" customHeight="1">
      <c r="A42" s="102" t="s">
        <v>99</v>
      </c>
      <c r="B42" s="66">
        <v>163350</v>
      </c>
      <c r="C42" s="66">
        <v>34303.5</v>
      </c>
      <c r="D42" s="66">
        <v>439.08480000000003</v>
      </c>
      <c r="E42" s="66">
        <v>89842.5</v>
      </c>
      <c r="F42" s="66">
        <v>166.20862500000001</v>
      </c>
      <c r="H42" s="102" t="s">
        <v>99</v>
      </c>
      <c r="I42" s="66">
        <v>163350</v>
      </c>
      <c r="J42" s="66">
        <v>29760</v>
      </c>
      <c r="K42" s="66">
        <v>416</v>
      </c>
      <c r="L42" s="66">
        <v>85340</v>
      </c>
      <c r="M42" s="66">
        <v>165</v>
      </c>
    </row>
    <row r="43" spans="1:13" ht="17.45" customHeight="1">
      <c r="A43" s="102" t="s">
        <v>52</v>
      </c>
      <c r="B43" s="66">
        <v>58620</v>
      </c>
      <c r="C43" s="66">
        <v>12310.199999999999</v>
      </c>
      <c r="D43" s="66">
        <v>157.57056</v>
      </c>
      <c r="E43" s="66">
        <v>32241.000000000004</v>
      </c>
      <c r="F43" s="66">
        <v>59.64585000000001</v>
      </c>
      <c r="H43" s="102" t="s">
        <v>52</v>
      </c>
      <c r="I43" s="66">
        <v>59470</v>
      </c>
      <c r="J43" s="66">
        <v>12210</v>
      </c>
      <c r="K43" s="66">
        <v>162</v>
      </c>
      <c r="L43" s="66">
        <v>28570</v>
      </c>
      <c r="M43" s="66">
        <v>55</v>
      </c>
    </row>
    <row r="44" spans="1:13" ht="17.45" customHeight="1">
      <c r="A44" s="102" t="s">
        <v>53</v>
      </c>
      <c r="B44" s="66">
        <v>38680</v>
      </c>
      <c r="C44" s="66">
        <v>8122.7999999999993</v>
      </c>
      <c r="D44" s="66">
        <v>112.17586799999999</v>
      </c>
      <c r="E44" s="66">
        <v>21274</v>
      </c>
      <c r="F44" s="66">
        <v>42.548000000000002</v>
      </c>
      <c r="H44" s="102" t="s">
        <v>53</v>
      </c>
      <c r="I44" s="66">
        <v>38600</v>
      </c>
      <c r="J44" s="66">
        <v>9310</v>
      </c>
      <c r="K44" s="66">
        <v>129</v>
      </c>
      <c r="L44" s="66">
        <v>18700</v>
      </c>
      <c r="M44" s="66">
        <v>36</v>
      </c>
    </row>
    <row r="45" spans="1:13" ht="5.0999999999999996" customHeight="1">
      <c r="A45" s="36"/>
      <c r="B45" s="162"/>
      <c r="C45" s="94"/>
      <c r="D45" s="94"/>
      <c r="E45" s="94"/>
      <c r="F45" s="94"/>
      <c r="H45" s="36"/>
      <c r="I45" s="162"/>
      <c r="J45" s="94"/>
      <c r="K45" s="94"/>
      <c r="L45" s="94"/>
      <c r="M45" s="94"/>
    </row>
    <row r="46" spans="1:13" ht="11.1" customHeight="1">
      <c r="A46" s="129"/>
      <c r="B46" s="129"/>
      <c r="C46" s="129"/>
      <c r="D46" s="129"/>
      <c r="E46" s="129"/>
      <c r="F46" s="183" t="s">
        <v>237</v>
      </c>
      <c r="H46" s="560" t="s">
        <v>237</v>
      </c>
      <c r="I46" s="560"/>
      <c r="J46" s="560"/>
      <c r="K46" s="560"/>
      <c r="L46" s="560"/>
      <c r="M46" s="560"/>
    </row>
    <row r="48" spans="1:13" ht="15" customHeight="1">
      <c r="A48" s="526" t="str">
        <f>A24</f>
        <v>12.8  PUNO: POBLACIÓN DE GANADO OVINO, PRODUCCIÓN DE CARNE Y LANA, SEGÚN PROVINCIA, 2021 - 2024</v>
      </c>
      <c r="B48" s="526"/>
      <c r="C48" s="526"/>
      <c r="D48" s="526"/>
      <c r="E48" s="526"/>
      <c r="F48" s="526"/>
      <c r="H48" s="526" t="str">
        <f>A24</f>
        <v>12.8  PUNO: POBLACIÓN DE GANADO OVINO, PRODUCCIÓN DE CARNE Y LANA, SEGÚN PROVINCIA, 2021 - 2024</v>
      </c>
      <c r="I48" s="526"/>
      <c r="J48" s="526"/>
      <c r="K48" s="526"/>
      <c r="L48" s="526"/>
      <c r="M48" s="526"/>
    </row>
    <row r="49" spans="1:17" ht="11.1" customHeight="1">
      <c r="A49" s="1"/>
      <c r="B49" s="1"/>
      <c r="C49" s="1"/>
      <c r="D49" s="1"/>
      <c r="E49" s="1"/>
      <c r="F49" s="183"/>
      <c r="H49" s="1"/>
      <c r="I49" s="1"/>
      <c r="J49" s="1"/>
      <c r="K49" s="1"/>
      <c r="L49" s="1"/>
      <c r="M49" s="183" t="s">
        <v>319</v>
      </c>
    </row>
    <row r="50" spans="1:17" ht="15" customHeight="1">
      <c r="A50" s="554" t="s">
        <v>60</v>
      </c>
      <c r="B50" s="97" t="s">
        <v>89</v>
      </c>
      <c r="C50" s="529" t="s">
        <v>419</v>
      </c>
      <c r="D50" s="529"/>
      <c r="E50" s="529" t="s">
        <v>421</v>
      </c>
      <c r="F50" s="529"/>
      <c r="H50" s="554" t="s">
        <v>60</v>
      </c>
      <c r="I50" s="97" t="s">
        <v>89</v>
      </c>
      <c r="J50" s="529" t="s">
        <v>419</v>
      </c>
      <c r="K50" s="529"/>
      <c r="L50" s="529" t="s">
        <v>421</v>
      </c>
      <c r="M50" s="529"/>
    </row>
    <row r="51" spans="1:17" ht="15" customHeight="1">
      <c r="A51" s="559"/>
      <c r="B51" s="98" t="s">
        <v>192</v>
      </c>
      <c r="C51" s="99" t="s">
        <v>102</v>
      </c>
      <c r="D51" s="556" t="s">
        <v>255</v>
      </c>
      <c r="E51" s="51" t="s">
        <v>91</v>
      </c>
      <c r="F51" s="556" t="s">
        <v>255</v>
      </c>
      <c r="H51" s="559"/>
      <c r="I51" s="98" t="s">
        <v>192</v>
      </c>
      <c r="J51" s="99" t="s">
        <v>102</v>
      </c>
      <c r="K51" s="556" t="s">
        <v>255</v>
      </c>
      <c r="L51" s="51" t="s">
        <v>91</v>
      </c>
      <c r="M51" s="556" t="s">
        <v>255</v>
      </c>
    </row>
    <row r="52" spans="1:17" ht="15" customHeight="1">
      <c r="A52" s="559"/>
      <c r="B52" s="100" t="s">
        <v>414</v>
      </c>
      <c r="C52" s="54" t="s">
        <v>415</v>
      </c>
      <c r="D52" s="557"/>
      <c r="E52" s="53" t="s">
        <v>420</v>
      </c>
      <c r="F52" s="557"/>
      <c r="H52" s="559"/>
      <c r="I52" s="100" t="s">
        <v>414</v>
      </c>
      <c r="J52" s="54" t="s">
        <v>415</v>
      </c>
      <c r="K52" s="557"/>
      <c r="L52" s="53" t="s">
        <v>420</v>
      </c>
      <c r="M52" s="557"/>
    </row>
    <row r="53" spans="1:17" ht="15" customHeight="1">
      <c r="A53" s="57">
        <v>2023</v>
      </c>
      <c r="B53" s="14"/>
      <c r="C53" s="14"/>
      <c r="D53" s="14"/>
      <c r="E53" s="14"/>
      <c r="F53" s="14"/>
      <c r="G53" s="342"/>
      <c r="H53" s="57">
        <v>2024</v>
      </c>
      <c r="I53" s="14"/>
      <c r="J53" s="14"/>
      <c r="K53" s="14"/>
      <c r="L53" s="14"/>
      <c r="M53" s="14"/>
    </row>
    <row r="54" spans="1:17" ht="17.45" customHeight="1">
      <c r="A54" s="101" t="s">
        <v>280</v>
      </c>
      <c r="B54" s="67">
        <f>SUM(B55:B67)</f>
        <v>2727605</v>
      </c>
      <c r="C54" s="67">
        <f>SUM(C55:C67)</f>
        <v>607205</v>
      </c>
      <c r="D54" s="67">
        <f>SUM(D55:D67)</f>
        <v>8477.4590000000007</v>
      </c>
      <c r="E54" s="67">
        <f>SUM(E55:E67)</f>
        <v>1553480</v>
      </c>
      <c r="F54" s="67">
        <f>SUM(F55:F67)</f>
        <v>3096.8629999999998</v>
      </c>
      <c r="H54" s="101" t="s">
        <v>280</v>
      </c>
      <c r="I54" s="67">
        <f>SUM(I55:I67)</f>
        <v>2727605</v>
      </c>
      <c r="J54" s="67">
        <f>SUM(J55:J67)</f>
        <v>456880</v>
      </c>
      <c r="K54" s="67">
        <f>SUM(K55:K67)</f>
        <v>6614.0330000000013</v>
      </c>
      <c r="L54" s="67">
        <f>SUM(L55:L67)</f>
        <v>1224440</v>
      </c>
      <c r="M54" s="67">
        <f>SUM(M55:M67)</f>
        <v>2485.8919999999998</v>
      </c>
      <c r="P54" s="135"/>
      <c r="Q54" s="135"/>
    </row>
    <row r="55" spans="1:17" ht="15.95" customHeight="1">
      <c r="A55" s="102" t="s">
        <v>50</v>
      </c>
      <c r="B55" s="66">
        <v>417895</v>
      </c>
      <c r="C55" s="66">
        <v>88730</v>
      </c>
      <c r="D55" s="66">
        <v>1262.1929999999998</v>
      </c>
      <c r="E55" s="66">
        <v>227650</v>
      </c>
      <c r="F55" s="66">
        <v>474.89600000000007</v>
      </c>
      <c r="H55" s="102" t="s">
        <v>50</v>
      </c>
      <c r="I55" s="42">
        <v>417895</v>
      </c>
      <c r="J55" s="42">
        <v>63770</v>
      </c>
      <c r="K55" s="42">
        <v>932.4860000000001</v>
      </c>
      <c r="L55" s="66">
        <v>196820</v>
      </c>
      <c r="M55" s="66">
        <v>424.54600000000005</v>
      </c>
      <c r="P55" s="397" t="s">
        <v>50</v>
      </c>
      <c r="Q55" s="135"/>
    </row>
    <row r="56" spans="1:17" ht="15.95" customHeight="1">
      <c r="A56" s="102" t="s">
        <v>70</v>
      </c>
      <c r="B56" s="66">
        <v>413960</v>
      </c>
      <c r="C56" s="66">
        <v>95590</v>
      </c>
      <c r="D56" s="66">
        <v>1338.4679999999998</v>
      </c>
      <c r="E56" s="66">
        <v>253970</v>
      </c>
      <c r="F56" s="66">
        <v>497.39060000000001</v>
      </c>
      <c r="H56" s="102" t="s">
        <v>70</v>
      </c>
      <c r="I56" s="42">
        <v>413960</v>
      </c>
      <c r="J56" s="42">
        <v>75640</v>
      </c>
      <c r="K56" s="42">
        <v>1130.721</v>
      </c>
      <c r="L56" s="66">
        <v>194020</v>
      </c>
      <c r="M56" s="66">
        <v>384.15959999999995</v>
      </c>
      <c r="P56" s="397" t="s">
        <v>353</v>
      </c>
      <c r="Q56" s="135"/>
    </row>
    <row r="57" spans="1:17" ht="15.95" customHeight="1">
      <c r="A57" s="102" t="s">
        <v>54</v>
      </c>
      <c r="B57" s="66">
        <v>180875</v>
      </c>
      <c r="C57" s="66">
        <v>60540</v>
      </c>
      <c r="D57" s="66">
        <v>818.66899999999998</v>
      </c>
      <c r="E57" s="66">
        <v>100850</v>
      </c>
      <c r="F57" s="66">
        <v>194.92679999999999</v>
      </c>
      <c r="H57" s="102" t="s">
        <v>54</v>
      </c>
      <c r="I57" s="42">
        <v>180875</v>
      </c>
      <c r="J57" s="42">
        <v>47910</v>
      </c>
      <c r="K57" s="42">
        <v>654.63400000000001</v>
      </c>
      <c r="L57" s="66">
        <v>82690</v>
      </c>
      <c r="M57" s="66">
        <v>158.82049999999998</v>
      </c>
      <c r="P57" s="397" t="s">
        <v>54</v>
      </c>
      <c r="Q57" s="135"/>
    </row>
    <row r="58" spans="1:17" ht="15.95" customHeight="1">
      <c r="A58" s="102" t="s">
        <v>55</v>
      </c>
      <c r="B58" s="66">
        <v>232600</v>
      </c>
      <c r="C58" s="66">
        <v>53335</v>
      </c>
      <c r="D58" s="66">
        <v>736.58799999999997</v>
      </c>
      <c r="E58" s="66">
        <v>141300</v>
      </c>
      <c r="F58" s="66">
        <v>275.39409999999998</v>
      </c>
      <c r="H58" s="102" t="s">
        <v>55</v>
      </c>
      <c r="I58" s="42">
        <v>232600</v>
      </c>
      <c r="J58" s="42">
        <v>39010</v>
      </c>
      <c r="K58" s="42">
        <v>570.76299999999992</v>
      </c>
      <c r="L58" s="66">
        <v>114680</v>
      </c>
      <c r="M58" s="66">
        <v>221.8623</v>
      </c>
      <c r="P58" s="397" t="s">
        <v>55</v>
      </c>
      <c r="Q58" s="135"/>
    </row>
    <row r="59" spans="1:17" ht="15.95" customHeight="1">
      <c r="A59" s="102" t="s">
        <v>71</v>
      </c>
      <c r="B59" s="66">
        <v>206800</v>
      </c>
      <c r="C59" s="66">
        <v>29700</v>
      </c>
      <c r="D59" s="66">
        <v>418.68400000000003</v>
      </c>
      <c r="E59" s="66">
        <v>117110</v>
      </c>
      <c r="F59" s="66">
        <v>233.52930000000003</v>
      </c>
      <c r="H59" s="102" t="s">
        <v>71</v>
      </c>
      <c r="I59" s="42">
        <v>206800</v>
      </c>
      <c r="J59" s="42">
        <v>22810</v>
      </c>
      <c r="K59" s="42">
        <v>328.31899999999996</v>
      </c>
      <c r="L59" s="66">
        <v>53290</v>
      </c>
      <c r="M59" s="66">
        <v>103.91550000000001</v>
      </c>
      <c r="P59" s="397" t="s">
        <v>352</v>
      </c>
      <c r="Q59" s="135"/>
    </row>
    <row r="60" spans="1:17" ht="15.95" customHeight="1">
      <c r="A60" s="102" t="s">
        <v>72</v>
      </c>
      <c r="B60" s="66">
        <v>322630</v>
      </c>
      <c r="C60" s="66">
        <v>58650</v>
      </c>
      <c r="D60" s="66">
        <v>830.82100000000003</v>
      </c>
      <c r="E60" s="66">
        <v>186950</v>
      </c>
      <c r="F60" s="66">
        <v>366.91880000000003</v>
      </c>
      <c r="H60" s="102" t="s">
        <v>72</v>
      </c>
      <c r="I60" s="42">
        <v>322630</v>
      </c>
      <c r="J60" s="42">
        <v>39860</v>
      </c>
      <c r="K60" s="42">
        <v>578.73899999999992</v>
      </c>
      <c r="L60" s="66">
        <v>151090</v>
      </c>
      <c r="M60" s="66">
        <v>297.9076</v>
      </c>
      <c r="P60" s="397" t="s">
        <v>72</v>
      </c>
      <c r="Q60" s="135"/>
    </row>
    <row r="61" spans="1:17" ht="15.95" customHeight="1">
      <c r="A61" s="102" t="s">
        <v>51</v>
      </c>
      <c r="B61" s="66">
        <v>232885</v>
      </c>
      <c r="C61" s="66">
        <v>54500</v>
      </c>
      <c r="D61" s="66">
        <v>740.94600000000003</v>
      </c>
      <c r="E61" s="66">
        <v>127950</v>
      </c>
      <c r="F61" s="66">
        <v>248.50439999999998</v>
      </c>
      <c r="H61" s="102" t="s">
        <v>51</v>
      </c>
      <c r="I61" s="42">
        <v>232885</v>
      </c>
      <c r="J61" s="42">
        <v>43050</v>
      </c>
      <c r="K61" s="42">
        <v>596.84100000000001</v>
      </c>
      <c r="L61" s="66">
        <v>104360</v>
      </c>
      <c r="M61" s="66">
        <v>204.54560000000001</v>
      </c>
      <c r="P61" s="397" t="s">
        <v>51</v>
      </c>
      <c r="Q61" s="135"/>
    </row>
    <row r="62" spans="1:17" ht="15.95" customHeight="1">
      <c r="A62" s="102" t="s">
        <v>48</v>
      </c>
      <c r="B62" s="66">
        <v>262590</v>
      </c>
      <c r="C62" s="66">
        <v>65830</v>
      </c>
      <c r="D62" s="66">
        <v>969.97500000000002</v>
      </c>
      <c r="E62" s="66">
        <v>184900</v>
      </c>
      <c r="F62" s="66">
        <v>395.60839999999996</v>
      </c>
      <c r="H62" s="102" t="s">
        <v>48</v>
      </c>
      <c r="I62" s="42">
        <v>262590</v>
      </c>
      <c r="J62" s="42">
        <v>49430</v>
      </c>
      <c r="K62" s="42">
        <v>778.37699999999995</v>
      </c>
      <c r="L62" s="66">
        <v>153880</v>
      </c>
      <c r="M62" s="66">
        <v>353.92399999999998</v>
      </c>
      <c r="P62" s="397" t="s">
        <v>48</v>
      </c>
      <c r="Q62" s="135"/>
    </row>
    <row r="63" spans="1:17" ht="15.95" customHeight="1">
      <c r="A63" s="102" t="s">
        <v>49</v>
      </c>
      <c r="B63" s="66">
        <v>77690</v>
      </c>
      <c r="C63" s="66">
        <v>20290</v>
      </c>
      <c r="D63" s="66">
        <v>266.76499999999999</v>
      </c>
      <c r="E63" s="66">
        <v>25680</v>
      </c>
      <c r="F63" s="66">
        <v>49.305599999999998</v>
      </c>
      <c r="H63" s="102" t="s">
        <v>49</v>
      </c>
      <c r="I63" s="42">
        <v>77690</v>
      </c>
      <c r="J63" s="42">
        <v>14900</v>
      </c>
      <c r="K63" s="42">
        <v>201.18899999999996</v>
      </c>
      <c r="L63" s="66">
        <v>51930</v>
      </c>
      <c r="M63" s="66">
        <v>99.437600000000003</v>
      </c>
      <c r="P63" s="397" t="s">
        <v>49</v>
      </c>
      <c r="Q63" s="135"/>
    </row>
    <row r="64" spans="1:17" ht="15.95" customHeight="1">
      <c r="A64" s="102" t="s">
        <v>193</v>
      </c>
      <c r="B64" s="66">
        <v>126730</v>
      </c>
      <c r="C64" s="66">
        <v>27945</v>
      </c>
      <c r="D64" s="66">
        <v>379.14850000000001</v>
      </c>
      <c r="E64" s="66">
        <v>73490</v>
      </c>
      <c r="F64" s="66">
        <v>142.00829999999999</v>
      </c>
      <c r="H64" s="102" t="s">
        <v>193</v>
      </c>
      <c r="I64" s="42">
        <v>126730</v>
      </c>
      <c r="J64" s="42">
        <v>19530</v>
      </c>
      <c r="K64" s="42">
        <v>268</v>
      </c>
      <c r="L64" s="66">
        <v>50020</v>
      </c>
      <c r="M64" s="66">
        <v>96.752199999999988</v>
      </c>
      <c r="P64" s="397" t="s">
        <v>351</v>
      </c>
      <c r="Q64" s="135"/>
    </row>
    <row r="65" spans="1:17" ht="15.95" customHeight="1">
      <c r="A65" s="102" t="s">
        <v>99</v>
      </c>
      <c r="B65" s="66">
        <v>155480</v>
      </c>
      <c r="C65" s="66">
        <v>30000</v>
      </c>
      <c r="D65" s="66">
        <v>417</v>
      </c>
      <c r="E65" s="66">
        <v>84480</v>
      </c>
      <c r="F65" s="66">
        <v>164.02079999999998</v>
      </c>
      <c r="H65" s="102" t="s">
        <v>99</v>
      </c>
      <c r="I65" s="42">
        <v>155480</v>
      </c>
      <c r="J65" s="42">
        <v>23360</v>
      </c>
      <c r="K65" s="42">
        <v>332.97199999999998</v>
      </c>
      <c r="L65" s="66">
        <v>63010</v>
      </c>
      <c r="M65" s="66">
        <v>123.49959999999999</v>
      </c>
      <c r="P65" s="397" t="s">
        <v>350</v>
      </c>
      <c r="Q65" s="135"/>
    </row>
    <row r="66" spans="1:17" ht="15.95" customHeight="1">
      <c r="A66" s="102" t="s">
        <v>52</v>
      </c>
      <c r="B66" s="66">
        <v>58970</v>
      </c>
      <c r="C66" s="66">
        <v>12980</v>
      </c>
      <c r="D66" s="66">
        <v>171.84599999999998</v>
      </c>
      <c r="E66" s="66">
        <v>29150</v>
      </c>
      <c r="F66" s="66">
        <v>54.359900000000003</v>
      </c>
      <c r="H66" s="102" t="s">
        <v>52</v>
      </c>
      <c r="I66" s="42">
        <v>58970</v>
      </c>
      <c r="J66" s="42">
        <v>10640</v>
      </c>
      <c r="K66" s="42">
        <v>143.54900000000004</v>
      </c>
      <c r="L66" s="66">
        <v>8650</v>
      </c>
      <c r="M66" s="66">
        <v>16.5215</v>
      </c>
      <c r="P66" s="397" t="s">
        <v>52</v>
      </c>
      <c r="Q66" s="135"/>
    </row>
    <row r="67" spans="1:17" ht="15.95" customHeight="1">
      <c r="A67" s="102" t="s">
        <v>53</v>
      </c>
      <c r="B67" s="66">
        <v>38500</v>
      </c>
      <c r="C67" s="66">
        <v>9115</v>
      </c>
      <c r="D67" s="66">
        <v>126.35550000000001</v>
      </c>
      <c r="E67" s="66" t="s">
        <v>0</v>
      </c>
      <c r="F67" s="66" t="s">
        <v>0</v>
      </c>
      <c r="H67" s="102" t="s">
        <v>53</v>
      </c>
      <c r="I67" s="42">
        <v>38500</v>
      </c>
      <c r="J67" s="42">
        <v>6970</v>
      </c>
      <c r="K67" s="42">
        <v>97.442999999999998</v>
      </c>
      <c r="L67" s="66" t="s">
        <v>0</v>
      </c>
      <c r="M67" s="66" t="s">
        <v>0</v>
      </c>
      <c r="P67" s="397" t="s">
        <v>53</v>
      </c>
      <c r="Q67" s="135"/>
    </row>
    <row r="68" spans="1:17" ht="6" customHeight="1">
      <c r="A68" s="36"/>
      <c r="B68" s="162"/>
      <c r="C68" s="94"/>
      <c r="D68" s="94"/>
      <c r="E68" s="94"/>
      <c r="F68" s="94"/>
      <c r="H68" s="36"/>
      <c r="I68" s="162"/>
      <c r="J68" s="94"/>
      <c r="K68" s="94"/>
      <c r="L68" s="94"/>
      <c r="M68" s="94"/>
      <c r="P68" s="135"/>
      <c r="Q68" s="135"/>
    </row>
    <row r="69" spans="1:17" ht="15" customHeight="1">
      <c r="A69" s="129"/>
      <c r="B69" s="129"/>
      <c r="C69" s="129"/>
      <c r="D69" s="129"/>
      <c r="E69" s="129"/>
      <c r="F69" s="183" t="s">
        <v>237</v>
      </c>
      <c r="H69" s="351" t="s">
        <v>413</v>
      </c>
      <c r="I69" s="62"/>
      <c r="J69" s="62"/>
      <c r="K69" s="62"/>
      <c r="L69" s="62"/>
      <c r="M69" s="62"/>
      <c r="P69" s="135"/>
      <c r="Q69" s="135"/>
    </row>
    <row r="70" spans="1:17" ht="15" customHeight="1">
      <c r="H70" s="558" t="s">
        <v>127</v>
      </c>
      <c r="I70" s="558"/>
      <c r="J70" s="558"/>
      <c r="K70" s="558"/>
      <c r="L70" s="558"/>
      <c r="M70" s="558"/>
    </row>
  </sheetData>
  <mergeCells count="36">
    <mergeCell ref="C26:D26"/>
    <mergeCell ref="E26:F26"/>
    <mergeCell ref="D27:D28"/>
    <mergeCell ref="F27:F28"/>
    <mergeCell ref="H46:M46"/>
    <mergeCell ref="H26:H28"/>
    <mergeCell ref="J26:K26"/>
    <mergeCell ref="L26:M26"/>
    <mergeCell ref="K27:K28"/>
    <mergeCell ref="M27:M28"/>
    <mergeCell ref="H3:H5"/>
    <mergeCell ref="J3:K3"/>
    <mergeCell ref="L3:M3"/>
    <mergeCell ref="K4:K5"/>
    <mergeCell ref="M4:M5"/>
    <mergeCell ref="A3:A5"/>
    <mergeCell ref="C3:D3"/>
    <mergeCell ref="E3:F3"/>
    <mergeCell ref="D4:D5"/>
    <mergeCell ref="F4:F5"/>
    <mergeCell ref="A24:F24"/>
    <mergeCell ref="A48:F48"/>
    <mergeCell ref="H48:M48"/>
    <mergeCell ref="H24:M24"/>
    <mergeCell ref="H70:M70"/>
    <mergeCell ref="A50:A52"/>
    <mergeCell ref="C50:D50"/>
    <mergeCell ref="E50:F50"/>
    <mergeCell ref="H50:H52"/>
    <mergeCell ref="J50:K50"/>
    <mergeCell ref="L50:M50"/>
    <mergeCell ref="D51:D52"/>
    <mergeCell ref="F51:F52"/>
    <mergeCell ref="K51:K52"/>
    <mergeCell ref="M51:M52"/>
    <mergeCell ref="A26:A28"/>
  </mergeCells>
  <pageMargins left="0.78740157480314965" right="0.78740157480314965" top="0.98425196850393704" bottom="0.98425196850393704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29</vt:i4>
      </vt:variant>
      <vt:variant>
        <vt:lpstr>Rangos con nombre</vt:lpstr>
      </vt:variant>
      <vt:variant>
        <vt:i4>3</vt:i4>
      </vt:variant>
    </vt:vector>
  </HeadingPairs>
  <TitlesOfParts>
    <vt:vector size="32" baseType="lpstr">
      <vt:lpstr>AGRARIO</vt:lpstr>
      <vt:lpstr>12.1</vt:lpstr>
      <vt:lpstr>12.2</vt:lpstr>
      <vt:lpstr>12.3</vt:lpstr>
      <vt:lpstr>12.4</vt:lpstr>
      <vt:lpstr>12.5</vt:lpstr>
      <vt:lpstr>12.6</vt:lpstr>
      <vt:lpstr>12.7</vt:lpstr>
      <vt:lpstr>12.8</vt:lpstr>
      <vt:lpstr>12.9</vt:lpstr>
      <vt:lpstr>12.10</vt:lpstr>
      <vt:lpstr>12.11</vt:lpstr>
      <vt:lpstr>12.12</vt:lpstr>
      <vt:lpstr>12.13 </vt:lpstr>
      <vt:lpstr>12.14</vt:lpstr>
      <vt:lpstr>12.15</vt:lpstr>
      <vt:lpstr>12.16</vt:lpstr>
      <vt:lpstr>12.17</vt:lpstr>
      <vt:lpstr>12.18</vt:lpstr>
      <vt:lpstr>12.19</vt:lpstr>
      <vt:lpstr>12.20</vt:lpstr>
      <vt:lpstr>12.21</vt:lpstr>
      <vt:lpstr>12.22</vt:lpstr>
      <vt:lpstr>12.23</vt:lpstr>
      <vt:lpstr> 12.24</vt:lpstr>
      <vt:lpstr>12.25</vt:lpstr>
      <vt:lpstr>12.26</vt:lpstr>
      <vt:lpstr>12.27</vt:lpstr>
      <vt:lpstr>12.28</vt:lpstr>
      <vt:lpstr>_12.5__PUNO__POBLACIÓN_ESTIMADA__NÚMERO_DE_CABEZAS_PARA_SACA__PRODUCCIÓN_DE_CARNE__Y__DERIVADOS__PECUARIOS_POR_PROVINCIA__SEGÚN_ESPECIE__2013___2016</vt:lpstr>
      <vt:lpstr>AGRARIO!Área_de_impresión</vt:lpstr>
      <vt:lpstr>'12.4'!Print_Area</vt:lpstr>
    </vt:vector>
  </TitlesOfParts>
  <Company>ODEI-21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Sussana Milagros Florez Aroni</dc:creator>
  <cp:lastModifiedBy>Usuario</cp:lastModifiedBy>
  <cp:lastPrinted>2024-12-23T13:41:02Z</cp:lastPrinted>
  <dcterms:created xsi:type="dcterms:W3CDTF">2000-04-14T19:15:45Z</dcterms:created>
  <dcterms:modified xsi:type="dcterms:W3CDTF">2025-01-27T21:35:07Z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