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Wgquispe\waldir 2024\COMPENDIOS PUNO\COMPENDIO_PUNO_2024\EXCEL INEI LIMA\"/>
    </mc:Choice>
  </mc:AlternateContent>
  <bookViews>
    <workbookView xWindow="28680" yWindow="-120" windowWidth="21840" windowHeight="13020" tabRatio="711"/>
  </bookViews>
  <sheets>
    <sheet name="Empleo" sheetId="24448" r:id="rId1"/>
    <sheet name="7.1 - 7.2 " sheetId="27" r:id="rId2"/>
    <sheet name="7.3 - 7.5" sheetId="24449" r:id="rId3"/>
    <sheet name="7.6 - 7.7" sheetId="24452" r:id="rId4"/>
    <sheet name="7.8" sheetId="24456" r:id="rId5"/>
    <sheet name="7.9" sheetId="24458" r:id="rId6"/>
    <sheet name="7.10" sheetId="93" r:id="rId7"/>
    <sheet name="7.9 (2)" sheetId="24455" state="hidden" r:id="rId8"/>
    <sheet name="7.11 - 7.14" sheetId="553" r:id="rId9"/>
    <sheet name="7.15 - 7.16" sheetId="24453" r:id="rId10"/>
    <sheet name="7.17" sheetId="24459" r:id="rId11"/>
    <sheet name="7.18 - 7.20" sheetId="24454" r:id="rId12"/>
    <sheet name="7.21" sheetId="24457" r:id="rId13"/>
    <sheet name="7.22" sheetId="24441" r:id="rId14"/>
    <sheet name="7.23" sheetId="24445" r:id="rId15"/>
    <sheet name="7.24" sheetId="24443" r:id="rId16"/>
  </sheets>
  <externalReferences>
    <externalReference r:id="rId17"/>
    <externalReference r:id="rId18"/>
  </externalReferences>
  <definedNames>
    <definedName name="\a" localSheetId="10">'[1]R. Natural'!#REF!</definedName>
    <definedName name="\a" localSheetId="7">'[1]R. Natural'!#REF!</definedName>
    <definedName name="\a">'[1]R. Natural'!#REF!</definedName>
    <definedName name="_7.14_PUNO__AFILIADOS_ACTIVOS_AL_SISTEMA_PRIVADO_DE_PENSIONES__POR_MES__SEGÚN_AFP_Y_SEXO__2014___2016">Empleo!$A$24</definedName>
    <definedName name="_7.7" localSheetId="10">#REF!</definedName>
    <definedName name="_7.7" localSheetId="7">#REF!</definedName>
    <definedName name="_7.7">#REF!</definedName>
    <definedName name="_7.8" localSheetId="10">#REF!</definedName>
    <definedName name="_7.8" localSheetId="7">#REF!</definedName>
    <definedName name="_7.8">#REF!</definedName>
    <definedName name="_xlnm.Print_Area" localSheetId="1">'7.1 - 7.2 '!$A$1:$Y$32</definedName>
    <definedName name="_xlnm.Print_Area" localSheetId="6">'7.10'!$A$1:$U$48</definedName>
    <definedName name="_xlnm.Print_Area" localSheetId="8">'7.11 - 7.14'!$A$1:$L$70</definedName>
    <definedName name="_xlnm.Print_Area" localSheetId="9">'7.15 - 7.16'!$A$1:$J$29</definedName>
    <definedName name="_xlnm.Print_Area" localSheetId="10">'7.17'!$A$1:$J$45</definedName>
    <definedName name="_xlnm.Print_Area" localSheetId="11">'7.18 - 7.20'!$O$1:$V$48</definedName>
    <definedName name="_xlnm.Print_Area" localSheetId="13">'7.22'!$A$1:$K$111</definedName>
    <definedName name="_xlnm.Print_Area" localSheetId="14">'7.23'!$A$1:$M$206</definedName>
    <definedName name="_xlnm.Print_Area" localSheetId="15">'7.24'!$A$2:$M$69</definedName>
    <definedName name="_xlnm.Print_Area" localSheetId="2">'7.3 - 7.5'!$A$1:$X$45</definedName>
    <definedName name="_xlnm.Print_Area" localSheetId="3">'7.6 - 7.7'!$A$1:$Y$47</definedName>
    <definedName name="_xlnm.Print_Area" localSheetId="7">'7.9 (2)'!$A$1:$D$42</definedName>
    <definedName name="_xlnm.Database" localSheetId="10">[2]OPERACIONES!#REF!</definedName>
    <definedName name="_xlnm.Database" localSheetId="7">[2]OPERACIONES!#REF!</definedName>
    <definedName name="_xlnm.Database">[2]OPERACIONES!#REF!</definedName>
    <definedName name="FemaleDa" localSheetId="10">#REF!</definedName>
    <definedName name="FemaleDa" localSheetId="7">#REF!</definedName>
    <definedName name="FemaleDa">#REF!</definedName>
    <definedName name="INDICEALFABETICO" localSheetId="10">#REF!</definedName>
    <definedName name="INDICEALFABETICO" localSheetId="7">#REF!</definedName>
    <definedName name="INDICEALFABETICO">#REF!</definedName>
    <definedName name="Input_File" localSheetId="10">#REF!</definedName>
    <definedName name="Input_File" localSheetId="7">#REF!</definedName>
    <definedName name="Input_File">#REF!</definedName>
    <definedName name="MaleData" localSheetId="10">#REF!</definedName>
    <definedName name="MaleData" localSheetId="7">#REF!</definedName>
    <definedName name="MaleData">#REF!</definedName>
    <definedName name="Maximum" localSheetId="10">#REF!</definedName>
    <definedName name="Maximum" localSheetId="7">#REF!</definedName>
    <definedName name="Maximum">#REF!</definedName>
    <definedName name="Maximum_used" localSheetId="10">#REF!</definedName>
    <definedName name="Maximum_used" localSheetId="7">#REF!</definedName>
    <definedName name="Maximum_used">#REF!</definedName>
    <definedName name="Pyramid_Filename" localSheetId="10">#REF!</definedName>
    <definedName name="Pyramid_Filename" localSheetId="7">#REF!</definedName>
    <definedName name="Pyramid_Filename">#REF!</definedName>
    <definedName name="Pyramid_Title" localSheetId="10">#REF!</definedName>
    <definedName name="Pyramid_Title" localSheetId="7">#REF!</definedName>
    <definedName name="Pyramid_Title">#REF!</definedName>
    <definedName name="Stop_at_age" localSheetId="10">#REF!</definedName>
    <definedName name="Stop_at_age" localSheetId="7">#REF!</definedName>
    <definedName name="Stop_at_age">#REF!</definedName>
    <definedName name="tabla" localSheetId="10">#REF!</definedName>
    <definedName name="tabla" localSheetId="7">#REF!</definedName>
    <definedName name="tabla">#REF!</definedName>
    <definedName name="Test" localSheetId="10">#REF!</definedName>
    <definedName name="Test" localSheetId="7">#REF!</definedName>
    <definedName name="Test">#REF!</definedName>
    <definedName name="TITL" localSheetId="10">#REF!</definedName>
    <definedName name="TITL" localSheetId="7">#REF!</definedName>
    <definedName name="TITL">#REF!</definedName>
  </definedNames>
  <calcPr calcId="152511"/>
</workbook>
</file>

<file path=xl/calcChain.xml><?xml version="1.0" encoding="utf-8"?>
<calcChain xmlns="http://schemas.openxmlformats.org/spreadsheetml/2006/main">
  <c r="A184" i="24445" l="1"/>
  <c r="A143" i="24445"/>
  <c r="A103" i="24445"/>
  <c r="A63" i="24445"/>
  <c r="A10" i="24448" l="1"/>
  <c r="J93" i="24441" l="1"/>
  <c r="K93" i="24441" s="1"/>
  <c r="H93" i="24441"/>
  <c r="I93" i="24441" s="1"/>
  <c r="F93" i="24441"/>
  <c r="G93" i="24441" s="1"/>
  <c r="D93" i="24441"/>
  <c r="E93" i="24441" s="1"/>
  <c r="B93" i="24441"/>
  <c r="K92" i="24441"/>
  <c r="I92" i="24441"/>
  <c r="G92" i="24441"/>
  <c r="E92" i="24441"/>
  <c r="C92" i="24441"/>
  <c r="Z28" i="24449"/>
  <c r="Y28" i="24449"/>
  <c r="Z22" i="24449"/>
  <c r="Y22" i="24449"/>
  <c r="Z27" i="24449"/>
  <c r="Z21" i="24449"/>
  <c r="Z30" i="27"/>
  <c r="Z29" i="27"/>
  <c r="Z28" i="27"/>
  <c r="C93" i="24441" l="1"/>
  <c r="C88" i="24441" l="1"/>
  <c r="J89" i="24441"/>
  <c r="K89" i="24441" s="1"/>
  <c r="H89" i="24441"/>
  <c r="I89" i="24441" s="1"/>
  <c r="F89" i="24441"/>
  <c r="D89" i="24441"/>
  <c r="E89" i="24441" s="1"/>
  <c r="B89" i="24441"/>
  <c r="G89" i="24441"/>
  <c r="K88" i="24441"/>
  <c r="I88" i="24441"/>
  <c r="G88" i="24441"/>
  <c r="E88" i="24441"/>
  <c r="C89" i="24441" l="1"/>
  <c r="J176" i="24445"/>
  <c r="K176" i="24445"/>
  <c r="L176" i="24445"/>
  <c r="M176" i="24445"/>
  <c r="J173" i="24445"/>
  <c r="K173" i="24445"/>
  <c r="L173" i="24445"/>
  <c r="M173" i="24445"/>
  <c r="J170" i="24445"/>
  <c r="K170" i="24445"/>
  <c r="L170" i="24445"/>
  <c r="M170" i="24445"/>
  <c r="J167" i="24445"/>
  <c r="K167" i="24445"/>
  <c r="L167" i="24445"/>
  <c r="M167" i="24445"/>
  <c r="J164" i="24445"/>
  <c r="K164" i="24445"/>
  <c r="L164" i="24445"/>
  <c r="M164" i="24445"/>
  <c r="G200" i="24445"/>
  <c r="F200" i="24445"/>
  <c r="E200" i="24445"/>
  <c r="D200" i="24445"/>
  <c r="C200" i="24445"/>
  <c r="B200" i="24445"/>
  <c r="G197" i="24445"/>
  <c r="F197" i="24445"/>
  <c r="E197" i="24445"/>
  <c r="D197" i="24445"/>
  <c r="C197" i="24445"/>
  <c r="B197" i="24445"/>
  <c r="G194" i="24445"/>
  <c r="F194" i="24445"/>
  <c r="E194" i="24445"/>
  <c r="D194" i="24445"/>
  <c r="C194" i="24445"/>
  <c r="B194" i="24445"/>
  <c r="G191" i="24445"/>
  <c r="F191" i="24445"/>
  <c r="E191" i="24445"/>
  <c r="D191" i="24445"/>
  <c r="C191" i="24445"/>
  <c r="B191" i="24445"/>
  <c r="E188" i="24445"/>
  <c r="C188" i="24445"/>
  <c r="F188" i="24445"/>
  <c r="B188" i="24445"/>
  <c r="G188" i="24445"/>
  <c r="D188" i="24445" l="1"/>
  <c r="C29" i="24457" l="1"/>
  <c r="D29" i="24457"/>
  <c r="E29" i="24457"/>
  <c r="F29" i="24457"/>
  <c r="B29" i="24457"/>
  <c r="Y27" i="24449" l="1"/>
  <c r="Y21" i="24449"/>
  <c r="Y30" i="27"/>
  <c r="Y29" i="27"/>
  <c r="Y28" i="27"/>
  <c r="A23" i="24448" l="1"/>
  <c r="A22" i="24448"/>
  <c r="A21" i="24448"/>
  <c r="A20" i="24448"/>
  <c r="A19" i="24448"/>
  <c r="A18" i="24448"/>
  <c r="A11" i="24448"/>
  <c r="A9" i="24448"/>
  <c r="A7" i="24448"/>
  <c r="A6" i="24448"/>
  <c r="A5" i="24448"/>
  <c r="A4" i="24448"/>
  <c r="A16" i="24448"/>
  <c r="A15" i="24448"/>
  <c r="A13" i="24448"/>
  <c r="A12" i="24448"/>
  <c r="A8" i="24448"/>
  <c r="C176" i="24445" l="1"/>
  <c r="D176" i="24445"/>
  <c r="E176" i="24445"/>
  <c r="F176" i="24445"/>
  <c r="G176" i="24445"/>
  <c r="H176" i="24445"/>
  <c r="I176" i="24445"/>
  <c r="B176" i="24445" l="1"/>
  <c r="I173" i="24445"/>
  <c r="H173" i="24445"/>
  <c r="G173" i="24445"/>
  <c r="F173" i="24445"/>
  <c r="E173" i="24445"/>
  <c r="D173" i="24445"/>
  <c r="C173" i="24445"/>
  <c r="B173" i="24445"/>
  <c r="I170" i="24445"/>
  <c r="H170" i="24445"/>
  <c r="G170" i="24445"/>
  <c r="F170" i="24445"/>
  <c r="E170" i="24445"/>
  <c r="D170" i="24445"/>
  <c r="C170" i="24445"/>
  <c r="B170" i="24445"/>
  <c r="I167" i="24445"/>
  <c r="H167" i="24445"/>
  <c r="G167" i="24445"/>
  <c r="F167" i="24445"/>
  <c r="E167" i="24445"/>
  <c r="D167" i="24445"/>
  <c r="C167" i="24445"/>
  <c r="B167" i="24445"/>
  <c r="I166" i="24445"/>
  <c r="H166" i="24445"/>
  <c r="G166" i="24445"/>
  <c r="F166" i="24445"/>
  <c r="E166" i="24445"/>
  <c r="D166" i="24445"/>
  <c r="C166" i="24445"/>
  <c r="B166" i="24445"/>
  <c r="I165" i="24445"/>
  <c r="H165" i="24445"/>
  <c r="G165" i="24445"/>
  <c r="G164" i="24445" s="1"/>
  <c r="F165" i="24445"/>
  <c r="E165" i="24445"/>
  <c r="D165" i="24445"/>
  <c r="C165" i="24445"/>
  <c r="C164" i="24445" s="1"/>
  <c r="B165" i="24445"/>
  <c r="M156" i="24445"/>
  <c r="M153" i="24445"/>
  <c r="M150" i="24445"/>
  <c r="M147" i="24445"/>
  <c r="M159" i="24445"/>
  <c r="K85" i="24441"/>
  <c r="K84" i="24441"/>
  <c r="I85" i="24441"/>
  <c r="I84" i="24441"/>
  <c r="G85" i="24441"/>
  <c r="G84" i="24441"/>
  <c r="E85" i="24441"/>
  <c r="E84" i="24441"/>
  <c r="C85" i="24441"/>
  <c r="H164" i="24445" l="1"/>
  <c r="I164" i="24445"/>
  <c r="E164" i="24445"/>
  <c r="F164" i="24445"/>
  <c r="D164" i="24445"/>
  <c r="B164" i="24445"/>
  <c r="X27" i="24449" l="1"/>
  <c r="X21" i="24449"/>
  <c r="H21" i="553" l="1"/>
  <c r="H19" i="553"/>
  <c r="D21" i="553"/>
  <c r="D19" i="553"/>
  <c r="L9" i="553"/>
  <c r="L7" i="553"/>
  <c r="Y7" i="24452"/>
  <c r="Y11" i="24452"/>
  <c r="X28" i="27"/>
  <c r="X29" i="27"/>
  <c r="X30" i="27"/>
  <c r="W29" i="27"/>
  <c r="W30" i="27"/>
  <c r="W24" i="27"/>
  <c r="W28" i="27" s="1"/>
  <c r="A2" i="24448" l="1"/>
  <c r="A3" i="24448" l="1"/>
  <c r="A14" i="24448" l="1"/>
  <c r="A25" i="24448"/>
  <c r="A24" i="24448"/>
  <c r="A17" i="24448"/>
  <c r="L159" i="24445" l="1"/>
  <c r="K159" i="24445"/>
  <c r="J159" i="24445"/>
  <c r="I159" i="24445"/>
  <c r="H159" i="24445"/>
  <c r="L156" i="24445"/>
  <c r="K156" i="24445"/>
  <c r="J156" i="24445"/>
  <c r="I156" i="24445"/>
  <c r="H156" i="24445"/>
  <c r="L153" i="24445"/>
  <c r="K153" i="24445"/>
  <c r="J153" i="24445"/>
  <c r="I153" i="24445"/>
  <c r="H153" i="24445"/>
  <c r="L150" i="24445"/>
  <c r="K150" i="24445"/>
  <c r="J150" i="24445"/>
  <c r="I150" i="24445"/>
  <c r="H150" i="24445"/>
  <c r="L149" i="24445"/>
  <c r="K149" i="24445"/>
  <c r="J149" i="24445"/>
  <c r="I149" i="24445"/>
  <c r="H149" i="24445"/>
  <c r="L148" i="24445"/>
  <c r="K148" i="24445"/>
  <c r="J148" i="24445"/>
  <c r="I148" i="24445"/>
  <c r="H148" i="24445"/>
  <c r="M136" i="24445"/>
  <c r="L136" i="24445"/>
  <c r="K136" i="24445"/>
  <c r="J136" i="24445"/>
  <c r="I136" i="24445"/>
  <c r="H136" i="24445"/>
  <c r="M133" i="24445"/>
  <c r="L133" i="24445"/>
  <c r="K133" i="24445"/>
  <c r="J133" i="24445"/>
  <c r="I133" i="24445"/>
  <c r="H133" i="24445"/>
  <c r="M130" i="24445"/>
  <c r="L130" i="24445"/>
  <c r="K130" i="24445"/>
  <c r="J130" i="24445"/>
  <c r="I130" i="24445"/>
  <c r="H130" i="24445"/>
  <c r="M127" i="24445"/>
  <c r="L127" i="24445"/>
  <c r="K127" i="24445"/>
  <c r="J127" i="24445"/>
  <c r="I127" i="24445"/>
  <c r="H127" i="24445"/>
  <c r="M126" i="24445"/>
  <c r="L126" i="24445"/>
  <c r="K126" i="24445"/>
  <c r="J126" i="24445"/>
  <c r="I126" i="24445"/>
  <c r="H126" i="24445"/>
  <c r="M125" i="24445"/>
  <c r="L125" i="24445"/>
  <c r="K125" i="24445"/>
  <c r="J125" i="24445"/>
  <c r="I125" i="24445"/>
  <c r="H125" i="24445"/>
  <c r="M119" i="24445"/>
  <c r="L119" i="24445"/>
  <c r="K119" i="24445"/>
  <c r="J119" i="24445"/>
  <c r="I119" i="24445"/>
  <c r="H119" i="24445"/>
  <c r="M116" i="24445"/>
  <c r="L116" i="24445"/>
  <c r="K116" i="24445"/>
  <c r="J116" i="24445"/>
  <c r="I116" i="24445"/>
  <c r="H116" i="24445"/>
  <c r="M113" i="24445"/>
  <c r="L113" i="24445"/>
  <c r="K113" i="24445"/>
  <c r="J113" i="24445"/>
  <c r="I113" i="24445"/>
  <c r="H113" i="24445"/>
  <c r="M110" i="24445"/>
  <c r="L110" i="24445"/>
  <c r="K110" i="24445"/>
  <c r="J110" i="24445"/>
  <c r="I110" i="24445"/>
  <c r="H110" i="24445"/>
  <c r="M109" i="24445"/>
  <c r="L109" i="24445"/>
  <c r="K109" i="24445"/>
  <c r="J109" i="24445"/>
  <c r="I109" i="24445"/>
  <c r="H109" i="24445"/>
  <c r="M108" i="24445"/>
  <c r="L108" i="24445"/>
  <c r="K108" i="24445"/>
  <c r="J108" i="24445"/>
  <c r="I108" i="24445"/>
  <c r="H108" i="24445"/>
  <c r="M96" i="24445"/>
  <c r="L96" i="24445"/>
  <c r="K96" i="24445"/>
  <c r="J96" i="24445"/>
  <c r="I96" i="24445"/>
  <c r="H96" i="24445"/>
  <c r="M93" i="24445"/>
  <c r="L93" i="24445"/>
  <c r="K93" i="24445"/>
  <c r="J93" i="24445"/>
  <c r="I93" i="24445"/>
  <c r="H93" i="24445"/>
  <c r="M90" i="24445"/>
  <c r="L90" i="24445"/>
  <c r="K90" i="24445"/>
  <c r="J90" i="24445"/>
  <c r="I90" i="24445"/>
  <c r="H90" i="24445"/>
  <c r="M87" i="24445"/>
  <c r="L87" i="24445"/>
  <c r="K87" i="24445"/>
  <c r="J87" i="24445"/>
  <c r="I87" i="24445"/>
  <c r="H87" i="24445"/>
  <c r="M86" i="24445"/>
  <c r="L86" i="24445"/>
  <c r="K86" i="24445"/>
  <c r="J86" i="24445"/>
  <c r="I86" i="24445"/>
  <c r="H86" i="24445"/>
  <c r="M85" i="24445"/>
  <c r="L85" i="24445"/>
  <c r="K85" i="24445"/>
  <c r="J85" i="24445"/>
  <c r="I85" i="24445"/>
  <c r="H85" i="24445"/>
  <c r="M79" i="24445"/>
  <c r="L79" i="24445"/>
  <c r="K79" i="24445"/>
  <c r="J79" i="24445"/>
  <c r="I79" i="24445"/>
  <c r="H79" i="24445"/>
  <c r="M76" i="24445"/>
  <c r="L76" i="24445"/>
  <c r="K76" i="24445"/>
  <c r="J76" i="24445"/>
  <c r="I76" i="24445"/>
  <c r="H76" i="24445"/>
  <c r="M70" i="24445"/>
  <c r="L70" i="24445"/>
  <c r="K70" i="24445"/>
  <c r="J70" i="24445"/>
  <c r="I70" i="24445"/>
  <c r="H70" i="24445"/>
  <c r="M69" i="24445"/>
  <c r="L69" i="24445"/>
  <c r="K69" i="24445"/>
  <c r="J69" i="24445"/>
  <c r="I69" i="24445"/>
  <c r="H69" i="24445"/>
  <c r="M68" i="24445"/>
  <c r="L68" i="24445"/>
  <c r="K68" i="24445"/>
  <c r="J68" i="24445"/>
  <c r="I68" i="24445"/>
  <c r="H68" i="24445"/>
  <c r="M57" i="24445"/>
  <c r="L57" i="24445"/>
  <c r="K57" i="24445"/>
  <c r="J57" i="24445"/>
  <c r="I57" i="24445"/>
  <c r="H57" i="24445"/>
  <c r="M54" i="24445"/>
  <c r="L54" i="24445"/>
  <c r="K54" i="24445"/>
  <c r="J54" i="24445"/>
  <c r="I54" i="24445"/>
  <c r="H54" i="24445"/>
  <c r="M51" i="24445"/>
  <c r="L51" i="24445"/>
  <c r="K51" i="24445"/>
  <c r="J51" i="24445"/>
  <c r="I51" i="24445"/>
  <c r="H51" i="24445"/>
  <c r="M48" i="24445"/>
  <c r="L48" i="24445"/>
  <c r="K48" i="24445"/>
  <c r="J48" i="24445"/>
  <c r="I48" i="24445"/>
  <c r="H48" i="24445"/>
  <c r="M47" i="24445"/>
  <c r="L47" i="24445"/>
  <c r="K47" i="24445"/>
  <c r="J47" i="24445"/>
  <c r="I47" i="24445"/>
  <c r="H47" i="24445"/>
  <c r="M46" i="24445"/>
  <c r="L46" i="24445"/>
  <c r="K46" i="24445"/>
  <c r="J46" i="24445"/>
  <c r="I46" i="24445"/>
  <c r="H46" i="24445"/>
  <c r="M40" i="24445"/>
  <c r="L40" i="24445"/>
  <c r="K40" i="24445"/>
  <c r="J40" i="24445"/>
  <c r="I40" i="24445"/>
  <c r="H40" i="24445"/>
  <c r="M37" i="24445"/>
  <c r="L37" i="24445"/>
  <c r="K37" i="24445"/>
  <c r="J37" i="24445"/>
  <c r="I37" i="24445"/>
  <c r="H37" i="24445"/>
  <c r="M34" i="24445"/>
  <c r="L34" i="24445"/>
  <c r="K34" i="24445"/>
  <c r="J34" i="24445"/>
  <c r="I34" i="24445"/>
  <c r="H34" i="24445"/>
  <c r="M31" i="24445"/>
  <c r="L31" i="24445"/>
  <c r="K31" i="24445"/>
  <c r="J31" i="24445"/>
  <c r="I31" i="24445"/>
  <c r="H31" i="24445"/>
  <c r="M30" i="24445"/>
  <c r="L30" i="24445"/>
  <c r="K30" i="24445"/>
  <c r="J30" i="24445"/>
  <c r="I30" i="24445"/>
  <c r="H30" i="24445"/>
  <c r="M29" i="24445"/>
  <c r="L29" i="24445"/>
  <c r="K29" i="24445"/>
  <c r="J29" i="24445"/>
  <c r="I29" i="24445"/>
  <c r="H29" i="24445"/>
  <c r="M15" i="24445"/>
  <c r="L15" i="24445"/>
  <c r="K15" i="24445"/>
  <c r="J15" i="24445"/>
  <c r="I15" i="24445"/>
  <c r="H15" i="24445"/>
  <c r="R44" i="24454"/>
  <c r="Q44" i="24454"/>
  <c r="P44" i="24454"/>
  <c r="R40" i="24454"/>
  <c r="Q40" i="24454"/>
  <c r="P40" i="24454"/>
  <c r="R27" i="24454"/>
  <c r="Q27" i="24454"/>
  <c r="P27" i="24454"/>
  <c r="R23" i="24454"/>
  <c r="Q23" i="24454"/>
  <c r="P23" i="24454"/>
  <c r="Q7" i="93"/>
  <c r="P7" i="93"/>
  <c r="O7" i="93"/>
  <c r="X11" i="24452"/>
  <c r="W11" i="24452"/>
  <c r="X7" i="24452"/>
  <c r="W7" i="24452"/>
  <c r="W27" i="24449"/>
  <c r="V27" i="24449"/>
  <c r="U27" i="24449"/>
  <c r="W21" i="24449"/>
  <c r="U21" i="24449"/>
  <c r="V30" i="27"/>
  <c r="V29" i="27"/>
  <c r="U28" i="27"/>
  <c r="V24" i="27"/>
  <c r="V20" i="27"/>
  <c r="B125" i="24445"/>
  <c r="G159" i="24445"/>
  <c r="F159" i="24445"/>
  <c r="E159" i="24445"/>
  <c r="D159" i="24445"/>
  <c r="C159" i="24445"/>
  <c r="B159" i="24445"/>
  <c r="G156" i="24445"/>
  <c r="F156" i="24445"/>
  <c r="E156" i="24445"/>
  <c r="D156" i="24445"/>
  <c r="C156" i="24445"/>
  <c r="B156" i="24445"/>
  <c r="G153" i="24445"/>
  <c r="F153" i="24445"/>
  <c r="E153" i="24445"/>
  <c r="D153" i="24445"/>
  <c r="C153" i="24445"/>
  <c r="B153" i="24445"/>
  <c r="G150" i="24445"/>
  <c r="F150" i="24445"/>
  <c r="E150" i="24445"/>
  <c r="D150" i="24445"/>
  <c r="C150" i="24445"/>
  <c r="B150" i="24445"/>
  <c r="G149" i="24445"/>
  <c r="F149" i="24445"/>
  <c r="E149" i="24445"/>
  <c r="D149" i="24445"/>
  <c r="C149" i="24445"/>
  <c r="B149" i="24445"/>
  <c r="G148" i="24445"/>
  <c r="F148" i="24445"/>
  <c r="E148" i="24445"/>
  <c r="D148" i="24445"/>
  <c r="C148" i="24445"/>
  <c r="B148" i="24445"/>
  <c r="G136" i="24445"/>
  <c r="F136" i="24445"/>
  <c r="E136" i="24445"/>
  <c r="D136" i="24445"/>
  <c r="C136" i="24445"/>
  <c r="B136" i="24445"/>
  <c r="G133" i="24445"/>
  <c r="F133" i="24445"/>
  <c r="E133" i="24445"/>
  <c r="D133" i="24445"/>
  <c r="C133" i="24445"/>
  <c r="B133" i="24445"/>
  <c r="G130" i="24445"/>
  <c r="F130" i="24445"/>
  <c r="E130" i="24445"/>
  <c r="D130" i="24445"/>
  <c r="C130" i="24445"/>
  <c r="B130" i="24445"/>
  <c r="G127" i="24445"/>
  <c r="F127" i="24445"/>
  <c r="E127" i="24445"/>
  <c r="D127" i="24445"/>
  <c r="C127" i="24445"/>
  <c r="B127" i="24445"/>
  <c r="G126" i="24445"/>
  <c r="F126" i="24445"/>
  <c r="E126" i="24445"/>
  <c r="D126" i="24445"/>
  <c r="C126" i="24445"/>
  <c r="B126" i="24445"/>
  <c r="G125" i="24445"/>
  <c r="F125" i="24445"/>
  <c r="E125" i="24445"/>
  <c r="D125" i="24445"/>
  <c r="C125" i="24445"/>
  <c r="M107" i="24445" l="1"/>
  <c r="I124" i="24445"/>
  <c r="E124" i="24445"/>
  <c r="K124" i="24445"/>
  <c r="M84" i="24445"/>
  <c r="L107" i="24445"/>
  <c r="C147" i="24445"/>
  <c r="J124" i="24445"/>
  <c r="V28" i="27"/>
  <c r="L84" i="24445"/>
  <c r="I107" i="24445"/>
  <c r="H107" i="24445"/>
  <c r="M124" i="24445"/>
  <c r="J147" i="24445"/>
  <c r="H84" i="24445"/>
  <c r="J84" i="24445"/>
  <c r="H124" i="24445"/>
  <c r="L147" i="24445"/>
  <c r="K84" i="24445"/>
  <c r="H147" i="24445"/>
  <c r="D147" i="24445"/>
  <c r="I84" i="24445"/>
  <c r="J107" i="24445"/>
  <c r="I147" i="24445"/>
  <c r="E147" i="24445"/>
  <c r="L124" i="24445"/>
  <c r="F124" i="24445"/>
  <c r="B147" i="24445"/>
  <c r="K107" i="24445"/>
  <c r="D124" i="24445"/>
  <c r="G147" i="24445"/>
  <c r="K147" i="24445"/>
  <c r="F147" i="24445"/>
  <c r="G124" i="24445"/>
  <c r="C124" i="24445"/>
  <c r="B124" i="24445"/>
  <c r="H40" i="24454" l="1"/>
  <c r="G40" i="24454"/>
  <c r="F40" i="24454"/>
  <c r="H44" i="24454"/>
  <c r="G44" i="24454"/>
  <c r="F44" i="24454"/>
  <c r="H7" i="93" l="1"/>
  <c r="C119" i="24445" l="1"/>
  <c r="D119" i="24445"/>
  <c r="E119" i="24445"/>
  <c r="F119" i="24445"/>
  <c r="G119" i="24445"/>
  <c r="C113" i="24445"/>
  <c r="D113" i="24445"/>
  <c r="E113" i="24445"/>
  <c r="F113" i="24445"/>
  <c r="G113" i="24445"/>
  <c r="C116" i="24445"/>
  <c r="D116" i="24445"/>
  <c r="E116" i="24445"/>
  <c r="F116" i="24445"/>
  <c r="G116" i="24445"/>
  <c r="C110" i="24445"/>
  <c r="D110" i="24445"/>
  <c r="E110" i="24445"/>
  <c r="F110" i="24445"/>
  <c r="G110" i="24445"/>
  <c r="C108" i="24445"/>
  <c r="D108" i="24445"/>
  <c r="E108" i="24445"/>
  <c r="F108" i="24445"/>
  <c r="G108" i="24445"/>
  <c r="C109" i="24445"/>
  <c r="D109" i="24445"/>
  <c r="E109" i="24445"/>
  <c r="F109" i="24445"/>
  <c r="G109" i="24445"/>
  <c r="B108" i="24445"/>
  <c r="B119" i="24445"/>
  <c r="B116" i="24445"/>
  <c r="B113" i="24445"/>
  <c r="B110" i="24445"/>
  <c r="B109" i="24445"/>
  <c r="F96" i="24445"/>
  <c r="G96" i="24445"/>
  <c r="F93" i="24445"/>
  <c r="G93" i="24445"/>
  <c r="F90" i="24445"/>
  <c r="G90" i="24445"/>
  <c r="F87" i="24445"/>
  <c r="G87" i="24445"/>
  <c r="F85" i="24445"/>
  <c r="G85" i="24445"/>
  <c r="F86" i="24445"/>
  <c r="G86" i="24445"/>
  <c r="E93" i="24445"/>
  <c r="E90" i="24445"/>
  <c r="E85" i="24445"/>
  <c r="E86" i="24445"/>
  <c r="E87" i="24445"/>
  <c r="D86" i="24445"/>
  <c r="D85" i="24445"/>
  <c r="D96" i="24445"/>
  <c r="C96" i="24445"/>
  <c r="D93" i="24445"/>
  <c r="D90" i="24445"/>
  <c r="D87" i="24445"/>
  <c r="E96" i="24445"/>
  <c r="C93" i="24445"/>
  <c r="C90" i="24445"/>
  <c r="C87" i="24445"/>
  <c r="C85" i="24445"/>
  <c r="C86" i="24445"/>
  <c r="B85" i="24445"/>
  <c r="B86" i="24445"/>
  <c r="B96" i="24445"/>
  <c r="B93" i="24445"/>
  <c r="B90" i="24445"/>
  <c r="B87" i="24445"/>
  <c r="B107" i="24445" l="1"/>
  <c r="D84" i="24445"/>
  <c r="D107" i="24445"/>
  <c r="B84" i="24445"/>
  <c r="G84" i="24445"/>
  <c r="F84" i="24445"/>
  <c r="F107" i="24445"/>
  <c r="E107" i="24445"/>
  <c r="C107" i="24445"/>
  <c r="G107" i="24445"/>
  <c r="E84" i="24445"/>
  <c r="C84" i="24445"/>
  <c r="A8" i="24443" l="1"/>
  <c r="A9" i="24443" s="1"/>
  <c r="A10" i="24443" s="1"/>
  <c r="A11" i="24443" s="1"/>
  <c r="A12" i="24443" s="1"/>
  <c r="A13" i="24443" s="1"/>
  <c r="A14" i="24443" s="1"/>
  <c r="A15" i="24443" s="1"/>
  <c r="A16" i="24443" s="1"/>
  <c r="A17" i="24443" s="1"/>
  <c r="A18" i="24443" s="1"/>
  <c r="A19" i="24443" s="1"/>
  <c r="A20" i="24443" s="1"/>
  <c r="A21" i="24443" s="1"/>
  <c r="G79" i="24445"/>
  <c r="F79" i="24445"/>
  <c r="E79" i="24445"/>
  <c r="D79" i="24445"/>
  <c r="C79" i="24445"/>
  <c r="B79" i="24445"/>
  <c r="G76" i="24445"/>
  <c r="F76" i="24445"/>
  <c r="E76" i="24445"/>
  <c r="D76" i="24445"/>
  <c r="C76" i="24445"/>
  <c r="B76" i="24445"/>
  <c r="G73" i="24445"/>
  <c r="F73" i="24445"/>
  <c r="E73" i="24445"/>
  <c r="D73" i="24445"/>
  <c r="C73" i="24445"/>
  <c r="B73" i="24445"/>
  <c r="G70" i="24445"/>
  <c r="F70" i="24445"/>
  <c r="E70" i="24445"/>
  <c r="D70" i="24445"/>
  <c r="C70" i="24445"/>
  <c r="B70" i="24445"/>
  <c r="G69" i="24445"/>
  <c r="F69" i="24445"/>
  <c r="E69" i="24445"/>
  <c r="D69" i="24445"/>
  <c r="C69" i="24445"/>
  <c r="B69" i="24445"/>
  <c r="G68" i="24445"/>
  <c r="F68" i="24445"/>
  <c r="E68" i="24445"/>
  <c r="D68" i="24445"/>
  <c r="C68" i="24445"/>
  <c r="B68" i="24445"/>
  <c r="G57" i="24445"/>
  <c r="F57" i="24445"/>
  <c r="E57" i="24445"/>
  <c r="D57" i="24445"/>
  <c r="C57" i="24445"/>
  <c r="B57" i="24445"/>
  <c r="G54" i="24445"/>
  <c r="F54" i="24445"/>
  <c r="E54" i="24445"/>
  <c r="D54" i="24445"/>
  <c r="C54" i="24445"/>
  <c r="B54" i="24445"/>
  <c r="G51" i="24445"/>
  <c r="F51" i="24445"/>
  <c r="E51" i="24445"/>
  <c r="D51" i="24445"/>
  <c r="C51" i="24445"/>
  <c r="B51" i="24445"/>
  <c r="G48" i="24445"/>
  <c r="F48" i="24445"/>
  <c r="E48" i="24445"/>
  <c r="D48" i="24445"/>
  <c r="C48" i="24445"/>
  <c r="B48" i="24445"/>
  <c r="G47" i="24445"/>
  <c r="F47" i="24445"/>
  <c r="E47" i="24445"/>
  <c r="D47" i="24445"/>
  <c r="C47" i="24445"/>
  <c r="B47" i="24445"/>
  <c r="G46" i="24445"/>
  <c r="F46" i="24445"/>
  <c r="E46" i="24445"/>
  <c r="D46" i="24445"/>
  <c r="C46" i="24445"/>
  <c r="B46" i="24445"/>
  <c r="G40" i="24445"/>
  <c r="F40" i="24445"/>
  <c r="E40" i="24445"/>
  <c r="D40" i="24445"/>
  <c r="C40" i="24445"/>
  <c r="B40" i="24445"/>
  <c r="G37" i="24445"/>
  <c r="F37" i="24445"/>
  <c r="E37" i="24445"/>
  <c r="D37" i="24445"/>
  <c r="C37" i="24445"/>
  <c r="B37" i="24445"/>
  <c r="G34" i="24445"/>
  <c r="F34" i="24445"/>
  <c r="E34" i="24445"/>
  <c r="D34" i="24445"/>
  <c r="C34" i="24445"/>
  <c r="B34" i="24445"/>
  <c r="G31" i="24445"/>
  <c r="F31" i="24445"/>
  <c r="E31" i="24445"/>
  <c r="D31" i="24445"/>
  <c r="C31" i="24445"/>
  <c r="B31" i="24445"/>
  <c r="G30" i="24445"/>
  <c r="F30" i="24445"/>
  <c r="E30" i="24445"/>
  <c r="D30" i="24445"/>
  <c r="C30" i="24445"/>
  <c r="B30" i="24445"/>
  <c r="G29" i="24445"/>
  <c r="F29" i="24445"/>
  <c r="E29" i="24445"/>
  <c r="D29" i="24445"/>
  <c r="C29" i="24445"/>
  <c r="B29" i="24445"/>
  <c r="A24" i="24445"/>
  <c r="G15" i="24445"/>
  <c r="F15" i="24445"/>
  <c r="E15" i="24445"/>
  <c r="D15" i="24445"/>
  <c r="C15" i="24445"/>
  <c r="B15" i="24445"/>
  <c r="C26" i="24441"/>
  <c r="K25" i="24441"/>
  <c r="K26" i="24441" s="1"/>
  <c r="I25" i="24441"/>
  <c r="I26" i="24441" s="1"/>
  <c r="G25" i="24441"/>
  <c r="G26" i="24441" s="1"/>
  <c r="E25" i="24441"/>
  <c r="E26" i="24441" s="1"/>
  <c r="B25" i="24441"/>
  <c r="C25" i="24441" s="1"/>
  <c r="I21" i="24441"/>
  <c r="C21" i="24441"/>
  <c r="K20" i="24441"/>
  <c r="K21" i="24441" s="1"/>
  <c r="I20" i="24441"/>
  <c r="G20" i="24441"/>
  <c r="G21" i="24441" s="1"/>
  <c r="E20" i="24441"/>
  <c r="E21" i="24441" s="1"/>
  <c r="B20" i="24441"/>
  <c r="C20" i="24441" s="1"/>
  <c r="L19" i="24441"/>
  <c r="I19" i="24441"/>
  <c r="K16" i="24441"/>
  <c r="I16" i="24441"/>
  <c r="G16" i="24441"/>
  <c r="E16" i="24441"/>
  <c r="C16" i="24441"/>
  <c r="K15" i="24441"/>
  <c r="I15" i="24441"/>
  <c r="G15" i="24441"/>
  <c r="E15" i="24441"/>
  <c r="C15" i="24441"/>
  <c r="K14" i="24441"/>
  <c r="I14" i="24441"/>
  <c r="G14" i="24441"/>
  <c r="E14" i="24441"/>
  <c r="B14" i="24441"/>
  <c r="K11" i="24441"/>
  <c r="I11" i="24441"/>
  <c r="G11" i="24441"/>
  <c r="E11" i="24441"/>
  <c r="C11" i="24441"/>
  <c r="K10" i="24441"/>
  <c r="I10" i="24441"/>
  <c r="G10" i="24441"/>
  <c r="E10" i="24441"/>
  <c r="C10" i="24441"/>
  <c r="K9" i="24441"/>
  <c r="I9" i="24441"/>
  <c r="G9" i="24441"/>
  <c r="E9" i="24441"/>
  <c r="K44" i="24454"/>
  <c r="J44" i="24454"/>
  <c r="I44" i="24454"/>
  <c r="K40" i="24454"/>
  <c r="J40" i="24454"/>
  <c r="I40" i="24454"/>
  <c r="K27" i="24454"/>
  <c r="J27" i="24454"/>
  <c r="I27" i="24454"/>
  <c r="H27" i="24454"/>
  <c r="G27" i="24454"/>
  <c r="F27" i="24454"/>
  <c r="E27" i="24454"/>
  <c r="D27" i="24454"/>
  <c r="C27" i="24454"/>
  <c r="K23" i="24454"/>
  <c r="J23" i="24454"/>
  <c r="I23" i="24454"/>
  <c r="H23" i="24454"/>
  <c r="G23" i="24454"/>
  <c r="F23" i="24454"/>
  <c r="E23" i="24454"/>
  <c r="D23" i="24454"/>
  <c r="C23" i="24454"/>
  <c r="D29" i="24455"/>
  <c r="C29" i="24455"/>
  <c r="B29" i="24455"/>
  <c r="D23" i="24455"/>
  <c r="C23" i="24455"/>
  <c r="B23" i="24455"/>
  <c r="D19" i="24455"/>
  <c r="C19" i="24455"/>
  <c r="B19" i="24455"/>
  <c r="D15" i="24455"/>
  <c r="C15" i="24455"/>
  <c r="B15" i="24455"/>
  <c r="L7" i="93"/>
  <c r="K7" i="93"/>
  <c r="J7" i="93"/>
  <c r="I7" i="93"/>
  <c r="G7" i="93"/>
  <c r="F7" i="93"/>
  <c r="E7" i="93"/>
</calcChain>
</file>

<file path=xl/sharedStrings.xml><?xml version="1.0" encoding="utf-8"?>
<sst xmlns="http://schemas.openxmlformats.org/spreadsheetml/2006/main" count="1019" uniqueCount="298">
  <si>
    <t>Total</t>
  </si>
  <si>
    <t>Hombre</t>
  </si>
  <si>
    <t>Mujer</t>
  </si>
  <si>
    <t>Puno</t>
  </si>
  <si>
    <t>Perú</t>
  </si>
  <si>
    <t>Secundaria</t>
  </si>
  <si>
    <t>Enero</t>
  </si>
  <si>
    <t>Febrero</t>
  </si>
  <si>
    <t>Marzo</t>
  </si>
  <si>
    <t>Abril</t>
  </si>
  <si>
    <t>Mayo</t>
  </si>
  <si>
    <t>Junio</t>
  </si>
  <si>
    <t>Julio</t>
  </si>
  <si>
    <t>Agosto</t>
  </si>
  <si>
    <t>Setiembre</t>
  </si>
  <si>
    <t>Octubre</t>
  </si>
  <si>
    <t>Noviembre</t>
  </si>
  <si>
    <t>Diciembre</t>
  </si>
  <si>
    <t>Grupos de edad</t>
  </si>
  <si>
    <t>Obrero</t>
  </si>
  <si>
    <t>%</t>
  </si>
  <si>
    <t>Manufactura</t>
  </si>
  <si>
    <t>Construcción</t>
  </si>
  <si>
    <t>Comercio</t>
  </si>
  <si>
    <t>De 11 a 50 personas</t>
  </si>
  <si>
    <t>Empleador o patrono</t>
  </si>
  <si>
    <t>Trabajador del hogar</t>
  </si>
  <si>
    <t>Afiliados</t>
  </si>
  <si>
    <t>Integra</t>
  </si>
  <si>
    <t>Prima</t>
  </si>
  <si>
    <t>Profuturo</t>
  </si>
  <si>
    <t>Año</t>
  </si>
  <si>
    <t>AFPs</t>
  </si>
  <si>
    <t xml:space="preserve">   . Hombres</t>
  </si>
  <si>
    <t xml:space="preserve">   . Mujeres</t>
  </si>
  <si>
    <t>Resto del país</t>
  </si>
  <si>
    <t>Características principales</t>
  </si>
  <si>
    <t>14 a 24 años</t>
  </si>
  <si>
    <t>25 a 44 años</t>
  </si>
  <si>
    <t>Nivel de educación</t>
  </si>
  <si>
    <t>Tamaño de empresa</t>
  </si>
  <si>
    <t>De 1 a 10 personas</t>
  </si>
  <si>
    <t>Más de 50 personas</t>
  </si>
  <si>
    <t>NEP</t>
  </si>
  <si>
    <t>Agricultura/Pesca/Minería</t>
  </si>
  <si>
    <t>Transp. y Comunicac.</t>
  </si>
  <si>
    <t>Categoría de ocupación</t>
  </si>
  <si>
    <t xml:space="preserve">Trabajador independiente </t>
  </si>
  <si>
    <t xml:space="preserve">Otros </t>
  </si>
  <si>
    <t xml:space="preserve">                 Continúa...</t>
  </si>
  <si>
    <t>Remuneración Mínima Vital  Mensual</t>
  </si>
  <si>
    <t>Ámbito geográfico</t>
  </si>
  <si>
    <t>-</t>
  </si>
  <si>
    <t>Primaria o menos 1/</t>
  </si>
  <si>
    <t>Superior no universitaria</t>
  </si>
  <si>
    <t>Superior universitaria</t>
  </si>
  <si>
    <t>1/ Incluye sin nivel e inicial</t>
  </si>
  <si>
    <t xml:space="preserve">       (Miles de personas)</t>
  </si>
  <si>
    <t xml:space="preserve">                                                                                                                                                                                                       </t>
  </si>
  <si>
    <t>Ramas de actividad 2/</t>
  </si>
  <si>
    <t>Otros servicios 3/</t>
  </si>
  <si>
    <t>Habitat</t>
  </si>
  <si>
    <t>Departamento</t>
  </si>
  <si>
    <t>Habitad</t>
  </si>
  <si>
    <t>Sociales y de Salud.</t>
  </si>
  <si>
    <t>Fuente: Instituto Nacional de Estadística e Informática - Encuesta Nacional de Hogares.</t>
  </si>
  <si>
    <t xml:space="preserve">Fuente: Instituto Nacional de Estadística e Informática - Encuesta Nacional de Hogares </t>
  </si>
  <si>
    <t xml:space="preserve">Fuente: Instituto Nacional de Estadística e Informática - Encuesta Nacional de Hogares. </t>
  </si>
  <si>
    <t>45 a 64 años</t>
  </si>
  <si>
    <t>Trab familiar no remunerado</t>
  </si>
  <si>
    <t>2/ Se ha considerado la CIIU Rev. 4 para las ramas de actividad.</t>
  </si>
  <si>
    <t xml:space="preserve">        …</t>
  </si>
  <si>
    <t>Resto de país</t>
  </si>
  <si>
    <t xml:space="preserve">T O T A L </t>
  </si>
  <si>
    <t>65 y más años</t>
  </si>
  <si>
    <t>Fuente: Ministerio de Trabajo y Promoción del Empleo  - Dirección General de Trabajo.</t>
  </si>
  <si>
    <t>7. EMPLEO Y PREVISIÓN SOCIAL</t>
  </si>
  <si>
    <t xml:space="preserve">        (Porcentaje del total de la población en edad de trabajar)</t>
  </si>
  <si>
    <t>Empleado</t>
  </si>
  <si>
    <t>Fuente: Instituto Nacional de Estadística e Informática-Encuesta Nacional de Hogares.</t>
  </si>
  <si>
    <t>(Porcentaje)</t>
  </si>
  <si>
    <t xml:space="preserve">           (Porcentaje)</t>
  </si>
  <si>
    <t>Niveles  de empleo/ Departamento</t>
  </si>
  <si>
    <t xml:space="preserve">    Total PEA</t>
  </si>
  <si>
    <t xml:space="preserve">   - PEA Ocupada</t>
  </si>
  <si>
    <t xml:space="preserve">        Empleo adecuado</t>
  </si>
  <si>
    <t xml:space="preserve">        Subempleo 1/</t>
  </si>
  <si>
    <t xml:space="preserve"> Ämbito geográfico</t>
  </si>
  <si>
    <t xml:space="preserve">(Miles de personas) </t>
  </si>
  <si>
    <t>Si</t>
  </si>
  <si>
    <t>No</t>
  </si>
  <si>
    <t xml:space="preserve">       (Porcentaje)</t>
  </si>
  <si>
    <t>Fuente: Instituto Nacional de Estadística e Informática- Encuesta Nacional de Hogares.</t>
  </si>
  <si>
    <t>Empleo Informal</t>
  </si>
  <si>
    <t xml:space="preserve">Dentro del Sector Informal </t>
  </si>
  <si>
    <t>Fuera del Sector Informal</t>
  </si>
  <si>
    <t xml:space="preserve">         (Soles corrientes)</t>
  </si>
  <si>
    <t>Ámbito  geográfico</t>
  </si>
  <si>
    <t>Decreto Ley N° 19990</t>
  </si>
  <si>
    <t xml:space="preserve">  Hombre</t>
  </si>
  <si>
    <t xml:space="preserve">  Mujer</t>
  </si>
  <si>
    <t>Decreto Ley N° 18846</t>
  </si>
  <si>
    <t>Hombres</t>
  </si>
  <si>
    <t>Mujeres</t>
  </si>
  <si>
    <t xml:space="preserve">        Subempleada 1/</t>
  </si>
  <si>
    <t xml:space="preserve">   - PEA Desocupada</t>
  </si>
  <si>
    <t>Dpto. Puno</t>
  </si>
  <si>
    <t>1/ Incluye : Subempleo por insuficiencia de hora y subempleo por ingreso.</t>
  </si>
  <si>
    <t>`</t>
  </si>
  <si>
    <t>Amazonas</t>
  </si>
  <si>
    <t>Ancash</t>
  </si>
  <si>
    <t>Apurimac</t>
  </si>
  <si>
    <t>Arequipa</t>
  </si>
  <si>
    <t>Ayacucho</t>
  </si>
  <si>
    <t>Cajamarca</t>
  </si>
  <si>
    <t>Callao</t>
  </si>
  <si>
    <t>Cusco</t>
  </si>
  <si>
    <t>Huancavelica</t>
  </si>
  <si>
    <t>Huanuco</t>
  </si>
  <si>
    <t>Ica</t>
  </si>
  <si>
    <t>Junin</t>
  </si>
  <si>
    <t>La Libertad</t>
  </si>
  <si>
    <t>Lambayeque</t>
  </si>
  <si>
    <t>Lima</t>
  </si>
  <si>
    <t>Loreto</t>
  </si>
  <si>
    <t>Madre De Dios</t>
  </si>
  <si>
    <t>Moquegua</t>
  </si>
  <si>
    <t>Pasco</t>
  </si>
  <si>
    <t>Piura</t>
  </si>
  <si>
    <t>San Martin</t>
  </si>
  <si>
    <t>Tacna</t>
  </si>
  <si>
    <t>Tumbes</t>
  </si>
  <si>
    <t>Ucayali</t>
  </si>
  <si>
    <t>Extranjero</t>
  </si>
  <si>
    <t>Sin Informacion (1)</t>
  </si>
  <si>
    <t>Superior</t>
  </si>
  <si>
    <t>Asalariado 4/</t>
  </si>
  <si>
    <t>4/ Incluye empleado y obrero.</t>
  </si>
  <si>
    <t>Servicios 3/</t>
  </si>
  <si>
    <t>3/ Comprende transportes, comunicaciones, intermediación financiera, actividad inmobiliaria, empresariales y de alquiler, enseñanza, actividades de servicios</t>
  </si>
  <si>
    <t>7.9  PUNO: POBLACIÓN OCUPADA, SEGÚN PRINCIPALES CARACTERÍSTICAS,  2016 - 2018</t>
  </si>
  <si>
    <t>Perú 1/</t>
  </si>
  <si>
    <t>Puno 1/</t>
  </si>
  <si>
    <t>1/ Algunos años la sumatoria varía por efecto de redondeo.</t>
  </si>
  <si>
    <t>Administradora Privada de Fondos de Pensiones (AFP)</t>
  </si>
  <si>
    <t>Áncash</t>
  </si>
  <si>
    <t>Apurímac</t>
  </si>
  <si>
    <t>Huánuco</t>
  </si>
  <si>
    <t>Junín</t>
  </si>
  <si>
    <t>San Martín</t>
  </si>
  <si>
    <t xml:space="preserve">Sin información </t>
  </si>
  <si>
    <t>Fuente: Superintendencia de Banca, Seguros y AFP.</t>
  </si>
  <si>
    <t>Prov. Const. del Callao 1/</t>
  </si>
  <si>
    <t>7.2 PUNO: POBLACIÓN ECONÓMICAMENTE ACTIVA, SEGÚN ÁMBITO GEOGRÁFICO  Y SEXO, 2009 - 2020</t>
  </si>
  <si>
    <t>7.3   PUNO: TASA DE ACTIVIDAD, SEGÚN  ÁMBITO GEOGRÁFICO Y SEXO, 2009 - 2020</t>
  </si>
  <si>
    <t>7.4 PUNO: POBLACIÓN ECONÓMICAMENTE ACTIVA, SEGÚN ÁMBITO GEOGRÁFICO Y  NIVELES DE EMPLEO, 2009 - 2020</t>
  </si>
  <si>
    <t>7.6  PUNO: EVOLUCIÓN DE LA POBLACIÓN ECONÓMICAMENTE ACTIVA OCUPADA, SEGÚN SEXO,  2009-2020</t>
  </si>
  <si>
    <t>7.17  PUNO: INGRESO PROMEDIO MENSUAL PROVENIENTE DEL TRABAJO, SEGÚN ÁMBITO GEOGRÁFICO Y SEXO, 2009-2020</t>
  </si>
  <si>
    <t>20 875.0</t>
  </si>
  <si>
    <t>21 223.5</t>
  </si>
  <si>
    <t>21 576.4</t>
  </si>
  <si>
    <t>21 939.9</t>
  </si>
  <si>
    <t>22 303.4</t>
  </si>
  <si>
    <t>22 668.6</t>
  </si>
  <si>
    <t>23 034.2</t>
  </si>
  <si>
    <t>23 401.6</t>
  </si>
  <si>
    <t>1 002.0</t>
  </si>
  <si>
    <t>1 017.8</t>
  </si>
  <si>
    <t>(Miles)</t>
  </si>
  <si>
    <t>7.1  PUNO: POBLACIÓN EN EDAD DE TRABAJAR, SEGÚN ÁMBITO GEOGRÁFICO, 2009 - 2020</t>
  </si>
  <si>
    <t>7.5  PUNO: TASA DE DESEMPLEO, SEGÚN ÁMBITO GEOGRÁFICO, 2009 - 2020</t>
  </si>
  <si>
    <t>6 184,8</t>
  </si>
  <si>
    <t>6 246,6</t>
  </si>
  <si>
    <t>6 181,7</t>
  </si>
  <si>
    <t>6 250,7</t>
  </si>
  <si>
    <t>6 243,7</t>
  </si>
  <si>
    <t>6 518,5</t>
  </si>
  <si>
    <t>6 753,7</t>
  </si>
  <si>
    <t>6 953.6</t>
  </si>
  <si>
    <t>7 014,5</t>
  </si>
  <si>
    <t>6 115,0</t>
  </si>
  <si>
    <t>357,6</t>
  </si>
  <si>
    <t>346,5</t>
  </si>
  <si>
    <t>367,6</t>
  </si>
  <si>
    <t>376,8</t>
  </si>
  <si>
    <t>359,3</t>
  </si>
  <si>
    <t>350,5</t>
  </si>
  <si>
    <t>358,8</t>
  </si>
  <si>
    <t>355,7</t>
  </si>
  <si>
    <t>369,1</t>
  </si>
  <si>
    <t>359,1</t>
  </si>
  <si>
    <t>368,1</t>
  </si>
  <si>
    <t>343,9</t>
  </si>
  <si>
    <t>7.8 PARTICIPACIÓN DE LA POBLACIÓN OCUPADA ASALARIADA, SEGÚN ÁMBITO GEOGRÁFICO,  2011 - 2020</t>
  </si>
  <si>
    <t>7.9  PERÚ: POBLACIÓN OCUPADA, SEGÚN PRINCIPALES CARACTERÍSTICAS,  2009 - 2020</t>
  </si>
  <si>
    <t>7.18  PUNO: POBLACIÓN PENSIONISTA POR DECRETO LEY N° 19990, SEGÚN ÁMBITO GEOGRAFICO Y SEXO, 2009-2020</t>
  </si>
  <si>
    <t>7.19 PUNO: POBLACIÓN PENSIONISTA POR DECRETO LEY N° 18846, SEGÚN ÁMBITO GEOGRÁFICO Y SEXO, 2009-2020</t>
  </si>
  <si>
    <t>Continúa...</t>
  </si>
  <si>
    <t xml:space="preserve">      (Miles de personas)</t>
  </si>
  <si>
    <t xml:space="preserve">7.7  PUNO: EVOLUCIÓN DE LA POBLACIÓN ECONÓMICAMENTE ACTIVA OCUPADA COMO TRABAJADOR </t>
  </si>
  <si>
    <t xml:space="preserve">       INDEPENDIENTE, SEGÚN ÁMBITO GEOGRÁFICO, 2009-2020</t>
  </si>
  <si>
    <t xml:space="preserve">       (Miles de personas) </t>
  </si>
  <si>
    <t xml:space="preserve">        (Porcentaje)</t>
  </si>
  <si>
    <t xml:space="preserve">Población masculina </t>
  </si>
  <si>
    <t xml:space="preserve">Población femenina </t>
  </si>
  <si>
    <t>Población de 14 a 29 años de edad</t>
  </si>
  <si>
    <t xml:space="preserve">        (Soles corrientes)</t>
  </si>
  <si>
    <t>Ene.</t>
  </si>
  <si>
    <t>Feb.</t>
  </si>
  <si>
    <t>Marz.</t>
  </si>
  <si>
    <t>Abr.</t>
  </si>
  <si>
    <t>May.</t>
  </si>
  <si>
    <t>Jun.</t>
  </si>
  <si>
    <t>Jul.</t>
  </si>
  <si>
    <t>Ago.</t>
  </si>
  <si>
    <t>Set.</t>
  </si>
  <si>
    <t>Oct.</t>
  </si>
  <si>
    <t>Nov.</t>
  </si>
  <si>
    <t>Dic.</t>
  </si>
  <si>
    <t xml:space="preserve">       FORMAL, SEGÚN ÁMBITO GEOGRÁFICO,  2016 - 2021</t>
  </si>
  <si>
    <t>Area de residencia</t>
  </si>
  <si>
    <t>Urbano</t>
  </si>
  <si>
    <t xml:space="preserve">Lima </t>
  </si>
  <si>
    <t xml:space="preserve">7.11 PUNO: POBLACIÓN OCUPADA DE 18 Y MÁS AÑOS DE EDAD  QUE USA ALGÚN SERVICIO DEL SISTEMA FINANCIERO </t>
  </si>
  <si>
    <t>Conclusión</t>
  </si>
  <si>
    <t>Fuente: Superintendencia Adjunta de Administradoras Privadas de Fondos de Pensiones - Puno.</t>
  </si>
  <si>
    <t>1/ Incluye sin nivel e inicial.</t>
  </si>
  <si>
    <t>Fuente:  Superintendencia Adjunta de Administradoras Privadas de Fondos de Pensiones  - Puno.</t>
  </si>
  <si>
    <t>Mar.</t>
  </si>
  <si>
    <t>Total País</t>
  </si>
  <si>
    <t>Ámbito Geográfico</t>
  </si>
  <si>
    <t xml:space="preserve"> Ámbito Geográfico</t>
  </si>
  <si>
    <t>Total País 1/</t>
  </si>
  <si>
    <t>7.14   PUNO: POBLACIÓN JUVENIL ECONÓMICAMENTE ACTIVA OCUPADA DE 14 A 29 AÑOS DE EDAD, SEGÚN ÁMBITO</t>
  </si>
  <si>
    <t>Ámbito  Geográfico / sexo</t>
  </si>
  <si>
    <t xml:space="preserve">       (Porcentaje del total de la población en edad de trabajar)</t>
  </si>
  <si>
    <t xml:space="preserve">   (Porcentaje)</t>
  </si>
  <si>
    <t>Primaria o menos</t>
  </si>
  <si>
    <t xml:space="preserve">         (Miles de personas)</t>
  </si>
  <si>
    <t xml:space="preserve">         (Porcentaje)</t>
  </si>
  <si>
    <t xml:space="preserve">         SEGÚN ÁMBITO GEOGRÁFICO, 2015 - 2021</t>
  </si>
  <si>
    <t xml:space="preserve">         (Porcentaje sobre total de la PET)</t>
  </si>
  <si>
    <t xml:space="preserve">         GEOGRÁFICO Y SEXO,  2015 - 2021</t>
  </si>
  <si>
    <t xml:space="preserve">    (Porcentaje)</t>
  </si>
  <si>
    <t xml:space="preserve">         (Soles)</t>
  </si>
  <si>
    <t>Ámbito 
Geográfico</t>
  </si>
  <si>
    <t>Rural</t>
  </si>
  <si>
    <t>7 710,5</t>
  </si>
  <si>
    <t>7.23   PUNO: AFILIADOS ACTIVOS AL SISTEMA PRIVADO DE PENSIONES POR MES, SEGÚN AFPs Y SEXO, 2015 - 2023</t>
  </si>
  <si>
    <t>7.21  PUNO: AFILIADOS ACTIVOS AL SISTEMA PRIVADO DE PENSIONES AL 31 DE DICIEMBRE 2023 POR ADMINISTRADORA,</t>
  </si>
  <si>
    <t xml:space="preserve">                          </t>
  </si>
  <si>
    <t>7.2  PUNO: POBLACIÓN ECONÓMICAMENTE ACTIVA, SEGÚN ÁMBITO GEOGRÁFICO Y SEXO, 2017 - 2023</t>
  </si>
  <si>
    <t>7.4  PUNO: POBLACIÓN ECONÓMICAMENTE ACTIVA, SEGÚN ÁMBITO GEOGRÁFICO Y  NIVELES DE EMPLEO, 2017 - 2023</t>
  </si>
  <si>
    <t>7.6  PUNO: EVOLUCIÓN DE LA POBLACIÓN ECONÓMICAMENTE ACTIVA OCUPADA, SEGÚN ÁMBITO GEOGRÁFICO Y SEXO,</t>
  </si>
  <si>
    <t>7.9  PUNO: EVOLUCIÓN DE LA POBLACIÓN ECONÓMICAMENTE INACTIVA, SEGÚN ÁMBITO GEOGRÁFICO, 2017 - 2023</t>
  </si>
  <si>
    <t>7.10  PERÚ: POBLACIÓN OCUPADA, SEGÚN PRINCIPALES CARACTERÍSTICAS,  2017 - 2023</t>
  </si>
  <si>
    <t>7.13  PUNO: PARTICIPACIÓN DE LA POBLACIÓN JUVENIL EN EDAD DE TRABAJAR  DE 14 A 29 AÑOS DE EDAD,</t>
  </si>
  <si>
    <t xml:space="preserve">         GEOGRÁFICO, 2016 - 2023</t>
  </si>
  <si>
    <t xml:space="preserve">7.17  PUNO: TASA DE EMPLEO INFORMAL DENTRO Y FUERA DEL SECTOR INFORMAL POR SEXO, SEGÚN ÁMBITO </t>
  </si>
  <si>
    <t xml:space="preserve">         2017 - 2023</t>
  </si>
  <si>
    <t>7.20  PUNO: POBLACIÓN PENSIONISTA POR DECRETO LEY N° 18846, SEGÚN ÁMBITO GEOGRÁFICO Y SEXO, 2017 - 2023</t>
  </si>
  <si>
    <t>…</t>
  </si>
  <si>
    <t xml:space="preserve">TOTAL </t>
  </si>
  <si>
    <t>7.24   PERÚ: REMUNERACIÓN MÍNIMA VITAL MENSUAL,  2011 - 2024</t>
  </si>
  <si>
    <t>7.5  PUNO: TASA DE DESEMPLEO, SEGÚN ÁMBITO GEOGRÁFICO, 2017 - 2023</t>
  </si>
  <si>
    <t>7.19  PUNO: POBLACIÓN PENSIONISTA POR DECRETO LEY N° 19990, SEGÚN ÁMBITO GEOGRÁFICO Y SEXO, 2017 - 2023</t>
  </si>
  <si>
    <t>7.1  PUNO: POBLACIÓN EN EDAD DE TRABAJAR, SEGÚN ÁMBITO GEOGRÁFICO, 2018 - 2023</t>
  </si>
  <si>
    <t>Ámbito Geográfico / Sexo</t>
  </si>
  <si>
    <t>Ámbito Geográfico / 
Niveles  de Empleo</t>
  </si>
  <si>
    <t>Ámbito Geográfico / 
Sexo</t>
  </si>
  <si>
    <t>7.7  PUNO: EVOLUCIÓN DE LA POBLACIÓN ECONÓMICAMENTE ACTIVA OCUPADA COMO TRABAJADOR INDEPENDIENTE,</t>
  </si>
  <si>
    <t>7.8  PUNO: PARTICIPACIÓN DE LA POBLACIÓN OCUPADA ASALARIADA, SEGÚN ÁMBITO GEOGRÁFICO,  2015 - 2021</t>
  </si>
  <si>
    <t>Características Principales</t>
  </si>
  <si>
    <t>3/ Comprende intermediación financiera, actividad inmobiliaria, empresariales y de alquiler, enseñanza, 
    actividades de servicios sociales y de salud.</t>
  </si>
  <si>
    <t xml:space="preserve">          (Porcentaje)</t>
  </si>
  <si>
    <t>7.11   PUNO: POBLACIÓN OCUPADA DE 18 Y MÁS AÑOS DE EDAD QUE USA ALGÚN SERVICIO DEL SISTEMA FINANCIERO
          FORMAL, SEGÚN ÁMBITO GEOGRÁFICO, 2016 - 2021</t>
  </si>
  <si>
    <t>7.12   PUNO: POBLACIÓN OCUPADA QUE ACCEDE A INTERNET, SEGÚN ÁMBITO GEOGRÁFICO,  
          2015 - 2021</t>
  </si>
  <si>
    <t>Ámbito  Geográfico / Sexo</t>
  </si>
  <si>
    <t xml:space="preserve">  SEGÚN ÁMBITO GEOGRÁFICO, 2023</t>
  </si>
  <si>
    <t>7.22  PUNO: AFILIADOS ACTIVOS AL SISTEMA PRIVADO DE PENSIONES POR AFP, SEGÚN ÁMBITO GEOGRÁFICO,</t>
  </si>
  <si>
    <t>Administradora Privada de Pensiones (AFP)</t>
  </si>
  <si>
    <t>Total Afiliados</t>
  </si>
  <si>
    <t>AFPs / Sexo</t>
  </si>
  <si>
    <t>Conclusión.</t>
  </si>
  <si>
    <t>7.15 PUNO: EVOLUCIÓN DE LA TASA DE EMPLEO FORMAL, SEGÚN ÁMBITO GEOGRÁFICO Y SEXO, 2017 - 2023</t>
  </si>
  <si>
    <t>7.16  PUNO: EVOLUCIÓN DE LA TASA DE  EMPLEO INFORMAL, SEGÚN ÁMBITO GEOGRÁFICO Y SEXO, 2017 - 2023</t>
  </si>
  <si>
    <r>
      <rPr>
        <b/>
        <sz val="7"/>
        <rFont val="Arial Narrow"/>
        <family val="2"/>
      </rPr>
      <t>Nota:</t>
    </r>
    <r>
      <rPr>
        <sz val="7"/>
        <rFont val="Arial Narrow"/>
        <family val="2"/>
      </rPr>
      <t xml:space="preserve"> Las cantidades corresponden al número de prestaciones emitidas. Se debe considerar que un beneficiario puede tener más de una 
         prestación. Incluye todos los pagos programados para la emisión. No se considera a beneficiarios que cobran prestaciones por 
                     </t>
    </r>
  </si>
  <si>
    <t xml:space="preserve">            concepto de pago único.       </t>
  </si>
  <si>
    <t xml:space="preserve">Fuente: Oficina de Normalización Previsional (ONP) - Gerencia de Operaciones - División de Pensiones /Gerencia de Desarrollo - División de Planeamiento, </t>
  </si>
  <si>
    <t>Racionalización y Estadística.</t>
  </si>
  <si>
    <t xml:space="preserve">        de pago único.  </t>
  </si>
  <si>
    <r>
      <rPr>
        <b/>
        <sz val="7"/>
        <color indexed="8"/>
        <rFont val="Arial Narrow"/>
        <family val="2"/>
      </rPr>
      <t>Nota:</t>
    </r>
    <r>
      <rPr>
        <sz val="7"/>
        <color indexed="8"/>
        <rFont val="Arial Narrow"/>
        <family val="2"/>
      </rPr>
      <t xml:space="preserve">Las cantidades corresponden al número de prestaciones emitidas. Se debe considerar que un beneficiario puede tener más de una 
      prestación. Incluye todos los pagos programados para la emisión. No se considera a beneficiarios que cobran prestaciones por concepto 
                         </t>
    </r>
  </si>
  <si>
    <t xml:space="preserve">           de agosto de 1985, los valores rigen para todo el país.</t>
  </si>
  <si>
    <r>
      <rPr>
        <b/>
        <sz val="7"/>
        <rFont val="Arial Narrow"/>
        <family val="2"/>
      </rPr>
      <t>Nota</t>
    </r>
    <r>
      <rPr>
        <sz val="7"/>
        <rFont val="Arial Narrow"/>
        <family val="2"/>
      </rPr>
      <t xml:space="preserve">: La Remuneración Mínima Vital a partir del 1º de enero de 1992, es un solo concepto remunerativo, absorbiendo en su composicional 
         ingreso mínimo legal, bonificación suplementaria, suplementaria adicional y bonificación por movilidad /R.M.Nº 091 -92 -TR). A partir
            </t>
    </r>
  </si>
  <si>
    <t>7.3  PUNO: TASA DE ACTIVIDAD, SEGÚN  ÁMBITO GEOGRÁFICO Y SEXO, 2017 - 2023</t>
  </si>
  <si>
    <t xml:space="preserve">       2017 - 2023</t>
  </si>
  <si>
    <t xml:space="preserve">       SEGÚN ÁMBITO GEOGRÁFICO, 2017 - 2023</t>
  </si>
  <si>
    <t>7.18  PUNO: INGRESO PROMEDIO MENSUAL PROVENIENTE DEL TRABAJO, SEGÚN ÁMBITO GEOGRÁFICO  Y SEXO,</t>
  </si>
</sst>
</file>

<file path=xl/styles.xml><?xml version="1.0" encoding="utf-8"?>
<styleSheet xmlns="http://schemas.openxmlformats.org/spreadsheetml/2006/main" xmlns:mc="http://schemas.openxmlformats.org/markup-compatibility/2006" xmlns:x14ac="http://schemas.microsoft.com/office/spreadsheetml/2009/9/ac" mc:Ignorable="x14ac">
  <numFmts count="44">
    <numFmt numFmtId="43" formatCode="_-* #,##0.00_-;\-* #,##0.00_-;_-* &quot;-&quot;??_-;_-@_-"/>
    <numFmt numFmtId="164" formatCode="_-* #,##0.00\ _€_-;\-* #,##0.00\ _€_-;_-* &quot;-&quot;??\ _€_-;_-@_-"/>
    <numFmt numFmtId="165" formatCode="_ #,##0.0__\ ;_ \-#,##0.0__\ ;_ \ &quot;-.-&quot;__\ ;_ @__"/>
    <numFmt numFmtId="166" formatCode="_ #,##0.0__\ ;_ \-#,##0.0__\ ;_ \ &quot;-.-&quot;__\ ;_ @\ __"/>
    <numFmt numFmtId="167" formatCode="_ * #,##0_ ;_ * \-#,##0_ ;_ * &quot;-&quot;_ ;_ @_ \l"/>
    <numFmt numFmtId="168" formatCode="0.0"/>
    <numFmt numFmtId="169" formatCode="#,##0_);\(#,##0\)"/>
    <numFmt numFmtId="170" formatCode="#\ ###\ ###\ ##0"/>
    <numFmt numFmtId="171" formatCode="0.0&quot; &quot;"/>
    <numFmt numFmtId="172" formatCode="#\ ##0"/>
    <numFmt numFmtId="173" formatCode="#\ ##0.0&quot;   &quot;"/>
    <numFmt numFmtId="174" formatCode="##\ ###\ ###\ ###\ ##0"/>
    <numFmt numFmtId="175" formatCode="0_ ;\-0\ "/>
    <numFmt numFmtId="176" formatCode="#,##0_ ;\-#,##0\ "/>
    <numFmt numFmtId="177" formatCode="#\ ##0.0"/>
    <numFmt numFmtId="178" formatCode="_ * #\ ###\ ###_ ;_ * \-#\ ###\ ###_ ;_ * &quot;-&quot;??_ ;_ @_ "/>
    <numFmt numFmtId="179" formatCode="_ * #\ ###\ ###_ ;_ * \-#\ ###\ ###_ ;_ * &quot;-&quot;?_ ;_ @_ "/>
    <numFmt numFmtId="180" formatCode="###\ ##0.0"/>
    <numFmt numFmtId="181" formatCode="#\ ###\ ##0"/>
    <numFmt numFmtId="182" formatCode="#,##0.0"/>
    <numFmt numFmtId="183" formatCode="###0.0"/>
    <numFmt numFmtId="184" formatCode="#\ ##0.00;;&quot;-&quot;"/>
    <numFmt numFmtId="185" formatCode="#\ ###\ ###.0"/>
    <numFmt numFmtId="186" formatCode="#.#"/>
    <numFmt numFmtId="187" formatCode="#"/>
    <numFmt numFmtId="188" formatCode="###\ ##0"/>
    <numFmt numFmtId="189" formatCode="##\ ##0.0"/>
    <numFmt numFmtId="190" formatCode="0.000000"/>
    <numFmt numFmtId="191" formatCode="0&quot;     &quot;"/>
    <numFmt numFmtId="192" formatCode="\ \ \ \ \ @"/>
    <numFmt numFmtId="193" formatCode="\ \ \ \ \ \ \ @"/>
    <numFmt numFmtId="194" formatCode="\ \ \ \ \ \ \ \ \ \ \ \ \ @"/>
    <numFmt numFmtId="195" formatCode="0.0%"/>
    <numFmt numFmtId="196" formatCode="0.000%"/>
    <numFmt numFmtId="197" formatCode="0.0000000%"/>
    <numFmt numFmtId="198" formatCode="_-* #,##0.0000000\ _€_-;\-* #,##0.0000000\ _€_-;_-* &quot;-&quot;??\ _€_-;_-@_-"/>
    <numFmt numFmtId="199" formatCode="#####\ ##0.0"/>
    <numFmt numFmtId="200" formatCode="######\ ##0.0"/>
    <numFmt numFmtId="201" formatCode="###########\ ##0.0"/>
    <numFmt numFmtId="202" formatCode="#\ ###\ ###"/>
    <numFmt numFmtId="203" formatCode="_ * #,##0.00_ ;_ * \-#,##0.00_ ;_ * &quot;-&quot;??_ ;_ @_ "/>
    <numFmt numFmtId="204" formatCode="_([$€-2]\ * #,##0.00_);_([$€-2]\ * \(#,##0.00\);_([$€-2]\ * &quot;-&quot;??_)"/>
    <numFmt numFmtId="205" formatCode="#,##0.00000000\ _€;\-#,##0.00000000\ _€"/>
    <numFmt numFmtId="206" formatCode="0.000"/>
  </numFmts>
  <fonts count="76">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Times New Roman"/>
      <family val="1"/>
    </font>
    <font>
      <sz val="12"/>
      <name val="Times New Roman"/>
      <family val="1"/>
    </font>
    <font>
      <sz val="7"/>
      <name val="Arial Narrow"/>
      <family val="2"/>
    </font>
    <font>
      <sz val="8"/>
      <name val="Arial Narrow"/>
      <family val="2"/>
    </font>
    <font>
      <b/>
      <sz val="8"/>
      <name val="Arial Narrow"/>
      <family val="2"/>
    </font>
    <font>
      <b/>
      <sz val="7"/>
      <name val="Arial Narrow"/>
      <family val="2"/>
    </font>
    <font>
      <b/>
      <sz val="8"/>
      <name val="Arial"/>
      <family val="2"/>
    </font>
    <font>
      <b/>
      <sz val="9"/>
      <name val="Arial Narrow"/>
      <family val="2"/>
    </font>
    <font>
      <b/>
      <sz val="9"/>
      <name val="Arial"/>
      <family val="2"/>
    </font>
    <font>
      <b/>
      <sz val="7"/>
      <name val="Arial Tur"/>
      <family val="2"/>
      <charset val="162"/>
    </font>
    <font>
      <sz val="8"/>
      <name val="Arial"/>
      <family val="2"/>
    </font>
    <font>
      <sz val="7"/>
      <name val="Arial"/>
      <family val="2"/>
    </font>
    <font>
      <b/>
      <sz val="10"/>
      <name val="Arial"/>
      <family val="2"/>
    </font>
    <font>
      <sz val="10"/>
      <name val="Arial Narrow"/>
      <family val="2"/>
    </font>
    <font>
      <sz val="12"/>
      <name val="Arial"/>
      <family val="2"/>
    </font>
    <font>
      <sz val="9"/>
      <name val="Arial Narrow"/>
      <family val="2"/>
    </font>
    <font>
      <sz val="10"/>
      <color theme="0"/>
      <name val="Arial"/>
      <family val="2"/>
    </font>
    <font>
      <sz val="8"/>
      <color theme="0"/>
      <name val="Arial Narrow"/>
      <family val="2"/>
    </font>
    <font>
      <sz val="8"/>
      <color theme="1"/>
      <name val="Arial Narrow"/>
      <family val="2"/>
    </font>
    <font>
      <sz val="10"/>
      <color theme="1"/>
      <name val="Arial"/>
      <family val="2"/>
    </font>
    <font>
      <b/>
      <u/>
      <sz val="8"/>
      <name val="Arial Narrow"/>
      <family val="2"/>
    </font>
    <font>
      <sz val="10"/>
      <name val="MS Sans Serif"/>
      <family val="2"/>
    </font>
    <font>
      <sz val="8"/>
      <name val="Univers (WN)"/>
    </font>
    <font>
      <sz val="8"/>
      <color indexed="8"/>
      <name val="Arial Narrow"/>
      <family val="2"/>
    </font>
    <font>
      <b/>
      <sz val="10"/>
      <name val="Arial Narrow"/>
      <family val="2"/>
    </font>
    <font>
      <b/>
      <sz val="10"/>
      <color indexed="8"/>
      <name val="Arial Narrow"/>
      <family val="2"/>
    </font>
    <font>
      <sz val="8.5"/>
      <name val="Arial Narrow"/>
      <family val="2"/>
    </font>
    <font>
      <b/>
      <sz val="8"/>
      <color theme="1"/>
      <name val="Arial Narrow"/>
      <family val="2"/>
    </font>
    <font>
      <sz val="10"/>
      <name val="Arial"/>
      <family val="2"/>
    </font>
    <font>
      <sz val="8"/>
      <color rgb="FF0000FF"/>
      <name val="Arial Narrow"/>
      <family val="2"/>
    </font>
    <font>
      <b/>
      <sz val="8"/>
      <color theme="0"/>
      <name val="Arial Narrow"/>
      <family val="2"/>
    </font>
    <font>
      <b/>
      <sz val="7"/>
      <name val="Arial"/>
      <family val="2"/>
    </font>
    <font>
      <b/>
      <sz val="7"/>
      <color indexed="8"/>
      <name val="Arial Narrow"/>
      <family val="2"/>
    </font>
    <font>
      <sz val="7"/>
      <color indexed="8"/>
      <name val="Arial Narrow"/>
      <family val="2"/>
    </font>
    <font>
      <b/>
      <sz val="8"/>
      <color indexed="8"/>
      <name val="Arial Narrow"/>
      <family val="2"/>
    </font>
    <font>
      <b/>
      <sz val="7"/>
      <color theme="1"/>
      <name val="Arial Narrow"/>
      <family val="2"/>
    </font>
    <font>
      <sz val="8"/>
      <name val="Century Schoolbook"/>
      <family val="1"/>
    </font>
    <font>
      <sz val="10"/>
      <name val="Univers (WN)"/>
    </font>
    <font>
      <u/>
      <sz val="10"/>
      <color theme="10"/>
      <name val="Arial"/>
      <family val="2"/>
    </font>
    <font>
      <sz val="8"/>
      <color indexed="64"/>
      <name val="Arial"/>
      <family val="2"/>
    </font>
    <font>
      <b/>
      <sz val="12"/>
      <name val="Arial Narrow"/>
      <family val="2"/>
    </font>
    <font>
      <sz val="8"/>
      <color indexed="12"/>
      <name val="Arial Narrow"/>
      <family val="2"/>
    </font>
    <font>
      <sz val="11"/>
      <name val="Arial Narrow"/>
      <family val="2"/>
    </font>
    <font>
      <sz val="10"/>
      <color theme="0" tint="-4.9989318521683403E-2"/>
      <name val="Arial"/>
      <family val="2"/>
    </font>
    <font>
      <b/>
      <sz val="8"/>
      <color theme="0" tint="-4.9989318521683403E-2"/>
      <name val="Arial Narrow"/>
      <family val="2"/>
    </font>
    <font>
      <sz val="8"/>
      <color theme="0" tint="-4.9989318521683403E-2"/>
      <name val="Arial Narrow"/>
      <family val="2"/>
    </font>
    <font>
      <b/>
      <sz val="7"/>
      <color theme="0" tint="-4.9989318521683403E-2"/>
      <name val="Arial Narrow"/>
      <family val="2"/>
    </font>
    <font>
      <sz val="10"/>
      <color rgb="FFFF0000"/>
      <name val="Arial"/>
      <family val="2"/>
    </font>
    <font>
      <sz val="8"/>
      <color theme="0"/>
      <name val="Arial"/>
      <family val="2"/>
    </font>
    <font>
      <b/>
      <sz val="9"/>
      <color theme="1"/>
      <name val="Arial Narrow"/>
      <family val="2"/>
    </font>
    <font>
      <u/>
      <sz val="10"/>
      <color theme="10"/>
      <name val="Arial Narrow"/>
      <family val="2"/>
    </font>
    <font>
      <u/>
      <sz val="10"/>
      <color theme="1"/>
      <name val="Arial Narrow"/>
      <family val="2"/>
    </font>
    <font>
      <b/>
      <sz val="11"/>
      <color theme="0"/>
      <name val="Arial Narrow"/>
      <family val="2"/>
    </font>
    <font>
      <sz val="10"/>
      <name val="Arial"/>
      <family val="2"/>
    </font>
    <font>
      <b/>
      <sz val="8"/>
      <color rgb="FFFF0000"/>
      <name val="Arial Narrow"/>
      <family val="2"/>
    </font>
    <font>
      <sz val="8"/>
      <color rgb="FFFF0000"/>
      <name val="Arial Narrow"/>
      <family val="2"/>
    </font>
    <font>
      <sz val="8"/>
      <color rgb="FFFF0000"/>
      <name val="Arial"/>
      <family val="2"/>
    </font>
    <font>
      <sz val="10"/>
      <color rgb="FFFF0000"/>
      <name val="Arial Narrow"/>
      <family val="2"/>
    </font>
    <font>
      <sz val="11"/>
      <color rgb="FFFF0000"/>
      <name val="Arial Narrow"/>
      <family val="2"/>
    </font>
    <font>
      <sz val="12"/>
      <color rgb="FFFF0000"/>
      <name val="Arial Narrow"/>
      <family val="2"/>
    </font>
    <font>
      <sz val="9"/>
      <color rgb="FFFF0000"/>
      <name val="Arial Narrow"/>
      <family val="2"/>
    </font>
    <font>
      <sz val="7"/>
      <color theme="1"/>
      <name val="Arial Narrow"/>
      <family val="2"/>
    </font>
    <font>
      <b/>
      <sz val="8"/>
      <color rgb="FF7030A0"/>
      <name val="Arial Narrow"/>
      <family val="2"/>
    </font>
    <font>
      <sz val="9"/>
      <color indexed="8"/>
      <name val="Arial Narrow"/>
      <family val="2"/>
    </font>
    <font>
      <u/>
      <sz val="10"/>
      <color indexed="12"/>
      <name val="Arial"/>
      <family val="2"/>
    </font>
    <font>
      <b/>
      <sz val="6"/>
      <color theme="0"/>
      <name val="Arial Narrow"/>
      <family val="2"/>
    </font>
    <font>
      <sz val="10"/>
      <color theme="0"/>
      <name val="Arial Narrow"/>
      <family val="2"/>
    </font>
    <font>
      <sz val="6"/>
      <color theme="0"/>
      <name val="Arial Narrow"/>
      <family val="2"/>
    </font>
    <font>
      <b/>
      <sz val="7"/>
      <color theme="0"/>
      <name val="Arial Narrow"/>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3"/>
        <bgColor indexed="64"/>
      </patternFill>
    </fill>
    <fill>
      <patternFill patternType="solid">
        <fgColor theme="0"/>
        <bgColor theme="0"/>
      </patternFill>
    </fill>
  </fills>
  <borders count="43">
    <border>
      <left/>
      <right/>
      <top/>
      <bottom/>
      <diagonal/>
    </border>
    <border>
      <left style="thin">
        <color indexed="64"/>
      </left>
      <right style="thin">
        <color indexed="64"/>
      </right>
      <top style="thin">
        <color indexed="64"/>
      </top>
      <bottom style="thin">
        <color indexed="64"/>
      </bottom>
      <diagonal/>
    </border>
    <border>
      <left/>
      <right style="thick">
        <color indexed="49"/>
      </right>
      <top/>
      <bottom/>
      <diagonal/>
    </border>
    <border>
      <left/>
      <right style="thick">
        <color indexed="49"/>
      </right>
      <top/>
      <bottom style="thin">
        <color indexed="49"/>
      </bottom>
      <diagonal/>
    </border>
    <border>
      <left/>
      <right/>
      <top/>
      <bottom style="thin">
        <color indexed="49"/>
      </bottom>
      <diagonal/>
    </border>
    <border>
      <left style="thick">
        <color indexed="49"/>
      </left>
      <right/>
      <top/>
      <bottom style="thin">
        <color indexed="49"/>
      </bottom>
      <diagonal/>
    </border>
    <border>
      <left/>
      <right/>
      <top style="thin">
        <color indexed="49"/>
      </top>
      <bottom style="thin">
        <color indexed="49"/>
      </bottom>
      <diagonal/>
    </border>
    <border>
      <left/>
      <right style="thick">
        <color indexed="49"/>
      </right>
      <top style="thin">
        <color indexed="49"/>
      </top>
      <bottom/>
      <diagonal/>
    </border>
    <border>
      <left/>
      <right/>
      <top style="thin">
        <color indexed="49"/>
      </top>
      <bottom/>
      <diagonal/>
    </border>
    <border>
      <left style="thick">
        <color indexed="49"/>
      </left>
      <right/>
      <top style="thin">
        <color indexed="49"/>
      </top>
      <bottom/>
      <diagonal/>
    </border>
    <border>
      <left style="thick">
        <color indexed="49"/>
      </left>
      <right/>
      <top style="thin">
        <color indexed="49"/>
      </top>
      <bottom style="thin">
        <color indexed="49"/>
      </bottom>
      <diagonal/>
    </border>
    <border>
      <left style="thick">
        <color indexed="49"/>
      </left>
      <right/>
      <top/>
      <bottom/>
      <diagonal/>
    </border>
    <border>
      <left/>
      <right style="thick">
        <color indexed="49"/>
      </right>
      <top style="thin">
        <color indexed="49"/>
      </top>
      <bottom style="thin">
        <color indexed="49"/>
      </bottom>
      <diagonal/>
    </border>
    <border>
      <left/>
      <right/>
      <top/>
      <bottom style="thin">
        <color rgb="FF33CCCC"/>
      </bottom>
      <diagonal/>
    </border>
    <border>
      <left/>
      <right style="thick">
        <color indexed="49"/>
      </right>
      <top/>
      <bottom style="thin">
        <color rgb="FF33CCCC"/>
      </bottom>
      <diagonal/>
    </border>
    <border>
      <left/>
      <right/>
      <top style="thin">
        <color rgb="FF33CCCC"/>
      </top>
      <bottom/>
      <diagonal/>
    </border>
    <border>
      <left/>
      <right/>
      <top style="thin">
        <color rgb="FF33CCCC"/>
      </top>
      <bottom style="thin">
        <color rgb="FF33CCCC"/>
      </bottom>
      <diagonal/>
    </border>
    <border>
      <left/>
      <right style="thick">
        <color rgb="FF33CCCC"/>
      </right>
      <top/>
      <bottom/>
      <diagonal/>
    </border>
    <border>
      <left/>
      <right style="thick">
        <color rgb="FF33CCCC"/>
      </right>
      <top/>
      <bottom style="thin">
        <color rgb="FF33CCCC"/>
      </bottom>
      <diagonal/>
    </border>
    <border>
      <left/>
      <right style="thick">
        <color rgb="FF33CCCC"/>
      </right>
      <top style="thin">
        <color rgb="FF33CCCC"/>
      </top>
      <bottom/>
      <diagonal/>
    </border>
    <border>
      <left/>
      <right style="medium">
        <color rgb="FF33CCCC"/>
      </right>
      <top style="thin">
        <color rgb="FF33CCCC"/>
      </top>
      <bottom/>
      <diagonal/>
    </border>
    <border>
      <left/>
      <right style="medium">
        <color rgb="FF33CCCC"/>
      </right>
      <top/>
      <bottom/>
      <diagonal/>
    </border>
    <border>
      <left/>
      <right style="medium">
        <color rgb="FF33CCCC"/>
      </right>
      <top/>
      <bottom style="thin">
        <color rgb="FF33CCCC"/>
      </bottom>
      <diagonal/>
    </border>
    <border>
      <left style="medium">
        <color rgb="FF33CCCC"/>
      </left>
      <right/>
      <top style="thin">
        <color rgb="FF33CCCC"/>
      </top>
      <bottom style="thin">
        <color rgb="FF33CCCC"/>
      </bottom>
      <diagonal/>
    </border>
    <border>
      <left style="medium">
        <color rgb="FF33CCCC"/>
      </left>
      <right/>
      <top style="thin">
        <color rgb="FF33CCCC"/>
      </top>
      <bottom/>
      <diagonal/>
    </border>
    <border>
      <left/>
      <right style="medium">
        <color rgb="FF33CCCC"/>
      </right>
      <top style="thin">
        <color rgb="FF33CCCC"/>
      </top>
      <bottom style="thin">
        <color rgb="FF33CCCC"/>
      </bottom>
      <diagonal/>
    </border>
    <border>
      <left/>
      <right/>
      <top style="thin">
        <color rgb="FF00CCFF"/>
      </top>
      <bottom/>
      <diagonal/>
    </border>
    <border>
      <left style="medium">
        <color rgb="FF33CCCC"/>
      </left>
      <right/>
      <top style="thin">
        <color rgb="FF00CCFF"/>
      </top>
      <bottom style="thin">
        <color indexed="64"/>
      </bottom>
      <diagonal/>
    </border>
    <border>
      <left/>
      <right/>
      <top style="thin">
        <color rgb="FF00CCFF"/>
      </top>
      <bottom style="thin">
        <color indexed="64"/>
      </bottom>
      <diagonal/>
    </border>
    <border>
      <left/>
      <right/>
      <top style="thin">
        <color rgb="FF00CCFF"/>
      </top>
      <bottom style="thin">
        <color rgb="FF33CCCC"/>
      </bottom>
      <diagonal/>
    </border>
    <border>
      <left style="medium">
        <color rgb="FF33CCCC"/>
      </left>
      <right/>
      <top style="thin">
        <color rgb="FF00CCFF"/>
      </top>
      <bottom style="thin">
        <color rgb="FF00CCFF"/>
      </bottom>
      <diagonal/>
    </border>
    <border>
      <left/>
      <right/>
      <top style="thin">
        <color rgb="FF00CCFF"/>
      </top>
      <bottom style="thin">
        <color rgb="FF00CCFF"/>
      </bottom>
      <diagonal/>
    </border>
    <border>
      <left/>
      <right style="thin">
        <color rgb="FF33CCCC"/>
      </right>
      <top/>
      <bottom/>
      <diagonal/>
    </border>
    <border>
      <left style="medium">
        <color rgb="FF33CCCC"/>
      </left>
      <right/>
      <top/>
      <bottom style="thin">
        <color rgb="FF33CCCC"/>
      </bottom>
      <diagonal/>
    </border>
    <border>
      <left/>
      <right/>
      <top style="thin">
        <color rgb="FF33CCCC"/>
      </top>
      <bottom style="medium">
        <color rgb="FF33CCCC"/>
      </bottom>
      <diagonal/>
    </border>
    <border>
      <left/>
      <right/>
      <top style="medium">
        <color rgb="FF33CCCC"/>
      </top>
      <bottom/>
      <diagonal/>
    </border>
    <border>
      <left style="thick">
        <color rgb="FF33CCCC"/>
      </left>
      <right/>
      <top style="thin">
        <color rgb="FF33CCCC"/>
      </top>
      <bottom/>
      <diagonal/>
    </border>
    <border>
      <left style="thick">
        <color rgb="FF33CCCC"/>
      </left>
      <right/>
      <top style="thin">
        <color rgb="FF33CCCC"/>
      </top>
      <bottom style="thin">
        <color rgb="FF33CCCC"/>
      </bottom>
      <diagonal/>
    </border>
    <border>
      <left style="thick">
        <color rgb="FF33CCCC"/>
      </left>
      <right/>
      <top/>
      <bottom style="thin">
        <color rgb="FF33CCCC"/>
      </bottom>
      <diagonal/>
    </border>
    <border>
      <left style="thick">
        <color rgb="FF33CCCC"/>
      </left>
      <right/>
      <top/>
      <bottom/>
      <diagonal/>
    </border>
    <border>
      <left style="thick">
        <color indexed="49"/>
      </left>
      <right/>
      <top/>
      <bottom style="thin">
        <color rgb="FF33CCCC"/>
      </bottom>
      <diagonal/>
    </border>
    <border>
      <left style="thick">
        <color rgb="FF33CCCC"/>
      </left>
      <right/>
      <top/>
      <bottom style="medium">
        <color rgb="FF33CCCC"/>
      </bottom>
      <diagonal/>
    </border>
    <border>
      <left style="thick">
        <color rgb="FF33CCCC"/>
      </left>
      <right/>
      <top/>
      <bottom style="thin">
        <color indexed="49"/>
      </bottom>
      <diagonal/>
    </border>
  </borders>
  <cellStyleXfs count="52">
    <xf numFmtId="0" fontId="0" fillId="0" borderId="0"/>
    <xf numFmtId="15" fontId="6" fillId="0" borderId="1" applyFill="0" applyBorder="0" applyProtection="0">
      <alignment horizontal="center" wrapText="1" shrinkToFit="1"/>
    </xf>
    <xf numFmtId="1" fontId="5" fillId="0" borderId="0" applyFont="0" applyFill="0" applyBorder="0" applyAlignment="0" applyProtection="0">
      <protection locked="0"/>
    </xf>
    <xf numFmtId="164" fontId="5" fillId="0" borderId="0" applyFont="0" applyFill="0" applyBorder="0" applyAlignment="0" applyProtection="0"/>
    <xf numFmtId="165" fontId="7" fillId="0" borderId="0" applyFont="0" applyFill="0" applyBorder="0" applyAlignment="0" applyProtection="0"/>
    <xf numFmtId="166" fontId="7" fillId="0" borderId="0" applyFill="0" applyBorder="0" applyAlignment="0" applyProtection="0"/>
    <xf numFmtId="37" fontId="21" fillId="0" borderId="0"/>
    <xf numFmtId="0" fontId="5" fillId="0" borderId="0" applyNumberFormat="0" applyFill="0" applyBorder="0" applyAlignment="0" applyProtection="0"/>
    <xf numFmtId="167" fontId="8" fillId="0" borderId="0" applyFont="0" applyFill="0" applyBorder="0" applyAlignment="0" applyProtection="0"/>
    <xf numFmtId="0" fontId="28" fillId="0" borderId="0"/>
    <xf numFmtId="0" fontId="28" fillId="0" borderId="0"/>
    <xf numFmtId="0" fontId="5" fillId="0" borderId="0"/>
    <xf numFmtId="0" fontId="35" fillId="0" borderId="0"/>
    <xf numFmtId="0" fontId="44" fillId="0" borderId="0"/>
    <xf numFmtId="0" fontId="45" fillId="0" borderId="0" applyNumberFormat="0" applyFill="0" applyBorder="0" applyAlignment="0" applyProtection="0"/>
    <xf numFmtId="0" fontId="5" fillId="0" borderId="0"/>
    <xf numFmtId="0" fontId="5" fillId="0" borderId="0" applyNumberFormat="0" applyFill="0" applyBorder="0" applyAlignment="0" applyProtection="0"/>
    <xf numFmtId="0" fontId="5" fillId="0" borderId="0"/>
    <xf numFmtId="0" fontId="5" fillId="0" borderId="0"/>
    <xf numFmtId="0" fontId="5" fillId="0" borderId="0"/>
    <xf numFmtId="0" fontId="5" fillId="0" borderId="0"/>
    <xf numFmtId="0" fontId="5" fillId="0" borderId="0" applyFont="0" applyFill="0" applyBorder="0" applyAlignment="0" applyProtection="0"/>
    <xf numFmtId="0" fontId="5" fillId="0" borderId="0"/>
    <xf numFmtId="43" fontId="44" fillId="0" borderId="0" applyFont="0" applyFill="0" applyBorder="0" applyAlignment="0" applyProtection="0"/>
    <xf numFmtId="0" fontId="4" fillId="0" borderId="0"/>
    <xf numFmtId="0" fontId="18" fillId="0" borderId="0"/>
    <xf numFmtId="0" fontId="3" fillId="0" borderId="0"/>
    <xf numFmtId="0" fontId="3" fillId="0" borderId="0"/>
    <xf numFmtId="0" fontId="21" fillId="0" borderId="0"/>
    <xf numFmtId="0" fontId="3" fillId="0" borderId="0"/>
    <xf numFmtId="9" fontId="60" fillId="0" borderId="0" applyFont="0" applyFill="0" applyBorder="0" applyAlignment="0" applyProtection="0"/>
    <xf numFmtId="0" fontId="2" fillId="0" borderId="0"/>
    <xf numFmtId="0" fontId="5" fillId="0" borderId="0" applyNumberFormat="0" applyFill="0" applyBorder="0" applyAlignment="0" applyProtection="0"/>
    <xf numFmtId="0" fontId="1" fillId="0" borderId="0"/>
    <xf numFmtId="0" fontId="5" fillId="0" borderId="0"/>
    <xf numFmtId="0" fontId="5" fillId="0" borderId="0"/>
    <xf numFmtId="0" fontId="5" fillId="0" borderId="0"/>
    <xf numFmtId="0" fontId="5" fillId="0" borderId="0"/>
    <xf numFmtId="0" fontId="5" fillId="0" borderId="0"/>
    <xf numFmtId="203" fontId="70" fillId="0" borderId="0" applyFont="0" applyFill="0" applyBorder="0" applyAlignment="0" applyProtection="0"/>
    <xf numFmtId="0" fontId="1" fillId="0" borderId="0"/>
    <xf numFmtId="0" fontId="5" fillId="0" borderId="0"/>
    <xf numFmtId="0" fontId="5" fillId="0" borderId="0"/>
    <xf numFmtId="0" fontId="1" fillId="0" borderId="0"/>
    <xf numFmtId="0" fontId="5" fillId="0" borderId="0"/>
    <xf numFmtId="0" fontId="5" fillId="0" borderId="0"/>
    <xf numFmtId="0" fontId="5" fillId="0" borderId="0"/>
    <xf numFmtId="0" fontId="5" fillId="0" borderId="0"/>
    <xf numFmtId="0" fontId="5" fillId="0" borderId="0"/>
    <xf numFmtId="204" fontId="5" fillId="0" borderId="0"/>
    <xf numFmtId="0" fontId="71" fillId="0" borderId="0" applyNumberFormat="0" applyFill="0" applyBorder="0" applyAlignment="0" applyProtection="0">
      <alignment vertical="top"/>
      <protection locked="0"/>
    </xf>
    <xf numFmtId="0" fontId="5" fillId="0" borderId="0"/>
  </cellStyleXfs>
  <cellXfs count="911">
    <xf numFmtId="0" fontId="0" fillId="0" borderId="0" xfId="0"/>
    <xf numFmtId="0" fontId="10" fillId="0" borderId="0" xfId="0" applyFont="1"/>
    <xf numFmtId="168" fontId="10" fillId="0" borderId="0" xfId="0" applyNumberFormat="1" applyFont="1" applyAlignment="1">
      <alignment horizontal="right" vertical="center"/>
    </xf>
    <xf numFmtId="0" fontId="10" fillId="0" borderId="0" xfId="0" applyFont="1" applyAlignment="1">
      <alignment horizontal="right" vertical="center"/>
    </xf>
    <xf numFmtId="0" fontId="14" fillId="0" borderId="0" xfId="0" applyFont="1" applyAlignment="1">
      <alignment horizontal="center" vertical="center"/>
    </xf>
    <xf numFmtId="170" fontId="10" fillId="2" borderId="4" xfId="0" applyNumberFormat="1" applyFont="1" applyFill="1" applyBorder="1"/>
    <xf numFmtId="0" fontId="12" fillId="0" borderId="0" xfId="0" applyFont="1" applyAlignment="1">
      <alignment horizontal="left" vertical="center"/>
    </xf>
    <xf numFmtId="0" fontId="10" fillId="2" borderId="0" xfId="0" applyFont="1" applyFill="1" applyAlignment="1">
      <alignment horizontal="right" vertical="center" wrapText="1"/>
    </xf>
    <xf numFmtId="0" fontId="10" fillId="2" borderId="0" xfId="0" applyFont="1" applyFill="1" applyAlignment="1">
      <alignment horizontal="right"/>
    </xf>
    <xf numFmtId="170" fontId="11" fillId="2" borderId="4" xfId="0" applyNumberFormat="1" applyFont="1" applyFill="1" applyBorder="1"/>
    <xf numFmtId="171" fontId="10" fillId="2" borderId="4" xfId="3" applyNumberFormat="1" applyFont="1" applyFill="1" applyBorder="1" applyAlignment="1">
      <alignment horizontal="center"/>
    </xf>
    <xf numFmtId="0" fontId="10" fillId="2" borderId="2" xfId="0" applyFont="1" applyFill="1" applyBorder="1" applyAlignment="1">
      <alignment horizontal="center" vertical="center" wrapText="1"/>
    </xf>
    <xf numFmtId="0" fontId="11" fillId="2" borderId="2" xfId="0" applyFont="1" applyFill="1" applyBorder="1" applyAlignment="1">
      <alignment horizontal="justify" vertical="center" wrapText="1"/>
    </xf>
    <xf numFmtId="0" fontId="10" fillId="2" borderId="2" xfId="0" applyFont="1" applyFill="1" applyBorder="1" applyAlignment="1">
      <alignment horizontal="justify" vertical="center" wrapText="1"/>
    </xf>
    <xf numFmtId="0" fontId="10" fillId="2" borderId="3" xfId="0" applyFont="1" applyFill="1" applyBorder="1" applyAlignment="1">
      <alignment horizontal="justify" vertical="center" wrapText="1"/>
    </xf>
    <xf numFmtId="0" fontId="14" fillId="2" borderId="0" xfId="0" applyFont="1" applyFill="1" applyAlignment="1">
      <alignment horizontal="left" vertical="center"/>
    </xf>
    <xf numFmtId="0" fontId="17" fillId="2" borderId="0" xfId="0" applyFont="1" applyFill="1" applyAlignment="1">
      <alignment vertical="center"/>
    </xf>
    <xf numFmtId="172" fontId="10" fillId="2" borderId="5" xfId="0" applyNumberFormat="1" applyFont="1" applyFill="1" applyBorder="1"/>
    <xf numFmtId="0" fontId="10" fillId="0" borderId="0" xfId="0" applyFont="1" applyAlignment="1">
      <alignment vertical="center"/>
    </xf>
    <xf numFmtId="0" fontId="16" fillId="0" borderId="0" xfId="0" applyFont="1" applyAlignment="1">
      <alignment horizontal="left"/>
    </xf>
    <xf numFmtId="0" fontId="23" fillId="0" borderId="0" xfId="0" applyFont="1"/>
    <xf numFmtId="37" fontId="24" fillId="3" borderId="0" xfId="0" applyNumberFormat="1" applyFont="1" applyFill="1"/>
    <xf numFmtId="0" fontId="10" fillId="2" borderId="0" xfId="0" applyFont="1" applyFill="1" applyAlignment="1">
      <alignment vertical="center" wrapText="1"/>
    </xf>
    <xf numFmtId="0" fontId="10" fillId="0" borderId="0" xfId="0" applyFont="1" applyAlignment="1">
      <alignment horizontal="left" vertical="center"/>
    </xf>
    <xf numFmtId="0" fontId="19" fillId="0" borderId="0" xfId="0" applyFont="1"/>
    <xf numFmtId="0" fontId="20" fillId="0" borderId="0" xfId="0" applyFont="1"/>
    <xf numFmtId="168" fontId="10" fillId="0" borderId="0" xfId="0" applyNumberFormat="1" applyFont="1" applyAlignment="1">
      <alignment horizontal="right"/>
    </xf>
    <xf numFmtId="37" fontId="26" fillId="3" borderId="0" xfId="0" applyNumberFormat="1" applyFont="1" applyFill="1"/>
    <xf numFmtId="0" fontId="0" fillId="0" borderId="13" xfId="0" applyBorder="1"/>
    <xf numFmtId="0" fontId="5" fillId="0" borderId="0" xfId="0" applyFont="1"/>
    <xf numFmtId="0" fontId="0" fillId="0" borderId="0" xfId="0" applyAlignment="1">
      <alignment horizontal="left"/>
    </xf>
    <xf numFmtId="0" fontId="14" fillId="2" borderId="2" xfId="0" applyFont="1" applyFill="1" applyBorder="1" applyAlignment="1">
      <alignment horizontal="center" vertical="center" wrapText="1"/>
    </xf>
    <xf numFmtId="0" fontId="11" fillId="0" borderId="0" xfId="0" applyFont="1" applyAlignment="1">
      <alignment horizontal="left" vertical="center"/>
    </xf>
    <xf numFmtId="177" fontId="10" fillId="0" borderId="0" xfId="0" applyNumberFormat="1" applyFont="1" applyAlignment="1">
      <alignment horizontal="right" vertical="center"/>
    </xf>
    <xf numFmtId="180" fontId="10" fillId="0" borderId="0" xfId="0" applyNumberFormat="1" applyFont="1" applyAlignment="1">
      <alignment vertical="center"/>
    </xf>
    <xf numFmtId="0" fontId="0" fillId="0" borderId="0" xfId="0" applyAlignment="1">
      <alignment vertical="center"/>
    </xf>
    <xf numFmtId="0" fontId="14" fillId="0" borderId="0" xfId="0" applyFont="1" applyAlignment="1">
      <alignment vertical="center"/>
    </xf>
    <xf numFmtId="0" fontId="11" fillId="2" borderId="6" xfId="0" applyFont="1" applyFill="1" applyBorder="1" applyAlignment="1">
      <alignment horizontal="right" vertical="center"/>
    </xf>
    <xf numFmtId="0" fontId="11" fillId="2" borderId="6" xfId="0" applyFont="1" applyFill="1" applyBorder="1" applyAlignment="1">
      <alignment horizontal="right" vertical="center" wrapText="1"/>
    </xf>
    <xf numFmtId="0" fontId="10" fillId="0" borderId="0" xfId="12" applyFont="1" applyAlignment="1">
      <alignment horizontal="center"/>
    </xf>
    <xf numFmtId="0" fontId="10" fillId="0" borderId="0" xfId="12" applyFont="1"/>
    <xf numFmtId="0" fontId="10" fillId="0" borderId="0" xfId="12" applyFont="1" applyAlignment="1">
      <alignment vertical="center"/>
    </xf>
    <xf numFmtId="182" fontId="10" fillId="0" borderId="0" xfId="12" applyNumberFormat="1" applyFont="1" applyAlignment="1">
      <alignment vertical="center"/>
    </xf>
    <xf numFmtId="0" fontId="11" fillId="0" borderId="0" xfId="12" applyFont="1"/>
    <xf numFmtId="0" fontId="11" fillId="0" borderId="0" xfId="12" applyFont="1" applyAlignment="1">
      <alignment vertical="center"/>
    </xf>
    <xf numFmtId="183" fontId="36" fillId="0" borderId="0" xfId="7" applyNumberFormat="1" applyFont="1" applyFill="1" applyBorder="1" applyAlignment="1">
      <alignment horizontal="right" vertical="top"/>
    </xf>
    <xf numFmtId="177" fontId="20" fillId="0" borderId="0" xfId="0" applyNumberFormat="1" applyFont="1" applyAlignment="1">
      <alignment horizontal="right" vertical="center"/>
    </xf>
    <xf numFmtId="168" fontId="10" fillId="0" borderId="0" xfId="12" applyNumberFormat="1" applyFont="1"/>
    <xf numFmtId="177" fontId="31" fillId="0" borderId="0" xfId="0" applyNumberFormat="1" applyFont="1" applyAlignment="1">
      <alignment horizontal="right" vertical="center"/>
    </xf>
    <xf numFmtId="0" fontId="9" fillId="0" borderId="0" xfId="12" applyFont="1"/>
    <xf numFmtId="177" fontId="9" fillId="0" borderId="0" xfId="12" applyNumberFormat="1" applyFont="1"/>
    <xf numFmtId="168" fontId="9" fillId="0" borderId="0" xfId="12" applyNumberFormat="1" applyFont="1" applyAlignment="1">
      <alignment horizontal="center"/>
    </xf>
    <xf numFmtId="0" fontId="12" fillId="0" borderId="0" xfId="0" applyFont="1" applyAlignment="1">
      <alignment vertical="center"/>
    </xf>
    <xf numFmtId="180" fontId="11" fillId="0" borderId="0" xfId="0" applyNumberFormat="1" applyFont="1" applyAlignment="1">
      <alignment vertical="center"/>
    </xf>
    <xf numFmtId="177" fontId="10" fillId="0" borderId="0" xfId="12" applyNumberFormat="1" applyFont="1" applyAlignment="1">
      <alignment vertical="center"/>
    </xf>
    <xf numFmtId="177" fontId="11" fillId="0" borderId="0" xfId="12" applyNumberFormat="1" applyFont="1" applyAlignment="1">
      <alignment vertical="center"/>
    </xf>
    <xf numFmtId="177" fontId="11" fillId="0" borderId="0" xfId="12" applyNumberFormat="1" applyFont="1" applyAlignment="1">
      <alignment horizontal="right" vertical="center"/>
    </xf>
    <xf numFmtId="168" fontId="10" fillId="0" borderId="0" xfId="12" applyNumberFormat="1" applyFont="1" applyAlignment="1">
      <alignment vertical="center"/>
    </xf>
    <xf numFmtId="180" fontId="10" fillId="0" borderId="0" xfId="0" applyNumberFormat="1" applyFont="1" applyAlignment="1">
      <alignment horizontal="right" vertical="center"/>
    </xf>
    <xf numFmtId="177" fontId="10" fillId="0" borderId="0" xfId="12" applyNumberFormat="1" applyFont="1"/>
    <xf numFmtId="168" fontId="10" fillId="0" borderId="0" xfId="12" applyNumberFormat="1" applyFont="1" applyAlignment="1">
      <alignment horizontal="center"/>
    </xf>
    <xf numFmtId="0" fontId="12" fillId="0" borderId="0" xfId="12" applyFont="1"/>
    <xf numFmtId="1" fontId="9" fillId="0" borderId="0" xfId="12" applyNumberFormat="1" applyFont="1"/>
    <xf numFmtId="169" fontId="11" fillId="0" borderId="6" xfId="0" applyNumberFormat="1" applyFont="1" applyBorder="1" applyAlignment="1">
      <alignment horizontal="right" vertical="center"/>
    </xf>
    <xf numFmtId="37" fontId="24" fillId="3" borderId="0" xfId="0" applyNumberFormat="1" applyFont="1" applyFill="1" applyAlignment="1">
      <alignment vertical="center"/>
    </xf>
    <xf numFmtId="172" fontId="37" fillId="3" borderId="0" xfId="0" applyNumberFormat="1" applyFont="1" applyFill="1"/>
    <xf numFmtId="0" fontId="37" fillId="3" borderId="0" xfId="0" applyFont="1" applyFill="1" applyAlignment="1">
      <alignment vertical="center"/>
    </xf>
    <xf numFmtId="0" fontId="12" fillId="0" borderId="0" xfId="0" applyFont="1" applyAlignment="1">
      <alignment horizontal="left"/>
    </xf>
    <xf numFmtId="0" fontId="9" fillId="0" borderId="0" xfId="0" applyFont="1" applyAlignment="1">
      <alignment horizontal="left"/>
    </xf>
    <xf numFmtId="0" fontId="18" fillId="0" borderId="0" xfId="0" applyFont="1"/>
    <xf numFmtId="0" fontId="10" fillId="0" borderId="17" xfId="0" applyFont="1" applyBorder="1" applyAlignment="1">
      <alignment vertical="center"/>
    </xf>
    <xf numFmtId="0" fontId="38" fillId="0" borderId="0" xfId="0" applyFont="1"/>
    <xf numFmtId="0" fontId="9" fillId="0" borderId="0" xfId="0" applyFont="1"/>
    <xf numFmtId="0" fontId="12" fillId="0" borderId="0" xfId="0" applyFont="1"/>
    <xf numFmtId="168" fontId="11" fillId="0" borderId="0" xfId="0" applyNumberFormat="1" applyFont="1" applyAlignment="1">
      <alignment vertical="center"/>
    </xf>
    <xf numFmtId="0" fontId="10" fillId="2" borderId="2" xfId="0" applyFont="1" applyFill="1" applyBorder="1" applyAlignment="1">
      <alignment vertical="center"/>
    </xf>
    <xf numFmtId="0" fontId="9" fillId="0" borderId="0" xfId="0" applyFont="1" applyAlignment="1">
      <alignment horizontal="left" vertical="center"/>
    </xf>
    <xf numFmtId="0" fontId="11" fillId="2" borderId="2" xfId="0" applyFont="1" applyFill="1" applyBorder="1" applyAlignment="1">
      <alignment vertical="center"/>
    </xf>
    <xf numFmtId="0" fontId="10" fillId="0" borderId="0" xfId="12" applyFont="1" applyAlignment="1">
      <alignment horizontal="left"/>
    </xf>
    <xf numFmtId="0" fontId="0" fillId="3" borderId="0" xfId="0" applyFill="1"/>
    <xf numFmtId="0" fontId="10" fillId="3" borderId="3" xfId="0" applyFont="1" applyFill="1" applyBorder="1" applyAlignment="1">
      <alignment horizontal="justify" vertical="center"/>
    </xf>
    <xf numFmtId="0" fontId="0" fillId="0" borderId="4" xfId="0" applyBorder="1"/>
    <xf numFmtId="0" fontId="11" fillId="2" borderId="7" xfId="0" applyFont="1" applyFill="1" applyBorder="1" applyAlignment="1">
      <alignment horizontal="left" vertical="center" wrapText="1"/>
    </xf>
    <xf numFmtId="0" fontId="0" fillId="0" borderId="3" xfId="0" applyBorder="1" applyAlignment="1">
      <alignment horizontal="left"/>
    </xf>
    <xf numFmtId="175" fontId="24" fillId="3" borderId="0" xfId="0" quotePrefix="1" applyNumberFormat="1" applyFont="1" applyFill="1" applyAlignment="1">
      <alignment horizontal="left" vertical="center"/>
    </xf>
    <xf numFmtId="0" fontId="37" fillId="3" borderId="0" xfId="0" applyFont="1" applyFill="1" applyAlignment="1">
      <alignment horizontal="left" vertical="center"/>
    </xf>
    <xf numFmtId="37" fontId="24" fillId="3" borderId="0" xfId="0" applyNumberFormat="1" applyFont="1" applyFill="1" applyAlignment="1">
      <alignment horizontal="left"/>
    </xf>
    <xf numFmtId="0" fontId="11" fillId="2" borderId="10" xfId="0" applyFont="1" applyFill="1" applyBorder="1" applyAlignment="1">
      <alignment horizontal="right" vertical="center"/>
    </xf>
    <xf numFmtId="0" fontId="11" fillId="0" borderId="0" xfId="12" applyFont="1" applyAlignment="1">
      <alignment horizontal="center"/>
    </xf>
    <xf numFmtId="168" fontId="10" fillId="0" borderId="0" xfId="0" applyNumberFormat="1" applyFont="1"/>
    <xf numFmtId="0" fontId="17" fillId="0" borderId="0" xfId="12" applyFont="1"/>
    <xf numFmtId="0" fontId="10" fillId="0" borderId="15" xfId="12" applyFont="1" applyBorder="1"/>
    <xf numFmtId="0" fontId="43" fillId="0" borderId="0" xfId="12" applyFont="1"/>
    <xf numFmtId="184" fontId="10" fillId="2" borderId="0" xfId="0" applyNumberFormat="1" applyFont="1" applyFill="1" applyAlignment="1">
      <alignment vertical="center"/>
    </xf>
    <xf numFmtId="3" fontId="11" fillId="2" borderId="0" xfId="3" applyNumberFormat="1" applyFont="1" applyFill="1" applyAlignment="1">
      <alignment horizontal="right" vertical="center"/>
    </xf>
    <xf numFmtId="3" fontId="10" fillId="2" borderId="0" xfId="3" applyNumberFormat="1" applyFont="1" applyFill="1" applyAlignment="1">
      <alignment horizontal="right" vertical="center"/>
    </xf>
    <xf numFmtId="3" fontId="14" fillId="2" borderId="0" xfId="0" applyNumberFormat="1" applyFont="1" applyFill="1" applyAlignment="1">
      <alignment horizontal="center" vertical="center" wrapText="1"/>
    </xf>
    <xf numFmtId="3" fontId="0" fillId="0" borderId="0" xfId="0" applyNumberFormat="1" applyAlignment="1">
      <alignment vertical="center"/>
    </xf>
    <xf numFmtId="3" fontId="14" fillId="2" borderId="0" xfId="0" applyNumberFormat="1" applyFont="1" applyFill="1" applyAlignment="1">
      <alignment horizontal="center" vertical="center"/>
    </xf>
    <xf numFmtId="3" fontId="0" fillId="0" borderId="0" xfId="0" applyNumberFormat="1"/>
    <xf numFmtId="3" fontId="11" fillId="2" borderId="0" xfId="0" applyNumberFormat="1" applyFont="1" applyFill="1" applyAlignment="1">
      <alignment horizontal="right" vertical="center" wrapText="1"/>
    </xf>
    <xf numFmtId="3" fontId="11" fillId="0" borderId="0" xfId="0" applyNumberFormat="1" applyFont="1" applyAlignment="1">
      <alignment vertical="center"/>
    </xf>
    <xf numFmtId="3" fontId="10" fillId="2" borderId="0" xfId="0" applyNumberFormat="1" applyFont="1" applyFill="1" applyAlignment="1">
      <alignment horizontal="right" vertical="center" wrapText="1"/>
    </xf>
    <xf numFmtId="3" fontId="10" fillId="2" borderId="0" xfId="3" applyNumberFormat="1" applyFont="1" applyFill="1" applyBorder="1" applyAlignment="1">
      <alignment horizontal="right" vertical="center" wrapText="1"/>
    </xf>
    <xf numFmtId="3" fontId="10" fillId="0" borderId="0" xfId="0" applyNumberFormat="1" applyFont="1" applyAlignment="1">
      <alignment vertical="center"/>
    </xf>
    <xf numFmtId="3" fontId="11" fillId="2" borderId="0" xfId="0" applyNumberFormat="1" applyFont="1" applyFill="1" applyAlignment="1">
      <alignment vertical="center"/>
    </xf>
    <xf numFmtId="3" fontId="10" fillId="0" borderId="0" xfId="12" applyNumberFormat="1" applyFont="1"/>
    <xf numFmtId="3" fontId="10" fillId="2" borderId="0" xfId="0" applyNumberFormat="1" applyFont="1" applyFill="1" applyAlignment="1">
      <alignment vertical="center"/>
    </xf>
    <xf numFmtId="3" fontId="10" fillId="2" borderId="0" xfId="3" applyNumberFormat="1" applyFont="1" applyFill="1" applyBorder="1" applyAlignment="1">
      <alignment horizontal="right" vertical="center"/>
    </xf>
    <xf numFmtId="3" fontId="10" fillId="0" borderId="0" xfId="0" applyNumberFormat="1" applyFont="1" applyAlignment="1">
      <alignment horizontal="right" vertical="center"/>
    </xf>
    <xf numFmtId="3" fontId="11" fillId="2" borderId="0" xfId="0" applyNumberFormat="1" applyFont="1" applyFill="1" applyAlignment="1">
      <alignment horizontal="justify" vertical="center" wrapText="1"/>
    </xf>
    <xf numFmtId="3" fontId="10" fillId="0" borderId="0" xfId="0" applyNumberFormat="1" applyFont="1" applyAlignment="1">
      <alignment horizontal="center"/>
    </xf>
    <xf numFmtId="3" fontId="10" fillId="0" borderId="0" xfId="0" applyNumberFormat="1" applyFont="1" applyAlignment="1">
      <alignment horizontal="center" vertical="center"/>
    </xf>
    <xf numFmtId="3" fontId="10" fillId="2" borderId="11" xfId="0" applyNumberFormat="1" applyFont="1" applyFill="1" applyBorder="1" applyAlignment="1">
      <alignment horizontal="right" vertical="center" wrapText="1"/>
    </xf>
    <xf numFmtId="0" fontId="14" fillId="2" borderId="0" xfId="0" applyFont="1" applyFill="1" applyAlignment="1">
      <alignment vertical="center"/>
    </xf>
    <xf numFmtId="0" fontId="10" fillId="0" borderId="0" xfId="0" applyFont="1" applyAlignment="1">
      <alignment horizontal="left" vertical="center" wrapText="1"/>
    </xf>
    <xf numFmtId="173" fontId="10" fillId="2" borderId="13" xfId="0" applyNumberFormat="1" applyFont="1" applyFill="1" applyBorder="1" applyAlignment="1">
      <alignment horizontal="right" vertical="center"/>
    </xf>
    <xf numFmtId="171" fontId="10" fillId="2" borderId="0" xfId="3" applyNumberFormat="1" applyFont="1" applyFill="1" applyBorder="1" applyAlignment="1">
      <alignment horizontal="center"/>
    </xf>
    <xf numFmtId="0" fontId="9" fillId="0" borderId="15" xfId="0" applyFont="1" applyBorder="1" applyAlignment="1">
      <alignment horizontal="left"/>
    </xf>
    <xf numFmtId="0" fontId="18" fillId="0" borderId="15" xfId="0" applyFont="1" applyBorder="1"/>
    <xf numFmtId="168" fontId="10" fillId="0" borderId="15" xfId="12" applyNumberFormat="1" applyFont="1" applyBorder="1"/>
    <xf numFmtId="0" fontId="12" fillId="0" borderId="0" xfId="0" applyFont="1" applyAlignment="1">
      <alignment horizontal="left" vertical="center" wrapText="1"/>
    </xf>
    <xf numFmtId="168" fontId="11" fillId="0" borderId="0" xfId="0" applyNumberFormat="1" applyFont="1" applyAlignment="1">
      <alignment horizontal="right"/>
    </xf>
    <xf numFmtId="0" fontId="10" fillId="0" borderId="0" xfId="0" applyFont="1" applyAlignment="1">
      <alignment horizontal="center" vertical="center"/>
    </xf>
    <xf numFmtId="168" fontId="11" fillId="0" borderId="0" xfId="0" applyNumberFormat="1" applyFont="1" applyAlignment="1">
      <alignment horizontal="right" vertical="center"/>
    </xf>
    <xf numFmtId="0" fontId="12" fillId="0" borderId="0" xfId="15" applyFont="1"/>
    <xf numFmtId="177" fontId="11" fillId="0" borderId="0" xfId="0" applyNumberFormat="1" applyFont="1" applyAlignment="1">
      <alignment horizontal="right" vertical="center"/>
    </xf>
    <xf numFmtId="0" fontId="25" fillId="2" borderId="0" xfId="0" applyFont="1" applyFill="1"/>
    <xf numFmtId="0" fontId="10" fillId="0" borderId="0" xfId="15" applyFont="1"/>
    <xf numFmtId="0" fontId="25" fillId="0" borderId="0" xfId="0" applyFont="1"/>
    <xf numFmtId="168" fontId="11" fillId="0" borderId="0" xfId="15" applyNumberFormat="1" applyFont="1" applyAlignment="1">
      <alignment horizontal="center"/>
    </xf>
    <xf numFmtId="185" fontId="10" fillId="0" borderId="0" xfId="0" applyNumberFormat="1" applyFont="1" applyAlignment="1">
      <alignment vertical="center"/>
    </xf>
    <xf numFmtId="177" fontId="11" fillId="3" borderId="0" xfId="0" applyNumberFormat="1" applyFont="1" applyFill="1" applyAlignment="1">
      <alignment horizontal="right" vertical="center"/>
    </xf>
    <xf numFmtId="177" fontId="10" fillId="3" borderId="0" xfId="0" applyNumberFormat="1" applyFont="1" applyFill="1" applyAlignment="1">
      <alignment horizontal="right" vertical="center"/>
    </xf>
    <xf numFmtId="0" fontId="12" fillId="3" borderId="0" xfId="15" applyFont="1" applyFill="1"/>
    <xf numFmtId="186" fontId="11" fillId="2" borderId="0" xfId="3" applyNumberFormat="1" applyFont="1" applyFill="1" applyAlignment="1">
      <alignment horizontal="right" vertical="center"/>
    </xf>
    <xf numFmtId="186" fontId="10" fillId="2" borderId="0" xfId="3" applyNumberFormat="1" applyFont="1" applyFill="1" applyAlignment="1">
      <alignment horizontal="right" vertical="center"/>
    </xf>
    <xf numFmtId="0" fontId="10" fillId="0" borderId="0" xfId="0" applyFont="1" applyAlignment="1">
      <alignment horizontal="justify" vertical="center" wrapText="1"/>
    </xf>
    <xf numFmtId="187" fontId="10" fillId="2" borderId="0" xfId="3" applyNumberFormat="1" applyFont="1" applyFill="1" applyAlignment="1">
      <alignment horizontal="right" vertical="center"/>
    </xf>
    <xf numFmtId="168" fontId="10" fillId="0" borderId="13" xfId="0" applyNumberFormat="1" applyFont="1" applyBorder="1" applyAlignment="1">
      <alignment horizontal="right" vertical="center"/>
    </xf>
    <xf numFmtId="0" fontId="11" fillId="0" borderId="17" xfId="0" applyFont="1" applyBorder="1" applyAlignment="1">
      <alignment vertical="center"/>
    </xf>
    <xf numFmtId="0" fontId="10" fillId="0" borderId="17" xfId="0" applyFont="1" applyBorder="1"/>
    <xf numFmtId="0" fontId="10" fillId="0" borderId="18" xfId="15" applyFont="1" applyBorder="1"/>
    <xf numFmtId="0" fontId="10" fillId="3" borderId="0" xfId="0" applyFont="1" applyFill="1" applyAlignment="1">
      <alignment vertical="center"/>
    </xf>
    <xf numFmtId="0" fontId="25" fillId="3" borderId="0" xfId="0" applyFont="1" applyFill="1"/>
    <xf numFmtId="0" fontId="11" fillId="3" borderId="0" xfId="0" applyFont="1" applyFill="1" applyAlignment="1">
      <alignment horizontal="left" vertical="center"/>
    </xf>
    <xf numFmtId="0" fontId="10" fillId="3" borderId="0" xfId="0" applyFont="1" applyFill="1" applyAlignment="1">
      <alignment horizontal="left" vertical="center" indent="2"/>
    </xf>
    <xf numFmtId="0" fontId="11" fillId="3" borderId="16" xfId="0" applyFont="1" applyFill="1" applyBorder="1" applyAlignment="1">
      <alignment vertical="center" wrapText="1"/>
    </xf>
    <xf numFmtId="0" fontId="11" fillId="3" borderId="16" xfId="0" applyFont="1" applyFill="1" applyBorder="1" applyAlignment="1">
      <alignment horizontal="right" vertical="center" wrapText="1"/>
    </xf>
    <xf numFmtId="168" fontId="11" fillId="3" borderId="0" xfId="0" applyNumberFormat="1" applyFont="1" applyFill="1" applyAlignment="1">
      <alignment horizontal="right" vertical="center"/>
    </xf>
    <xf numFmtId="0" fontId="10" fillId="3" borderId="0" xfId="0" applyFont="1" applyFill="1" applyAlignment="1">
      <alignment horizontal="right" vertical="center"/>
    </xf>
    <xf numFmtId="168" fontId="11" fillId="3" borderId="0" xfId="0" applyNumberFormat="1" applyFont="1" applyFill="1" applyAlignment="1">
      <alignment vertical="center"/>
    </xf>
    <xf numFmtId="168" fontId="10" fillId="3" borderId="0" xfId="0" applyNumberFormat="1" applyFont="1" applyFill="1" applyAlignment="1">
      <alignment horizontal="right" vertical="center"/>
    </xf>
    <xf numFmtId="0" fontId="10" fillId="3" borderId="13" xfId="0" applyFont="1" applyFill="1" applyBorder="1" applyAlignment="1">
      <alignment vertical="center"/>
    </xf>
    <xf numFmtId="0" fontId="10" fillId="3" borderId="13" xfId="0" applyFont="1" applyFill="1" applyBorder="1" applyAlignment="1">
      <alignment horizontal="center"/>
    </xf>
    <xf numFmtId="0" fontId="10" fillId="3" borderId="0" xfId="17" applyFont="1" applyFill="1"/>
    <xf numFmtId="0" fontId="43" fillId="3" borderId="0" xfId="15" applyFont="1" applyFill="1"/>
    <xf numFmtId="0" fontId="20" fillId="3" borderId="0" xfId="0" applyFont="1" applyFill="1"/>
    <xf numFmtId="0" fontId="12" fillId="3" borderId="0" xfId="0" applyFont="1" applyFill="1"/>
    <xf numFmtId="0" fontId="12" fillId="3" borderId="0" xfId="0" applyFont="1" applyFill="1" applyAlignment="1">
      <alignment horizontal="left"/>
    </xf>
    <xf numFmtId="0" fontId="9" fillId="3" borderId="0" xfId="0" applyFont="1" applyFill="1" applyAlignment="1">
      <alignment horizontal="center"/>
    </xf>
    <xf numFmtId="0" fontId="14" fillId="3" borderId="20" xfId="15" applyFont="1" applyFill="1" applyBorder="1" applyAlignment="1">
      <alignment horizontal="center" vertical="center" wrapText="1"/>
    </xf>
    <xf numFmtId="0" fontId="14" fillId="3" borderId="16" xfId="15" applyFont="1" applyFill="1" applyBorder="1" applyAlignment="1">
      <alignment horizontal="right" vertical="center" wrapText="1"/>
    </xf>
    <xf numFmtId="0" fontId="10" fillId="3" borderId="0" xfId="0" applyFont="1" applyFill="1"/>
    <xf numFmtId="177" fontId="11" fillId="3" borderId="0" xfId="17" applyNumberFormat="1" applyFont="1" applyFill="1" applyAlignment="1">
      <alignment horizontal="right" vertical="center"/>
    </xf>
    <xf numFmtId="0" fontId="11" fillId="3" borderId="0" xfId="17" applyFont="1" applyFill="1"/>
    <xf numFmtId="0" fontId="48" fillId="3" borderId="0" xfId="17" applyFont="1" applyFill="1"/>
    <xf numFmtId="168" fontId="11" fillId="3" borderId="0" xfId="17" applyNumberFormat="1" applyFont="1" applyFill="1"/>
    <xf numFmtId="0" fontId="10" fillId="3" borderId="21" xfId="15" applyFont="1" applyFill="1" applyBorder="1"/>
    <xf numFmtId="168" fontId="10" fillId="3" borderId="0" xfId="17" applyNumberFormat="1" applyFont="1" applyFill="1"/>
    <xf numFmtId="168" fontId="11" fillId="3" borderId="0" xfId="0" applyNumberFormat="1" applyFont="1" applyFill="1" applyAlignment="1">
      <alignment horizontal="right"/>
    </xf>
    <xf numFmtId="0" fontId="12" fillId="3" borderId="21" xfId="15" applyFont="1" applyFill="1" applyBorder="1"/>
    <xf numFmtId="168" fontId="11" fillId="3" borderId="0" xfId="15" applyNumberFormat="1" applyFont="1" applyFill="1"/>
    <xf numFmtId="0" fontId="9" fillId="3" borderId="21" xfId="15" applyFont="1" applyFill="1" applyBorder="1"/>
    <xf numFmtId="168" fontId="10" fillId="3" borderId="0" xfId="0" applyNumberFormat="1" applyFont="1" applyFill="1" applyAlignment="1">
      <alignment horizontal="right"/>
    </xf>
    <xf numFmtId="0" fontId="12" fillId="3" borderId="22" xfId="15" applyFont="1" applyFill="1" applyBorder="1"/>
    <xf numFmtId="168" fontId="11" fillId="3" borderId="13" xfId="0" applyNumberFormat="1" applyFont="1" applyFill="1" applyBorder="1" applyAlignment="1">
      <alignment horizontal="right"/>
    </xf>
    <xf numFmtId="168" fontId="20" fillId="3" borderId="13" xfId="0" applyNumberFormat="1" applyFont="1" applyFill="1" applyBorder="1"/>
    <xf numFmtId="0" fontId="20" fillId="3" borderId="13" xfId="0" applyFont="1" applyFill="1" applyBorder="1"/>
    <xf numFmtId="0" fontId="0" fillId="3" borderId="13" xfId="0" applyFill="1" applyBorder="1"/>
    <xf numFmtId="0" fontId="9" fillId="3" borderId="0" xfId="15" applyFont="1" applyFill="1"/>
    <xf numFmtId="0" fontId="47" fillId="3" borderId="0" xfId="0" applyFont="1" applyFill="1" applyAlignment="1">
      <alignment vertical="center"/>
    </xf>
    <xf numFmtId="0" fontId="11" fillId="3" borderId="0" xfId="0" applyFont="1" applyFill="1" applyAlignment="1">
      <alignment vertical="center"/>
    </xf>
    <xf numFmtId="0" fontId="11" fillId="3" borderId="0" xfId="0" applyFont="1" applyFill="1" applyAlignment="1">
      <alignment horizontal="center" vertical="center"/>
    </xf>
    <xf numFmtId="0" fontId="10" fillId="3" borderId="0" xfId="0" applyFont="1" applyFill="1" applyAlignment="1">
      <alignment horizontal="center"/>
    </xf>
    <xf numFmtId="185" fontId="11" fillId="3" borderId="0" xfId="11" applyNumberFormat="1" applyFont="1" applyFill="1" applyAlignment="1">
      <alignment horizontal="right" vertical="center"/>
    </xf>
    <xf numFmtId="185" fontId="10" fillId="3" borderId="0" xfId="11" applyNumberFormat="1" applyFont="1" applyFill="1" applyAlignment="1">
      <alignment horizontal="right" vertical="center"/>
    </xf>
    <xf numFmtId="168" fontId="10" fillId="3" borderId="13" xfId="0" applyNumberFormat="1" applyFont="1" applyFill="1" applyBorder="1" applyAlignment="1">
      <alignment horizontal="center" vertical="top"/>
    </xf>
    <xf numFmtId="185" fontId="10" fillId="3" borderId="13" xfId="11" applyNumberFormat="1" applyFont="1" applyFill="1" applyBorder="1" applyAlignment="1">
      <alignment horizontal="right" vertical="center"/>
    </xf>
    <xf numFmtId="180" fontId="10" fillId="3" borderId="0" xfId="0" applyNumberFormat="1" applyFont="1" applyFill="1"/>
    <xf numFmtId="168" fontId="10" fillId="3" borderId="0" xfId="0" applyNumberFormat="1" applyFont="1" applyFill="1"/>
    <xf numFmtId="180" fontId="11" fillId="3" borderId="0" xfId="0" applyNumberFormat="1" applyFont="1" applyFill="1" applyAlignment="1">
      <alignment horizontal="right" vertical="center" wrapText="1"/>
    </xf>
    <xf numFmtId="0" fontId="10" fillId="3" borderId="0" xfId="15" applyFont="1" applyFill="1" applyAlignment="1">
      <alignment horizontal="center" vertical="center" wrapText="1"/>
    </xf>
    <xf numFmtId="177" fontId="11" fillId="3" borderId="0" xfId="0" applyNumberFormat="1" applyFont="1" applyFill="1" applyAlignment="1">
      <alignment horizontal="center" vertical="center"/>
    </xf>
    <xf numFmtId="177" fontId="10" fillId="3" borderId="0" xfId="0" applyNumberFormat="1" applyFont="1" applyFill="1" applyAlignment="1">
      <alignment horizontal="center" vertical="center"/>
    </xf>
    <xf numFmtId="168" fontId="25" fillId="3" borderId="0" xfId="0" applyNumberFormat="1" applyFont="1" applyFill="1"/>
    <xf numFmtId="0" fontId="11" fillId="3" borderId="21" xfId="0" applyFont="1" applyFill="1" applyBorder="1" applyAlignment="1">
      <alignment horizontal="center" vertical="center"/>
    </xf>
    <xf numFmtId="0" fontId="11" fillId="3" borderId="21" xfId="0" applyFont="1" applyFill="1" applyBorder="1" applyAlignment="1">
      <alignment vertical="center"/>
    </xf>
    <xf numFmtId="0" fontId="10" fillId="3" borderId="21" xfId="0" applyFont="1" applyFill="1" applyBorder="1" applyAlignment="1">
      <alignment vertical="center"/>
    </xf>
    <xf numFmtId="0" fontId="10" fillId="3" borderId="22" xfId="15" applyFont="1" applyFill="1" applyBorder="1" applyAlignment="1">
      <alignment vertical="center"/>
    </xf>
    <xf numFmtId="177" fontId="10" fillId="0" borderId="13" xfId="0" applyNumberFormat="1" applyFont="1" applyBorder="1" applyAlignment="1">
      <alignment horizontal="right" vertical="center"/>
    </xf>
    <xf numFmtId="177" fontId="10" fillId="3" borderId="13" xfId="0" applyNumberFormat="1" applyFont="1" applyFill="1" applyBorder="1" applyAlignment="1">
      <alignment horizontal="right" vertical="center"/>
    </xf>
    <xf numFmtId="177" fontId="11" fillId="2" borderId="0" xfId="0" applyNumberFormat="1" applyFont="1" applyFill="1" applyAlignment="1">
      <alignment horizontal="right" vertical="center"/>
    </xf>
    <xf numFmtId="177" fontId="10" fillId="2" borderId="0" xfId="0" applyNumberFormat="1" applyFont="1" applyFill="1" applyAlignment="1">
      <alignment horizontal="right" vertical="center"/>
    </xf>
    <xf numFmtId="0" fontId="10" fillId="0" borderId="22" xfId="15" applyFont="1" applyBorder="1"/>
    <xf numFmtId="0" fontId="25" fillId="3" borderId="21" xfId="0" applyFont="1" applyFill="1" applyBorder="1"/>
    <xf numFmtId="0" fontId="41" fillId="3" borderId="21" xfId="19" applyFont="1" applyFill="1" applyBorder="1" applyAlignment="1">
      <alignment horizontal="left" vertical="top" wrapText="1"/>
    </xf>
    <xf numFmtId="0" fontId="30" fillId="3" borderId="21" xfId="19" applyFont="1" applyFill="1" applyBorder="1" applyAlignment="1">
      <alignment horizontal="left" vertical="top" wrapText="1"/>
    </xf>
    <xf numFmtId="0" fontId="25" fillId="3" borderId="22" xfId="0" applyFont="1" applyFill="1" applyBorder="1"/>
    <xf numFmtId="0" fontId="25" fillId="3" borderId="13" xfId="0" applyFont="1" applyFill="1" applyBorder="1"/>
    <xf numFmtId="0" fontId="42" fillId="3" borderId="0" xfId="0" applyFont="1" applyFill="1"/>
    <xf numFmtId="0" fontId="34" fillId="3" borderId="0" xfId="0" applyFont="1" applyFill="1" applyAlignment="1">
      <alignment horizontal="left" wrapText="1"/>
    </xf>
    <xf numFmtId="0" fontId="34" fillId="3" borderId="21" xfId="0" applyFont="1" applyFill="1" applyBorder="1"/>
    <xf numFmtId="0" fontId="34" fillId="3" borderId="0" xfId="0" applyFont="1" applyFill="1" applyAlignment="1">
      <alignment horizontal="center" vertical="center" wrapText="1"/>
    </xf>
    <xf numFmtId="0" fontId="34" fillId="3" borderId="0" xfId="0" applyFont="1" applyFill="1" applyAlignment="1">
      <alignment horizontal="center" wrapText="1"/>
    </xf>
    <xf numFmtId="177" fontId="34" fillId="3" borderId="0" xfId="0" applyNumberFormat="1" applyFont="1" applyFill="1"/>
    <xf numFmtId="177" fontId="25" fillId="3" borderId="0" xfId="0" applyNumberFormat="1" applyFont="1" applyFill="1"/>
    <xf numFmtId="177" fontId="25" fillId="3" borderId="13" xfId="0" applyNumberFormat="1" applyFont="1" applyFill="1" applyBorder="1"/>
    <xf numFmtId="0" fontId="10" fillId="3" borderId="0" xfId="21" applyFont="1" applyFill="1"/>
    <xf numFmtId="0" fontId="10" fillId="3" borderId="0" xfId="21" applyFont="1" applyFill="1" applyBorder="1"/>
    <xf numFmtId="168" fontId="10" fillId="3" borderId="0" xfId="21" applyNumberFormat="1" applyFont="1" applyFill="1" applyBorder="1"/>
    <xf numFmtId="0" fontId="11" fillId="3" borderId="0" xfId="0" applyFont="1" applyFill="1"/>
    <xf numFmtId="0" fontId="11" fillId="3" borderId="0" xfId="0" applyFont="1" applyFill="1" applyAlignment="1">
      <alignment horizontal="right"/>
    </xf>
    <xf numFmtId="0" fontId="11" fillId="3" borderId="0" xfId="0" applyFont="1" applyFill="1" applyAlignment="1">
      <alignment horizontal="right" vertical="center"/>
    </xf>
    <xf numFmtId="0" fontId="10" fillId="3" borderId="13" xfId="0" applyFont="1" applyFill="1" applyBorder="1"/>
    <xf numFmtId="0" fontId="34" fillId="3" borderId="0" xfId="0" applyFont="1" applyFill="1"/>
    <xf numFmtId="0" fontId="34" fillId="3" borderId="0" xfId="0" applyFont="1" applyFill="1" applyAlignment="1">
      <alignment wrapText="1"/>
    </xf>
    <xf numFmtId="0" fontId="11" fillId="3" borderId="13" xfId="0" applyFont="1" applyFill="1" applyBorder="1"/>
    <xf numFmtId="181" fontId="11" fillId="3" borderId="0" xfId="0" applyNumberFormat="1" applyFont="1" applyFill="1"/>
    <xf numFmtId="181" fontId="10" fillId="3" borderId="0" xfId="0" applyNumberFormat="1" applyFont="1" applyFill="1"/>
    <xf numFmtId="181" fontId="11" fillId="3" borderId="0" xfId="0" applyNumberFormat="1" applyFont="1" applyFill="1" applyAlignment="1">
      <alignment vertical="center"/>
    </xf>
    <xf numFmtId="181" fontId="10" fillId="3" borderId="0" xfId="0" applyNumberFormat="1" applyFont="1" applyFill="1" applyAlignment="1">
      <alignment vertical="center"/>
    </xf>
    <xf numFmtId="181" fontId="10" fillId="3" borderId="13" xfId="0" applyNumberFormat="1" applyFont="1" applyFill="1" applyBorder="1"/>
    <xf numFmtId="0" fontId="11" fillId="3" borderId="13" xfId="0" applyFont="1" applyFill="1" applyBorder="1" applyAlignment="1">
      <alignment vertical="center"/>
    </xf>
    <xf numFmtId="177" fontId="11" fillId="3" borderId="0" xfId="0" applyNumberFormat="1" applyFont="1" applyFill="1"/>
    <xf numFmtId="180" fontId="11" fillId="3" borderId="0" xfId="0" applyNumberFormat="1" applyFont="1" applyFill="1"/>
    <xf numFmtId="168" fontId="10" fillId="3" borderId="13" xfId="0" applyNumberFormat="1" applyFont="1" applyFill="1" applyBorder="1" applyAlignment="1">
      <alignment horizontal="right" indent="1"/>
    </xf>
    <xf numFmtId="177" fontId="10" fillId="3" borderId="13" xfId="0" applyNumberFormat="1" applyFont="1" applyFill="1" applyBorder="1" applyAlignment="1">
      <alignment horizontal="right"/>
    </xf>
    <xf numFmtId="177" fontId="10" fillId="3" borderId="13" xfId="0" applyNumberFormat="1" applyFont="1" applyFill="1" applyBorder="1"/>
    <xf numFmtId="0" fontId="11" fillId="3" borderId="16" xfId="15" applyFont="1" applyFill="1" applyBorder="1" applyAlignment="1">
      <alignment horizontal="right" vertical="center" wrapText="1"/>
    </xf>
    <xf numFmtId="0" fontId="11" fillId="3" borderId="20" xfId="15" applyFont="1" applyFill="1" applyBorder="1" applyAlignment="1">
      <alignment horizontal="center" vertical="center" wrapText="1"/>
    </xf>
    <xf numFmtId="0" fontId="10" fillId="3" borderId="21" xfId="21" applyFont="1" applyFill="1" applyBorder="1"/>
    <xf numFmtId="0" fontId="11" fillId="3" borderId="20" xfId="0" applyFont="1" applyFill="1" applyBorder="1" applyAlignment="1">
      <alignment vertical="center"/>
    </xf>
    <xf numFmtId="0" fontId="11" fillId="3" borderId="21" xfId="0" applyFont="1" applyFill="1" applyBorder="1"/>
    <xf numFmtId="0" fontId="11" fillId="3" borderId="21" xfId="0" quotePrefix="1" applyFont="1" applyFill="1" applyBorder="1" applyAlignment="1">
      <alignment horizontal="left" vertical="center"/>
    </xf>
    <xf numFmtId="0" fontId="10" fillId="3" borderId="21" xfId="0" quotePrefix="1" applyFont="1" applyFill="1" applyBorder="1" applyAlignment="1">
      <alignment horizontal="left" vertical="center"/>
    </xf>
    <xf numFmtId="0" fontId="11" fillId="3" borderId="21" xfId="0" applyFont="1" applyFill="1" applyBorder="1" applyAlignment="1">
      <alignment horizontal="left" vertical="center"/>
    </xf>
    <xf numFmtId="0" fontId="10" fillId="3" borderId="21" xfId="0" applyFont="1" applyFill="1" applyBorder="1" applyAlignment="1">
      <alignment horizontal="left" vertical="center"/>
    </xf>
    <xf numFmtId="0" fontId="10" fillId="3" borderId="22" xfId="0" applyFont="1" applyFill="1" applyBorder="1"/>
    <xf numFmtId="0" fontId="12" fillId="3" borderId="0" xfId="0" applyFont="1" applyFill="1" applyAlignment="1">
      <alignment horizontal="left" vertical="center" wrapText="1"/>
    </xf>
    <xf numFmtId="0" fontId="12" fillId="3" borderId="0" xfId="0" applyFont="1" applyFill="1" applyAlignment="1">
      <alignment horizontal="left" vertical="top" wrapText="1"/>
    </xf>
    <xf numFmtId="0" fontId="11" fillId="3" borderId="20" xfId="0" applyFont="1" applyFill="1" applyBorder="1" applyAlignment="1">
      <alignment horizontal="center" vertical="center"/>
    </xf>
    <xf numFmtId="0" fontId="11" fillId="3" borderId="22" xfId="0" applyFont="1" applyFill="1" applyBorder="1" applyAlignment="1">
      <alignment vertical="center"/>
    </xf>
    <xf numFmtId="180" fontId="11" fillId="3" borderId="0" xfId="0" applyNumberFormat="1" applyFont="1" applyFill="1" applyAlignment="1">
      <alignment vertical="center"/>
    </xf>
    <xf numFmtId="180" fontId="10" fillId="3" borderId="0" xfId="0" applyNumberFormat="1" applyFont="1" applyFill="1" applyAlignment="1">
      <alignment vertical="center"/>
    </xf>
    <xf numFmtId="168" fontId="10" fillId="3" borderId="13" xfId="0" applyNumberFormat="1" applyFont="1" applyFill="1" applyBorder="1"/>
    <xf numFmtId="168" fontId="10" fillId="3" borderId="13" xfId="0" applyNumberFormat="1" applyFont="1" applyFill="1" applyBorder="1" applyAlignment="1">
      <alignment horizontal="right" vertical="center"/>
    </xf>
    <xf numFmtId="0" fontId="10" fillId="3" borderId="0" xfId="15" applyFont="1" applyFill="1"/>
    <xf numFmtId="177" fontId="10" fillId="3" borderId="13" xfId="0" applyNumberFormat="1" applyFont="1" applyFill="1" applyBorder="1" applyAlignment="1">
      <alignment horizontal="center" vertical="center"/>
    </xf>
    <xf numFmtId="0" fontId="10" fillId="3" borderId="21" xfId="0" applyFont="1" applyFill="1" applyBorder="1" applyAlignment="1">
      <alignment vertical="center" wrapText="1"/>
    </xf>
    <xf numFmtId="0" fontId="10" fillId="3" borderId="22" xfId="15" applyFont="1" applyFill="1" applyBorder="1"/>
    <xf numFmtId="0" fontId="11" fillId="3" borderId="20" xfId="0" applyFont="1" applyFill="1" applyBorder="1" applyAlignment="1">
      <alignment horizontal="center" vertical="center" wrapText="1"/>
    </xf>
    <xf numFmtId="3" fontId="11" fillId="0" borderId="8" xfId="0" applyNumberFormat="1" applyFont="1" applyBorder="1" applyAlignment="1">
      <alignment wrapText="1"/>
    </xf>
    <xf numFmtId="168" fontId="10" fillId="3" borderId="0" xfId="17" applyNumberFormat="1" applyFont="1" applyFill="1" applyAlignment="1">
      <alignment horizontal="right"/>
    </xf>
    <xf numFmtId="0" fontId="11" fillId="3" borderId="0" xfId="16" applyFont="1" applyFill="1" applyBorder="1" applyAlignment="1">
      <alignment vertical="center" wrapText="1"/>
    </xf>
    <xf numFmtId="0" fontId="11" fillId="3" borderId="0" xfId="16" applyFont="1" applyFill="1" applyBorder="1" applyAlignment="1">
      <alignment vertical="center"/>
    </xf>
    <xf numFmtId="180" fontId="10" fillId="3" borderId="0" xfId="0" applyNumberFormat="1" applyFont="1" applyFill="1" applyAlignment="1">
      <alignment horizontal="right" vertical="center"/>
    </xf>
    <xf numFmtId="185" fontId="10" fillId="0" borderId="0" xfId="6" applyNumberFormat="1" applyFont="1" applyAlignment="1">
      <alignment horizontal="right" vertical="center"/>
    </xf>
    <xf numFmtId="182" fontId="10" fillId="0" borderId="0" xfId="0" applyNumberFormat="1" applyFont="1" applyAlignment="1">
      <alignment vertical="center"/>
    </xf>
    <xf numFmtId="182" fontId="11" fillId="0" borderId="0" xfId="0" applyNumberFormat="1" applyFont="1" applyAlignment="1">
      <alignment vertical="center"/>
    </xf>
    <xf numFmtId="0" fontId="11" fillId="3" borderId="0" xfId="21" applyFont="1" applyFill="1" applyAlignment="1"/>
    <xf numFmtId="178" fontId="10" fillId="3" borderId="0" xfId="0" applyNumberFormat="1" applyFont="1" applyFill="1" applyAlignment="1">
      <alignment vertical="center"/>
    </xf>
    <xf numFmtId="178" fontId="10" fillId="3" borderId="0" xfId="0" applyNumberFormat="1" applyFont="1" applyFill="1" applyAlignment="1">
      <alignment horizontal="right" vertical="center"/>
    </xf>
    <xf numFmtId="0" fontId="0" fillId="3" borderId="0" xfId="0" applyFill="1" applyAlignment="1">
      <alignment vertical="center"/>
    </xf>
    <xf numFmtId="0" fontId="10" fillId="3" borderId="21" xfId="15" applyFont="1" applyFill="1" applyBorder="1" applyAlignment="1">
      <alignment vertical="center"/>
    </xf>
    <xf numFmtId="0" fontId="25" fillId="3" borderId="17" xfId="0" applyFont="1" applyFill="1" applyBorder="1"/>
    <xf numFmtId="0" fontId="34" fillId="3" borderId="17" xfId="0" applyFont="1" applyFill="1" applyBorder="1"/>
    <xf numFmtId="0" fontId="30" fillId="3" borderId="17" xfId="19" applyFont="1" applyFill="1" applyBorder="1" applyAlignment="1">
      <alignment horizontal="left" vertical="top" wrapText="1"/>
    </xf>
    <xf numFmtId="0" fontId="25" fillId="3" borderId="18" xfId="0" applyFont="1" applyFill="1" applyBorder="1"/>
    <xf numFmtId="0" fontId="34" fillId="3" borderId="17" xfId="0" applyFont="1" applyFill="1" applyBorder="1" applyAlignment="1">
      <alignment horizontal="left"/>
    </xf>
    <xf numFmtId="0" fontId="30" fillId="3" borderId="18" xfId="19" applyFont="1" applyFill="1" applyBorder="1" applyAlignment="1">
      <alignment horizontal="left" vertical="top" wrapText="1"/>
    </xf>
    <xf numFmtId="0" fontId="11" fillId="3" borderId="16" xfId="15" applyFont="1" applyFill="1" applyBorder="1" applyAlignment="1">
      <alignment horizontal="center" vertical="center" wrapText="1"/>
    </xf>
    <xf numFmtId="0" fontId="11" fillId="3" borderId="25" xfId="15" applyFont="1" applyFill="1" applyBorder="1" applyAlignment="1">
      <alignment horizontal="center" vertical="center" wrapText="1"/>
    </xf>
    <xf numFmtId="0" fontId="11" fillId="3" borderId="23" xfId="15" applyFont="1" applyFill="1" applyBorder="1" applyAlignment="1">
      <alignment horizontal="center" vertical="center"/>
    </xf>
    <xf numFmtId="0" fontId="11" fillId="3" borderId="16" xfId="15" applyFont="1" applyFill="1" applyBorder="1" applyAlignment="1">
      <alignment horizontal="center" vertical="center"/>
    </xf>
    <xf numFmtId="182" fontId="11" fillId="2" borderId="0" xfId="0" applyNumberFormat="1" applyFont="1" applyFill="1" applyAlignment="1">
      <alignment horizontal="right" vertical="center"/>
    </xf>
    <xf numFmtId="182" fontId="11" fillId="2" borderId="0" xfId="3" applyNumberFormat="1" applyFont="1" applyFill="1" applyAlignment="1">
      <alignment vertical="center"/>
    </xf>
    <xf numFmtId="182" fontId="11" fillId="2" borderId="0" xfId="3" applyNumberFormat="1" applyFont="1" applyFill="1" applyAlignment="1">
      <alignment horizontal="right" vertical="center"/>
    </xf>
    <xf numFmtId="182" fontId="10" fillId="2" borderId="0" xfId="3" applyNumberFormat="1" applyFont="1" applyFill="1" applyAlignment="1">
      <alignment horizontal="right" vertical="center"/>
    </xf>
    <xf numFmtId="182" fontId="10" fillId="0" borderId="0" xfId="12" applyNumberFormat="1" applyFont="1" applyAlignment="1">
      <alignment horizontal="right"/>
    </xf>
    <xf numFmtId="182" fontId="0" fillId="0" borderId="0" xfId="0" applyNumberFormat="1" applyAlignment="1">
      <alignment vertical="center"/>
    </xf>
    <xf numFmtId="182" fontId="10" fillId="2" borderId="0" xfId="3" applyNumberFormat="1" applyFont="1" applyFill="1" applyBorder="1" applyAlignment="1">
      <alignment horizontal="right" vertical="center"/>
    </xf>
    <xf numFmtId="182" fontId="10" fillId="0" borderId="0" xfId="0" applyNumberFormat="1" applyFont="1" applyAlignment="1">
      <alignment horizontal="right" vertical="center"/>
    </xf>
    <xf numFmtId="182" fontId="11" fillId="0" borderId="0" xfId="12" applyNumberFormat="1" applyFont="1" applyAlignment="1">
      <alignment horizontal="right"/>
    </xf>
    <xf numFmtId="182" fontId="10" fillId="2" borderId="0" xfId="3" applyNumberFormat="1" applyFont="1" applyFill="1" applyBorder="1" applyAlignment="1">
      <alignment horizontal="center" vertical="center"/>
    </xf>
    <xf numFmtId="182" fontId="10" fillId="0" borderId="0" xfId="0" applyNumberFormat="1" applyFont="1" applyAlignment="1">
      <alignment horizontal="right"/>
    </xf>
    <xf numFmtId="182" fontId="10" fillId="0" borderId="0" xfId="12" applyNumberFormat="1" applyFont="1" applyAlignment="1">
      <alignment horizontal="right" vertical="center"/>
    </xf>
    <xf numFmtId="0" fontId="49" fillId="3" borderId="0" xfId="0" applyFont="1" applyFill="1"/>
    <xf numFmtId="0" fontId="5" fillId="3" borderId="0" xfId="0" applyFont="1" applyFill="1"/>
    <xf numFmtId="174" fontId="10" fillId="3" borderId="0" xfId="0" applyNumberFormat="1" applyFont="1" applyFill="1" applyAlignment="1">
      <alignment horizontal="right" vertical="center"/>
    </xf>
    <xf numFmtId="168" fontId="10" fillId="3" borderId="0" xfId="13" applyNumberFormat="1" applyFont="1" applyFill="1" applyAlignment="1">
      <alignment vertical="center"/>
    </xf>
    <xf numFmtId="0" fontId="11" fillId="3" borderId="2" xfId="0" applyFont="1" applyFill="1" applyBorder="1" applyAlignment="1">
      <alignment horizontal="left" vertical="center"/>
    </xf>
    <xf numFmtId="178" fontId="11" fillId="3" borderId="0" xfId="13" applyNumberFormat="1" applyFont="1" applyFill="1" applyAlignment="1">
      <alignment vertical="center"/>
    </xf>
    <xf numFmtId="168" fontId="11" fillId="3" borderId="0" xfId="13" applyNumberFormat="1" applyFont="1" applyFill="1" applyAlignment="1">
      <alignment vertical="center"/>
    </xf>
    <xf numFmtId="0" fontId="10" fillId="3" borderId="2" xfId="0" applyFont="1" applyFill="1" applyBorder="1" applyAlignment="1">
      <alignment horizontal="left" vertical="center"/>
    </xf>
    <xf numFmtId="178" fontId="10" fillId="3" borderId="0" xfId="13" applyNumberFormat="1" applyFont="1" applyFill="1" applyAlignment="1">
      <alignment vertical="center"/>
    </xf>
    <xf numFmtId="0" fontId="50" fillId="3" borderId="0" xfId="0" applyFont="1" applyFill="1"/>
    <xf numFmtId="0" fontId="51" fillId="3" borderId="0" xfId="0" applyFont="1" applyFill="1" applyAlignment="1">
      <alignment horizontal="right" vertical="center" wrapText="1"/>
    </xf>
    <xf numFmtId="0" fontId="52" fillId="3" borderId="0" xfId="0" applyFont="1" applyFill="1" applyAlignment="1">
      <alignment vertical="center"/>
    </xf>
    <xf numFmtId="188" fontId="52" fillId="3" borderId="0" xfId="0" applyNumberFormat="1" applyFont="1" applyFill="1" applyAlignment="1">
      <alignment vertical="center"/>
    </xf>
    <xf numFmtId="168" fontId="0" fillId="3" borderId="0" xfId="0" applyNumberFormat="1" applyFill="1"/>
    <xf numFmtId="190" fontId="0" fillId="3" borderId="0" xfId="0" applyNumberFormat="1" applyFill="1"/>
    <xf numFmtId="0" fontId="11" fillId="0" borderId="15" xfId="0" applyFont="1" applyBorder="1" applyAlignment="1">
      <alignment horizontal="right" vertical="center" wrapText="1"/>
    </xf>
    <xf numFmtId="0" fontId="11" fillId="0" borderId="0" xfId="0" applyFont="1" applyAlignment="1">
      <alignment horizontal="right" vertical="center" wrapText="1"/>
    </xf>
    <xf numFmtId="0" fontId="10" fillId="0" borderId="13" xfId="0" applyFont="1" applyBorder="1" applyAlignment="1">
      <alignment horizontal="center" vertical="center"/>
    </xf>
    <xf numFmtId="180" fontId="11" fillId="3" borderId="0" xfId="0" applyNumberFormat="1" applyFont="1" applyFill="1" applyAlignment="1">
      <alignment horizontal="right" vertical="center"/>
    </xf>
    <xf numFmtId="182" fontId="10" fillId="3" borderId="0" xfId="12" applyNumberFormat="1" applyFont="1" applyFill="1"/>
    <xf numFmtId="0" fontId="11" fillId="3" borderId="29" xfId="0" applyFont="1" applyFill="1" applyBorder="1" applyAlignment="1">
      <alignment vertical="center"/>
    </xf>
    <xf numFmtId="0" fontId="11" fillId="3" borderId="29" xfId="0" applyFont="1" applyFill="1" applyBorder="1" applyAlignment="1">
      <alignment horizontal="right" vertical="center"/>
    </xf>
    <xf numFmtId="0" fontId="11" fillId="0" borderId="0" xfId="15" applyFont="1" applyAlignment="1">
      <alignment horizontal="center" vertical="center" wrapText="1"/>
    </xf>
    <xf numFmtId="0" fontId="11" fillId="2" borderId="0" xfId="0" applyFont="1" applyFill="1" applyAlignment="1">
      <alignment horizontal="right" vertical="center" wrapText="1"/>
    </xf>
    <xf numFmtId="187" fontId="10" fillId="2" borderId="0" xfId="3" applyNumberFormat="1" applyFont="1" applyFill="1" applyBorder="1" applyAlignment="1">
      <alignment horizontal="right" vertical="center"/>
    </xf>
    <xf numFmtId="0" fontId="11" fillId="3" borderId="0" xfId="0" applyFont="1" applyFill="1" applyAlignment="1">
      <alignment horizontal="right" vertical="center" wrapText="1"/>
    </xf>
    <xf numFmtId="0" fontId="11" fillId="3" borderId="0" xfId="0" applyFont="1" applyFill="1" applyAlignment="1">
      <alignment vertical="center" wrapText="1"/>
    </xf>
    <xf numFmtId="0" fontId="14" fillId="3" borderId="0" xfId="15" applyFont="1" applyFill="1" applyAlignment="1">
      <alignment horizontal="right" vertical="center" wrapText="1"/>
    </xf>
    <xf numFmtId="0" fontId="11" fillId="3" borderId="0" xfId="15" applyFont="1" applyFill="1" applyAlignment="1">
      <alignment horizontal="center" vertical="center"/>
    </xf>
    <xf numFmtId="0" fontId="11" fillId="0" borderId="0" xfId="15" applyFont="1" applyAlignment="1">
      <alignment vertical="center" wrapText="1"/>
    </xf>
    <xf numFmtId="0" fontId="14" fillId="0" borderId="0" xfId="0" applyFont="1" applyAlignment="1">
      <alignment vertical="top"/>
    </xf>
    <xf numFmtId="191" fontId="9" fillId="0" borderId="0" xfId="0" applyNumberFormat="1" applyFont="1" applyAlignment="1">
      <alignment horizontal="right" vertical="center"/>
    </xf>
    <xf numFmtId="0" fontId="14" fillId="0" borderId="0" xfId="0" applyFont="1" applyAlignment="1">
      <alignment vertical="center" wrapText="1"/>
    </xf>
    <xf numFmtId="0" fontId="30" fillId="0" borderId="0" xfId="0" applyFont="1" applyAlignment="1">
      <alignment horizontal="left" vertical="center"/>
    </xf>
    <xf numFmtId="0" fontId="10" fillId="0" borderId="0" xfId="0" applyFont="1" applyAlignment="1">
      <alignment horizontal="left" vertical="top" wrapText="1"/>
    </xf>
    <xf numFmtId="0" fontId="14" fillId="0" borderId="0" xfId="0" applyFont="1" applyAlignment="1">
      <alignment horizontal="left" vertical="top"/>
    </xf>
    <xf numFmtId="0" fontId="20" fillId="0" borderId="0" xfId="0" applyFont="1" applyAlignment="1">
      <alignment horizontal="left" vertical="top"/>
    </xf>
    <xf numFmtId="0" fontId="0" fillId="0" borderId="0" xfId="0" applyAlignment="1">
      <alignment horizontal="left" vertical="top"/>
    </xf>
    <xf numFmtId="191" fontId="9" fillId="0" borderId="0" xfId="0" applyNumberFormat="1" applyFont="1" applyAlignment="1">
      <alignment horizontal="right" vertical="top"/>
    </xf>
    <xf numFmtId="0" fontId="0" fillId="0" borderId="13" xfId="0" applyBorder="1" applyAlignment="1">
      <alignment horizontal="right"/>
    </xf>
    <xf numFmtId="0" fontId="0" fillId="0" borderId="32" xfId="0" applyBorder="1"/>
    <xf numFmtId="0" fontId="11" fillId="0" borderId="0" xfId="16" applyFont="1" applyBorder="1" applyAlignment="1">
      <alignment vertical="center" wrapText="1"/>
    </xf>
    <xf numFmtId="177" fontId="34" fillId="3" borderId="0" xfId="0" applyNumberFormat="1" applyFont="1" applyFill="1" applyAlignment="1">
      <alignment horizontal="right" vertical="center"/>
    </xf>
    <xf numFmtId="177" fontId="25" fillId="3" borderId="0" xfId="0" applyNumberFormat="1" applyFont="1" applyFill="1" applyAlignment="1">
      <alignment horizontal="right" vertical="center"/>
    </xf>
    <xf numFmtId="0" fontId="0" fillId="3" borderId="0" xfId="0" applyFill="1" applyAlignment="1">
      <alignment horizontal="right" vertical="center"/>
    </xf>
    <xf numFmtId="168" fontId="34" fillId="3" borderId="0" xfId="0" applyNumberFormat="1" applyFont="1" applyFill="1" applyAlignment="1">
      <alignment horizontal="right" vertical="center"/>
    </xf>
    <xf numFmtId="168" fontId="25" fillId="3" borderId="0" xfId="0" applyNumberFormat="1" applyFont="1" applyFill="1" applyAlignment="1">
      <alignment horizontal="right" vertical="center"/>
    </xf>
    <xf numFmtId="0" fontId="12" fillId="3" borderId="0" xfId="0" applyFont="1" applyFill="1" applyAlignment="1">
      <alignment vertical="center" wrapText="1"/>
    </xf>
    <xf numFmtId="0" fontId="40" fillId="3" borderId="0" xfId="0" applyFont="1" applyFill="1" applyAlignment="1">
      <alignment vertical="top" wrapText="1"/>
    </xf>
    <xf numFmtId="0" fontId="53" fillId="3" borderId="0" xfId="15" applyFont="1" applyFill="1"/>
    <xf numFmtId="0" fontId="52" fillId="3" borderId="0" xfId="0" applyFont="1" applyFill="1"/>
    <xf numFmtId="0" fontId="52" fillId="3" borderId="0" xfId="0" applyFont="1" applyFill="1" applyAlignment="1">
      <alignment horizontal="center"/>
    </xf>
    <xf numFmtId="168" fontId="52" fillId="3" borderId="0" xfId="0" applyNumberFormat="1" applyFont="1" applyFill="1"/>
    <xf numFmtId="0" fontId="54" fillId="0" borderId="0" xfId="0" applyFont="1"/>
    <xf numFmtId="0" fontId="23" fillId="3" borderId="0" xfId="0" applyFont="1" applyFill="1"/>
    <xf numFmtId="0" fontId="55" fillId="3" borderId="0" xfId="0" applyFont="1" applyFill="1" applyAlignment="1">
      <alignment vertical="center"/>
    </xf>
    <xf numFmtId="0" fontId="24" fillId="3" borderId="0" xfId="0" applyFont="1" applyFill="1" applyAlignment="1">
      <alignment horizontal="right" vertical="center"/>
    </xf>
    <xf numFmtId="184" fontId="24" fillId="3" borderId="0" xfId="0" applyNumberFormat="1" applyFont="1" applyFill="1" applyAlignment="1">
      <alignment vertical="center"/>
    </xf>
    <xf numFmtId="0" fontId="24" fillId="3" borderId="0" xfId="0" applyFont="1" applyFill="1" applyAlignment="1">
      <alignment horizontal="left" vertical="center"/>
    </xf>
    <xf numFmtId="0" fontId="11" fillId="3" borderId="21" xfId="15" applyFont="1" applyFill="1" applyBorder="1"/>
    <xf numFmtId="0" fontId="17" fillId="3" borderId="0" xfId="0" applyFont="1" applyFill="1"/>
    <xf numFmtId="0" fontId="34" fillId="3" borderId="13" xfId="0" applyFont="1" applyFill="1" applyBorder="1" applyAlignment="1">
      <alignment horizontal="right" vertical="center" wrapText="1"/>
    </xf>
    <xf numFmtId="0" fontId="34" fillId="3" borderId="0" xfId="0" applyFont="1" applyFill="1" applyAlignment="1">
      <alignment horizontal="right" vertical="center" wrapText="1"/>
    </xf>
    <xf numFmtId="0" fontId="0" fillId="3" borderId="0" xfId="0" applyFill="1" applyAlignment="1">
      <alignment horizontal="right"/>
    </xf>
    <xf numFmtId="0" fontId="34" fillId="3" borderId="0" xfId="0" applyFont="1" applyFill="1" applyAlignment="1">
      <alignment horizontal="right" wrapText="1"/>
    </xf>
    <xf numFmtId="0" fontId="25" fillId="3" borderId="0" xfId="0" applyFont="1" applyFill="1" applyAlignment="1">
      <alignment horizontal="right"/>
    </xf>
    <xf numFmtId="0" fontId="34" fillId="3" borderId="16" xfId="0" applyFont="1" applyFill="1" applyBorder="1" applyAlignment="1">
      <alignment horizontal="right" vertical="center"/>
    </xf>
    <xf numFmtId="168" fontId="25" fillId="3" borderId="0" xfId="0" applyNumberFormat="1" applyFont="1" applyFill="1" applyAlignment="1">
      <alignment vertical="center"/>
    </xf>
    <xf numFmtId="0" fontId="42" fillId="3" borderId="0" xfId="0" applyFont="1" applyFill="1" applyAlignment="1">
      <alignment vertical="center"/>
    </xf>
    <xf numFmtId="0" fontId="12" fillId="3" borderId="0" xfId="0" applyFont="1" applyFill="1" applyAlignment="1">
      <alignment vertical="center"/>
    </xf>
    <xf numFmtId="194" fontId="12" fillId="3" borderId="0" xfId="0" applyNumberFormat="1" applyFont="1" applyFill="1" applyAlignment="1">
      <alignment vertical="center"/>
    </xf>
    <xf numFmtId="0" fontId="13" fillId="2" borderId="2"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0" xfId="0" applyFont="1" applyFill="1" applyAlignment="1">
      <alignment horizontal="left" vertical="center"/>
    </xf>
    <xf numFmtId="0" fontId="12" fillId="3" borderId="0" xfId="15" applyFont="1" applyFill="1" applyAlignment="1">
      <alignment vertical="center"/>
    </xf>
    <xf numFmtId="0" fontId="9" fillId="3" borderId="0" xfId="0" applyFont="1" applyFill="1" applyAlignment="1">
      <alignment vertical="center"/>
    </xf>
    <xf numFmtId="168" fontId="9" fillId="3" borderId="0" xfId="0" applyNumberFormat="1" applyFont="1" applyFill="1" applyAlignment="1">
      <alignment vertical="center"/>
    </xf>
    <xf numFmtId="0" fontId="10" fillId="3" borderId="0" xfId="0" applyFont="1" applyFill="1" applyAlignment="1">
      <alignment horizontal="center" vertical="center"/>
    </xf>
    <xf numFmtId="168" fontId="10" fillId="3" borderId="0" xfId="0" applyNumberFormat="1" applyFont="1" applyFill="1" applyAlignment="1">
      <alignment vertical="center"/>
    </xf>
    <xf numFmtId="0" fontId="25" fillId="3" borderId="0" xfId="0" applyFont="1" applyFill="1" applyAlignment="1">
      <alignment vertical="center"/>
    </xf>
    <xf numFmtId="0" fontId="14" fillId="3" borderId="0" xfId="0" applyFont="1" applyFill="1" applyAlignment="1">
      <alignment vertical="center"/>
    </xf>
    <xf numFmtId="0" fontId="57" fillId="3" borderId="0" xfId="14" quotePrefix="1" applyFont="1" applyFill="1"/>
    <xf numFmtId="0" fontId="58" fillId="3" borderId="0" xfId="14" applyFont="1" applyFill="1"/>
    <xf numFmtId="0" fontId="59" fillId="4" borderId="0" xfId="0" applyFont="1" applyFill="1"/>
    <xf numFmtId="0" fontId="11" fillId="3" borderId="16" xfId="15" applyFont="1" applyFill="1" applyBorder="1" applyAlignment="1">
      <alignment horizontal="right" vertical="center"/>
    </xf>
    <xf numFmtId="0" fontId="34" fillId="3" borderId="16" xfId="0" applyFont="1" applyFill="1" applyBorder="1" applyAlignment="1">
      <alignment vertical="center"/>
    </xf>
    <xf numFmtId="183" fontId="30" fillId="3" borderId="13" xfId="20" applyNumberFormat="1" applyFont="1" applyFill="1" applyBorder="1" applyAlignment="1">
      <alignment vertical="top"/>
    </xf>
    <xf numFmtId="188" fontId="10" fillId="3" borderId="0" xfId="0" applyNumberFormat="1" applyFont="1" applyFill="1" applyAlignment="1">
      <alignment vertical="center"/>
    </xf>
    <xf numFmtId="1" fontId="10" fillId="3" borderId="0" xfId="0" applyNumberFormat="1" applyFont="1" applyFill="1" applyAlignment="1">
      <alignment horizontal="right" vertical="center"/>
    </xf>
    <xf numFmtId="1" fontId="5" fillId="3" borderId="0" xfId="0" applyNumberFormat="1" applyFont="1" applyFill="1"/>
    <xf numFmtId="172" fontId="11" fillId="3" borderId="0" xfId="0" applyNumberFormat="1" applyFont="1" applyFill="1" applyAlignment="1">
      <alignment horizontal="right" vertical="center"/>
    </xf>
    <xf numFmtId="181" fontId="26" fillId="5" borderId="0" xfId="26" applyNumberFormat="1" applyFont="1" applyFill="1"/>
    <xf numFmtId="197" fontId="10" fillId="3" borderId="0" xfId="30" applyNumberFormat="1" applyFont="1" applyFill="1" applyBorder="1" applyAlignment="1">
      <alignment horizontal="right" vertical="center"/>
    </xf>
    <xf numFmtId="0" fontId="9" fillId="3" borderId="4" xfId="0" applyFont="1" applyFill="1" applyBorder="1" applyAlignment="1">
      <alignment horizontal="right" vertical="center"/>
    </xf>
    <xf numFmtId="2" fontId="0" fillId="3" borderId="0" xfId="0" applyNumberFormat="1" applyFill="1"/>
    <xf numFmtId="201" fontId="11" fillId="3" borderId="0" xfId="0" applyNumberFormat="1" applyFont="1" applyFill="1" applyAlignment="1">
      <alignment vertical="center"/>
    </xf>
    <xf numFmtId="182" fontId="0" fillId="0" borderId="0" xfId="0" applyNumberFormat="1"/>
    <xf numFmtId="180" fontId="0" fillId="3" borderId="0" xfId="0" applyNumberFormat="1" applyFill="1"/>
    <xf numFmtId="181" fontId="0" fillId="3" borderId="0" xfId="0" applyNumberFormat="1" applyFill="1"/>
    <xf numFmtId="184" fontId="0" fillId="0" borderId="0" xfId="0" applyNumberFormat="1"/>
    <xf numFmtId="177" fontId="61" fillId="3" borderId="0" xfId="0" applyNumberFormat="1" applyFont="1" applyFill="1" applyAlignment="1">
      <alignment horizontal="right" vertical="center"/>
    </xf>
    <xf numFmtId="177" fontId="62" fillId="3" borderId="0" xfId="0" applyNumberFormat="1" applyFont="1" applyFill="1" applyAlignment="1">
      <alignment horizontal="right" vertical="center"/>
    </xf>
    <xf numFmtId="177" fontId="61" fillId="0" borderId="0" xfId="0" applyNumberFormat="1" applyFont="1" applyAlignment="1">
      <alignment horizontal="right" vertical="center"/>
    </xf>
    <xf numFmtId="177" fontId="62" fillId="0" borderId="0" xfId="0" applyNumberFormat="1" applyFont="1" applyAlignment="1">
      <alignment horizontal="right" vertical="center"/>
    </xf>
    <xf numFmtId="178" fontId="5" fillId="3" borderId="0" xfId="0" applyNumberFormat="1" applyFont="1" applyFill="1"/>
    <xf numFmtId="0" fontId="10" fillId="3" borderId="13" xfId="0" applyFont="1" applyFill="1" applyBorder="1" applyAlignment="1">
      <alignment horizontal="right" vertical="center"/>
    </xf>
    <xf numFmtId="0" fontId="10" fillId="3" borderId="0" xfId="15" applyFont="1" applyFill="1" applyAlignment="1">
      <alignment horizontal="left"/>
    </xf>
    <xf numFmtId="0" fontId="62" fillId="0" borderId="0" xfId="0" applyFont="1" applyAlignment="1">
      <alignment vertical="center"/>
    </xf>
    <xf numFmtId="0" fontId="30" fillId="3" borderId="0" xfId="0" applyFont="1" applyFill="1" applyAlignment="1">
      <alignment horizontal="left" vertical="center"/>
    </xf>
    <xf numFmtId="0" fontId="10" fillId="3" borderId="13" xfId="0" applyFont="1" applyFill="1" applyBorder="1" applyAlignment="1">
      <alignment horizontal="center" vertical="center"/>
    </xf>
    <xf numFmtId="0" fontId="11" fillId="3" borderId="7" xfId="0" applyFont="1" applyFill="1" applyBorder="1" applyAlignment="1">
      <alignment horizontal="center" vertical="center" wrapText="1"/>
    </xf>
    <xf numFmtId="0" fontId="10" fillId="3" borderId="17" xfId="0" applyFont="1" applyFill="1" applyBorder="1" applyAlignment="1">
      <alignment vertical="center"/>
    </xf>
    <xf numFmtId="0" fontId="11" fillId="3" borderId="17" xfId="0" applyFont="1" applyFill="1" applyBorder="1" applyAlignment="1">
      <alignment vertical="center"/>
    </xf>
    <xf numFmtId="182" fontId="11" fillId="3" borderId="0" xfId="0" applyNumberFormat="1" applyFont="1" applyFill="1" applyAlignment="1">
      <alignment horizontal="right" vertical="center"/>
    </xf>
    <xf numFmtId="182" fontId="10" fillId="3" borderId="0" xfId="0" applyNumberFormat="1" applyFont="1" applyFill="1" applyAlignment="1">
      <alignment horizontal="right" vertical="center"/>
    </xf>
    <xf numFmtId="0" fontId="10" fillId="3" borderId="18" xfId="15" applyFont="1" applyFill="1" applyBorder="1"/>
    <xf numFmtId="0" fontId="10" fillId="3" borderId="13" xfId="15" applyFont="1" applyFill="1" applyBorder="1" applyAlignment="1">
      <alignment horizontal="right"/>
    </xf>
    <xf numFmtId="0" fontId="10" fillId="3" borderId="0" xfId="0" applyFont="1" applyFill="1" applyAlignment="1">
      <alignment horizontal="left" vertical="top" wrapText="1"/>
    </xf>
    <xf numFmtId="0" fontId="10" fillId="3" borderId="0" xfId="0" applyFont="1" applyFill="1" applyAlignment="1">
      <alignment horizontal="left" vertical="center" wrapText="1"/>
    </xf>
    <xf numFmtId="0" fontId="11" fillId="3" borderId="6" xfId="0" applyFont="1" applyFill="1" applyBorder="1" applyAlignment="1">
      <alignment horizontal="right" vertical="center" wrapText="1"/>
    </xf>
    <xf numFmtId="0" fontId="10" fillId="3" borderId="2" xfId="0" applyFont="1" applyFill="1" applyBorder="1" applyAlignment="1">
      <alignment horizontal="center" vertical="center" wrapText="1"/>
    </xf>
    <xf numFmtId="168" fontId="17" fillId="3" borderId="0" xfId="0" applyNumberFormat="1" applyFont="1" applyFill="1"/>
    <xf numFmtId="0" fontId="10" fillId="3" borderId="2" xfId="0" applyFont="1" applyFill="1" applyBorder="1" applyAlignment="1">
      <alignment horizontal="justify" vertical="center" wrapText="1"/>
    </xf>
    <xf numFmtId="187" fontId="10" fillId="3" borderId="0" xfId="3" applyNumberFormat="1" applyFont="1" applyFill="1" applyAlignment="1">
      <alignment horizontal="right" vertical="center"/>
    </xf>
    <xf numFmtId="0" fontId="11" fillId="3" borderId="2" xfId="0" applyFont="1" applyFill="1" applyBorder="1" applyAlignment="1">
      <alignment horizontal="justify" vertical="center" wrapText="1"/>
    </xf>
    <xf numFmtId="168" fontId="11" fillId="3" borderId="0" xfId="3" applyNumberFormat="1" applyFont="1" applyFill="1" applyBorder="1" applyAlignment="1">
      <alignment vertical="center"/>
    </xf>
    <xf numFmtId="0" fontId="11" fillId="3" borderId="2" xfId="0" applyFont="1" applyFill="1" applyBorder="1" applyAlignment="1">
      <alignment vertical="center"/>
    </xf>
    <xf numFmtId="0" fontId="10" fillId="3" borderId="3" xfId="0" applyFont="1" applyFill="1" applyBorder="1" applyAlignment="1">
      <alignment horizontal="justify" vertical="center" wrapText="1"/>
    </xf>
    <xf numFmtId="0" fontId="66" fillId="0" borderId="0" xfId="0" applyFont="1" applyAlignment="1">
      <alignment vertical="center"/>
    </xf>
    <xf numFmtId="200" fontId="11" fillId="3" borderId="0" xfId="0" applyNumberFormat="1" applyFont="1" applyFill="1" applyAlignment="1">
      <alignment horizontal="right" vertical="center"/>
    </xf>
    <xf numFmtId="199" fontId="10" fillId="3" borderId="0" xfId="0" applyNumberFormat="1" applyFont="1" applyFill="1" applyAlignment="1">
      <alignment horizontal="right" vertical="center"/>
    </xf>
    <xf numFmtId="10" fontId="0" fillId="3" borderId="0" xfId="30" applyNumberFormat="1" applyFont="1" applyFill="1"/>
    <xf numFmtId="195" fontId="0" fillId="3" borderId="0" xfId="30" applyNumberFormat="1" applyFont="1" applyFill="1"/>
    <xf numFmtId="49" fontId="10" fillId="3" borderId="0" xfId="0" applyNumberFormat="1" applyFont="1" applyFill="1" applyAlignment="1">
      <alignment horizontal="left" vertical="center"/>
    </xf>
    <xf numFmtId="0" fontId="14" fillId="3" borderId="0" xfId="0" applyFont="1" applyFill="1" applyAlignment="1">
      <alignment horizontal="center" vertical="center"/>
    </xf>
    <xf numFmtId="0" fontId="14" fillId="3" borderId="2" xfId="0" applyFont="1" applyFill="1" applyBorder="1" applyAlignment="1">
      <alignment horizontal="center" vertical="center" wrapText="1"/>
    </xf>
    <xf numFmtId="3" fontId="11" fillId="3" borderId="8" xfId="0" applyNumberFormat="1" applyFont="1" applyFill="1" applyBorder="1" applyAlignment="1">
      <alignment wrapText="1"/>
    </xf>
    <xf numFmtId="182" fontId="11" fillId="3" borderId="0" xfId="0" applyNumberFormat="1" applyFont="1" applyFill="1" applyAlignment="1">
      <alignment vertical="center"/>
    </xf>
    <xf numFmtId="182" fontId="10" fillId="3" borderId="0" xfId="0" applyNumberFormat="1" applyFont="1" applyFill="1" applyAlignment="1">
      <alignment vertical="center"/>
    </xf>
    <xf numFmtId="177" fontId="10" fillId="3" borderId="0" xfId="17" applyNumberFormat="1" applyFont="1" applyFill="1" applyAlignment="1">
      <alignment horizontal="right" vertical="center"/>
    </xf>
    <xf numFmtId="0" fontId="10" fillId="3" borderId="2" xfId="0" applyFont="1" applyFill="1" applyBorder="1" applyAlignment="1">
      <alignment vertical="center"/>
    </xf>
    <xf numFmtId="189" fontId="10" fillId="3" borderId="0" xfId="0" applyNumberFormat="1" applyFont="1" applyFill="1" applyAlignment="1">
      <alignment horizontal="right" vertical="center"/>
    </xf>
    <xf numFmtId="0" fontId="9" fillId="3" borderId="0" xfId="0" applyFont="1" applyFill="1" applyAlignment="1">
      <alignment horizontal="left" vertical="center"/>
    </xf>
    <xf numFmtId="0" fontId="10" fillId="3" borderId="15" xfId="12" applyFont="1" applyFill="1" applyBorder="1"/>
    <xf numFmtId="168" fontId="10" fillId="3" borderId="15" xfId="12" applyNumberFormat="1" applyFont="1" applyFill="1" applyBorder="1"/>
    <xf numFmtId="0" fontId="11" fillId="3" borderId="0" xfId="12" applyFont="1" applyFill="1"/>
    <xf numFmtId="0" fontId="10" fillId="3" borderId="0" xfId="12" applyFont="1" applyFill="1"/>
    <xf numFmtId="168" fontId="10" fillId="3" borderId="0" xfId="12" applyNumberFormat="1" applyFont="1" applyFill="1"/>
    <xf numFmtId="0" fontId="12" fillId="3" borderId="0" xfId="0" applyFont="1" applyFill="1" applyAlignment="1">
      <alignment horizontal="left" vertical="center"/>
    </xf>
    <xf numFmtId="177" fontId="10" fillId="3" borderId="0" xfId="12" applyNumberFormat="1" applyFont="1" applyFill="1"/>
    <xf numFmtId="177" fontId="9" fillId="3" borderId="0" xfId="12" applyNumberFormat="1" applyFont="1" applyFill="1"/>
    <xf numFmtId="0" fontId="9" fillId="3" borderId="0" xfId="12" applyFont="1" applyFill="1"/>
    <xf numFmtId="177" fontId="65" fillId="2" borderId="0" xfId="0" applyNumberFormat="1" applyFont="1" applyFill="1" applyAlignment="1">
      <alignment horizontal="left" vertical="center"/>
    </xf>
    <xf numFmtId="0" fontId="20" fillId="3" borderId="15" xfId="0" applyFont="1" applyFill="1" applyBorder="1"/>
    <xf numFmtId="0" fontId="11" fillId="3" borderId="15" xfId="15" applyFont="1" applyFill="1" applyBorder="1" applyAlignment="1">
      <alignment horizontal="center" vertical="center" wrapText="1"/>
    </xf>
    <xf numFmtId="0" fontId="11" fillId="3" borderId="13" xfId="15" applyFont="1" applyFill="1" applyBorder="1" applyAlignment="1">
      <alignment horizontal="right" vertical="center" wrapText="1"/>
    </xf>
    <xf numFmtId="0" fontId="20" fillId="3" borderId="13" xfId="0" applyFont="1" applyFill="1" applyBorder="1" applyAlignment="1">
      <alignment horizontal="right"/>
    </xf>
    <xf numFmtId="168" fontId="11" fillId="3" borderId="0" xfId="15" applyNumberFormat="1" applyFont="1" applyFill="1" applyAlignment="1">
      <alignment horizontal="right"/>
    </xf>
    <xf numFmtId="0" fontId="20" fillId="3" borderId="0" xfId="0" applyFont="1" applyFill="1" applyAlignment="1">
      <alignment horizontal="right"/>
    </xf>
    <xf numFmtId="185" fontId="10" fillId="3" borderId="0" xfId="0" applyNumberFormat="1" applyFont="1" applyFill="1" applyAlignment="1">
      <alignment horizontal="right" vertical="center"/>
    </xf>
    <xf numFmtId="168" fontId="10" fillId="3" borderId="0" xfId="15" applyNumberFormat="1" applyFont="1" applyFill="1" applyAlignment="1">
      <alignment horizontal="right"/>
    </xf>
    <xf numFmtId="168" fontId="10" fillId="3" borderId="13" xfId="0" applyNumberFormat="1" applyFont="1" applyFill="1" applyBorder="1" applyAlignment="1">
      <alignment horizontal="center"/>
    </xf>
    <xf numFmtId="185" fontId="10" fillId="3" borderId="13" xfId="0" applyNumberFormat="1" applyFont="1" applyFill="1" applyBorder="1" applyAlignment="1">
      <alignment vertical="center"/>
    </xf>
    <xf numFmtId="0" fontId="11" fillId="3" borderId="0" xfId="15" applyFont="1" applyFill="1"/>
    <xf numFmtId="191" fontId="9" fillId="3" borderId="0" xfId="0" applyNumberFormat="1" applyFont="1" applyFill="1" applyAlignment="1">
      <alignment horizontal="right" vertical="top"/>
    </xf>
    <xf numFmtId="0" fontId="11" fillId="3" borderId="15" xfId="15" applyFont="1" applyFill="1" applyBorder="1" applyAlignment="1">
      <alignment vertical="center" wrapText="1"/>
    </xf>
    <xf numFmtId="168" fontId="11" fillId="3" borderId="0" xfId="15" applyNumberFormat="1" applyFont="1" applyFill="1" applyAlignment="1">
      <alignment horizontal="center"/>
    </xf>
    <xf numFmtId="196" fontId="0" fillId="3" borderId="0" xfId="30" applyNumberFormat="1" applyFont="1" applyFill="1"/>
    <xf numFmtId="0" fontId="10" fillId="3" borderId="0" xfId="15" applyFont="1" applyFill="1" applyAlignment="1">
      <alignment vertical="center" wrapText="1"/>
    </xf>
    <xf numFmtId="0" fontId="20" fillId="3" borderId="15" xfId="0" applyFont="1" applyFill="1" applyBorder="1" applyAlignment="1">
      <alignment vertical="center"/>
    </xf>
    <xf numFmtId="0" fontId="20" fillId="3" borderId="13" xfId="0" applyFont="1" applyFill="1" applyBorder="1" applyAlignment="1">
      <alignment vertical="center"/>
    </xf>
    <xf numFmtId="198" fontId="11" fillId="3" borderId="0" xfId="3" applyNumberFormat="1" applyFont="1" applyFill="1" applyBorder="1" applyAlignment="1">
      <alignment horizontal="right" vertical="center"/>
    </xf>
    <xf numFmtId="196" fontId="11" fillId="3" borderId="0" xfId="30" applyNumberFormat="1" applyFont="1" applyFill="1" applyBorder="1" applyAlignment="1">
      <alignment horizontal="right" vertical="center"/>
    </xf>
    <xf numFmtId="10" fontId="10" fillId="3" borderId="0" xfId="30" applyNumberFormat="1" applyFont="1" applyFill="1" applyBorder="1" applyAlignment="1">
      <alignment horizontal="right" vertical="center"/>
    </xf>
    <xf numFmtId="0" fontId="10" fillId="3" borderId="15" xfId="0" applyFont="1" applyFill="1" applyBorder="1" applyAlignment="1">
      <alignment horizontal="right" vertical="center"/>
    </xf>
    <xf numFmtId="0" fontId="10" fillId="3" borderId="0" xfId="0" applyFont="1" applyFill="1" applyAlignment="1">
      <alignment horizontal="right"/>
    </xf>
    <xf numFmtId="0" fontId="54" fillId="3" borderId="0" xfId="0" applyFont="1" applyFill="1"/>
    <xf numFmtId="0" fontId="12" fillId="3" borderId="15" xfId="18" applyFont="1" applyFill="1" applyBorder="1" applyAlignment="1">
      <alignment vertical="center"/>
    </xf>
    <xf numFmtId="0" fontId="20" fillId="3" borderId="15" xfId="0" applyFont="1" applyFill="1" applyBorder="1" applyAlignment="1">
      <alignment horizontal="right" vertical="center"/>
    </xf>
    <xf numFmtId="0" fontId="20" fillId="3" borderId="13" xfId="0" applyFont="1" applyFill="1" applyBorder="1" applyAlignment="1">
      <alignment horizontal="right" vertical="center"/>
    </xf>
    <xf numFmtId="183" fontId="30" fillId="3" borderId="0" xfId="20" applyNumberFormat="1" applyFont="1" applyFill="1" applyAlignment="1">
      <alignment vertical="top"/>
    </xf>
    <xf numFmtId="183" fontId="30" fillId="3" borderId="0" xfId="20" applyNumberFormat="1" applyFont="1" applyFill="1" applyAlignment="1">
      <alignment horizontal="right" vertical="top"/>
    </xf>
    <xf numFmtId="183" fontId="30" fillId="3" borderId="13" xfId="19" applyNumberFormat="1" applyFont="1" applyFill="1" applyBorder="1" applyAlignment="1">
      <alignment horizontal="right" vertical="top"/>
    </xf>
    <xf numFmtId="168" fontId="64" fillId="3" borderId="0" xfId="0" applyNumberFormat="1" applyFont="1" applyFill="1"/>
    <xf numFmtId="183" fontId="30" fillId="3" borderId="0" xfId="20" applyNumberFormat="1" applyFont="1" applyFill="1" applyAlignment="1">
      <alignment horizontal="right" vertical="center"/>
    </xf>
    <xf numFmtId="183" fontId="30" fillId="3" borderId="0" xfId="19" applyNumberFormat="1" applyFont="1" applyFill="1" applyAlignment="1">
      <alignment horizontal="right" vertical="center"/>
    </xf>
    <xf numFmtId="183" fontId="41" fillId="3" borderId="0" xfId="19" applyNumberFormat="1" applyFont="1" applyFill="1" applyAlignment="1">
      <alignment horizontal="right" vertical="center"/>
    </xf>
    <xf numFmtId="189" fontId="10" fillId="3" borderId="13" xfId="0" applyNumberFormat="1" applyFont="1" applyFill="1" applyBorder="1" applyAlignment="1">
      <alignment horizontal="right" vertical="center"/>
    </xf>
    <xf numFmtId="0" fontId="10" fillId="3" borderId="14" xfId="0" applyFont="1" applyFill="1" applyBorder="1" applyAlignment="1">
      <alignment horizontal="justify" vertical="center" wrapText="1"/>
    </xf>
    <xf numFmtId="0" fontId="10" fillId="3" borderId="0" xfId="15" applyFont="1" applyFill="1" applyAlignment="1">
      <alignment horizontal="right"/>
    </xf>
    <xf numFmtId="168" fontId="67" fillId="3" borderId="0" xfId="0" applyNumberFormat="1" applyFont="1" applyFill="1"/>
    <xf numFmtId="0" fontId="10" fillId="3" borderId="0" xfId="13" applyFont="1" applyFill="1"/>
    <xf numFmtId="0" fontId="11" fillId="3" borderId="16" xfId="13" applyFont="1" applyFill="1" applyBorder="1" applyAlignment="1">
      <alignment horizontal="centerContinuous" vertical="center"/>
    </xf>
    <xf numFmtId="0" fontId="12" fillId="3" borderId="0" xfId="13" applyFont="1" applyFill="1" applyAlignment="1">
      <alignment horizontal="left" vertical="center" wrapText="1"/>
    </xf>
    <xf numFmtId="178" fontId="0" fillId="3" borderId="0" xfId="0" applyNumberFormat="1" applyFill="1"/>
    <xf numFmtId="0" fontId="10" fillId="3" borderId="0" xfId="13" applyFont="1" applyFill="1" applyAlignment="1">
      <alignment vertical="center"/>
    </xf>
    <xf numFmtId="0" fontId="11" fillId="3" borderId="15" xfId="13" applyFont="1" applyFill="1" applyBorder="1" applyAlignment="1">
      <alignment horizontal="right" vertical="center"/>
    </xf>
    <xf numFmtId="0" fontId="61" fillId="3" borderId="0" xfId="13" applyFont="1" applyFill="1" applyAlignment="1">
      <alignment horizontal="left" vertical="center"/>
    </xf>
    <xf numFmtId="184" fontId="10" fillId="3" borderId="0" xfId="0" applyNumberFormat="1" applyFont="1" applyFill="1" applyAlignment="1">
      <alignment vertical="center"/>
    </xf>
    <xf numFmtId="0" fontId="66" fillId="3" borderId="0" xfId="0" applyFont="1" applyFill="1" applyAlignment="1">
      <alignment vertical="center"/>
    </xf>
    <xf numFmtId="0" fontId="68" fillId="3" borderId="0" xfId="0" applyFont="1" applyFill="1"/>
    <xf numFmtId="0" fontId="18" fillId="3" borderId="0" xfId="0" applyFont="1" applyFill="1"/>
    <xf numFmtId="168" fontId="12" fillId="3" borderId="0" xfId="0" applyNumberFormat="1" applyFont="1" applyFill="1" applyAlignment="1">
      <alignment horizontal="right"/>
    </xf>
    <xf numFmtId="168" fontId="9" fillId="3" borderId="0" xfId="0" applyNumberFormat="1" applyFont="1" applyFill="1"/>
    <xf numFmtId="0" fontId="9" fillId="3" borderId="0" xfId="0" applyFont="1" applyFill="1"/>
    <xf numFmtId="0" fontId="9" fillId="3" borderId="0" xfId="15" applyFont="1" applyFill="1" applyAlignment="1">
      <alignment vertical="center"/>
    </xf>
    <xf numFmtId="0" fontId="11" fillId="3" borderId="0" xfId="15" applyFont="1" applyFill="1" applyAlignment="1">
      <alignment vertical="center"/>
    </xf>
    <xf numFmtId="191" fontId="9" fillId="3" borderId="0" xfId="0" applyNumberFormat="1" applyFont="1" applyFill="1" applyAlignment="1">
      <alignment horizontal="right" vertical="center"/>
    </xf>
    <xf numFmtId="0" fontId="20" fillId="3" borderId="0" xfId="0" applyFont="1" applyFill="1" applyAlignment="1">
      <alignment vertical="center"/>
    </xf>
    <xf numFmtId="0" fontId="11" fillId="3" borderId="0" xfId="0" applyFont="1" applyFill="1" applyAlignment="1">
      <alignment horizontal="center" vertical="center" wrapText="1"/>
    </xf>
    <xf numFmtId="177" fontId="25" fillId="3" borderId="0" xfId="0" applyNumberFormat="1" applyFont="1" applyFill="1" applyAlignment="1">
      <alignment vertical="center"/>
    </xf>
    <xf numFmtId="0" fontId="9" fillId="3" borderId="0" xfId="12" applyFont="1" applyFill="1" applyAlignment="1">
      <alignment horizontal="right" vertical="center"/>
    </xf>
    <xf numFmtId="0" fontId="34" fillId="3" borderId="17" xfId="0" applyFont="1" applyFill="1" applyBorder="1" applyAlignment="1">
      <alignment vertical="center"/>
    </xf>
    <xf numFmtId="183" fontId="41" fillId="3" borderId="0" xfId="20" applyNumberFormat="1" applyFont="1" applyFill="1" applyAlignment="1">
      <alignment vertical="center"/>
    </xf>
    <xf numFmtId="183" fontId="0" fillId="3" borderId="0" xfId="0" applyNumberFormat="1" applyFill="1" applyAlignment="1">
      <alignment vertical="center"/>
    </xf>
    <xf numFmtId="0" fontId="30" fillId="3" borderId="17" xfId="19" applyFont="1" applyFill="1" applyBorder="1" applyAlignment="1">
      <alignment horizontal="left" vertical="center" wrapText="1"/>
    </xf>
    <xf numFmtId="183" fontId="30" fillId="3" borderId="0" xfId="19" applyNumberFormat="1" applyFont="1" applyFill="1" applyAlignment="1">
      <alignment vertical="center"/>
    </xf>
    <xf numFmtId="0" fontId="41" fillId="3" borderId="17" xfId="19" applyFont="1" applyFill="1" applyBorder="1" applyAlignment="1">
      <alignment horizontal="left" vertical="center" wrapText="1"/>
    </xf>
    <xf numFmtId="0" fontId="25" fillId="3" borderId="17" xfId="0" applyFont="1" applyFill="1" applyBorder="1" applyAlignment="1">
      <alignment vertical="center"/>
    </xf>
    <xf numFmtId="183" fontId="41" fillId="3" borderId="0" xfId="20" applyNumberFormat="1" applyFont="1" applyFill="1" applyAlignment="1">
      <alignment horizontal="right" vertical="center"/>
    </xf>
    <xf numFmtId="0" fontId="34" fillId="3" borderId="17" xfId="0" applyFont="1" applyFill="1" applyBorder="1" applyAlignment="1">
      <alignment horizontal="left" vertical="center"/>
    </xf>
    <xf numFmtId="0" fontId="9" fillId="3" borderId="0" xfId="0" applyFont="1" applyFill="1" applyAlignment="1">
      <alignment horizontal="justify" vertical="center" wrapText="1"/>
    </xf>
    <xf numFmtId="191" fontId="9" fillId="0" borderId="0" xfId="0" applyNumberFormat="1" applyFont="1" applyAlignment="1">
      <alignment horizontal="justify" vertical="center"/>
    </xf>
    <xf numFmtId="0" fontId="0" fillId="3" borderId="0" xfId="0" applyFill="1" applyAlignment="1">
      <alignment horizontal="justify" vertical="center"/>
    </xf>
    <xf numFmtId="0" fontId="14" fillId="3" borderId="0" xfId="0" applyFont="1" applyFill="1" applyAlignment="1">
      <alignment horizontal="left" vertical="center"/>
    </xf>
    <xf numFmtId="0" fontId="15" fillId="3" borderId="0" xfId="0" applyFont="1" applyFill="1" applyAlignment="1">
      <alignment horizontal="left"/>
    </xf>
    <xf numFmtId="0" fontId="6" fillId="3" borderId="0" xfId="0" applyFont="1" applyFill="1"/>
    <xf numFmtId="0" fontId="11" fillId="3" borderId="6" xfId="0" applyFont="1" applyFill="1" applyBorder="1" applyAlignment="1">
      <alignment horizontal="right" vertical="center"/>
    </xf>
    <xf numFmtId="0" fontId="11" fillId="3" borderId="6" xfId="0" applyFont="1" applyFill="1" applyBorder="1" applyAlignment="1">
      <alignment vertical="center"/>
    </xf>
    <xf numFmtId="0" fontId="11" fillId="3" borderId="0" xfId="0" applyFont="1" applyFill="1" applyAlignment="1">
      <alignment horizontal="center" wrapText="1"/>
    </xf>
    <xf numFmtId="172" fontId="10" fillId="3" borderId="0" xfId="0" applyNumberFormat="1" applyFont="1" applyFill="1" applyAlignment="1">
      <alignment horizontal="right" vertical="center"/>
    </xf>
    <xf numFmtId="174" fontId="5" fillId="3" borderId="0" xfId="0" applyNumberFormat="1" applyFont="1" applyFill="1"/>
    <xf numFmtId="170" fontId="10" fillId="3" borderId="0" xfId="0" applyNumberFormat="1" applyFont="1" applyFill="1" applyAlignment="1">
      <alignment horizontal="right" vertical="center"/>
    </xf>
    <xf numFmtId="168" fontId="11" fillId="3" borderId="0" xfId="0" applyNumberFormat="1" applyFont="1" applyFill="1" applyAlignment="1">
      <alignment vertical="center" wrapText="1"/>
    </xf>
    <xf numFmtId="168" fontId="11" fillId="3" borderId="0" xfId="0" applyNumberFormat="1" applyFont="1" applyFill="1" applyAlignment="1">
      <alignment horizontal="center" vertical="center" wrapText="1"/>
    </xf>
    <xf numFmtId="168" fontId="0" fillId="3" borderId="0" xfId="0" applyNumberFormat="1" applyFill="1" applyAlignment="1">
      <alignment vertical="center"/>
    </xf>
    <xf numFmtId="37" fontId="23" fillId="3" borderId="0" xfId="0" applyNumberFormat="1" applyFont="1" applyFill="1"/>
    <xf numFmtId="178" fontId="11" fillId="3" borderId="0" xfId="9" applyNumberFormat="1" applyFont="1" applyFill="1" applyAlignment="1">
      <alignment horizontal="right" vertical="center"/>
    </xf>
    <xf numFmtId="178" fontId="10" fillId="3" borderId="0" xfId="9" applyNumberFormat="1" applyFont="1" applyFill="1" applyAlignment="1">
      <alignment horizontal="right" vertical="center"/>
    </xf>
    <xf numFmtId="172" fontId="10" fillId="3" borderId="0" xfId="0" applyNumberFormat="1" applyFont="1" applyFill="1" applyAlignment="1">
      <alignment vertical="center"/>
    </xf>
    <xf numFmtId="2" fontId="26" fillId="3" borderId="0" xfId="0" applyNumberFormat="1" applyFont="1" applyFill="1"/>
    <xf numFmtId="172" fontId="10" fillId="3" borderId="0" xfId="0" applyNumberFormat="1" applyFont="1" applyFill="1" applyAlignment="1">
      <alignment horizontal="right" vertical="center" wrapText="1"/>
    </xf>
    <xf numFmtId="181" fontId="10" fillId="3" borderId="0" xfId="0" applyNumberFormat="1" applyFont="1" applyFill="1" applyAlignment="1">
      <alignment horizontal="right" vertical="center" wrapText="1"/>
    </xf>
    <xf numFmtId="0" fontId="11" fillId="3" borderId="0" xfId="0" applyFont="1" applyFill="1" applyAlignment="1">
      <alignment horizontal="left" vertical="center" indent="2"/>
    </xf>
    <xf numFmtId="0" fontId="11" fillId="3" borderId="0" xfId="0" applyFont="1" applyFill="1" applyAlignment="1">
      <alignment horizontal="left" vertical="center" indent="3"/>
    </xf>
    <xf numFmtId="174" fontId="11" fillId="3" borderId="0" xfId="0" applyNumberFormat="1" applyFont="1" applyFill="1" applyAlignment="1">
      <alignment horizontal="right" vertical="center"/>
    </xf>
    <xf numFmtId="170" fontId="11" fillId="3" borderId="0" xfId="0" applyNumberFormat="1" applyFont="1" applyFill="1" applyAlignment="1">
      <alignment horizontal="right" vertical="center"/>
    </xf>
    <xf numFmtId="0" fontId="5" fillId="3" borderId="4" xfId="0" applyFont="1" applyFill="1" applyBorder="1"/>
    <xf numFmtId="0" fontId="16" fillId="3" borderId="0" xfId="0" applyFont="1" applyFill="1" applyAlignment="1">
      <alignment horizontal="left"/>
    </xf>
    <xf numFmtId="0" fontId="16" fillId="3" borderId="0" xfId="0" applyFont="1" applyFill="1"/>
    <xf numFmtId="37" fontId="6" fillId="3" borderId="0" xfId="6" applyFont="1" applyFill="1" applyAlignment="1">
      <alignment horizontal="left"/>
    </xf>
    <xf numFmtId="37" fontId="21" fillId="3" borderId="0" xfId="6" applyFill="1"/>
    <xf numFmtId="37" fontId="6" fillId="3" borderId="0" xfId="6" applyFont="1" applyFill="1"/>
    <xf numFmtId="172" fontId="11" fillId="3" borderId="0" xfId="0" applyNumberFormat="1" applyFont="1" applyFill="1"/>
    <xf numFmtId="2" fontId="10" fillId="3" borderId="0" xfId="0" applyNumberFormat="1" applyFont="1" applyFill="1" applyAlignment="1">
      <alignment horizontal="right"/>
    </xf>
    <xf numFmtId="2" fontId="10" fillId="3" borderId="0" xfId="0" applyNumberFormat="1" applyFont="1" applyFill="1"/>
    <xf numFmtId="175" fontId="10" fillId="3" borderId="0" xfId="0" quotePrefix="1" applyNumberFormat="1" applyFont="1" applyFill="1" applyAlignment="1">
      <alignment horizontal="center"/>
    </xf>
    <xf numFmtId="37" fontId="10" fillId="3" borderId="0" xfId="0" applyNumberFormat="1" applyFont="1" applyFill="1"/>
    <xf numFmtId="175" fontId="5" fillId="3" borderId="0" xfId="0" quotePrefix="1" applyNumberFormat="1" applyFont="1" applyFill="1" applyAlignment="1">
      <alignment horizontal="centerContinuous"/>
    </xf>
    <xf numFmtId="37" fontId="27" fillId="3" borderId="0" xfId="0" applyNumberFormat="1" applyFont="1" applyFill="1" applyAlignment="1">
      <alignment horizontal="left"/>
    </xf>
    <xf numFmtId="37" fontId="25" fillId="3" borderId="0" xfId="0" applyNumberFormat="1" applyFont="1" applyFill="1"/>
    <xf numFmtId="37" fontId="10" fillId="3" borderId="0" xfId="0" applyNumberFormat="1" applyFont="1" applyFill="1" applyAlignment="1">
      <alignment horizontal="left"/>
    </xf>
    <xf numFmtId="176" fontId="10" fillId="3" borderId="0" xfId="0" quotePrefix="1" applyNumberFormat="1" applyFont="1" applyFill="1" applyAlignment="1">
      <alignment horizontal="right"/>
    </xf>
    <xf numFmtId="37" fontId="5" fillId="3" borderId="0" xfId="0" applyNumberFormat="1" applyFont="1" applyFill="1"/>
    <xf numFmtId="175" fontId="5" fillId="3" borderId="0" xfId="0" quotePrefix="1" applyNumberFormat="1" applyFont="1" applyFill="1" applyAlignment="1">
      <alignment horizontal="left"/>
    </xf>
    <xf numFmtId="176" fontId="5" fillId="3" borderId="0" xfId="0" quotePrefix="1" applyNumberFormat="1" applyFont="1" applyFill="1" applyAlignment="1">
      <alignment horizontal="right"/>
    </xf>
    <xf numFmtId="0" fontId="31" fillId="3" borderId="0" xfId="0" applyFont="1" applyFill="1" applyAlignment="1">
      <alignment horizontal="left" vertical="center"/>
    </xf>
    <xf numFmtId="179" fontId="11" fillId="3" borderId="0" xfId="0" applyNumberFormat="1" applyFont="1" applyFill="1" applyAlignment="1">
      <alignment vertical="center"/>
    </xf>
    <xf numFmtId="0" fontId="20" fillId="3" borderId="0" xfId="0" applyFont="1" applyFill="1" applyAlignment="1">
      <alignment horizontal="left" vertical="center"/>
    </xf>
    <xf numFmtId="0" fontId="10" fillId="3" borderId="0" xfId="0" applyFont="1" applyFill="1" applyAlignment="1">
      <alignment horizontal="left" vertical="center"/>
    </xf>
    <xf numFmtId="179" fontId="10" fillId="3" borderId="0" xfId="10" applyNumberFormat="1" applyFont="1" applyFill="1" applyAlignment="1">
      <alignment vertical="center"/>
    </xf>
    <xf numFmtId="0" fontId="32" fillId="3" borderId="0" xfId="9" applyFont="1" applyFill="1" applyAlignment="1">
      <alignment horizontal="left" vertical="center"/>
    </xf>
    <xf numFmtId="0" fontId="10" fillId="3" borderId="0" xfId="9" applyFont="1" applyFill="1" applyAlignment="1">
      <alignment horizontal="left" vertical="center"/>
    </xf>
    <xf numFmtId="0" fontId="30" fillId="3" borderId="0" xfId="9" applyFont="1" applyFill="1" applyAlignment="1">
      <alignment horizontal="left" vertical="center"/>
    </xf>
    <xf numFmtId="0" fontId="10" fillId="3" borderId="0" xfId="9" applyFont="1" applyFill="1" applyAlignment="1">
      <alignment horizontal="center" vertical="center"/>
    </xf>
    <xf numFmtId="0" fontId="10" fillId="3" borderId="0" xfId="9" applyFont="1" applyFill="1" applyAlignment="1">
      <alignment vertical="center"/>
    </xf>
    <xf numFmtId="0" fontId="33" fillId="3" borderId="0" xfId="9" applyFont="1" applyFill="1" applyAlignment="1">
      <alignment horizontal="left" vertical="center"/>
    </xf>
    <xf numFmtId="0" fontId="10" fillId="3" borderId="0" xfId="9" applyFont="1" applyFill="1" applyAlignment="1">
      <alignment horizontal="right" vertical="center"/>
    </xf>
    <xf numFmtId="168" fontId="29" fillId="3" borderId="0" xfId="0" applyNumberFormat="1" applyFont="1" applyFill="1"/>
    <xf numFmtId="37" fontId="10" fillId="3" borderId="0" xfId="6" applyFont="1" applyFill="1"/>
    <xf numFmtId="37" fontId="19" fillId="3" borderId="0" xfId="6" applyFont="1" applyFill="1" applyAlignment="1">
      <alignment horizontal="left"/>
    </xf>
    <xf numFmtId="175" fontId="6" fillId="3" borderId="0" xfId="6" quotePrefix="1" applyNumberFormat="1" applyFont="1" applyFill="1" applyAlignment="1">
      <alignment horizontal="left"/>
    </xf>
    <xf numFmtId="176" fontId="10" fillId="3" borderId="0" xfId="6" quotePrefix="1" applyNumberFormat="1" applyFont="1" applyFill="1" applyAlignment="1">
      <alignment horizontal="right"/>
    </xf>
    <xf numFmtId="0" fontId="0" fillId="3" borderId="0" xfId="0" applyFill="1" applyAlignment="1">
      <alignment horizontal="left"/>
    </xf>
    <xf numFmtId="202" fontId="10" fillId="3" borderId="0" xfId="0" applyNumberFormat="1" applyFont="1" applyFill="1" applyAlignment="1">
      <alignment horizontal="right" vertical="center"/>
    </xf>
    <xf numFmtId="193" fontId="14" fillId="3" borderId="0" xfId="0" applyNumberFormat="1" applyFont="1" applyFill="1" applyAlignment="1">
      <alignment vertical="center"/>
    </xf>
    <xf numFmtId="0" fontId="14" fillId="3" borderId="0" xfId="0" applyFont="1" applyFill="1" applyAlignment="1">
      <alignment vertical="center" wrapText="1"/>
    </xf>
    <xf numFmtId="169" fontId="11" fillId="3" borderId="6" xfId="0" applyNumberFormat="1" applyFont="1" applyFill="1" applyBorder="1" applyAlignment="1">
      <alignment horizontal="right" vertical="center"/>
    </xf>
    <xf numFmtId="169" fontId="11" fillId="3" borderId="0" xfId="0" applyNumberFormat="1" applyFont="1" applyFill="1" applyAlignment="1">
      <alignment horizontal="right" vertical="center"/>
    </xf>
    <xf numFmtId="169" fontId="11" fillId="3" borderId="0" xfId="0" applyNumberFormat="1" applyFont="1" applyFill="1" applyAlignment="1">
      <alignment horizontal="center" vertical="center"/>
    </xf>
    <xf numFmtId="37" fontId="11" fillId="3" borderId="2" xfId="0" applyNumberFormat="1" applyFont="1" applyFill="1" applyBorder="1" applyAlignment="1">
      <alignment horizontal="left"/>
    </xf>
    <xf numFmtId="172" fontId="11" fillId="3" borderId="0" xfId="0" applyNumberFormat="1" applyFont="1" applyFill="1" applyAlignment="1">
      <alignment vertical="center"/>
    </xf>
    <xf numFmtId="37" fontId="10" fillId="3" borderId="17" xfId="0" applyNumberFormat="1" applyFont="1" applyFill="1" applyBorder="1"/>
    <xf numFmtId="172" fontId="10" fillId="3" borderId="0" xfId="0" quotePrefix="1" applyNumberFormat="1" applyFont="1" applyFill="1" applyAlignment="1">
      <alignment horizontal="right" vertical="center"/>
    </xf>
    <xf numFmtId="37" fontId="10" fillId="3" borderId="2" xfId="0" applyNumberFormat="1" applyFont="1" applyFill="1" applyBorder="1" applyAlignment="1">
      <alignment horizontal="left"/>
    </xf>
    <xf numFmtId="37" fontId="11" fillId="3" borderId="17" xfId="0" applyNumberFormat="1" applyFont="1" applyFill="1" applyBorder="1" applyAlignment="1">
      <alignment horizontal="left"/>
    </xf>
    <xf numFmtId="37" fontId="10" fillId="3" borderId="14" xfId="0" applyNumberFormat="1" applyFont="1" applyFill="1" applyBorder="1" applyAlignment="1">
      <alignment horizontal="left"/>
    </xf>
    <xf numFmtId="172" fontId="10" fillId="3" borderId="13" xfId="0" applyNumberFormat="1" applyFont="1" applyFill="1" applyBorder="1" applyAlignment="1">
      <alignment vertical="center"/>
    </xf>
    <xf numFmtId="0" fontId="22" fillId="3" borderId="0" xfId="0" applyFont="1" applyFill="1"/>
    <xf numFmtId="0" fontId="11" fillId="3" borderId="7" xfId="0" applyFont="1" applyFill="1" applyBorder="1" applyAlignment="1">
      <alignment horizontal="center" vertical="center"/>
    </xf>
    <xf numFmtId="0" fontId="11" fillId="3" borderId="2" xfId="0" applyFont="1" applyFill="1" applyBorder="1" applyAlignment="1">
      <alignment horizontal="center" vertical="center"/>
    </xf>
    <xf numFmtId="37" fontId="11" fillId="3" borderId="2" xfId="0" applyNumberFormat="1" applyFont="1" applyFill="1" applyBorder="1" applyAlignment="1">
      <alignment horizontal="left" vertical="center"/>
    </xf>
    <xf numFmtId="37" fontId="10" fillId="3" borderId="17" xfId="0" applyNumberFormat="1" applyFont="1" applyFill="1" applyBorder="1" applyAlignment="1">
      <alignment vertical="center"/>
    </xf>
    <xf numFmtId="37" fontId="10" fillId="3" borderId="2" xfId="0" applyNumberFormat="1" applyFont="1" applyFill="1" applyBorder="1" applyAlignment="1">
      <alignment horizontal="left" vertical="center"/>
    </xf>
    <xf numFmtId="172" fontId="34" fillId="3" borderId="0" xfId="0" applyNumberFormat="1" applyFont="1" applyFill="1"/>
    <xf numFmtId="172" fontId="25" fillId="3" borderId="0" xfId="0" quotePrefix="1" applyNumberFormat="1" applyFont="1" applyFill="1" applyAlignment="1">
      <alignment horizontal="right" vertical="center"/>
    </xf>
    <xf numFmtId="172" fontId="25" fillId="3" borderId="0" xfId="0" applyNumberFormat="1" applyFont="1" applyFill="1" applyAlignment="1">
      <alignment vertical="center"/>
    </xf>
    <xf numFmtId="3" fontId="46" fillId="3" borderId="0" xfId="0" applyNumberFormat="1" applyFont="1" applyFill="1" applyAlignment="1">
      <alignment horizontal="right" vertical="center"/>
    </xf>
    <xf numFmtId="37" fontId="10" fillId="3" borderId="0" xfId="0" applyNumberFormat="1" applyFont="1" applyFill="1" applyAlignment="1">
      <alignment horizontal="left" vertical="center"/>
    </xf>
    <xf numFmtId="0" fontId="9" fillId="3" borderId="15" xfId="0" applyFont="1" applyFill="1" applyBorder="1" applyAlignment="1">
      <alignment horizontal="right" vertical="center"/>
    </xf>
    <xf numFmtId="0" fontId="12" fillId="3" borderId="15" xfId="0" applyFont="1" applyFill="1" applyBorder="1" applyAlignment="1">
      <alignment vertical="center"/>
    </xf>
    <xf numFmtId="0" fontId="11" fillId="3" borderId="2" xfId="0" applyFont="1" applyFill="1" applyBorder="1" applyAlignment="1">
      <alignment horizontal="center"/>
    </xf>
    <xf numFmtId="0" fontId="9" fillId="3" borderId="0" xfId="15" applyFont="1" applyFill="1" applyAlignment="1">
      <alignment horizontal="right"/>
    </xf>
    <xf numFmtId="0" fontId="14" fillId="0" borderId="0" xfId="0" applyFont="1" applyAlignment="1">
      <alignment horizontal="left" vertical="top" wrapText="1"/>
    </xf>
    <xf numFmtId="0" fontId="10" fillId="3" borderId="0" xfId="15" applyFont="1" applyFill="1" applyAlignment="1">
      <alignment horizontal="left" vertical="center" wrapText="1"/>
    </xf>
    <xf numFmtId="0" fontId="10" fillId="3" borderId="4" xfId="0" applyFont="1" applyFill="1" applyBorder="1" applyAlignment="1">
      <alignment vertical="top" wrapText="1"/>
    </xf>
    <xf numFmtId="0" fontId="10" fillId="3" borderId="0" xfId="0" applyFont="1" applyFill="1" applyAlignment="1">
      <alignment vertical="top"/>
    </xf>
    <xf numFmtId="0" fontId="34" fillId="3" borderId="19" xfId="0" applyFont="1" applyFill="1" applyBorder="1" applyAlignment="1">
      <alignment horizontal="center" vertical="center" wrapText="1"/>
    </xf>
    <xf numFmtId="0" fontId="10" fillId="3" borderId="0" xfId="0" applyFont="1" applyFill="1" applyAlignment="1">
      <alignment horizontal="left" vertical="top"/>
    </xf>
    <xf numFmtId="193" fontId="10" fillId="3" borderId="0" xfId="0" applyNumberFormat="1" applyFont="1" applyFill="1" applyAlignment="1">
      <alignment vertical="top"/>
    </xf>
    <xf numFmtId="192" fontId="10" fillId="3" borderId="0" xfId="15" applyNumberFormat="1" applyFont="1" applyFill="1" applyAlignment="1">
      <alignment horizontal="left" vertical="top"/>
    </xf>
    <xf numFmtId="0" fontId="10" fillId="0" borderId="0" xfId="15" applyFont="1" applyAlignment="1">
      <alignment vertical="top"/>
    </xf>
    <xf numFmtId="0" fontId="11" fillId="3" borderId="0" xfId="13" applyFont="1" applyFill="1" applyAlignment="1">
      <alignment horizontal="center" vertical="center" wrapText="1"/>
    </xf>
    <xf numFmtId="0" fontId="0" fillId="3" borderId="4" xfId="0" applyFill="1" applyBorder="1" applyAlignment="1">
      <alignment horizontal="left"/>
    </xf>
    <xf numFmtId="0" fontId="14" fillId="0" borderId="0" xfId="15" applyFont="1" applyAlignment="1">
      <alignment vertical="top" wrapText="1"/>
    </xf>
    <xf numFmtId="168" fontId="11" fillId="3" borderId="0" xfId="15" applyNumberFormat="1" applyFont="1" applyFill="1" applyAlignment="1">
      <alignment horizontal="right" vertical="center"/>
    </xf>
    <xf numFmtId="0" fontId="20" fillId="3" borderId="0" xfId="0" applyFont="1" applyFill="1" applyAlignment="1">
      <alignment horizontal="right" vertical="center"/>
    </xf>
    <xf numFmtId="168" fontId="11" fillId="0" borderId="0" xfId="15" applyNumberFormat="1" applyFont="1" applyAlignment="1">
      <alignment horizontal="center" vertical="center"/>
    </xf>
    <xf numFmtId="168" fontId="10" fillId="3" borderId="0" xfId="15" applyNumberFormat="1" applyFont="1" applyFill="1" applyAlignment="1">
      <alignment horizontal="right" vertical="center"/>
    </xf>
    <xf numFmtId="168" fontId="10" fillId="0" borderId="0" xfId="15" applyNumberFormat="1" applyFont="1" applyAlignment="1">
      <alignment horizontal="center" vertical="center"/>
    </xf>
    <xf numFmtId="0" fontId="54" fillId="0" borderId="0" xfId="0" applyFont="1" applyAlignment="1">
      <alignment vertical="center"/>
    </xf>
    <xf numFmtId="0" fontId="54" fillId="3" borderId="0" xfId="0" applyFont="1" applyFill="1" applyAlignment="1">
      <alignment vertical="center"/>
    </xf>
    <xf numFmtId="0" fontId="63" fillId="0" borderId="0" xfId="0" applyFont="1" applyAlignment="1">
      <alignment vertical="center"/>
    </xf>
    <xf numFmtId="0" fontId="57" fillId="3" borderId="0" xfId="14" applyFont="1" applyFill="1"/>
    <xf numFmtId="0" fontId="57" fillId="3" borderId="0" xfId="14" applyFont="1" applyFill="1" applyBorder="1"/>
    <xf numFmtId="178" fontId="10" fillId="3" borderId="13" xfId="13" applyNumberFormat="1" applyFont="1" applyFill="1" applyBorder="1" applyAlignment="1">
      <alignment vertical="center"/>
    </xf>
    <xf numFmtId="0" fontId="11" fillId="3" borderId="0" xfId="13" applyFont="1" applyFill="1" applyAlignment="1">
      <alignment horizontal="center" vertical="center"/>
    </xf>
    <xf numFmtId="0" fontId="11" fillId="3" borderId="34" xfId="13" applyFont="1" applyFill="1" applyBorder="1" applyAlignment="1">
      <alignment horizontal="right" vertical="center"/>
    </xf>
    <xf numFmtId="0" fontId="11" fillId="3" borderId="35" xfId="13" applyFont="1" applyFill="1" applyBorder="1" applyAlignment="1">
      <alignment horizontal="center" vertical="center"/>
    </xf>
    <xf numFmtId="0" fontId="6" fillId="3" borderId="13" xfId="0" applyFont="1" applyFill="1" applyBorder="1"/>
    <xf numFmtId="177" fontId="69" fillId="3" borderId="0" xfId="15" applyNumberFormat="1" applyFont="1" applyFill="1" applyAlignment="1">
      <alignment horizontal="center" vertical="center"/>
    </xf>
    <xf numFmtId="177" fontId="69" fillId="0" borderId="0" xfId="15" applyNumberFormat="1" applyFont="1" applyAlignment="1">
      <alignment horizontal="center"/>
    </xf>
    <xf numFmtId="177" fontId="0" fillId="3" borderId="0" xfId="0" applyNumberFormat="1" applyFill="1"/>
    <xf numFmtId="0" fontId="9" fillId="3" borderId="0" xfId="0" applyFont="1" applyFill="1" applyAlignment="1">
      <alignment horizontal="right"/>
    </xf>
    <xf numFmtId="168" fontId="10" fillId="3" borderId="0" xfId="26" applyNumberFormat="1" applyFont="1" applyFill="1" applyAlignment="1">
      <alignment vertical="center"/>
    </xf>
    <xf numFmtId="205" fontId="10" fillId="3" borderId="0" xfId="0" applyNumberFormat="1" applyFont="1" applyFill="1"/>
    <xf numFmtId="206" fontId="25" fillId="3" borderId="0" xfId="0" applyNumberFormat="1" applyFont="1" applyFill="1"/>
    <xf numFmtId="177" fontId="11" fillId="0" borderId="0" xfId="17" applyNumberFormat="1" applyFont="1" applyAlignment="1">
      <alignment horizontal="right" vertical="center"/>
    </xf>
    <xf numFmtId="182" fontId="10" fillId="0" borderId="0" xfId="12" applyNumberFormat="1" applyFont="1"/>
    <xf numFmtId="182" fontId="11" fillId="0" borderId="0" xfId="0" applyNumberFormat="1" applyFont="1" applyAlignment="1">
      <alignment horizontal="right" vertical="center"/>
    </xf>
    <xf numFmtId="189" fontId="10" fillId="0" borderId="0" xfId="0" applyNumberFormat="1" applyFont="1" applyAlignment="1">
      <alignment horizontal="right" vertical="center"/>
    </xf>
    <xf numFmtId="189" fontId="10" fillId="0" borderId="13" xfId="0" applyNumberFormat="1" applyFont="1" applyBorder="1" applyAlignment="1">
      <alignment horizontal="right" vertical="center"/>
    </xf>
    <xf numFmtId="180" fontId="0" fillId="0" borderId="0" xfId="0" applyNumberFormat="1"/>
    <xf numFmtId="177" fontId="0" fillId="0" borderId="0" xfId="0" applyNumberFormat="1"/>
    <xf numFmtId="177" fontId="25" fillId="0" borderId="13" xfId="0" applyNumberFormat="1" applyFont="1" applyBorder="1"/>
    <xf numFmtId="168" fontId="34" fillId="0" borderId="0" xfId="0" applyNumberFormat="1" applyFont="1" applyAlignment="1">
      <alignment horizontal="right" vertical="center"/>
    </xf>
    <xf numFmtId="183" fontId="41" fillId="0" borderId="0" xfId="19" applyNumberFormat="1" applyFont="1" applyAlignment="1">
      <alignment horizontal="right" vertical="center"/>
    </xf>
    <xf numFmtId="177" fontId="34" fillId="0" borderId="0" xfId="0" applyNumberFormat="1" applyFont="1" applyAlignment="1">
      <alignment horizontal="right" vertical="center"/>
    </xf>
    <xf numFmtId="168" fontId="25" fillId="0" borderId="0" xfId="0" applyNumberFormat="1" applyFont="1" applyAlignment="1">
      <alignment horizontal="right" vertical="center"/>
    </xf>
    <xf numFmtId="183" fontId="30" fillId="0" borderId="0" xfId="19" applyNumberFormat="1" applyFont="1" applyAlignment="1">
      <alignment horizontal="right" vertical="center"/>
    </xf>
    <xf numFmtId="177" fontId="25" fillId="0" borderId="0" xfId="0" applyNumberFormat="1" applyFont="1" applyAlignment="1">
      <alignment horizontal="right" vertical="center"/>
    </xf>
    <xf numFmtId="0" fontId="11" fillId="3" borderId="13" xfId="0" applyFont="1" applyFill="1" applyBorder="1" applyAlignment="1">
      <alignment horizontal="right" vertical="center" wrapText="1"/>
    </xf>
    <xf numFmtId="0" fontId="10" fillId="3" borderId="0" xfId="21" applyFont="1" applyFill="1" applyAlignment="1">
      <alignment horizontal="left" vertical="top"/>
    </xf>
    <xf numFmtId="0" fontId="11" fillId="3" borderId="0" xfId="0" applyFont="1" applyFill="1" applyAlignment="1">
      <alignment horizontal="left" vertical="center" wrapText="1"/>
    </xf>
    <xf numFmtId="193" fontId="30" fillId="3" borderId="0" xfId="0" applyNumberFormat="1" applyFont="1" applyFill="1"/>
    <xf numFmtId="0" fontId="10" fillId="3" borderId="0" xfId="15" applyFont="1" applyFill="1" applyAlignment="1">
      <alignment vertical="top"/>
    </xf>
    <xf numFmtId="168" fontId="11" fillId="3" borderId="0" xfId="17" applyNumberFormat="1" applyFont="1" applyFill="1" applyAlignment="1">
      <alignment horizontal="right"/>
    </xf>
    <xf numFmtId="0" fontId="17" fillId="3" borderId="0" xfId="0" applyFont="1" applyFill="1" applyAlignment="1">
      <alignment horizontal="right"/>
    </xf>
    <xf numFmtId="0" fontId="9" fillId="3" borderId="0" xfId="0" applyFont="1" applyFill="1" applyAlignment="1">
      <alignment horizontal="right" vertical="center"/>
    </xf>
    <xf numFmtId="0" fontId="10" fillId="3" borderId="0" xfId="0" applyFont="1" applyFill="1" applyAlignment="1">
      <alignment vertical="center" wrapText="1"/>
    </xf>
    <xf numFmtId="0" fontId="10" fillId="3" borderId="0" xfId="15" applyFont="1" applyFill="1" applyAlignment="1">
      <alignment vertical="center"/>
    </xf>
    <xf numFmtId="0" fontId="10" fillId="3" borderId="13" xfId="15" applyFont="1" applyFill="1" applyBorder="1"/>
    <xf numFmtId="0" fontId="11" fillId="3" borderId="37" xfId="15" applyFont="1" applyFill="1" applyBorder="1" applyAlignment="1">
      <alignment horizontal="right" vertical="center"/>
    </xf>
    <xf numFmtId="0" fontId="25" fillId="3" borderId="39" xfId="0" applyFont="1" applyFill="1" applyBorder="1" applyAlignment="1">
      <alignment horizontal="right"/>
    </xf>
    <xf numFmtId="177" fontId="11" fillId="3" borderId="39" xfId="0" applyNumberFormat="1" applyFont="1" applyFill="1" applyBorder="1" applyAlignment="1">
      <alignment horizontal="right" vertical="center"/>
    </xf>
    <xf numFmtId="177" fontId="10" fillId="3" borderId="39" xfId="0" applyNumberFormat="1" applyFont="1" applyFill="1" applyBorder="1" applyAlignment="1">
      <alignment horizontal="right" vertical="center"/>
    </xf>
    <xf numFmtId="0" fontId="25" fillId="3" borderId="38" xfId="0" applyFont="1" applyFill="1" applyBorder="1"/>
    <xf numFmtId="0" fontId="11" fillId="3" borderId="10" xfId="0" applyFont="1" applyFill="1" applyBorder="1" applyAlignment="1">
      <alignment horizontal="right" vertical="center" wrapText="1"/>
    </xf>
    <xf numFmtId="0" fontId="0" fillId="3" borderId="11" xfId="0" applyFill="1" applyBorder="1"/>
    <xf numFmtId="180" fontId="11" fillId="3" borderId="11" xfId="0" applyNumberFormat="1" applyFont="1" applyFill="1" applyBorder="1" applyAlignment="1">
      <alignment vertical="center"/>
    </xf>
    <xf numFmtId="180" fontId="10" fillId="3" borderId="11" xfId="0" applyNumberFormat="1" applyFont="1" applyFill="1" applyBorder="1" applyAlignment="1">
      <alignment vertical="center"/>
    </xf>
    <xf numFmtId="187" fontId="10" fillId="3" borderId="11" xfId="3" applyNumberFormat="1" applyFont="1" applyFill="1" applyBorder="1" applyAlignment="1">
      <alignment horizontal="right" vertical="center"/>
    </xf>
    <xf numFmtId="0" fontId="0" fillId="3" borderId="40" xfId="0" applyFill="1" applyBorder="1"/>
    <xf numFmtId="0" fontId="11" fillId="3" borderId="37" xfId="0" applyFont="1" applyFill="1" applyBorder="1" applyAlignment="1">
      <alignment horizontal="right" vertical="center" wrapText="1"/>
    </xf>
    <xf numFmtId="0" fontId="25" fillId="3" borderId="39" xfId="0" applyFont="1" applyFill="1" applyBorder="1"/>
    <xf numFmtId="168" fontId="11" fillId="3" borderId="39" xfId="0" applyNumberFormat="1" applyFont="1" applyFill="1" applyBorder="1" applyAlignment="1">
      <alignment vertical="center"/>
    </xf>
    <xf numFmtId="168" fontId="10" fillId="3" borderId="39" xfId="0" applyNumberFormat="1" applyFont="1" applyFill="1" applyBorder="1" applyAlignment="1">
      <alignment horizontal="right" vertical="center"/>
    </xf>
    <xf numFmtId="0" fontId="10" fillId="3" borderId="38" xfId="0" applyFont="1" applyFill="1" applyBorder="1" applyAlignment="1">
      <alignment horizontal="center"/>
    </xf>
    <xf numFmtId="0" fontId="11" fillId="3" borderId="37" xfId="15" applyFont="1" applyFill="1" applyBorder="1" applyAlignment="1">
      <alignment horizontal="right" vertical="center" wrapText="1"/>
    </xf>
    <xf numFmtId="0" fontId="10" fillId="3" borderId="39" xfId="17" applyFont="1" applyFill="1" applyBorder="1"/>
    <xf numFmtId="168" fontId="11" fillId="3" borderId="39" xfId="17" applyNumberFormat="1" applyFont="1" applyFill="1" applyBorder="1" applyAlignment="1">
      <alignment horizontal="right"/>
    </xf>
    <xf numFmtId="168" fontId="10" fillId="3" borderId="39" xfId="17" applyNumberFormat="1" applyFont="1" applyFill="1" applyBorder="1" applyAlignment="1">
      <alignment horizontal="right"/>
    </xf>
    <xf numFmtId="0" fontId="17" fillId="3" borderId="39" xfId="0" applyFont="1" applyFill="1" applyBorder="1" applyAlignment="1">
      <alignment horizontal="right"/>
    </xf>
    <xf numFmtId="168" fontId="11" fillId="3" borderId="39" xfId="15" applyNumberFormat="1" applyFont="1" applyFill="1" applyBorder="1" applyAlignment="1">
      <alignment horizontal="right"/>
    </xf>
    <xf numFmtId="168" fontId="11" fillId="3" borderId="39" xfId="0" applyNumberFormat="1" applyFont="1" applyFill="1" applyBorder="1" applyAlignment="1">
      <alignment horizontal="right"/>
    </xf>
    <xf numFmtId="168" fontId="10" fillId="3" borderId="39" xfId="0" applyNumberFormat="1" applyFont="1" applyFill="1" applyBorder="1" applyAlignment="1">
      <alignment horizontal="right"/>
    </xf>
    <xf numFmtId="0" fontId="0" fillId="3" borderId="38" xfId="0" applyFill="1" applyBorder="1"/>
    <xf numFmtId="185" fontId="11" fillId="3" borderId="39" xfId="11" applyNumberFormat="1" applyFont="1" applyFill="1" applyBorder="1" applyAlignment="1">
      <alignment horizontal="right" vertical="center"/>
    </xf>
    <xf numFmtId="185" fontId="10" fillId="3" borderId="39" xfId="11" applyNumberFormat="1" applyFont="1" applyFill="1" applyBorder="1" applyAlignment="1">
      <alignment horizontal="right" vertical="center"/>
    </xf>
    <xf numFmtId="185" fontId="10" fillId="3" borderId="38" xfId="11" applyNumberFormat="1" applyFont="1" applyFill="1" applyBorder="1" applyAlignment="1">
      <alignment horizontal="right" vertical="center"/>
    </xf>
    <xf numFmtId="0" fontId="10" fillId="3" borderId="39" xfId="0" applyFont="1" applyFill="1" applyBorder="1"/>
    <xf numFmtId="180" fontId="11" fillId="3" borderId="39" xfId="0" applyNumberFormat="1" applyFont="1" applyFill="1" applyBorder="1" applyAlignment="1">
      <alignment horizontal="right" vertical="center"/>
    </xf>
    <xf numFmtId="180" fontId="10" fillId="3" borderId="39" xfId="0" applyNumberFormat="1" applyFont="1" applyFill="1" applyBorder="1" applyAlignment="1">
      <alignment horizontal="right" vertical="center"/>
    </xf>
    <xf numFmtId="180" fontId="10" fillId="3" borderId="39" xfId="0" applyNumberFormat="1" applyFont="1" applyFill="1" applyBorder="1" applyAlignment="1">
      <alignment horizontal="right"/>
    </xf>
    <xf numFmtId="0" fontId="10" fillId="3" borderId="38" xfId="0" applyFont="1" applyFill="1" applyBorder="1"/>
    <xf numFmtId="180" fontId="11" fillId="3" borderId="39" xfId="0" applyNumberFormat="1" applyFont="1" applyFill="1" applyBorder="1" applyAlignment="1">
      <alignment horizontal="right" vertical="center" wrapText="1"/>
    </xf>
    <xf numFmtId="168" fontId="10" fillId="3" borderId="38" xfId="0" applyNumberFormat="1" applyFont="1" applyFill="1" applyBorder="1" applyAlignment="1">
      <alignment horizontal="right" vertical="center"/>
    </xf>
    <xf numFmtId="180" fontId="11" fillId="3" borderId="39" xfId="0" applyNumberFormat="1" applyFont="1" applyFill="1" applyBorder="1" applyAlignment="1">
      <alignment vertical="center"/>
    </xf>
    <xf numFmtId="180" fontId="10" fillId="3" borderId="39" xfId="0" applyNumberFormat="1" applyFont="1" applyFill="1" applyBorder="1" applyAlignment="1">
      <alignment vertical="center"/>
    </xf>
    <xf numFmtId="3" fontId="11" fillId="3" borderId="9" xfId="0" applyNumberFormat="1" applyFont="1" applyFill="1" applyBorder="1" applyAlignment="1">
      <alignment wrapText="1"/>
    </xf>
    <xf numFmtId="182" fontId="11" fillId="3" borderId="11" xfId="0" applyNumberFormat="1" applyFont="1" applyFill="1" applyBorder="1" applyAlignment="1">
      <alignment vertical="center"/>
    </xf>
    <xf numFmtId="182" fontId="10" fillId="3" borderId="11" xfId="0" applyNumberFormat="1" applyFont="1" applyFill="1" applyBorder="1" applyAlignment="1">
      <alignment vertical="center"/>
    </xf>
    <xf numFmtId="182" fontId="10" fillId="3" borderId="11" xfId="12" applyNumberFormat="1" applyFont="1" applyFill="1" applyBorder="1"/>
    <xf numFmtId="182" fontId="11" fillId="3" borderId="11" xfId="0" applyNumberFormat="1" applyFont="1" applyFill="1" applyBorder="1" applyAlignment="1">
      <alignment horizontal="right" vertical="center"/>
    </xf>
    <xf numFmtId="182" fontId="10" fillId="3" borderId="11" xfId="0" applyNumberFormat="1" applyFont="1" applyFill="1" applyBorder="1" applyAlignment="1">
      <alignment horizontal="right" vertical="center"/>
    </xf>
    <xf numFmtId="168" fontId="11" fillId="3" borderId="39" xfId="15" applyNumberFormat="1" applyFont="1" applyFill="1" applyBorder="1" applyAlignment="1">
      <alignment horizontal="right" vertical="center"/>
    </xf>
    <xf numFmtId="185" fontId="10" fillId="3" borderId="39" xfId="0" applyNumberFormat="1" applyFont="1" applyFill="1" applyBorder="1" applyAlignment="1">
      <alignment horizontal="right" vertical="center"/>
    </xf>
    <xf numFmtId="168" fontId="10" fillId="3" borderId="39" xfId="15" applyNumberFormat="1" applyFont="1" applyFill="1" applyBorder="1" applyAlignment="1">
      <alignment horizontal="right" vertical="center"/>
    </xf>
    <xf numFmtId="168" fontId="10" fillId="3" borderId="38" xfId="0" applyNumberFormat="1" applyFont="1" applyFill="1" applyBorder="1" applyAlignment="1">
      <alignment horizontal="center"/>
    </xf>
    <xf numFmtId="168" fontId="11" fillId="3" borderId="39" xfId="15" applyNumberFormat="1" applyFont="1" applyFill="1" applyBorder="1" applyAlignment="1">
      <alignment horizontal="center"/>
    </xf>
    <xf numFmtId="185" fontId="10" fillId="3" borderId="38" xfId="0" applyNumberFormat="1" applyFont="1" applyFill="1" applyBorder="1" applyAlignment="1">
      <alignment vertical="center"/>
    </xf>
    <xf numFmtId="177" fontId="10" fillId="3" borderId="38" xfId="0" applyNumberFormat="1" applyFont="1" applyFill="1" applyBorder="1" applyAlignment="1">
      <alignment horizontal="center" vertical="center"/>
    </xf>
    <xf numFmtId="0" fontId="11" fillId="3" borderId="0" xfId="15" applyFont="1" applyFill="1" applyAlignment="1">
      <alignment vertical="center" wrapText="1"/>
    </xf>
    <xf numFmtId="195" fontId="10" fillId="3" borderId="39" xfId="30" applyNumberFormat="1" applyFont="1" applyFill="1" applyBorder="1" applyAlignment="1">
      <alignment horizontal="right" vertical="center"/>
    </xf>
    <xf numFmtId="177" fontId="10" fillId="3" borderId="38" xfId="0" applyNumberFormat="1" applyFont="1" applyFill="1" applyBorder="1" applyAlignment="1">
      <alignment horizontal="right" vertical="center"/>
    </xf>
    <xf numFmtId="0" fontId="10" fillId="3" borderId="39" xfId="0" applyFont="1" applyFill="1" applyBorder="1" applyAlignment="1">
      <alignment horizontal="right"/>
    </xf>
    <xf numFmtId="0" fontId="34" fillId="3" borderId="37" xfId="0" applyFont="1" applyFill="1" applyBorder="1" applyAlignment="1">
      <alignment vertical="center"/>
    </xf>
    <xf numFmtId="183" fontId="41" fillId="3" borderId="39" xfId="20" applyNumberFormat="1" applyFont="1" applyFill="1" applyBorder="1" applyAlignment="1">
      <alignment vertical="center"/>
    </xf>
    <xf numFmtId="183" fontId="30" fillId="3" borderId="39" xfId="19" applyNumberFormat="1" applyFont="1" applyFill="1" applyBorder="1" applyAlignment="1">
      <alignment vertical="center"/>
    </xf>
    <xf numFmtId="168" fontId="25" fillId="3" borderId="39" xfId="0" applyNumberFormat="1" applyFont="1" applyFill="1" applyBorder="1" applyAlignment="1">
      <alignment vertical="center"/>
    </xf>
    <xf numFmtId="183" fontId="30" fillId="3" borderId="39" xfId="20" applyNumberFormat="1" applyFont="1" applyFill="1" applyBorder="1" applyAlignment="1">
      <alignment vertical="top"/>
    </xf>
    <xf numFmtId="0" fontId="30" fillId="3" borderId="21" xfId="19" applyFont="1" applyFill="1" applyBorder="1" applyAlignment="1">
      <alignment horizontal="left" vertical="center" wrapText="1"/>
    </xf>
    <xf numFmtId="0" fontId="41" fillId="3" borderId="21" xfId="19" applyFont="1" applyFill="1" applyBorder="1" applyAlignment="1">
      <alignment horizontal="left" vertical="center" wrapText="1"/>
    </xf>
    <xf numFmtId="0" fontId="34" fillId="3" borderId="21" xfId="0" applyFont="1" applyFill="1" applyBorder="1" applyAlignment="1">
      <alignment horizontal="left" vertical="center"/>
    </xf>
    <xf numFmtId="0" fontId="30" fillId="3" borderId="21" xfId="19" applyFont="1" applyFill="1" applyBorder="1" applyAlignment="1">
      <alignment horizontal="left" vertical="center" wrapText="1" indent="1"/>
    </xf>
    <xf numFmtId="0" fontId="25" fillId="3" borderId="21" xfId="0" applyFont="1" applyFill="1" applyBorder="1" applyAlignment="1">
      <alignment horizontal="left" vertical="center" indent="1"/>
    </xf>
    <xf numFmtId="0" fontId="10" fillId="3" borderId="21" xfId="0" quotePrefix="1" applyFont="1" applyFill="1" applyBorder="1" applyAlignment="1">
      <alignment horizontal="left" vertical="center" indent="1"/>
    </xf>
    <xf numFmtId="0" fontId="10" fillId="3" borderId="21" xfId="0" applyFont="1" applyFill="1" applyBorder="1" applyAlignment="1">
      <alignment horizontal="left" vertical="center" indent="1"/>
    </xf>
    <xf numFmtId="177" fontId="10" fillId="3" borderId="38" xfId="0" applyNumberFormat="1" applyFont="1" applyFill="1" applyBorder="1"/>
    <xf numFmtId="181" fontId="11" fillId="3" borderId="39" xfId="0" applyNumberFormat="1" applyFont="1" applyFill="1" applyBorder="1" applyAlignment="1">
      <alignment vertical="center"/>
    </xf>
    <xf numFmtId="181" fontId="10" fillId="3" borderId="39" xfId="0" applyNumberFormat="1" applyFont="1" applyFill="1" applyBorder="1" applyAlignment="1">
      <alignment vertical="center"/>
    </xf>
    <xf numFmtId="178" fontId="11" fillId="3" borderId="0" xfId="13" applyNumberFormat="1" applyFont="1" applyFill="1" applyAlignment="1">
      <alignment horizontal="right" vertical="center"/>
    </xf>
    <xf numFmtId="0" fontId="54" fillId="3" borderId="0" xfId="0" applyFont="1" applyFill="1" applyAlignment="1">
      <alignment horizontal="right" vertical="center"/>
    </xf>
    <xf numFmtId="178" fontId="10" fillId="3" borderId="0" xfId="13" applyNumberFormat="1" applyFont="1" applyFill="1" applyAlignment="1">
      <alignment horizontal="right" vertical="center"/>
    </xf>
    <xf numFmtId="0" fontId="34" fillId="3" borderId="0" xfId="0" applyFont="1" applyFill="1" applyAlignment="1">
      <alignment horizontal="left" vertical="center"/>
    </xf>
    <xf numFmtId="0" fontId="10" fillId="3" borderId="0" xfId="13" applyFont="1" applyFill="1" applyAlignment="1">
      <alignment horizontal="left" vertical="center"/>
    </xf>
    <xf numFmtId="0" fontId="11" fillId="3" borderId="39" xfId="13" applyFont="1" applyFill="1" applyBorder="1" applyAlignment="1">
      <alignment horizontal="center" vertical="center"/>
    </xf>
    <xf numFmtId="178" fontId="11" fillId="3" borderId="39" xfId="13" applyNumberFormat="1" applyFont="1" applyFill="1" applyBorder="1" applyAlignment="1">
      <alignment horizontal="right" vertical="center"/>
    </xf>
    <xf numFmtId="178" fontId="10" fillId="3" borderId="39" xfId="13" applyNumberFormat="1" applyFont="1" applyFill="1" applyBorder="1" applyAlignment="1">
      <alignment horizontal="right" vertical="center"/>
    </xf>
    <xf numFmtId="178" fontId="10" fillId="3" borderId="39" xfId="13" applyNumberFormat="1" applyFont="1" applyFill="1" applyBorder="1" applyAlignment="1">
      <alignment vertical="center"/>
    </xf>
    <xf numFmtId="178" fontId="10" fillId="3" borderId="38" xfId="13" applyNumberFormat="1" applyFont="1" applyFill="1" applyBorder="1" applyAlignment="1">
      <alignment vertical="center"/>
    </xf>
    <xf numFmtId="0" fontId="34" fillId="3" borderId="0" xfId="0" applyFont="1" applyFill="1" applyAlignment="1">
      <alignment vertical="center"/>
    </xf>
    <xf numFmtId="0" fontId="14" fillId="3" borderId="39" xfId="0" applyFont="1" applyFill="1" applyBorder="1" applyAlignment="1">
      <alignment horizontal="center" vertical="center"/>
    </xf>
    <xf numFmtId="174" fontId="10" fillId="3" borderId="39" xfId="0" applyNumberFormat="1" applyFont="1" applyFill="1" applyBorder="1" applyAlignment="1">
      <alignment horizontal="right" vertical="center"/>
    </xf>
    <xf numFmtId="0" fontId="11" fillId="3" borderId="39" xfId="0" applyFont="1" applyFill="1" applyBorder="1" applyAlignment="1">
      <alignment horizontal="center" vertical="center" wrapText="1"/>
    </xf>
    <xf numFmtId="178" fontId="10" fillId="3" borderId="39" xfId="9" applyNumberFormat="1" applyFont="1" applyFill="1" applyBorder="1" applyAlignment="1">
      <alignment horizontal="right" vertical="center"/>
    </xf>
    <xf numFmtId="174" fontId="10" fillId="3" borderId="39" xfId="0" applyNumberFormat="1" applyFont="1" applyFill="1" applyBorder="1" applyAlignment="1">
      <alignment vertical="center"/>
    </xf>
    <xf numFmtId="174" fontId="11" fillId="3" borderId="39" xfId="0" applyNumberFormat="1" applyFont="1" applyFill="1" applyBorder="1" applyAlignment="1">
      <alignment horizontal="right" vertical="center"/>
    </xf>
    <xf numFmtId="178" fontId="11" fillId="3" borderId="39" xfId="13" applyNumberFormat="1" applyFont="1" applyFill="1" applyBorder="1" applyAlignment="1">
      <alignment vertical="center"/>
    </xf>
    <xf numFmtId="178" fontId="10" fillId="3" borderId="39" xfId="26" applyNumberFormat="1" applyFont="1" applyFill="1" applyBorder="1" applyAlignment="1">
      <alignment vertical="center"/>
    </xf>
    <xf numFmtId="178" fontId="11" fillId="0" borderId="39" xfId="13" applyNumberFormat="1" applyFont="1" applyBorder="1" applyAlignment="1">
      <alignment vertical="center"/>
    </xf>
    <xf numFmtId="0" fontId="5" fillId="3" borderId="42" xfId="0" applyFont="1" applyFill="1" applyBorder="1"/>
    <xf numFmtId="0" fontId="11" fillId="3" borderId="8" xfId="0" applyFont="1" applyFill="1" applyBorder="1" applyAlignment="1">
      <alignment horizontal="center" vertical="center"/>
    </xf>
    <xf numFmtId="37" fontId="11" fillId="3" borderId="0" xfId="0" applyNumberFormat="1" applyFont="1" applyFill="1" applyAlignment="1">
      <alignment horizontal="left" vertical="center"/>
    </xf>
    <xf numFmtId="37" fontId="10" fillId="3" borderId="0" xfId="0" applyNumberFormat="1" applyFont="1" applyFill="1" applyAlignment="1">
      <alignment vertical="center"/>
    </xf>
    <xf numFmtId="37" fontId="11" fillId="3" borderId="0" xfId="0" applyNumberFormat="1" applyFont="1" applyFill="1" applyAlignment="1">
      <alignment horizontal="left"/>
    </xf>
    <xf numFmtId="37" fontId="10" fillId="3" borderId="13" xfId="0" applyNumberFormat="1" applyFont="1" applyFill="1" applyBorder="1" applyAlignment="1">
      <alignment horizontal="left"/>
    </xf>
    <xf numFmtId="169" fontId="11" fillId="3" borderId="10" xfId="0" applyNumberFormat="1" applyFont="1" applyFill="1" applyBorder="1" applyAlignment="1">
      <alignment horizontal="right" vertical="center"/>
    </xf>
    <xf numFmtId="169" fontId="11" fillId="3" borderId="11" xfId="0" applyNumberFormat="1" applyFont="1" applyFill="1" applyBorder="1" applyAlignment="1">
      <alignment horizontal="right" vertical="center"/>
    </xf>
    <xf numFmtId="172" fontId="11" fillId="3" borderId="11" xfId="0" applyNumberFormat="1" applyFont="1" applyFill="1" applyBorder="1" applyAlignment="1">
      <alignment vertical="center"/>
    </xf>
    <xf numFmtId="172" fontId="10" fillId="3" borderId="11" xfId="0" quotePrefix="1" applyNumberFormat="1" applyFont="1" applyFill="1" applyBorder="1" applyAlignment="1">
      <alignment horizontal="right" vertical="center"/>
    </xf>
    <xf numFmtId="172" fontId="11" fillId="3" borderId="11" xfId="0" applyNumberFormat="1" applyFont="1" applyFill="1" applyBorder="1"/>
    <xf numFmtId="172" fontId="10" fillId="3" borderId="11" xfId="0" applyNumberFormat="1" applyFont="1" applyFill="1" applyBorder="1" applyAlignment="1">
      <alignment vertical="center"/>
    </xf>
    <xf numFmtId="172" fontId="10" fillId="3" borderId="40" xfId="0" applyNumberFormat="1" applyFont="1" applyFill="1" applyBorder="1" applyAlignment="1">
      <alignment vertical="center"/>
    </xf>
    <xf numFmtId="0" fontId="9" fillId="0" borderId="0" xfId="0" applyFont="1" applyAlignment="1">
      <alignment horizontal="distributed" vertical="justify" wrapText="1"/>
    </xf>
    <xf numFmtId="172" fontId="11" fillId="3" borderId="0" xfId="0" quotePrefix="1" applyNumberFormat="1" applyFont="1" applyFill="1" applyAlignment="1">
      <alignment horizontal="right"/>
    </xf>
    <xf numFmtId="0" fontId="72" fillId="3" borderId="0" xfId="0" applyFont="1" applyFill="1" applyAlignment="1">
      <alignment wrapText="1"/>
    </xf>
    <xf numFmtId="168" fontId="73" fillId="0" borderId="0" xfId="0" applyNumberFormat="1" applyFont="1"/>
    <xf numFmtId="0" fontId="74" fillId="3" borderId="0" xfId="0" applyFont="1" applyFill="1" applyAlignment="1">
      <alignment wrapText="1"/>
    </xf>
    <xf numFmtId="0" fontId="74" fillId="0" borderId="0" xfId="0" applyFont="1" applyAlignment="1">
      <alignment wrapText="1"/>
    </xf>
    <xf numFmtId="0" fontId="73" fillId="0" borderId="0" xfId="0" applyFont="1"/>
    <xf numFmtId="0" fontId="11" fillId="3" borderId="19" xfId="0" applyFont="1" applyFill="1" applyBorder="1" applyAlignment="1">
      <alignment horizontal="center" vertical="center" wrapText="1"/>
    </xf>
    <xf numFmtId="0" fontId="11" fillId="3" borderId="17" xfId="0" applyFont="1" applyFill="1" applyBorder="1" applyAlignment="1">
      <alignment horizontal="center" vertical="center" wrapText="1"/>
    </xf>
    <xf numFmtId="0" fontId="11" fillId="3" borderId="36" xfId="0" applyFont="1" applyFill="1" applyBorder="1" applyAlignment="1">
      <alignment horizontal="center" vertical="center" wrapText="1"/>
    </xf>
    <xf numFmtId="0" fontId="11" fillId="3" borderId="38" xfId="0" applyFont="1" applyFill="1" applyBorder="1" applyAlignment="1">
      <alignment horizontal="center" vertical="center" wrapText="1"/>
    </xf>
    <xf numFmtId="0" fontId="11" fillId="3" borderId="36" xfId="0" applyFont="1" applyFill="1" applyBorder="1" applyAlignment="1">
      <alignment vertical="center" wrapText="1"/>
    </xf>
    <xf numFmtId="0" fontId="11" fillId="3" borderId="38" xfId="0" applyFont="1" applyFill="1" applyBorder="1" applyAlignment="1">
      <alignment vertical="center" wrapText="1"/>
    </xf>
    <xf numFmtId="0" fontId="11" fillId="3" borderId="15" xfId="0" applyFont="1" applyFill="1" applyBorder="1" applyAlignment="1">
      <alignment vertical="center" wrapText="1"/>
    </xf>
    <xf numFmtId="0" fontId="11" fillId="3" borderId="13" xfId="0" applyFont="1" applyFill="1" applyBorder="1" applyAlignment="1">
      <alignment vertical="center" wrapText="1"/>
    </xf>
    <xf numFmtId="0" fontId="11" fillId="3" borderId="15" xfId="0" applyFont="1" applyFill="1" applyBorder="1" applyAlignment="1">
      <alignment horizontal="right" vertical="center" wrapText="1"/>
    </xf>
    <xf numFmtId="0" fontId="11" fillId="3" borderId="13" xfId="0" applyFont="1" applyFill="1" applyBorder="1" applyAlignment="1">
      <alignment horizontal="right" vertical="center" wrapText="1"/>
    </xf>
    <xf numFmtId="0" fontId="14" fillId="3" borderId="0" xfId="0" applyFont="1" applyFill="1" applyAlignment="1">
      <alignment horizontal="left" vertical="center"/>
    </xf>
    <xf numFmtId="0" fontId="10" fillId="0" borderId="4" xfId="0" applyFont="1" applyBorder="1" applyAlignment="1">
      <alignment horizontal="left" vertical="top" wrapText="1"/>
    </xf>
    <xf numFmtId="0" fontId="11" fillId="0" borderId="15" xfId="0" applyFont="1" applyBorder="1" applyAlignment="1">
      <alignment horizontal="center" vertical="center" wrapText="1"/>
    </xf>
    <xf numFmtId="0" fontId="11" fillId="0" borderId="13" xfId="0" applyFont="1" applyBorder="1" applyAlignment="1">
      <alignment horizontal="center" vertical="center" wrapText="1"/>
    </xf>
    <xf numFmtId="0" fontId="14" fillId="0" borderId="0" xfId="0" applyFont="1" applyAlignment="1">
      <alignment horizontal="left" vertical="top" wrapText="1"/>
    </xf>
    <xf numFmtId="0" fontId="11" fillId="3" borderId="16" xfId="0" applyFont="1" applyFill="1" applyBorder="1" applyAlignment="1">
      <alignment horizontal="center" vertical="center" wrapText="1"/>
    </xf>
    <xf numFmtId="0" fontId="11" fillId="0" borderId="0" xfId="0" applyFont="1" applyAlignment="1">
      <alignment horizontal="center" vertical="center" wrapText="1"/>
    </xf>
    <xf numFmtId="0" fontId="11" fillId="3" borderId="20" xfId="0" applyFont="1" applyFill="1" applyBorder="1" applyAlignment="1">
      <alignment horizontal="center" vertical="center" wrapText="1"/>
    </xf>
    <xf numFmtId="0" fontId="11" fillId="3" borderId="21" xfId="0" applyFont="1" applyFill="1" applyBorder="1" applyAlignment="1">
      <alignment horizontal="center" vertical="center"/>
    </xf>
    <xf numFmtId="0" fontId="11" fillId="3" borderId="15" xfId="0" applyFont="1" applyFill="1" applyBorder="1" applyAlignment="1">
      <alignment horizontal="right" vertical="center"/>
    </xf>
    <xf numFmtId="0" fontId="10" fillId="3" borderId="13" xfId="0" applyFont="1" applyFill="1" applyBorder="1" applyAlignment="1">
      <alignment horizontal="right" vertical="center"/>
    </xf>
    <xf numFmtId="0" fontId="11" fillId="3" borderId="36" xfId="0" applyFont="1" applyFill="1" applyBorder="1" applyAlignment="1">
      <alignment horizontal="right" vertical="center"/>
    </xf>
    <xf numFmtId="0" fontId="10" fillId="3" borderId="38" xfId="0" applyFont="1" applyFill="1" applyBorder="1" applyAlignment="1">
      <alignment horizontal="right" vertical="center"/>
    </xf>
    <xf numFmtId="0" fontId="14" fillId="0" borderId="0" xfId="0" applyFont="1" applyAlignment="1">
      <alignment horizontal="left" vertical="center"/>
    </xf>
    <xf numFmtId="0" fontId="14" fillId="0" borderId="0" xfId="16" applyFont="1" applyFill="1" applyBorder="1" applyAlignment="1">
      <alignment horizontal="left" vertical="center"/>
    </xf>
    <xf numFmtId="0" fontId="11" fillId="3" borderId="15" xfId="0" applyFont="1" applyFill="1" applyBorder="1" applyAlignment="1">
      <alignment horizontal="center" vertical="center"/>
    </xf>
    <xf numFmtId="0" fontId="11" fillId="3" borderId="13" xfId="0" applyFont="1" applyFill="1" applyBorder="1" applyAlignment="1">
      <alignment horizontal="center" vertical="center"/>
    </xf>
    <xf numFmtId="0" fontId="11" fillId="3" borderId="13" xfId="0" applyFont="1" applyFill="1" applyBorder="1" applyAlignment="1">
      <alignment horizontal="right" vertical="center"/>
    </xf>
    <xf numFmtId="0" fontId="10" fillId="3" borderId="0" xfId="15" applyFont="1" applyFill="1" applyAlignment="1">
      <alignment horizontal="left"/>
    </xf>
    <xf numFmtId="0" fontId="11" fillId="3" borderId="0" xfId="0" applyFont="1" applyFill="1" applyAlignment="1">
      <alignment horizontal="left" vertical="center" wrapText="1"/>
    </xf>
    <xf numFmtId="0" fontId="11" fillId="3" borderId="0" xfId="0" applyFont="1" applyFill="1" applyAlignment="1">
      <alignment horizontal="left" vertical="top" wrapText="1"/>
    </xf>
    <xf numFmtId="0" fontId="14" fillId="0" borderId="0" xfId="0" applyFont="1" applyAlignment="1">
      <alignment horizontal="left" vertical="top"/>
    </xf>
    <xf numFmtId="0" fontId="10" fillId="3" borderId="0" xfId="15" applyFont="1" applyFill="1" applyAlignment="1">
      <alignment horizontal="left" vertical="center" wrapText="1"/>
    </xf>
    <xf numFmtId="0" fontId="14" fillId="3" borderId="0" xfId="16" applyFont="1" applyFill="1" applyBorder="1" applyAlignment="1">
      <alignment horizontal="left" vertical="center"/>
    </xf>
    <xf numFmtId="0" fontId="11" fillId="3" borderId="8" xfId="0" applyFont="1" applyFill="1" applyBorder="1" applyAlignment="1">
      <alignment horizontal="right" vertical="center"/>
    </xf>
    <xf numFmtId="0" fontId="11" fillId="3" borderId="4" xfId="0" applyFont="1" applyFill="1" applyBorder="1" applyAlignment="1">
      <alignment horizontal="right" vertical="center"/>
    </xf>
    <xf numFmtId="0" fontId="11" fillId="3" borderId="0" xfId="0" applyFont="1" applyFill="1" applyAlignment="1">
      <alignment horizontal="center" vertical="center" wrapText="1"/>
    </xf>
    <xf numFmtId="0" fontId="17" fillId="3" borderId="0" xfId="0" applyFont="1" applyFill="1" applyAlignment="1">
      <alignment horizontal="center" vertical="center" wrapText="1"/>
    </xf>
    <xf numFmtId="0" fontId="10" fillId="3" borderId="0" xfId="12" applyFont="1" applyFill="1" applyAlignment="1">
      <alignment horizontal="right" vertical="center" wrapText="1"/>
    </xf>
    <xf numFmtId="0" fontId="11" fillId="2" borderId="8" xfId="0" applyFont="1" applyFill="1" applyBorder="1" applyAlignment="1">
      <alignment horizontal="right" vertical="center"/>
    </xf>
    <xf numFmtId="0" fontId="11" fillId="2" borderId="4" xfId="0" applyFont="1" applyFill="1" applyBorder="1" applyAlignment="1">
      <alignment horizontal="right" vertical="center"/>
    </xf>
    <xf numFmtId="0" fontId="9" fillId="0" borderId="0" xfId="12" applyFont="1" applyAlignment="1">
      <alignment horizontal="left" vertical="center" wrapText="1"/>
    </xf>
    <xf numFmtId="0" fontId="11" fillId="3" borderId="9" xfId="0" applyFont="1" applyFill="1" applyBorder="1" applyAlignment="1">
      <alignment horizontal="right" vertical="center"/>
    </xf>
    <xf numFmtId="0" fontId="11" fillId="3" borderId="5" xfId="0" applyFont="1" applyFill="1" applyBorder="1" applyAlignment="1">
      <alignment horizontal="right" vertical="center"/>
    </xf>
    <xf numFmtId="0" fontId="9" fillId="3" borderId="0" xfId="0" applyFont="1" applyFill="1" applyAlignment="1">
      <alignment horizontal="justify" vertical="justify" wrapText="1"/>
    </xf>
    <xf numFmtId="0" fontId="11" fillId="3" borderId="12"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0" fillId="0" borderId="0" xfId="0" applyFont="1" applyAlignment="1">
      <alignment horizontal="left" vertical="center"/>
    </xf>
    <xf numFmtId="0" fontId="14" fillId="0" borderId="0" xfId="0" applyFont="1" applyAlignment="1">
      <alignment horizontal="center" vertical="center"/>
    </xf>
    <xf numFmtId="0" fontId="11" fillId="2" borderId="8" xfId="0" applyFont="1" applyFill="1" applyBorder="1" applyAlignment="1">
      <alignment vertical="center" wrapText="1"/>
    </xf>
    <xf numFmtId="0" fontId="17" fillId="0" borderId="4" xfId="0" applyFont="1" applyBorder="1" applyAlignment="1">
      <alignment vertical="center"/>
    </xf>
    <xf numFmtId="0" fontId="11" fillId="2" borderId="9" xfId="0" applyFont="1" applyFill="1" applyBorder="1" applyAlignment="1">
      <alignment horizontal="right" vertical="center" wrapText="1"/>
    </xf>
    <xf numFmtId="0" fontId="17" fillId="0" borderId="5" xfId="0" applyFont="1" applyBorder="1" applyAlignment="1">
      <alignment horizontal="right" vertical="center" wrapText="1"/>
    </xf>
    <xf numFmtId="0" fontId="11" fillId="2" borderId="12"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7" fillId="0" borderId="0" xfId="0" applyFont="1" applyAlignment="1">
      <alignment horizontal="center" vertical="center" wrapText="1"/>
    </xf>
    <xf numFmtId="0" fontId="11" fillId="0" borderId="0" xfId="12" applyFont="1" applyAlignment="1">
      <alignment horizontal="center" vertical="center" wrapText="1"/>
    </xf>
    <xf numFmtId="0" fontId="75" fillId="0" borderId="0" xfId="0" applyFont="1" applyAlignment="1">
      <alignment horizontal="left" wrapText="1"/>
    </xf>
    <xf numFmtId="0" fontId="11" fillId="3" borderId="15" xfId="15" applyFont="1" applyFill="1" applyBorder="1" applyAlignment="1">
      <alignment horizontal="center" vertical="center" wrapText="1"/>
    </xf>
    <xf numFmtId="0" fontId="11" fillId="3" borderId="0" xfId="15" applyFont="1" applyFill="1" applyAlignment="1">
      <alignment horizontal="center" vertical="center" wrapText="1"/>
    </xf>
    <xf numFmtId="0" fontId="11" fillId="3" borderId="16" xfId="15" applyFont="1" applyFill="1" applyBorder="1" applyAlignment="1">
      <alignment horizontal="center" vertical="center" wrapText="1"/>
    </xf>
    <xf numFmtId="0" fontId="11" fillId="3" borderId="15" xfId="15" applyFont="1" applyFill="1" applyBorder="1" applyAlignment="1">
      <alignment horizontal="right" vertical="center" wrapText="1"/>
    </xf>
    <xf numFmtId="0" fontId="11" fillId="3" borderId="13" xfId="15" applyFont="1" applyFill="1" applyBorder="1" applyAlignment="1">
      <alignment horizontal="right" vertical="center" wrapText="1"/>
    </xf>
    <xf numFmtId="0" fontId="11" fillId="3" borderId="36" xfId="15" applyFont="1" applyFill="1" applyBorder="1" applyAlignment="1">
      <alignment horizontal="right" vertical="center" wrapText="1"/>
    </xf>
    <xf numFmtId="0" fontId="11" fillId="3" borderId="38" xfId="15" applyFont="1" applyFill="1" applyBorder="1" applyAlignment="1">
      <alignment horizontal="right" vertical="center" wrapText="1"/>
    </xf>
    <xf numFmtId="0" fontId="14" fillId="0" borderId="0" xfId="15" applyFont="1" applyAlignment="1">
      <alignment horizontal="left" wrapText="1"/>
    </xf>
    <xf numFmtId="0" fontId="11" fillId="0" borderId="0" xfId="15" applyFont="1" applyAlignment="1">
      <alignment horizontal="right" vertical="center" wrapText="1"/>
    </xf>
    <xf numFmtId="0" fontId="11" fillId="3" borderId="0" xfId="15" applyFont="1" applyFill="1" applyAlignment="1">
      <alignment horizontal="right" vertical="center" wrapText="1"/>
    </xf>
    <xf numFmtId="0" fontId="11" fillId="3" borderId="15" xfId="15" applyFont="1" applyFill="1" applyBorder="1" applyAlignment="1">
      <alignment vertical="center" wrapText="1"/>
    </xf>
    <xf numFmtId="0" fontId="11" fillId="3" borderId="13" xfId="15" applyFont="1" applyFill="1" applyBorder="1" applyAlignment="1">
      <alignment vertical="center" wrapText="1"/>
    </xf>
    <xf numFmtId="0" fontId="11" fillId="0" borderId="0" xfId="15" applyFont="1" applyAlignment="1">
      <alignment horizontal="center" vertical="center" wrapText="1"/>
    </xf>
    <xf numFmtId="0" fontId="61" fillId="0" borderId="0" xfId="15" applyFont="1" applyAlignment="1">
      <alignment horizontal="right" vertical="center" wrapText="1"/>
    </xf>
    <xf numFmtId="0" fontId="14" fillId="3" borderId="0" xfId="15" applyFont="1" applyFill="1" applyAlignment="1">
      <alignment horizontal="left" wrapText="1"/>
    </xf>
    <xf numFmtId="0" fontId="14" fillId="3" borderId="0" xfId="15" applyFont="1" applyFill="1" applyAlignment="1">
      <alignment horizontal="left" vertical="top" wrapText="1"/>
    </xf>
    <xf numFmtId="0" fontId="11" fillId="3" borderId="37" xfId="15" applyFont="1" applyFill="1" applyBorder="1" applyAlignment="1">
      <alignment horizontal="center" vertical="center" wrapText="1"/>
    </xf>
    <xf numFmtId="0" fontId="11" fillId="3" borderId="36" xfId="15" applyFont="1" applyFill="1" applyBorder="1" applyAlignment="1">
      <alignment vertical="center" wrapText="1"/>
    </xf>
    <xf numFmtId="0" fontId="11" fillId="3" borderId="38" xfId="15" applyFont="1" applyFill="1" applyBorder="1" applyAlignment="1">
      <alignment vertical="center" wrapText="1"/>
    </xf>
    <xf numFmtId="0" fontId="14" fillId="3" borderId="0" xfId="16" applyFont="1" applyFill="1" applyBorder="1" applyAlignment="1">
      <alignment horizontal="left" vertical="center" wrapText="1"/>
    </xf>
    <xf numFmtId="0" fontId="56" fillId="0" borderId="0" xfId="0" applyFont="1" applyAlignment="1">
      <alignment horizontal="left"/>
    </xf>
    <xf numFmtId="0" fontId="34" fillId="3" borderId="16" xfId="0" applyFont="1" applyFill="1" applyBorder="1" applyAlignment="1">
      <alignment horizontal="center" vertical="center" wrapText="1"/>
    </xf>
    <xf numFmtId="0" fontId="34" fillId="3" borderId="19" xfId="0" applyFont="1" applyFill="1" applyBorder="1" applyAlignment="1">
      <alignment horizontal="center" vertical="center" wrapText="1"/>
    </xf>
    <xf numFmtId="0" fontId="34" fillId="3" borderId="17" xfId="0" applyFont="1" applyFill="1" applyBorder="1" applyAlignment="1">
      <alignment horizontal="center" vertical="center"/>
    </xf>
    <xf numFmtId="0" fontId="56" fillId="3" borderId="0" xfId="0" applyFont="1" applyFill="1" applyAlignment="1">
      <alignment horizontal="left" vertical="top"/>
    </xf>
    <xf numFmtId="0" fontId="11" fillId="3" borderId="38" xfId="0" applyFont="1" applyFill="1" applyBorder="1" applyAlignment="1">
      <alignment horizontal="right" vertical="center"/>
    </xf>
    <xf numFmtId="0" fontId="10" fillId="3" borderId="0" xfId="21" applyFont="1" applyFill="1" applyAlignment="1">
      <alignment horizontal="left"/>
    </xf>
    <xf numFmtId="0" fontId="11" fillId="3" borderId="27" xfId="0" applyFont="1" applyFill="1" applyBorder="1" applyAlignment="1">
      <alignment horizontal="center" vertical="center"/>
    </xf>
    <xf numFmtId="0" fontId="11" fillId="3" borderId="28" xfId="0" applyFont="1" applyFill="1" applyBorder="1" applyAlignment="1">
      <alignment horizontal="center" vertical="center"/>
    </xf>
    <xf numFmtId="0" fontId="11" fillId="3" borderId="26" xfId="0" applyFont="1" applyFill="1" applyBorder="1" applyAlignment="1">
      <alignment horizontal="center" vertical="center"/>
    </xf>
    <xf numFmtId="0" fontId="11" fillId="3" borderId="30" xfId="0" applyFont="1" applyFill="1" applyBorder="1" applyAlignment="1">
      <alignment horizontal="center" vertical="center"/>
    </xf>
    <xf numFmtId="0" fontId="11" fillId="3" borderId="31" xfId="0" applyFont="1" applyFill="1" applyBorder="1" applyAlignment="1">
      <alignment horizontal="center" vertical="center"/>
    </xf>
    <xf numFmtId="0" fontId="11" fillId="3" borderId="20" xfId="0" applyFont="1" applyFill="1" applyBorder="1" applyAlignment="1">
      <alignment horizontal="center" vertical="center"/>
    </xf>
    <xf numFmtId="0" fontId="10" fillId="3" borderId="0" xfId="21" applyFont="1" applyFill="1" applyAlignment="1">
      <alignment horizontal="left" vertical="top"/>
    </xf>
    <xf numFmtId="0" fontId="12" fillId="3" borderId="15" xfId="0" applyFont="1" applyFill="1" applyBorder="1" applyAlignment="1">
      <alignment horizontal="left" vertical="center" wrapText="1"/>
    </xf>
    <xf numFmtId="0" fontId="9" fillId="3" borderId="0" xfId="0" applyFont="1" applyFill="1" applyAlignment="1">
      <alignment horizontal="left" vertical="justify" wrapText="1"/>
    </xf>
    <xf numFmtId="0" fontId="12" fillId="3" borderId="0" xfId="0" applyFont="1" applyFill="1" applyAlignment="1">
      <alignment horizontal="distributed" vertical="justify"/>
    </xf>
    <xf numFmtId="0" fontId="40" fillId="3" borderId="0" xfId="0" applyFont="1" applyFill="1" applyAlignment="1">
      <alignment horizontal="left" vertical="justify" wrapText="1"/>
    </xf>
    <xf numFmtId="0" fontId="12" fillId="3" borderId="0" xfId="0" applyFont="1" applyFill="1" applyAlignment="1">
      <alignment horizontal="left" vertical="center" wrapText="1"/>
    </xf>
    <xf numFmtId="0" fontId="12" fillId="3" borderId="0" xfId="0" applyFont="1" applyFill="1" applyAlignment="1">
      <alignment horizontal="left" vertical="top" wrapText="1"/>
    </xf>
    <xf numFmtId="0" fontId="14" fillId="0" borderId="0" xfId="21" applyFont="1" applyFill="1" applyAlignment="1">
      <alignment horizontal="left"/>
    </xf>
    <xf numFmtId="0" fontId="14" fillId="3" borderId="0" xfId="0" applyFont="1" applyFill="1" applyAlignment="1">
      <alignment horizontal="left"/>
    </xf>
    <xf numFmtId="0" fontId="56" fillId="3" borderId="0" xfId="0" applyFont="1" applyFill="1" applyAlignment="1">
      <alignment horizontal="left"/>
    </xf>
    <xf numFmtId="49" fontId="12" fillId="3" borderId="0" xfId="0" applyNumberFormat="1" applyFont="1" applyFill="1" applyAlignment="1">
      <alignment horizontal="justify" vertical="center" wrapText="1" readingOrder="2"/>
    </xf>
    <xf numFmtId="0" fontId="11" fillId="3" borderId="21" xfId="0" applyFont="1" applyFill="1" applyBorder="1" applyAlignment="1">
      <alignment horizontal="center" vertical="center" wrapText="1"/>
    </xf>
    <xf numFmtId="0" fontId="11" fillId="3" borderId="24" xfId="0" applyFont="1" applyFill="1" applyBorder="1" applyAlignment="1">
      <alignment horizontal="right" vertical="center"/>
    </xf>
    <xf numFmtId="0" fontId="11" fillId="3" borderId="33" xfId="0" applyFont="1" applyFill="1" applyBorder="1" applyAlignment="1">
      <alignment horizontal="right" vertical="center"/>
    </xf>
    <xf numFmtId="0" fontId="9" fillId="3" borderId="15" xfId="0" applyFont="1" applyFill="1" applyBorder="1" applyAlignment="1">
      <alignment horizontal="distributed" vertical="justify" wrapText="1"/>
    </xf>
    <xf numFmtId="0" fontId="40" fillId="3" borderId="15" xfId="0" applyFont="1" applyFill="1" applyBorder="1" applyAlignment="1">
      <alignment horizontal="distributed" vertical="justify" wrapText="1"/>
    </xf>
    <xf numFmtId="0" fontId="11" fillId="3" borderId="15" xfId="13" applyFont="1" applyFill="1" applyBorder="1" applyAlignment="1">
      <alignment horizontal="center" vertical="center" wrapText="1"/>
    </xf>
    <xf numFmtId="0" fontId="11" fillId="3" borderId="0" xfId="13" applyFont="1" applyFill="1" applyAlignment="1">
      <alignment horizontal="center" vertical="center" wrapText="1"/>
    </xf>
    <xf numFmtId="0" fontId="11" fillId="3" borderId="36" xfId="13" applyFont="1" applyFill="1" applyBorder="1" applyAlignment="1">
      <alignment horizontal="right" vertical="center"/>
    </xf>
    <xf numFmtId="0" fontId="11" fillId="3" borderId="41" xfId="13" applyFont="1" applyFill="1" applyBorder="1" applyAlignment="1">
      <alignment horizontal="right" vertical="center"/>
    </xf>
    <xf numFmtId="0" fontId="12" fillId="3" borderId="15" xfId="13" applyFont="1" applyFill="1" applyBorder="1" applyAlignment="1">
      <alignment horizontal="left" vertical="center" wrapText="1"/>
    </xf>
    <xf numFmtId="0" fontId="14" fillId="3" borderId="0" xfId="13" applyFont="1" applyFill="1" applyAlignment="1">
      <alignment horizontal="left" vertical="center"/>
    </xf>
    <xf numFmtId="193" fontId="14" fillId="3" borderId="0" xfId="13" applyNumberFormat="1" applyFont="1" applyFill="1" applyAlignment="1">
      <alignment horizontal="left" vertical="center"/>
    </xf>
    <xf numFmtId="175" fontId="10" fillId="3" borderId="0" xfId="0" quotePrefix="1" applyNumberFormat="1" applyFont="1" applyFill="1" applyAlignment="1">
      <alignment horizontal="left"/>
    </xf>
    <xf numFmtId="37" fontId="25" fillId="3" borderId="0" xfId="0" applyNumberFormat="1" applyFont="1" applyFill="1" applyAlignment="1">
      <alignment horizontal="left"/>
    </xf>
    <xf numFmtId="0" fontId="11" fillId="3" borderId="0" xfId="0" applyFont="1" applyFill="1" applyAlignment="1">
      <alignment horizontal="right" vertical="center"/>
    </xf>
    <xf numFmtId="0" fontId="11" fillId="3" borderId="4" xfId="0" applyFont="1" applyFill="1" applyBorder="1" applyAlignment="1">
      <alignment horizontal="center" vertical="center"/>
    </xf>
    <xf numFmtId="0" fontId="11" fillId="3" borderId="15" xfId="0" applyFont="1" applyFill="1" applyBorder="1" applyAlignment="1">
      <alignment horizontal="center" vertical="center" wrapText="1"/>
    </xf>
    <xf numFmtId="0" fontId="11" fillId="3" borderId="36" xfId="0" applyFont="1" applyFill="1" applyBorder="1" applyAlignment="1">
      <alignment horizontal="right" vertical="center" wrapText="1"/>
    </xf>
    <xf numFmtId="0" fontId="17" fillId="3" borderId="39" xfId="0" applyFont="1" applyFill="1" applyBorder="1" applyAlignment="1">
      <alignment horizontal="right" vertical="center" wrapText="1"/>
    </xf>
    <xf numFmtId="0" fontId="17" fillId="3" borderId="38" xfId="0" applyFont="1" applyFill="1" applyBorder="1" applyAlignment="1">
      <alignment horizontal="right" vertical="center" wrapText="1"/>
    </xf>
    <xf numFmtId="0" fontId="11" fillId="3" borderId="7" xfId="0" applyFont="1" applyFill="1" applyBorder="1" applyAlignment="1">
      <alignment horizontal="left" vertical="center"/>
    </xf>
    <xf numFmtId="0" fontId="11" fillId="3" borderId="2" xfId="0" applyFont="1" applyFill="1" applyBorder="1" applyAlignment="1">
      <alignment horizontal="left" vertical="center"/>
    </xf>
    <xf numFmtId="0" fontId="11" fillId="3" borderId="10" xfId="0" applyFont="1" applyFill="1" applyBorder="1" applyAlignment="1">
      <alignment horizontal="center" vertical="center"/>
    </xf>
    <xf numFmtId="0" fontId="11" fillId="3" borderId="6"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2" xfId="0" applyFont="1" applyFill="1" applyBorder="1" applyAlignment="1">
      <alignment horizontal="center" vertical="center"/>
    </xf>
    <xf numFmtId="0" fontId="9" fillId="0" borderId="0" xfId="0" applyFont="1" applyAlignment="1">
      <alignment horizontal="distributed" vertical="justify" wrapText="1"/>
    </xf>
    <xf numFmtId="0" fontId="11" fillId="2" borderId="5" xfId="0" applyFont="1" applyFill="1" applyBorder="1" applyAlignment="1">
      <alignment horizontal="center" vertical="center"/>
    </xf>
    <xf numFmtId="0" fontId="11" fillId="2" borderId="4" xfId="0" applyFont="1" applyFill="1" applyBorder="1" applyAlignment="1">
      <alignment horizontal="center" vertical="center"/>
    </xf>
    <xf numFmtId="0" fontId="14" fillId="2" borderId="0" xfId="0" applyFont="1" applyFill="1" applyAlignment="1">
      <alignment horizontal="left" vertical="center"/>
    </xf>
    <xf numFmtId="0" fontId="9" fillId="0" borderId="0" xfId="0" applyFont="1" applyAlignment="1">
      <alignment horizontal="left" vertical="justify" wrapText="1"/>
    </xf>
  </cellXfs>
  <cellStyles count="52">
    <cellStyle name="Fechas" xfId="1"/>
    <cellStyle name="Fixed" xfId="2"/>
    <cellStyle name="Hipervínculo" xfId="14" builtinId="8"/>
    <cellStyle name="Hipervínculo 2" xfId="50"/>
    <cellStyle name="Millares" xfId="3" builtinId="3"/>
    <cellStyle name="Millares 2" xfId="23"/>
    <cellStyle name="Millares 2 7" xfId="39"/>
    <cellStyle name="Millares Sangría" xfId="4"/>
    <cellStyle name="Millares Sangría 1" xfId="5"/>
    <cellStyle name="Normal" xfId="0" builtinId="0"/>
    <cellStyle name="Normal 10 10" xfId="45"/>
    <cellStyle name="Normal 10 10 2 2 2" xfId="47"/>
    <cellStyle name="Normal 10 2" xfId="41"/>
    <cellStyle name="Normal 10 4 2 2 2 2 2" xfId="46"/>
    <cellStyle name="Normal 11" xfId="6"/>
    <cellStyle name="Normal 11 2" xfId="36"/>
    <cellStyle name="Normal 12 2 2" xfId="40"/>
    <cellStyle name="Normal 2" xfId="26"/>
    <cellStyle name="Normal 2 2" xfId="11"/>
    <cellStyle name="Normal 2 3" xfId="35"/>
    <cellStyle name="Normal 2 3 10 2 2" xfId="44"/>
    <cellStyle name="Normal 2 4" xfId="43"/>
    <cellStyle name="Normal 2 4 2" xfId="49"/>
    <cellStyle name="Normal 2_gastos7-12" xfId="34"/>
    <cellStyle name="Normal 3" xfId="24"/>
    <cellStyle name="Normal 3 2" xfId="27"/>
    <cellStyle name="Normal 3 2 2" xfId="51"/>
    <cellStyle name="Normal 3 3" xfId="42"/>
    <cellStyle name="Normal 313 2" xfId="48"/>
    <cellStyle name="Normal 4" xfId="22"/>
    <cellStyle name="Normal 4 2" xfId="25"/>
    <cellStyle name="Normal 4 2 2 2" xfId="37"/>
    <cellStyle name="Normal 4 3" xfId="28"/>
    <cellStyle name="Normal 5" xfId="17"/>
    <cellStyle name="Normal 5 2" xfId="32"/>
    <cellStyle name="Normal 6" xfId="29"/>
    <cellStyle name="Normal 7" xfId="13"/>
    <cellStyle name="Normal 8" xfId="31"/>
    <cellStyle name="Normal 8 2" xfId="38"/>
    <cellStyle name="Normal 9" xfId="33"/>
    <cellStyle name="Normal_2013" xfId="20"/>
    <cellStyle name="Normal_CUA-comp-anualizado" xfId="21"/>
    <cellStyle name="Normal_CUADROS-MULTIDIMENSIONALIDAD 2" xfId="18"/>
    <cellStyle name="Normal_Hoja1" xfId="7"/>
    <cellStyle name="Normal_Hoja3" xfId="19"/>
    <cellStyle name="Normal_indicadores MILENIO-ENCO 2" xfId="15"/>
    <cellStyle name="Normal_ODM2_Fin (3) 2" xfId="16"/>
    <cellStyle name="Normal_PAG_01" xfId="9"/>
    <cellStyle name="Normal_PAG_02" xfId="10"/>
    <cellStyle name="Normal_PEA-OCUPADOS-ENAHO- CON NUEVO FACTOR-2007-2009-ul" xfId="12"/>
    <cellStyle name="Original" xfId="8"/>
    <cellStyle name="Porcentaje" xfId="30" builtinId="5"/>
  </cellStyles>
  <dxfs count="0"/>
  <tableStyles count="0" defaultTableStyle="TableStyleMedium9" defaultPivotStyle="PivotStyleLight16"/>
  <colors>
    <mruColors>
      <color rgb="FF33CCCC"/>
      <color rgb="FF00CCFF"/>
      <color rgb="FFFF6699"/>
      <color rgb="FFFFCC66"/>
      <color rgb="FF00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900" b="1" i="0" u="none" strike="noStrike" kern="1200" spc="0" baseline="0">
                <a:solidFill>
                  <a:sysClr val="windowText" lastClr="000000"/>
                </a:solidFill>
                <a:latin typeface="Arial Narrow" panose="020B0606020202030204" pitchFamily="34" charset="0"/>
                <a:ea typeface="+mn-ea"/>
                <a:cs typeface="+mn-cs"/>
              </a:defRPr>
            </a:pPr>
            <a:r>
              <a:rPr lang="es-PE" sz="900" b="1">
                <a:latin typeface="Arial Narrow" panose="020B0606020202030204" pitchFamily="34" charset="0"/>
              </a:rPr>
              <a:t>PUNO: EVOLUCIÓN DE LA POBLACIÓN ECONÓMICAMENTE ACTIVA OCUPADA, SEGÚN SEXO,  2015-2023</a:t>
            </a:r>
          </a:p>
          <a:p>
            <a:pPr>
              <a:defRPr sz="900" b="1">
                <a:latin typeface="Arial Narrow" panose="020B0606020202030204" pitchFamily="34" charset="0"/>
              </a:defRPr>
            </a:pPr>
            <a:r>
              <a:rPr lang="es-PE" sz="800" b="0">
                <a:latin typeface="Arial Narrow" panose="020B0606020202030204" pitchFamily="34" charset="0"/>
              </a:rPr>
              <a:t>(Miles de personas)</a:t>
            </a:r>
          </a:p>
          <a:p>
            <a:pPr>
              <a:defRPr sz="900" b="1">
                <a:latin typeface="Arial Narrow" panose="020B0606020202030204" pitchFamily="34" charset="0"/>
              </a:defRPr>
            </a:pPr>
            <a:endParaRPr lang="es-PE" sz="900" b="1">
              <a:latin typeface="Arial Narrow" panose="020B0606020202030204" pitchFamily="34" charset="0"/>
            </a:endParaRPr>
          </a:p>
        </c:rich>
      </c:tx>
      <c:layout>
        <c:manualLayout>
          <c:xMode val="edge"/>
          <c:yMode val="edge"/>
          <c:x val="0.10905043409433822"/>
          <c:y val="2.2855544142667474E-2"/>
        </c:manualLayout>
      </c:layout>
      <c:overlay val="0"/>
      <c:spPr>
        <a:noFill/>
        <a:ln>
          <a:noFill/>
        </a:ln>
        <a:effectLst/>
      </c:spPr>
      <c:txPr>
        <a:bodyPr rot="0" spcFirstLastPara="1" vertOverflow="ellipsis" vert="horz" wrap="square" anchor="ctr" anchorCtr="1"/>
        <a:lstStyle/>
        <a:p>
          <a:pPr>
            <a:defRPr sz="900" b="1" i="0" u="none" strike="noStrike" kern="1200" spc="0" baseline="0">
              <a:solidFill>
                <a:sysClr val="windowText" lastClr="000000"/>
              </a:solidFill>
              <a:latin typeface="Arial Narrow" panose="020B0606020202030204" pitchFamily="34" charset="0"/>
              <a:ea typeface="+mn-ea"/>
              <a:cs typeface="+mn-cs"/>
            </a:defRPr>
          </a:pPr>
          <a:endParaRPr lang="es-PE"/>
        </a:p>
      </c:txPr>
    </c:title>
    <c:autoTitleDeleted val="0"/>
    <c:plotArea>
      <c:layout>
        <c:manualLayout>
          <c:layoutTarget val="inner"/>
          <c:xMode val="edge"/>
          <c:yMode val="edge"/>
          <c:x val="1.2145782815210383E-2"/>
          <c:y val="0.16920388446463788"/>
          <c:w val="0.97919879392238596"/>
          <c:h val="0.5839615020141623"/>
        </c:manualLayout>
      </c:layout>
      <c:lineChart>
        <c:grouping val="standard"/>
        <c:varyColors val="0"/>
        <c:ser>
          <c:idx val="0"/>
          <c:order val="0"/>
          <c:tx>
            <c:strRef>
              <c:f>'7.6 - 7.7'!$P$19</c:f>
              <c:strCache>
                <c:ptCount val="1"/>
                <c:pt idx="0">
                  <c:v>Hombres</c:v>
                </c:pt>
              </c:strCache>
            </c:strRef>
          </c:tx>
          <c:spPr>
            <a:ln w="28575" cap="rnd">
              <a:solidFill>
                <a:schemeClr val="accent1"/>
              </a:solidFill>
              <a:prstDash val="dash"/>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s-PE"/>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'7.6 - 7.7'!$S$18:$Z$18</c:f>
              <c:numCache>
                <c:formatCode>General</c:formatCode>
                <c:ptCount val="6"/>
                <c:pt idx="0">
                  <c:v>2018</c:v>
                </c:pt>
                <c:pt idx="1">
                  <c:v>2019</c:v>
                </c:pt>
                <c:pt idx="2">
                  <c:v>2020</c:v>
                </c:pt>
                <c:pt idx="3">
                  <c:v>2021</c:v>
                </c:pt>
                <c:pt idx="4">
                  <c:v>2022</c:v>
                </c:pt>
                <c:pt idx="5">
                  <c:v>2023</c:v>
                </c:pt>
              </c:numCache>
            </c:numRef>
          </c:cat>
          <c:val>
            <c:numRef>
              <c:f>'7.6 - 7.7'!$S$19:$Z$19</c:f>
              <c:numCache>
                <c:formatCode>0</c:formatCode>
                <c:ptCount val="6"/>
                <c:pt idx="0" formatCode="###\ ##0">
                  <c:v>420.37633788251878</c:v>
                </c:pt>
                <c:pt idx="1">
                  <c:v>414</c:v>
                </c:pt>
                <c:pt idx="2">
                  <c:v>419</c:v>
                </c:pt>
                <c:pt idx="3">
                  <c:v>458</c:v>
                </c:pt>
                <c:pt idx="4">
                  <c:v>369</c:v>
                </c:pt>
                <c:pt idx="5" formatCode="#####\ ##0.0">
                  <c:v>359.17830380816253</c:v>
                </c:pt>
              </c:numCache>
            </c:numRef>
          </c:val>
          <c:smooth val="0"/>
          <c:extLst xmlns:c16r2="http://schemas.microsoft.com/office/drawing/2015/06/chart">
            <c:ext xmlns:c16="http://schemas.microsoft.com/office/drawing/2014/chart" uri="{C3380CC4-5D6E-409C-BE32-E72D297353CC}">
              <c16:uniqueId val="{00000000-0491-4F10-8FF1-F01F48D9DF9F}"/>
            </c:ext>
          </c:extLst>
        </c:ser>
        <c:ser>
          <c:idx val="1"/>
          <c:order val="1"/>
          <c:tx>
            <c:strRef>
              <c:f>'7.6 - 7.7'!$P$20</c:f>
              <c:strCache>
                <c:ptCount val="1"/>
                <c:pt idx="0">
                  <c:v>Mujeres</c:v>
                </c:pt>
              </c:strCache>
            </c:strRef>
          </c:tx>
          <c:spPr>
            <a:ln w="28575" cap="sq">
              <a:solidFill>
                <a:schemeClr val="accent2"/>
              </a:solidFill>
              <a:round/>
            </a:ln>
            <a:effectLst/>
          </c:spPr>
          <c:marker>
            <c:symbol val="circle"/>
            <c:size val="5"/>
            <c:spPr>
              <a:solidFill>
                <a:schemeClr val="accent2"/>
              </a:solidFill>
              <a:ln w="15875">
                <a:solidFill>
                  <a:srgbClr val="002060"/>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s-PE"/>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'7.6 - 7.7'!$S$18:$Z$18</c:f>
              <c:numCache>
                <c:formatCode>General</c:formatCode>
                <c:ptCount val="6"/>
                <c:pt idx="0">
                  <c:v>2018</c:v>
                </c:pt>
                <c:pt idx="1">
                  <c:v>2019</c:v>
                </c:pt>
                <c:pt idx="2">
                  <c:v>2020</c:v>
                </c:pt>
                <c:pt idx="3">
                  <c:v>2021</c:v>
                </c:pt>
                <c:pt idx="4">
                  <c:v>2022</c:v>
                </c:pt>
                <c:pt idx="5">
                  <c:v>2023</c:v>
                </c:pt>
              </c:numCache>
            </c:numRef>
          </c:cat>
          <c:val>
            <c:numRef>
              <c:f>'7.6 - 7.7'!$S$20:$Z$20</c:f>
              <c:numCache>
                <c:formatCode>0</c:formatCode>
                <c:ptCount val="6"/>
                <c:pt idx="0" formatCode="###\ ##0">
                  <c:v>374.73312320137023</c:v>
                </c:pt>
                <c:pt idx="1">
                  <c:v>387</c:v>
                </c:pt>
                <c:pt idx="2">
                  <c:v>377</c:v>
                </c:pt>
                <c:pt idx="3">
                  <c:v>430</c:v>
                </c:pt>
                <c:pt idx="4">
                  <c:v>349</c:v>
                </c:pt>
                <c:pt idx="5" formatCode="###\ ##0.0">
                  <c:v>331.12566952880741</c:v>
                </c:pt>
              </c:numCache>
            </c:numRef>
          </c:val>
          <c:smooth val="0"/>
          <c:extLst xmlns:c16r2="http://schemas.microsoft.com/office/drawing/2015/06/chart">
            <c:ext xmlns:c16="http://schemas.microsoft.com/office/drawing/2014/chart" uri="{C3380CC4-5D6E-409C-BE32-E72D297353CC}">
              <c16:uniqueId val="{00000007-0491-4F10-8FF1-F01F48D9DF9F}"/>
            </c:ext>
          </c:extLst>
        </c:ser>
        <c:dLbls>
          <c:dLblPos val="t"/>
          <c:showLegendKey val="0"/>
          <c:showVal val="1"/>
          <c:showCatName val="0"/>
          <c:showSerName val="0"/>
          <c:showPercent val="0"/>
          <c:showBubbleSize val="0"/>
        </c:dLbls>
        <c:marker val="1"/>
        <c:smooth val="0"/>
        <c:axId val="373899248"/>
        <c:axId val="373899792"/>
      </c:lineChart>
      <c:catAx>
        <c:axId val="37389924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Narrow" panose="020B0606020202030204" pitchFamily="34" charset="0"/>
                <a:ea typeface="+mn-ea"/>
                <a:cs typeface="+mn-cs"/>
              </a:defRPr>
            </a:pPr>
            <a:endParaRPr lang="es-PE"/>
          </a:p>
        </c:txPr>
        <c:crossAx val="373899792"/>
        <c:crosses val="autoZero"/>
        <c:auto val="1"/>
        <c:lblAlgn val="ctr"/>
        <c:lblOffset val="100"/>
        <c:noMultiLvlLbl val="0"/>
      </c:catAx>
      <c:valAx>
        <c:axId val="373899792"/>
        <c:scaling>
          <c:orientation val="minMax"/>
          <c:min val="300"/>
        </c:scaling>
        <c:delete val="0"/>
        <c:axPos val="l"/>
        <c:numFmt formatCode="###\ ##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PE"/>
          </a:p>
        </c:txPr>
        <c:crossAx val="373899248"/>
        <c:crosses val="autoZero"/>
        <c:crossBetween val="between"/>
      </c:valAx>
      <c:spPr>
        <a:noFill/>
        <a:ln>
          <a:noFill/>
        </a:ln>
        <a:effectLst/>
      </c:spPr>
    </c:plotArea>
    <c:legend>
      <c:legendPos val="b"/>
      <c:layout>
        <c:manualLayout>
          <c:xMode val="edge"/>
          <c:yMode val="edge"/>
          <c:x val="0.33096553188204414"/>
          <c:y val="0.83204884849312311"/>
          <c:w val="0.32826501466728425"/>
          <c:h val="6.9337916303634298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Narrow" panose="020B0606020202030204" pitchFamily="34" charset="0"/>
              <a:ea typeface="+mn-ea"/>
              <a:cs typeface="+mn-cs"/>
            </a:defRPr>
          </a:pPr>
          <a:endParaRPr lang="es-PE"/>
        </a:p>
      </c:txPr>
    </c:legend>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defRPr>
      </a:pPr>
      <a:endParaRPr lang="es-PE"/>
    </a:p>
  </c:txPr>
  <c:printSettings>
    <c:headerFooter/>
    <c:pageMargins b="0.75" l="0.7" r="0.7" t="0.75" header="0.3" footer="0.3"/>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PE" sz="900" b="1">
                <a:solidFill>
                  <a:sysClr val="windowText" lastClr="000000"/>
                </a:solidFill>
                <a:latin typeface="Arial Narrow" panose="020B0606020202030204" pitchFamily="34" charset="0"/>
              </a:rPr>
              <a:t>PUNO: POBLACIÓN JUVENIL ECONÓMICAMENTE ACTIVA OCUPADA DE 14 A 29 AÑOS DE EDAD, 2015 - 2021</a:t>
            </a:r>
          </a:p>
          <a:p>
            <a:pPr>
              <a:defRPr/>
            </a:pPr>
            <a:r>
              <a:rPr lang="es-PE" sz="800" b="0">
                <a:solidFill>
                  <a:sysClr val="windowText" lastClr="000000"/>
                </a:solidFill>
                <a:latin typeface="Arial Narrow" panose="020B0606020202030204" pitchFamily="34" charset="0"/>
              </a:rPr>
              <a:t>(Miles de personas)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manualLayout>
          <c:layoutTarget val="inner"/>
          <c:xMode val="edge"/>
          <c:yMode val="edge"/>
          <c:x val="2.7311519601122783E-2"/>
          <c:y val="0.17912626988945368"/>
          <c:w val="0.94992888073127491"/>
          <c:h val="0.60011381186047397"/>
        </c:manualLayout>
      </c:layout>
      <c:barChart>
        <c:barDir val="col"/>
        <c:grouping val="clustered"/>
        <c:varyColors val="0"/>
        <c:ser>
          <c:idx val="0"/>
          <c:order val="0"/>
          <c:tx>
            <c:strRef>
              <c:f>'7.11 - 7.14'!$A$67</c:f>
              <c:strCache>
                <c:ptCount val="1"/>
                <c:pt idx="0">
                  <c:v>Hombre</c:v>
                </c:pt>
              </c:strCache>
            </c:strRef>
          </c:tx>
          <c:spPr>
            <a:pattFill prst="trellis">
              <a:fgClr>
                <a:schemeClr val="accent1"/>
              </a:fgClr>
              <a:bgClr>
                <a:schemeClr val="bg1"/>
              </a:bgClr>
            </a:patt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Narrow" panose="020B0606020202030204" pitchFamily="34" charset="0"/>
                    <a:ea typeface="+mn-ea"/>
                    <a:cs typeface="+mn-cs"/>
                  </a:defRPr>
                </a:pPr>
                <a:endParaRPr lang="es-PE"/>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'7.11 - 7.14'!$B$59:$J$60</c:f>
              <c:strCache>
                <c:ptCount val="7"/>
                <c:pt idx="0">
                  <c:v>2015</c:v>
                </c:pt>
                <c:pt idx="1">
                  <c:v>2016</c:v>
                </c:pt>
                <c:pt idx="2">
                  <c:v>2017</c:v>
                </c:pt>
                <c:pt idx="3">
                  <c:v>2018</c:v>
                </c:pt>
                <c:pt idx="4">
                  <c:v>2019</c:v>
                </c:pt>
                <c:pt idx="5">
                  <c:v>2020</c:v>
                </c:pt>
                <c:pt idx="6">
                  <c:v>2021</c:v>
                </c:pt>
              </c:strCache>
            </c:strRef>
          </c:cat>
          <c:val>
            <c:numRef>
              <c:f>'7.11 - 7.14'!$B$67:$J$67</c:f>
              <c:numCache>
                <c:formatCode>#\ ##0.0</c:formatCode>
                <c:ptCount val="7"/>
                <c:pt idx="0">
                  <c:v>121.52312092806228</c:v>
                </c:pt>
                <c:pt idx="1">
                  <c:v>112.99776878632841</c:v>
                </c:pt>
                <c:pt idx="2">
                  <c:v>132.6201858843026</c:v>
                </c:pt>
                <c:pt idx="3">
                  <c:v>125.22218208599091</c:v>
                </c:pt>
                <c:pt idx="4">
                  <c:v>117.424639427838</c:v>
                </c:pt>
                <c:pt idx="5">
                  <c:v>143.16930372858047</c:v>
                </c:pt>
                <c:pt idx="6">
                  <c:v>159.1</c:v>
                </c:pt>
              </c:numCache>
            </c:numRef>
          </c:val>
          <c:extLst xmlns:c16r2="http://schemas.microsoft.com/office/drawing/2015/06/chart">
            <c:ext xmlns:c16="http://schemas.microsoft.com/office/drawing/2014/chart" uri="{C3380CC4-5D6E-409C-BE32-E72D297353CC}">
              <c16:uniqueId val="{00000000-4B86-4759-917E-2B818111739D}"/>
            </c:ext>
          </c:extLst>
        </c:ser>
        <c:ser>
          <c:idx val="1"/>
          <c:order val="1"/>
          <c:tx>
            <c:strRef>
              <c:f>'7.11 - 7.14'!$A$68</c:f>
              <c:strCache>
                <c:ptCount val="1"/>
                <c:pt idx="0">
                  <c:v>Mujer</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Narrow" panose="020B0606020202030204" pitchFamily="34" charset="0"/>
                    <a:ea typeface="+mn-ea"/>
                    <a:cs typeface="+mn-cs"/>
                  </a:defRPr>
                </a:pPr>
                <a:endParaRPr lang="es-PE"/>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'7.11 - 7.14'!$B$59:$J$60</c:f>
              <c:strCache>
                <c:ptCount val="7"/>
                <c:pt idx="0">
                  <c:v>2015</c:v>
                </c:pt>
                <c:pt idx="1">
                  <c:v>2016</c:v>
                </c:pt>
                <c:pt idx="2">
                  <c:v>2017</c:v>
                </c:pt>
                <c:pt idx="3">
                  <c:v>2018</c:v>
                </c:pt>
                <c:pt idx="4">
                  <c:v>2019</c:v>
                </c:pt>
                <c:pt idx="5">
                  <c:v>2020</c:v>
                </c:pt>
                <c:pt idx="6">
                  <c:v>2021</c:v>
                </c:pt>
              </c:strCache>
            </c:strRef>
          </c:cat>
          <c:val>
            <c:numRef>
              <c:f>'7.11 - 7.14'!$B$72:$J$72</c:f>
              <c:numCache>
                <c:formatCode>0.0</c:formatCode>
                <c:ptCount val="7"/>
                <c:pt idx="0">
                  <c:v>130.75476814581265</c:v>
                </c:pt>
                <c:pt idx="1">
                  <c:v>117.78897740405911</c:v>
                </c:pt>
                <c:pt idx="2">
                  <c:v>109.23180784436175</c:v>
                </c:pt>
                <c:pt idx="3">
                  <c:v>95.456066195487978</c:v>
                </c:pt>
                <c:pt idx="4">
                  <c:v>104.567668524635</c:v>
                </c:pt>
                <c:pt idx="5">
                  <c:v>123.46398006677627</c:v>
                </c:pt>
                <c:pt idx="6">
                  <c:v>143.42490000000001</c:v>
                </c:pt>
              </c:numCache>
            </c:numRef>
          </c:val>
          <c:extLst xmlns:c16r2="http://schemas.microsoft.com/office/drawing/2015/06/chart">
            <c:ext xmlns:c16="http://schemas.microsoft.com/office/drawing/2014/chart" uri="{C3380CC4-5D6E-409C-BE32-E72D297353CC}">
              <c16:uniqueId val="{00000001-4B86-4759-917E-2B818111739D}"/>
            </c:ext>
          </c:extLst>
        </c:ser>
        <c:dLbls>
          <c:showLegendKey val="0"/>
          <c:showVal val="1"/>
          <c:showCatName val="0"/>
          <c:showSerName val="0"/>
          <c:showPercent val="0"/>
          <c:showBubbleSize val="0"/>
        </c:dLbls>
        <c:gapWidth val="80"/>
        <c:overlap val="-25"/>
        <c:axId val="373903056"/>
        <c:axId val="373904688"/>
      </c:barChart>
      <c:catAx>
        <c:axId val="373903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Narrow" panose="020B0606020202030204" pitchFamily="34" charset="0"/>
                <a:ea typeface="+mn-ea"/>
                <a:cs typeface="+mn-cs"/>
              </a:defRPr>
            </a:pPr>
            <a:endParaRPr lang="es-PE"/>
          </a:p>
        </c:txPr>
        <c:crossAx val="373904688"/>
        <c:crosses val="autoZero"/>
        <c:auto val="1"/>
        <c:lblAlgn val="ctr"/>
        <c:lblOffset val="100"/>
        <c:noMultiLvlLbl val="0"/>
      </c:catAx>
      <c:valAx>
        <c:axId val="373904688"/>
        <c:scaling>
          <c:orientation val="minMax"/>
        </c:scaling>
        <c:delete val="1"/>
        <c:axPos val="l"/>
        <c:numFmt formatCode="#\ ##0.0" sourceLinked="1"/>
        <c:majorTickMark val="none"/>
        <c:minorTickMark val="none"/>
        <c:tickLblPos val="nextTo"/>
        <c:crossAx val="373903056"/>
        <c:crosses val="autoZero"/>
        <c:crossBetween val="between"/>
      </c:valAx>
      <c:spPr>
        <a:noFill/>
        <a:ln>
          <a:noFill/>
        </a:ln>
        <a:effectLst/>
      </c:spPr>
    </c:plotArea>
    <c:legend>
      <c:legendPos val="t"/>
      <c:layout>
        <c:manualLayout>
          <c:xMode val="edge"/>
          <c:yMode val="edge"/>
          <c:x val="0.39958939531686288"/>
          <c:y val="0.85023972003499559"/>
          <c:w val="0.15307622870924575"/>
          <c:h val="5.7852637985469205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Narrow" panose="020B0606020202030204" pitchFamily="34" charset="0"/>
              <a:ea typeface="+mn-ea"/>
              <a:cs typeface="+mn-cs"/>
            </a:defRPr>
          </a:pPr>
          <a:endParaRPr lang="es-PE"/>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PE"/>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900" b="1" i="0" u="none" strike="noStrike" kern="1200" spc="0" baseline="0">
                <a:solidFill>
                  <a:sysClr val="windowText" lastClr="000000"/>
                </a:solidFill>
                <a:latin typeface="Arial Narrow" panose="020B0606020202030204" pitchFamily="34" charset="0"/>
                <a:ea typeface="+mn-ea"/>
                <a:cs typeface="+mn-cs"/>
              </a:defRPr>
            </a:pPr>
            <a:r>
              <a:rPr lang="en-US" sz="900" b="1">
                <a:solidFill>
                  <a:sysClr val="windowText" lastClr="000000"/>
                </a:solidFill>
                <a:latin typeface="Arial Narrow" panose="020B0606020202030204" pitchFamily="34" charset="0"/>
              </a:rPr>
              <a:t>PUNO: AFILIADOS ACTIVOS AL SISTEMA PRIVADO DE PENSIONES  POR AFP, 2022  </a:t>
            </a:r>
          </a:p>
        </c:rich>
      </c:tx>
      <c:overlay val="0"/>
      <c:spPr>
        <a:noFill/>
        <a:ln>
          <a:noFill/>
        </a:ln>
        <a:effectLst/>
      </c:spPr>
      <c:txPr>
        <a:bodyPr rot="0" spcFirstLastPara="1" vertOverflow="ellipsis" vert="horz" wrap="square" anchor="ctr" anchorCtr="1"/>
        <a:lstStyle/>
        <a:p>
          <a:pPr>
            <a:defRPr sz="900" b="1" i="0" u="none" strike="noStrike" kern="1200" spc="0" baseline="0">
              <a:solidFill>
                <a:sysClr val="windowText" lastClr="000000"/>
              </a:solidFill>
              <a:latin typeface="Arial Narrow" panose="020B0606020202030204" pitchFamily="34" charset="0"/>
              <a:ea typeface="+mn-ea"/>
              <a:cs typeface="+mn-cs"/>
            </a:defRPr>
          </a:pPr>
          <a:endParaRPr lang="es-PE"/>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1.9704501262083181E-2"/>
          <c:y val="0.13670899456441624"/>
          <c:w val="0.97016124594773268"/>
          <c:h val="0.70144522241741458"/>
        </c:manualLayout>
      </c:layout>
      <c:bar3DChart>
        <c:barDir val="col"/>
        <c:grouping val="clustered"/>
        <c:varyColors val="1"/>
        <c:ser>
          <c:idx val="1"/>
          <c:order val="0"/>
          <c:invertIfNegative val="0"/>
          <c:dPt>
            <c:idx val="0"/>
            <c:invertIfNegative val="0"/>
            <c:bubble3D val="0"/>
            <c:spPr>
              <a:solidFill>
                <a:schemeClr val="accent1"/>
              </a:solidFill>
              <a:ln>
                <a:noFill/>
              </a:ln>
              <a:effectLst/>
              <a:sp3d/>
            </c:spPr>
            <c:extLst xmlns:c16r2="http://schemas.microsoft.com/office/drawing/2015/06/chart">
              <c:ext xmlns:c16="http://schemas.microsoft.com/office/drawing/2014/chart" uri="{C3380CC4-5D6E-409C-BE32-E72D297353CC}">
                <c16:uniqueId val="{00000001-E3CA-45F2-BA93-1F66B57E4645}"/>
              </c:ext>
            </c:extLst>
          </c:dPt>
          <c:dPt>
            <c:idx val="1"/>
            <c:invertIfNegative val="0"/>
            <c:bubble3D val="0"/>
            <c:spPr>
              <a:solidFill>
                <a:schemeClr val="accent2"/>
              </a:solidFill>
              <a:ln>
                <a:noFill/>
              </a:ln>
              <a:effectLst/>
              <a:sp3d/>
            </c:spPr>
            <c:extLst xmlns:c16r2="http://schemas.microsoft.com/office/drawing/2015/06/chart">
              <c:ext xmlns:c16="http://schemas.microsoft.com/office/drawing/2014/chart" uri="{C3380CC4-5D6E-409C-BE32-E72D297353CC}">
                <c16:uniqueId val="{00000003-E3CA-45F2-BA93-1F66B57E4645}"/>
              </c:ext>
            </c:extLst>
          </c:dPt>
          <c:dPt>
            <c:idx val="2"/>
            <c:invertIfNegative val="0"/>
            <c:bubble3D val="0"/>
            <c:spPr>
              <a:solidFill>
                <a:schemeClr val="accent3"/>
              </a:solidFill>
              <a:ln>
                <a:noFill/>
              </a:ln>
              <a:effectLst/>
              <a:sp3d/>
            </c:spPr>
            <c:extLst xmlns:c16r2="http://schemas.microsoft.com/office/drawing/2015/06/chart">
              <c:ext xmlns:c16="http://schemas.microsoft.com/office/drawing/2014/chart" uri="{C3380CC4-5D6E-409C-BE32-E72D297353CC}">
                <c16:uniqueId val="{00000005-E3CA-45F2-BA93-1F66B57E4645}"/>
              </c:ext>
            </c:extLst>
          </c:dPt>
          <c:dPt>
            <c:idx val="3"/>
            <c:invertIfNegative val="0"/>
            <c:bubble3D val="0"/>
            <c:spPr>
              <a:solidFill>
                <a:schemeClr val="accent4"/>
              </a:solidFill>
              <a:ln>
                <a:noFill/>
              </a:ln>
              <a:effectLst/>
              <a:sp3d/>
            </c:spPr>
            <c:extLst xmlns:c16r2="http://schemas.microsoft.com/office/drawing/2015/06/chart">
              <c:ext xmlns:c16="http://schemas.microsoft.com/office/drawing/2014/chart" uri="{C3380CC4-5D6E-409C-BE32-E72D297353CC}">
                <c16:uniqueId val="{00000007-E3CA-45F2-BA93-1F66B57E4645}"/>
              </c:ext>
            </c:extLst>
          </c:dPt>
          <c:dLbls>
            <c:dLbl>
              <c:idx val="0"/>
              <c:layout>
                <c:manualLayout>
                  <c:x val="0"/>
                  <c:y val="-1.8270272719785447E-2"/>
                </c:manualLayout>
              </c:layout>
              <c:tx>
                <c:rich>
                  <a:bodyPr/>
                  <a:lstStyle/>
                  <a:p>
                    <a:fld id="{F6F81AA8-54C9-464B-B457-AF4D527CE545}" type="VALUE">
                      <a:rPr lang="en-US"/>
                      <a:pPr/>
                      <a:t>[VALOR]</a:t>
                    </a:fld>
                    <a:endParaRPr lang="es-PE"/>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3CA-45F2-BA93-1F66B57E4645}"/>
                </c:ext>
                <c:ext xmlns:c15="http://schemas.microsoft.com/office/drawing/2012/chart" uri="{CE6537A1-D6FC-4f65-9D91-7224C49458BB}">
                  <c15:dlblFieldTable/>
                  <c15:showDataLabelsRange val="0"/>
                </c:ext>
              </c:extLst>
            </c:dLbl>
            <c:dLbl>
              <c:idx val="1"/>
              <c:layout>
                <c:manualLayout>
                  <c:x val="0"/>
                  <c:y val="-1.370270453983908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3CA-45F2-BA93-1F66B57E4645}"/>
                </c:ext>
                <c:ext xmlns:c15="http://schemas.microsoft.com/office/drawing/2012/chart" uri="{CE6537A1-D6FC-4f65-9D91-7224C49458BB}"/>
              </c:extLst>
            </c:dLbl>
            <c:dLbl>
              <c:idx val="2"/>
              <c:layout>
                <c:manualLayout>
                  <c:x val="0"/>
                  <c:y val="-2.283784089973180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E3CA-45F2-BA93-1F66B57E4645}"/>
                </c:ext>
                <c:ext xmlns:c15="http://schemas.microsoft.com/office/drawing/2012/chart" uri="{CE6537A1-D6FC-4f65-9D91-7224C49458BB}"/>
              </c:extLst>
            </c:dLbl>
            <c:dLbl>
              <c:idx val="3"/>
              <c:layout>
                <c:manualLayout>
                  <c:x val="0"/>
                  <c:y val="-2.28378408997318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3CA-45F2-BA93-1F66B57E464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Narrow" panose="020B0606020202030204" pitchFamily="34" charset="0"/>
                    <a:ea typeface="+mn-ea"/>
                    <a:cs typeface="+mn-cs"/>
                  </a:defRPr>
                </a:pPr>
                <a:endParaRPr lang="es-PE"/>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('7.22'!$D$6,'7.22'!$F$6,'7.22'!$H$6,'7.22'!$J$6)</c:f>
              <c:strCache>
                <c:ptCount val="4"/>
                <c:pt idx="0">
                  <c:v>Habitad</c:v>
                </c:pt>
                <c:pt idx="1">
                  <c:v>Integra</c:v>
                </c:pt>
                <c:pt idx="2">
                  <c:v>Prima</c:v>
                </c:pt>
                <c:pt idx="3">
                  <c:v>Profuturo</c:v>
                </c:pt>
              </c:strCache>
            </c:strRef>
          </c:cat>
          <c:val>
            <c:numRef>
              <c:f>('7.22'!$D$88,'7.22'!$F$88,'7.22'!$H$88,'7.22'!$J$88)</c:f>
              <c:numCache>
                <c:formatCode>_ * #\ ###\ ###_ ;_ * \-#\ ###\ ###_ ;_ * "-"??_ ;_ @_ </c:formatCode>
                <c:ptCount val="4"/>
                <c:pt idx="0">
                  <c:v>21811</c:v>
                </c:pt>
                <c:pt idx="1">
                  <c:v>80738</c:v>
                </c:pt>
                <c:pt idx="2">
                  <c:v>32066</c:v>
                </c:pt>
                <c:pt idx="3">
                  <c:v>45159</c:v>
                </c:pt>
              </c:numCache>
            </c:numRef>
          </c:val>
          <c:extLst xmlns:c16r2="http://schemas.microsoft.com/office/drawing/2015/06/chart">
            <c:ext xmlns:c16="http://schemas.microsoft.com/office/drawing/2014/chart" uri="{C3380CC4-5D6E-409C-BE32-E72D297353CC}">
              <c16:uniqueId val="{00000008-E3CA-45F2-BA93-1F66B57E4645}"/>
            </c:ext>
          </c:extLst>
        </c:ser>
        <c:dLbls>
          <c:showLegendKey val="0"/>
          <c:showVal val="0"/>
          <c:showCatName val="0"/>
          <c:showSerName val="0"/>
          <c:showPercent val="0"/>
          <c:showBubbleSize val="0"/>
        </c:dLbls>
        <c:gapWidth val="150"/>
        <c:shape val="box"/>
        <c:axId val="214842064"/>
        <c:axId val="214846416"/>
        <c:axId val="0"/>
      </c:bar3DChart>
      <c:catAx>
        <c:axId val="214842064"/>
        <c:scaling>
          <c:orientation val="minMax"/>
        </c:scaling>
        <c:delete val="0"/>
        <c:axPos val="b"/>
        <c:title>
          <c:tx>
            <c:rich>
              <a:bodyPr rot="0" spcFirstLastPara="1" vertOverflow="ellipsis" vert="horz" wrap="square" anchor="ctr" anchorCtr="1"/>
              <a:lstStyle/>
              <a:p>
                <a:pPr>
                  <a:defRPr sz="700" b="1" i="0" u="none" strike="noStrike" kern="1200" baseline="0">
                    <a:solidFill>
                      <a:sysClr val="windowText" lastClr="000000"/>
                    </a:solidFill>
                    <a:latin typeface="Arial Narrow" panose="020B0606020202030204" pitchFamily="34" charset="0"/>
                    <a:ea typeface="+mn-ea"/>
                    <a:cs typeface="+mn-cs"/>
                  </a:defRPr>
                </a:pPr>
                <a:r>
                  <a:rPr lang="es-PE" sz="700" b="1">
                    <a:solidFill>
                      <a:sysClr val="windowText" lastClr="000000"/>
                    </a:solidFill>
                    <a:latin typeface="Arial Narrow" panose="020B0606020202030204" pitchFamily="34" charset="0"/>
                  </a:rPr>
                  <a:t>Fuente: Superintendencia  Adjunta de Administradoras Privadas de Fondo de Pensiones.</a:t>
                </a:r>
              </a:p>
            </c:rich>
          </c:tx>
          <c:layout>
            <c:manualLayout>
              <c:xMode val="edge"/>
              <c:yMode val="edge"/>
              <c:x val="8.6532328626774457E-2"/>
              <c:y val="0.92172191297457073"/>
            </c:manualLayout>
          </c:layout>
          <c:overlay val="0"/>
          <c:spPr>
            <a:noFill/>
            <a:ln>
              <a:noFill/>
            </a:ln>
            <a:effectLst/>
          </c:spPr>
          <c:txPr>
            <a:bodyPr rot="0" spcFirstLastPara="1" vertOverflow="ellipsis" vert="horz" wrap="square" anchor="ctr" anchorCtr="1"/>
            <a:lstStyle/>
            <a:p>
              <a:pPr>
                <a:defRPr sz="700" b="1" i="0" u="none" strike="noStrike" kern="1200" baseline="0">
                  <a:solidFill>
                    <a:sysClr val="windowText" lastClr="000000"/>
                  </a:solidFill>
                  <a:latin typeface="Arial Narrow" panose="020B0606020202030204" pitchFamily="34" charset="0"/>
                  <a:ea typeface="+mn-ea"/>
                  <a:cs typeface="+mn-cs"/>
                </a:defRPr>
              </a:pPr>
              <a:endParaRPr lang="es-P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Narrow" panose="020B0606020202030204" pitchFamily="34" charset="0"/>
                <a:ea typeface="+mn-ea"/>
                <a:cs typeface="+mn-cs"/>
              </a:defRPr>
            </a:pPr>
            <a:endParaRPr lang="es-PE"/>
          </a:p>
        </c:txPr>
        <c:crossAx val="214846416"/>
        <c:crosses val="autoZero"/>
        <c:auto val="1"/>
        <c:lblAlgn val="ctr"/>
        <c:lblOffset val="100"/>
        <c:noMultiLvlLbl val="0"/>
      </c:catAx>
      <c:valAx>
        <c:axId val="214846416"/>
        <c:scaling>
          <c:orientation val="minMax"/>
        </c:scaling>
        <c:delete val="0"/>
        <c:axPos val="l"/>
        <c:numFmt formatCode="_ * #\ ###\ ###_ ;_ * \-#\ ###\ ###_ ;_ * &quot;-&quot;??_ ;_ @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PE"/>
          </a:p>
        </c:txPr>
        <c:crossAx val="21484206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PE"/>
    </a:p>
  </c:txPr>
  <c:printSettings>
    <c:headerFooter/>
    <c:pageMargins b="0.75000000000000022" l="0.70000000000000018" r="0.70000000000000018" t="0.75000000000000022" header="0.3000000000000001" footer="0.3000000000000001"/>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s-PE" sz="900" b="1">
                <a:solidFill>
                  <a:sysClr val="windowText" lastClr="000000"/>
                </a:solidFill>
                <a:latin typeface="Arial Narrow" panose="020B0606020202030204" pitchFamily="34" charset="0"/>
              </a:rPr>
              <a:t>PERÚ: REMUNERACIÓN MÍNIMA VITAL , </a:t>
            </a:r>
            <a:r>
              <a:rPr lang="es-PE" sz="900" b="1" baseline="0">
                <a:solidFill>
                  <a:sysClr val="windowText" lastClr="000000"/>
                </a:solidFill>
                <a:latin typeface="Arial Narrow" panose="020B0606020202030204" pitchFamily="34" charset="0"/>
              </a:rPr>
              <a:t>2013 - 2024</a:t>
            </a:r>
          </a:p>
          <a:p>
            <a:pPr>
              <a:defRPr>
                <a:solidFill>
                  <a:sysClr val="windowText" lastClr="000000"/>
                </a:solidFill>
              </a:defRPr>
            </a:pPr>
            <a:r>
              <a:rPr lang="es-PE" sz="800" b="0">
                <a:solidFill>
                  <a:sysClr val="windowText" lastClr="000000"/>
                </a:solidFill>
                <a:latin typeface="Arial Narrow" panose="020B0606020202030204" pitchFamily="34" charset="0"/>
              </a:rPr>
              <a:t>(Soles) </a:t>
            </a:r>
          </a:p>
        </c:rich>
      </c:tx>
      <c:layout>
        <c:manualLayout>
          <c:xMode val="edge"/>
          <c:yMode val="edge"/>
          <c:x val="0.28109272055278806"/>
          <c:y val="1.449615022725032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s-PE"/>
        </a:p>
      </c:txPr>
    </c:title>
    <c:autoTitleDeleted val="0"/>
    <c:plotArea>
      <c:layout>
        <c:manualLayout>
          <c:layoutTarget val="inner"/>
          <c:xMode val="edge"/>
          <c:yMode val="edge"/>
          <c:x val="1.3884421691104867E-2"/>
          <c:y val="0.13098530339493913"/>
          <c:w val="0.97950752622353321"/>
          <c:h val="0.69352149972351396"/>
        </c:manualLayout>
      </c:layout>
      <c:barChart>
        <c:barDir val="col"/>
        <c:grouping val="clustered"/>
        <c:varyColors val="0"/>
        <c:ser>
          <c:idx val="0"/>
          <c:order val="0"/>
          <c:spPr>
            <a:solidFill>
              <a:schemeClr val="accent3"/>
            </a:solidFill>
            <a:ln>
              <a:noFill/>
            </a:ln>
            <a:effectLst/>
          </c:spPr>
          <c:invertIfNegative val="0"/>
          <c:dLbls>
            <c:dLbl>
              <c:idx val="9"/>
              <c:layout>
                <c:manualLayout>
                  <c:x val="2.4286581663630845E-3"/>
                  <c:y val="1.582591493570722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579-470F-8A8E-00BA77F537DF}"/>
                </c:ext>
                <c:ext xmlns:c15="http://schemas.microsoft.com/office/drawing/2012/chart" uri="{CE6537A1-D6FC-4f65-9D91-7224C49458BB}">
                  <c15:layout/>
                </c:ext>
              </c:extLst>
            </c:dLbl>
            <c:dLbl>
              <c:idx val="10"/>
              <c:layout>
                <c:manualLayout>
                  <c:x val="0"/>
                  <c:y val="1.1869436201780416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579-470F-8A8E-00BA77F537DF}"/>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Arial Narrow" panose="020B0606020202030204" pitchFamily="34" charset="0"/>
                    <a:ea typeface="+mn-ea"/>
                    <a:cs typeface="+mn-cs"/>
                  </a:defRPr>
                </a:pPr>
                <a:endParaRPr lang="es-PE"/>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'7.24'!$A$30:$A$41</c:f>
              <c:numCache>
                <c:formatCode>General</c:formatCode>
                <c:ptCount val="12"/>
                <c:pt idx="0">
                  <c:v>2013</c:v>
                </c:pt>
                <c:pt idx="1">
                  <c:v>2014</c:v>
                </c:pt>
                <c:pt idx="2">
                  <c:v>2015</c:v>
                </c:pt>
                <c:pt idx="3">
                  <c:v>2016</c:v>
                </c:pt>
                <c:pt idx="4">
                  <c:v>2017</c:v>
                </c:pt>
                <c:pt idx="5">
                  <c:v>2018</c:v>
                </c:pt>
                <c:pt idx="6">
                  <c:v>2019</c:v>
                </c:pt>
                <c:pt idx="7">
                  <c:v>2020</c:v>
                </c:pt>
                <c:pt idx="8">
                  <c:v>2021</c:v>
                </c:pt>
                <c:pt idx="9">
                  <c:v>2022</c:v>
                </c:pt>
                <c:pt idx="10">
                  <c:v>2023</c:v>
                </c:pt>
                <c:pt idx="11">
                  <c:v>2024</c:v>
                </c:pt>
              </c:numCache>
            </c:numRef>
          </c:cat>
          <c:val>
            <c:numRef>
              <c:f>'7.24'!$M$30:$M$41</c:f>
              <c:numCache>
                <c:formatCode>#\ ##0.00;;"-"</c:formatCode>
                <c:ptCount val="12"/>
                <c:pt idx="0">
                  <c:v>750</c:v>
                </c:pt>
                <c:pt idx="1">
                  <c:v>750</c:v>
                </c:pt>
                <c:pt idx="2">
                  <c:v>750</c:v>
                </c:pt>
                <c:pt idx="3">
                  <c:v>850</c:v>
                </c:pt>
                <c:pt idx="4">
                  <c:v>850</c:v>
                </c:pt>
                <c:pt idx="5">
                  <c:v>930</c:v>
                </c:pt>
                <c:pt idx="6">
                  <c:v>930</c:v>
                </c:pt>
                <c:pt idx="7">
                  <c:v>930</c:v>
                </c:pt>
                <c:pt idx="8">
                  <c:v>930</c:v>
                </c:pt>
                <c:pt idx="9">
                  <c:v>1025</c:v>
                </c:pt>
                <c:pt idx="10">
                  <c:v>1025</c:v>
                </c:pt>
                <c:pt idx="11">
                  <c:v>1025</c:v>
                </c:pt>
              </c:numCache>
            </c:numRef>
          </c:val>
          <c:extLst xmlns:c16r2="http://schemas.microsoft.com/office/drawing/2015/06/chart">
            <c:ext xmlns:c16="http://schemas.microsoft.com/office/drawing/2014/chart" uri="{C3380CC4-5D6E-409C-BE32-E72D297353CC}">
              <c16:uniqueId val="{00000000-C09D-49B6-A030-A520A09EF19B}"/>
            </c:ext>
          </c:extLst>
        </c:ser>
        <c:dLbls>
          <c:showLegendKey val="0"/>
          <c:showVal val="0"/>
          <c:showCatName val="0"/>
          <c:showSerName val="0"/>
          <c:showPercent val="0"/>
          <c:showBubbleSize val="0"/>
        </c:dLbls>
        <c:gapWidth val="49"/>
        <c:overlap val="-27"/>
        <c:axId val="214845328"/>
        <c:axId val="476485136"/>
      </c:barChart>
      <c:catAx>
        <c:axId val="214845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Narrow" panose="020B0606020202030204" pitchFamily="34" charset="0"/>
                <a:ea typeface="+mn-ea"/>
                <a:cs typeface="+mn-cs"/>
              </a:defRPr>
            </a:pPr>
            <a:endParaRPr lang="es-PE"/>
          </a:p>
        </c:txPr>
        <c:crossAx val="476485136"/>
        <c:crosses val="autoZero"/>
        <c:auto val="1"/>
        <c:lblAlgn val="ctr"/>
        <c:lblOffset val="100"/>
        <c:noMultiLvlLbl val="0"/>
      </c:catAx>
      <c:valAx>
        <c:axId val="476485136"/>
        <c:scaling>
          <c:orientation val="minMax"/>
        </c:scaling>
        <c:delete val="1"/>
        <c:axPos val="l"/>
        <c:numFmt formatCode="#\ ##0.00;;&quot;-&quot;" sourceLinked="1"/>
        <c:majorTickMark val="none"/>
        <c:minorTickMark val="none"/>
        <c:tickLblPos val="nextTo"/>
        <c:crossAx val="214845328"/>
        <c:crosses val="autoZero"/>
        <c:crossBetween val="between"/>
      </c:valAx>
      <c:spPr>
        <a:noFill/>
        <a:ln w="25400">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PE"/>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17</xdr:col>
      <xdr:colOff>619125</xdr:colOff>
      <xdr:row>16</xdr:row>
      <xdr:rowOff>117321</xdr:rowOff>
    </xdr:from>
    <xdr:to>
      <xdr:col>26</xdr:col>
      <xdr:colOff>47625</xdr:colOff>
      <xdr:row>34</xdr:row>
      <xdr:rowOff>45021</xdr:rowOff>
    </xdr:to>
    <xdr:graphicFrame macro="">
      <xdr:nvGraphicFramePr>
        <xdr:cNvPr id="3" name="Gráfico 2">
          <a:extLst>
            <a:ext uri="{FF2B5EF4-FFF2-40B4-BE49-F238E27FC236}">
              <a16:creationId xmlns:a16="http://schemas.microsoft.com/office/drawing/2014/main" xmlns=""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0.89179</cdr:y>
    </cdr:from>
    <cdr:to>
      <cdr:x>0.68855</cdr:x>
      <cdr:y>0.96575</cdr:y>
    </cdr:to>
    <cdr:sp macro="" textlink="">
      <cdr:nvSpPr>
        <cdr:cNvPr id="2" name="CuadroTexto 1"/>
        <cdr:cNvSpPr txBox="1"/>
      </cdr:nvSpPr>
      <cdr:spPr>
        <a:xfrm xmlns:a="http://schemas.openxmlformats.org/drawingml/2006/main">
          <a:off x="0" y="2679177"/>
          <a:ext cx="3790778" cy="22219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s-PE" sz="700" b="1">
              <a:latin typeface="Arial Narrow" panose="020B0606020202030204" pitchFamily="34" charset="0"/>
            </a:rPr>
            <a:t>Fuente: Instituto Nacional de Estadística e Informática-Encuesta Nacional de Hogares</a:t>
          </a:r>
          <a:r>
            <a:rPr lang="es-PE" sz="1100"/>
            <a:t>.</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72</xdr:row>
      <xdr:rowOff>23813</xdr:rowOff>
    </xdr:from>
    <xdr:to>
      <xdr:col>9</xdr:col>
      <xdr:colOff>627063</xdr:colOff>
      <xdr:row>92</xdr:row>
      <xdr:rowOff>71438</xdr:rowOff>
    </xdr:to>
    <xdr:graphicFrame macro="">
      <xdr:nvGraphicFramePr>
        <xdr:cNvPr id="3" name="Gráfico 2">
          <a:extLst>
            <a:ext uri="{FF2B5EF4-FFF2-40B4-BE49-F238E27FC236}">
              <a16:creationId xmlns:a16="http://schemas.microsoft.com/office/drawing/2014/main" xmlns="" id="{ABDCDFEE-5C12-4B52-81E5-2153DE9C112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0.04267</cdr:x>
      <cdr:y>0.91739</cdr:y>
    </cdr:from>
    <cdr:to>
      <cdr:x>0.78094</cdr:x>
      <cdr:y>0.977</cdr:y>
    </cdr:to>
    <cdr:sp macro="" textlink="">
      <cdr:nvSpPr>
        <cdr:cNvPr id="2" name="CuadroTexto 1">
          <a:extLst xmlns:a="http://schemas.openxmlformats.org/drawingml/2006/main">
            <a:ext uri="{FF2B5EF4-FFF2-40B4-BE49-F238E27FC236}">
              <a16:creationId xmlns:a16="http://schemas.microsoft.com/office/drawing/2014/main" xmlns="" id="{79978EC0-781C-4F48-A332-37F6BFB05998}"/>
            </a:ext>
          </a:extLst>
        </cdr:cNvPr>
        <cdr:cNvSpPr txBox="1"/>
      </cdr:nvSpPr>
      <cdr:spPr>
        <a:xfrm xmlns:a="http://schemas.openxmlformats.org/drawingml/2006/main">
          <a:off x="238126" y="3014673"/>
          <a:ext cx="4119562" cy="19586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s-PE" sz="700" b="1">
              <a:solidFill>
                <a:sysClr val="windowText" lastClr="000000"/>
              </a:solidFill>
              <a:latin typeface="Arial Narrow" panose="020B0606020202030204" pitchFamily="34" charset="0"/>
            </a:rPr>
            <a:t>Fuente: Instituto Nacional de Estadística e Informática-Encuesta Nacional de Hogares.</a:t>
          </a:r>
        </a:p>
      </cdr:txBody>
    </cdr:sp>
  </cdr:relSizeAnchor>
</c:userShapes>
</file>

<file path=xl/drawings/drawing5.xml><?xml version="1.0" encoding="utf-8"?>
<xdr:wsDr xmlns:xdr="http://schemas.openxmlformats.org/drawingml/2006/spreadsheetDrawing" xmlns:a="http://schemas.openxmlformats.org/drawingml/2006/main">
  <xdr:oneCellAnchor>
    <xdr:from>
      <xdr:col>9</xdr:col>
      <xdr:colOff>561975</xdr:colOff>
      <xdr:row>111</xdr:row>
      <xdr:rowOff>0</xdr:rowOff>
    </xdr:from>
    <xdr:ext cx="184731" cy="264560"/>
    <xdr:sp macro="" textlink="">
      <xdr:nvSpPr>
        <xdr:cNvPr id="11" name="10 CuadroTexto">
          <a:extLst>
            <a:ext uri="{FF2B5EF4-FFF2-40B4-BE49-F238E27FC236}">
              <a16:creationId xmlns:a16="http://schemas.microsoft.com/office/drawing/2014/main" xmlns="" id="{00000000-0008-0000-0C00-00000B000000}"/>
            </a:ext>
          </a:extLst>
        </xdr:cNvPr>
        <xdr:cNvSpPr txBox="1"/>
      </xdr:nvSpPr>
      <xdr:spPr>
        <a:xfrm>
          <a:off x="6781800" y="10782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PE" sz="1100"/>
        </a:p>
      </xdr:txBody>
    </xdr:sp>
    <xdr:clientData/>
  </xdr:oneCellAnchor>
  <xdr:twoCellAnchor>
    <xdr:from>
      <xdr:col>0</xdr:col>
      <xdr:colOff>60325</xdr:colOff>
      <xdr:row>99</xdr:row>
      <xdr:rowOff>22016</xdr:rowOff>
    </xdr:from>
    <xdr:to>
      <xdr:col>11</xdr:col>
      <xdr:colOff>23744</xdr:colOff>
      <xdr:row>116</xdr:row>
      <xdr:rowOff>23813</xdr:rowOff>
    </xdr:to>
    <xdr:graphicFrame macro="">
      <xdr:nvGraphicFramePr>
        <xdr:cNvPr id="2" name="Gráfico 1">
          <a:extLst>
            <a:ext uri="{FF2B5EF4-FFF2-40B4-BE49-F238E27FC236}">
              <a16:creationId xmlns:a16="http://schemas.microsoft.com/office/drawing/2014/main" xmlns=""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71437</xdr:colOff>
      <xdr:row>46</xdr:row>
      <xdr:rowOff>42864</xdr:rowOff>
    </xdr:from>
    <xdr:to>
      <xdr:col>13</xdr:col>
      <xdr:colOff>60324</xdr:colOff>
      <xdr:row>62</xdr:row>
      <xdr:rowOff>128590</xdr:rowOff>
    </xdr:to>
    <xdr:grpSp>
      <xdr:nvGrpSpPr>
        <xdr:cNvPr id="2" name="Grupo 1">
          <a:extLst>
            <a:ext uri="{FF2B5EF4-FFF2-40B4-BE49-F238E27FC236}">
              <a16:creationId xmlns:a16="http://schemas.microsoft.com/office/drawing/2014/main" xmlns="" id="{00000000-0008-0000-0E00-000002000000}"/>
            </a:ext>
          </a:extLst>
        </xdr:cNvPr>
        <xdr:cNvGrpSpPr/>
      </xdr:nvGrpSpPr>
      <xdr:grpSpPr>
        <a:xfrm>
          <a:off x="71437" y="5091114"/>
          <a:ext cx="5580062" cy="2676526"/>
          <a:chOff x="-16761" y="5886450"/>
          <a:chExt cx="5229225" cy="3232936"/>
        </a:xfrm>
      </xdr:grpSpPr>
      <xdr:graphicFrame macro="">
        <xdr:nvGraphicFramePr>
          <xdr:cNvPr id="3" name="Gráfico 2">
            <a:extLst>
              <a:ext uri="{FF2B5EF4-FFF2-40B4-BE49-F238E27FC236}">
                <a16:creationId xmlns:a16="http://schemas.microsoft.com/office/drawing/2014/main" xmlns="" id="{00000000-0008-0000-0E00-000003000000}"/>
              </a:ext>
            </a:extLst>
          </xdr:cNvPr>
          <xdr:cNvGraphicFramePr/>
        </xdr:nvGraphicFramePr>
        <xdr:xfrm>
          <a:off x="-16761" y="5886450"/>
          <a:ext cx="5229225" cy="320992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5" name="CuadroTexto 4">
            <a:extLst>
              <a:ext uri="{FF2B5EF4-FFF2-40B4-BE49-F238E27FC236}">
                <a16:creationId xmlns:a16="http://schemas.microsoft.com/office/drawing/2014/main" xmlns="" id="{00000000-0008-0000-0E00-000005000000}"/>
              </a:ext>
            </a:extLst>
          </xdr:cNvPr>
          <xdr:cNvSpPr txBox="1"/>
        </xdr:nvSpPr>
        <xdr:spPr>
          <a:xfrm>
            <a:off x="-16761" y="8905875"/>
            <a:ext cx="4810125" cy="2135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E" sz="700" b="1" i="0" u="none" strike="noStrike">
                <a:solidFill>
                  <a:schemeClr val="dk1"/>
                </a:solidFill>
                <a:effectLst/>
                <a:latin typeface="Arial Narrow" panose="020B0606020202030204" pitchFamily="34" charset="0"/>
                <a:ea typeface="+mn-ea"/>
                <a:cs typeface="+mn-cs"/>
              </a:rPr>
              <a:t>Fuente: Ministerio de Trabajo y Promoción del Empleo  - Dirección General de Trabajo.</a:t>
            </a:r>
            <a:r>
              <a:rPr lang="es-PE" sz="700">
                <a:latin typeface="Arial Narrow" panose="020B0606020202030204" pitchFamily="34" charset="0"/>
              </a:rPr>
              <a:t> </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0.24226</cdr:x>
      <cdr:y>0.92582</cdr:y>
    </cdr:from>
    <cdr:to>
      <cdr:x>0.99089</cdr:x>
      <cdr:y>1</cdr:y>
    </cdr:to>
    <cdr:sp macro="" textlink="">
      <cdr:nvSpPr>
        <cdr:cNvPr id="2" name="CuadroTexto 1">
          <a:extLst xmlns:a="http://schemas.openxmlformats.org/drawingml/2006/main">
            <a:ext uri="{FF2B5EF4-FFF2-40B4-BE49-F238E27FC236}">
              <a16:creationId xmlns:a16="http://schemas.microsoft.com/office/drawing/2014/main" xmlns="" id="{85C6D71C-E6C0-4BCA-B32D-00660CEADECB}"/>
            </a:ext>
          </a:extLst>
        </cdr:cNvPr>
        <cdr:cNvSpPr txBox="1"/>
      </cdr:nvSpPr>
      <cdr:spPr>
        <a:xfrm xmlns:a="http://schemas.openxmlformats.org/drawingml/2006/main">
          <a:off x="1266825" y="3038475"/>
          <a:ext cx="3914775" cy="2381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s-PE"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EVELASQUEZ\Indicadores\PROYECTO\revision%20final%20comp2015_excel\MIRI\CENSOS\Preliminar_Censo%202007\Libro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VELASQUEZ\Indicadores\PROYECTO\revision%20final%20comp2015_excel\DOCUME~1\edavila\CONFIG~1\Temp\Piramide%20Pob%20%20Censal%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Pob. y Ubigeo"/>
      <sheetName val="R. Natural"/>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3"/>
      <sheetName val="OPERACIONES"/>
    </sheetNames>
    <sheetDataSet>
      <sheetData sheetId="0" refreshError="1"/>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4"/>
  <sheetViews>
    <sheetView tabSelected="1" zoomScaleNormal="100" workbookViewId="0">
      <selection activeCell="A31" sqref="A31"/>
    </sheetView>
  </sheetViews>
  <sheetFormatPr baseColWidth="10" defaultRowHeight="12.75"/>
  <cols>
    <col min="1" max="1" width="144.5703125" style="25" customWidth="1"/>
    <col min="2" max="16384" width="11.42578125" style="25"/>
  </cols>
  <sheetData>
    <row r="1" spans="1:21" ht="16.5">
      <c r="A1" s="380" t="s">
        <v>76</v>
      </c>
      <c r="B1" s="157"/>
      <c r="C1" s="157"/>
      <c r="D1" s="157"/>
      <c r="E1" s="157"/>
      <c r="F1" s="157"/>
      <c r="G1" s="157"/>
      <c r="H1" s="157"/>
      <c r="I1" s="157"/>
      <c r="J1" s="157"/>
      <c r="K1" s="157"/>
      <c r="L1" s="157"/>
      <c r="M1" s="157"/>
      <c r="N1" s="157"/>
      <c r="O1" s="157"/>
      <c r="P1" s="157"/>
      <c r="Q1" s="157"/>
      <c r="R1" s="157"/>
      <c r="S1" s="157"/>
      <c r="T1" s="157"/>
      <c r="U1" s="157"/>
    </row>
    <row r="2" spans="1:21">
      <c r="A2" s="630" t="str">
        <f>TRIM('7.1 - 7.2 '!P1)</f>
        <v>7.1 PUNO: POBLACIÓN EN EDAD DE TRABAJAR, SEGÚN ÁMBITO GEOGRÁFICO, 2018 - 2023</v>
      </c>
      <c r="B2" s="157"/>
      <c r="C2" s="157"/>
      <c r="D2" s="157"/>
      <c r="E2" s="157"/>
      <c r="F2" s="157"/>
      <c r="G2" s="157"/>
      <c r="H2" s="157"/>
      <c r="I2" s="157"/>
      <c r="J2" s="157"/>
      <c r="K2" s="157"/>
      <c r="L2" s="157"/>
      <c r="M2" s="157"/>
      <c r="N2" s="157"/>
      <c r="O2" s="157"/>
      <c r="P2" s="157"/>
      <c r="Q2" s="157"/>
      <c r="R2" s="157"/>
      <c r="S2" s="157"/>
      <c r="T2" s="157"/>
      <c r="U2" s="157"/>
    </row>
    <row r="3" spans="1:21">
      <c r="A3" s="630" t="str">
        <f>TRIM('7.1 - 7.2 '!P15)</f>
        <v>7.2 PUNO: POBLACIÓN ECONÓMICAMENTE ACTIVA, SEGÚN ÁMBITO GEOGRÁFICO Y SEXO, 2017 - 2023</v>
      </c>
      <c r="B3" s="157"/>
      <c r="C3" s="157"/>
      <c r="D3" s="157"/>
      <c r="E3" s="157"/>
      <c r="F3" s="157"/>
      <c r="G3" s="157"/>
      <c r="H3" s="157"/>
      <c r="I3" s="157"/>
      <c r="J3" s="157"/>
      <c r="K3" s="157"/>
      <c r="L3" s="157"/>
      <c r="M3" s="157"/>
      <c r="N3" s="157"/>
      <c r="O3" s="157"/>
      <c r="P3" s="157"/>
      <c r="Q3" s="157"/>
      <c r="R3" s="157"/>
      <c r="S3" s="157"/>
      <c r="T3" s="157"/>
      <c r="U3" s="157"/>
    </row>
    <row r="4" spans="1:21">
      <c r="A4" s="630" t="str">
        <f>TRIM('7.3 - 7.5'!Q1)</f>
        <v>7.3 PUNO: TASA DE ACTIVIDAD, SEGÚN ÁMBITO GEOGRÁFICO Y SEXO, 2017 - 2023</v>
      </c>
      <c r="B4" s="157"/>
      <c r="C4" s="157"/>
      <c r="D4" s="157"/>
      <c r="E4" s="157"/>
      <c r="F4" s="157"/>
      <c r="G4" s="157"/>
      <c r="H4" s="157"/>
      <c r="I4" s="157"/>
      <c r="J4" s="157"/>
      <c r="K4" s="157"/>
      <c r="L4" s="157"/>
      <c r="M4" s="157"/>
      <c r="N4" s="157"/>
      <c r="O4" s="157"/>
      <c r="P4" s="157"/>
      <c r="Q4" s="157"/>
      <c r="R4" s="157"/>
      <c r="S4" s="157"/>
      <c r="T4" s="157"/>
      <c r="U4" s="157"/>
    </row>
    <row r="5" spans="1:21">
      <c r="A5" s="630" t="str">
        <f>TRIM('7.3 - 7.5'!Q16)</f>
        <v>7.4 PUNO: POBLACIÓN ECONÓMICAMENTE ACTIVA, SEGÚN ÁMBITO GEOGRÁFICO Y NIVELES DE EMPLEO, 2017 - 2023</v>
      </c>
      <c r="B5" s="157"/>
      <c r="C5" s="157"/>
      <c r="D5" s="157"/>
      <c r="E5" s="157"/>
      <c r="F5" s="157"/>
      <c r="G5" s="157"/>
      <c r="H5" s="157"/>
      <c r="I5" s="157"/>
      <c r="J5" s="157"/>
      <c r="K5" s="157"/>
      <c r="L5" s="157"/>
      <c r="M5" s="157"/>
      <c r="N5" s="157"/>
      <c r="O5" s="157"/>
      <c r="P5" s="157"/>
      <c r="Q5" s="157"/>
      <c r="R5" s="157"/>
      <c r="S5" s="157"/>
      <c r="T5" s="157"/>
      <c r="U5" s="157"/>
    </row>
    <row r="6" spans="1:21">
      <c r="A6" s="630" t="str">
        <f>TRIM('7.3 - 7.5'!Q36)</f>
        <v>7.5 PUNO: TASA DE DESEMPLEO, SEGÚN ÁMBITO GEOGRÁFICO, 2017 - 2023</v>
      </c>
      <c r="B6" s="157"/>
      <c r="C6" s="157"/>
      <c r="D6" s="157"/>
      <c r="E6" s="157"/>
      <c r="F6" s="157"/>
      <c r="G6" s="157"/>
      <c r="H6" s="157"/>
      <c r="I6" s="157"/>
      <c r="J6" s="157"/>
      <c r="K6" s="157"/>
      <c r="L6" s="157"/>
      <c r="M6" s="157"/>
      <c r="N6" s="157"/>
      <c r="O6" s="157"/>
      <c r="P6" s="157"/>
      <c r="Q6" s="157"/>
      <c r="R6" s="157"/>
      <c r="S6" s="157"/>
      <c r="T6" s="157"/>
      <c r="U6" s="157"/>
    </row>
    <row r="7" spans="1:21">
      <c r="A7" s="630" t="str">
        <f>TRIM('7.6 - 7.7'!R1&amp;'7.6 - 7.7'!R2)</f>
        <v>7.6 PUNO: EVOLUCIÓN DE LA POBLACIÓN ECONÓMICAMENTE ACTIVA OCUPADA, SEGÚN ÁMBITO GEOGRÁFICO Y SEXO, 2017 - 2023</v>
      </c>
      <c r="B7" s="157"/>
      <c r="C7" s="157"/>
      <c r="D7" s="157"/>
      <c r="E7" s="157"/>
      <c r="F7" s="157"/>
      <c r="G7" s="157"/>
      <c r="H7" s="157"/>
      <c r="I7" s="157"/>
      <c r="J7" s="157"/>
      <c r="K7" s="157"/>
      <c r="L7" s="157"/>
      <c r="M7" s="157"/>
      <c r="N7" s="157"/>
      <c r="O7" s="157"/>
      <c r="P7" s="157"/>
      <c r="Q7" s="157"/>
      <c r="R7" s="157"/>
      <c r="S7" s="157"/>
      <c r="T7" s="157"/>
      <c r="U7" s="157"/>
    </row>
    <row r="8" spans="1:21">
      <c r="A8" s="630" t="str">
        <f>TRIM('7.6 - 7.7'!R38&amp;'7.6 - 7.7'!R39)</f>
        <v>7.7 PUNO: EVOLUCIÓN DE LA POBLACIÓN ECONÓMICAMENTE ACTIVA OCUPADA COMO TRABAJADOR INDEPENDIENTE, SEGÚN ÁMBITO GEOGRÁFICO, 2017 - 2023</v>
      </c>
      <c r="B8" s="157"/>
      <c r="C8" s="157"/>
      <c r="D8" s="157"/>
      <c r="E8" s="157"/>
      <c r="F8" s="157"/>
      <c r="G8" s="157"/>
      <c r="H8" s="157"/>
      <c r="I8" s="157"/>
      <c r="J8" s="157"/>
      <c r="K8" s="157"/>
      <c r="L8" s="157"/>
      <c r="M8" s="157"/>
      <c r="N8" s="157"/>
      <c r="O8" s="157"/>
      <c r="P8" s="157"/>
      <c r="Q8" s="157"/>
      <c r="R8" s="157"/>
      <c r="S8" s="157"/>
      <c r="T8" s="157"/>
      <c r="U8" s="157"/>
    </row>
    <row r="9" spans="1:21">
      <c r="A9" s="631" t="str">
        <f>TRIM('7.8'!I1)</f>
        <v>7.8 PUNO: PARTICIPACIÓN DE LA POBLACIÓN OCUPADA ASALARIADA, SEGÚN ÁMBITO GEOGRÁFICO, 2015 - 2021</v>
      </c>
      <c r="B9" s="157"/>
      <c r="C9" s="157"/>
      <c r="D9" s="157"/>
      <c r="E9" s="157"/>
      <c r="F9" s="157"/>
      <c r="G9" s="157"/>
      <c r="H9" s="157"/>
      <c r="I9" s="157"/>
      <c r="J9" s="157"/>
      <c r="K9" s="157"/>
      <c r="L9" s="157"/>
      <c r="M9" s="157"/>
      <c r="N9" s="157"/>
      <c r="O9" s="157"/>
      <c r="P9" s="157"/>
      <c r="Q9" s="157"/>
      <c r="R9" s="157"/>
      <c r="S9" s="157"/>
      <c r="T9" s="157"/>
      <c r="U9" s="157"/>
    </row>
    <row r="10" spans="1:21">
      <c r="A10" s="631" t="str">
        <f>TRIM('7.9'!A1)</f>
        <v>7.9 PUNO: EVOLUCIÓN DE LA POBLACIÓN ECONÓMICAMENTE INACTIVA, SEGÚN ÁMBITO GEOGRÁFICO, 2017 - 2023</v>
      </c>
      <c r="B10" s="157"/>
      <c r="C10" s="157"/>
      <c r="D10" s="157"/>
      <c r="E10" s="157"/>
      <c r="F10" s="157"/>
      <c r="G10" s="157"/>
      <c r="H10" s="157"/>
      <c r="I10" s="157"/>
      <c r="J10" s="157"/>
      <c r="K10" s="157"/>
      <c r="L10" s="157"/>
      <c r="M10" s="157"/>
      <c r="N10" s="157"/>
      <c r="O10" s="157"/>
      <c r="P10" s="157"/>
      <c r="Q10" s="157"/>
      <c r="R10" s="157"/>
      <c r="S10" s="157"/>
      <c r="T10" s="157"/>
      <c r="U10" s="157"/>
    </row>
    <row r="11" spans="1:21">
      <c r="A11" s="630" t="str">
        <f>TRIM('7.10'!N1)</f>
        <v>7.10 PERÚ: POBLACIÓN OCUPADA, SEGÚN PRINCIPALES CARACTERÍSTICAS, 2017 - 2023</v>
      </c>
      <c r="B11" s="157"/>
      <c r="C11" s="157"/>
      <c r="D11" s="157"/>
      <c r="E11" s="157"/>
      <c r="F11" s="157"/>
      <c r="G11" s="157"/>
      <c r="H11" s="157"/>
      <c r="I11" s="157"/>
      <c r="J11" s="157"/>
      <c r="K11" s="157"/>
      <c r="L11" s="157"/>
      <c r="M11" s="157"/>
      <c r="N11" s="157"/>
      <c r="O11" s="157"/>
      <c r="P11" s="157"/>
      <c r="Q11" s="157"/>
      <c r="R11" s="157"/>
      <c r="S11" s="157"/>
      <c r="T11" s="157"/>
      <c r="U11" s="157"/>
    </row>
    <row r="12" spans="1:21">
      <c r="A12" s="630" t="str">
        <f>TRIM('7.11 - 7.14'!A1&amp;'7.11 - 7.14'!A2)</f>
        <v>7.11 PUNO: POBLACIÓN OCUPADA DE 18 Y MÁS AÑOS DE EDAD QUE USA ALGÚN SERVICIO DEL SISTEMA FINANCIERO
 FORMAL, SEGÚN ÁMBITO GEOGRÁFICO, 2016 - 2021 (Porcentaje)</v>
      </c>
      <c r="B12" s="157"/>
      <c r="C12" s="157"/>
      <c r="D12" s="157"/>
      <c r="E12" s="157"/>
      <c r="F12" s="157"/>
      <c r="G12" s="157"/>
      <c r="H12" s="157"/>
      <c r="I12" s="157"/>
      <c r="J12" s="157"/>
      <c r="K12" s="157"/>
      <c r="L12" s="157"/>
      <c r="M12" s="157"/>
      <c r="N12" s="157"/>
      <c r="O12" s="157"/>
      <c r="P12" s="157"/>
      <c r="Q12" s="157"/>
      <c r="R12" s="157"/>
      <c r="S12" s="157"/>
      <c r="T12" s="157"/>
      <c r="U12" s="157"/>
    </row>
    <row r="13" spans="1:21">
      <c r="A13" s="630" t="str">
        <f>TRIM('7.11 - 7.14'!A25)</f>
        <v>7.12 PUNO: POBLACIÓN OCUPADA QUE ACCEDE A INTERNET, SEGÚN ÁMBITO GEOGRÁFICO, 
 2015 - 2021</v>
      </c>
      <c r="B13" s="157"/>
      <c r="C13" s="157"/>
      <c r="D13" s="157"/>
      <c r="E13" s="157"/>
      <c r="F13" s="157"/>
      <c r="G13" s="157"/>
      <c r="H13" s="157"/>
      <c r="I13" s="157"/>
      <c r="J13" s="157"/>
      <c r="K13" s="157"/>
      <c r="L13" s="157"/>
      <c r="M13" s="157"/>
      <c r="N13" s="157"/>
      <c r="O13" s="157"/>
      <c r="P13" s="157"/>
      <c r="Q13" s="157"/>
      <c r="R13" s="157"/>
      <c r="S13" s="157"/>
      <c r="T13" s="157"/>
      <c r="U13" s="157"/>
    </row>
    <row r="14" spans="1:21">
      <c r="A14" s="630" t="str">
        <f>TRIM('7.11 - 7.14'!A37&amp;'7.11 - 7.14'!A38)</f>
        <v>7.13 PUNO: PARTICIPACIÓN DE LA POBLACIÓN JUVENIL EN EDAD DE TRABAJAR DE 14 A 29 AÑOS DE EDAD, SEGÚN ÁMBITO GEOGRÁFICO, 2015 - 2021</v>
      </c>
      <c r="B14" s="157"/>
      <c r="C14" s="157"/>
      <c r="D14" s="157"/>
      <c r="E14" s="157"/>
      <c r="F14" s="157"/>
      <c r="G14" s="157"/>
      <c r="H14" s="157"/>
      <c r="I14" s="157"/>
      <c r="J14" s="157"/>
      <c r="K14" s="157"/>
      <c r="L14" s="157"/>
      <c r="M14" s="378"/>
      <c r="N14" s="157"/>
      <c r="O14" s="157"/>
      <c r="P14" s="157"/>
      <c r="Q14" s="157"/>
      <c r="R14" s="157"/>
      <c r="S14" s="157"/>
      <c r="T14" s="157"/>
      <c r="U14" s="157"/>
    </row>
    <row r="15" spans="1:21">
      <c r="A15" s="630" t="str">
        <f>TRIM('7.11 - 7.14'!A55&amp;'7.11 - 7.14'!A56)</f>
        <v>7.14 PUNO: POBLACIÓN JUVENIL ECONÓMICAMENTE ACTIVA OCUPADA DE 14 A 29 AÑOS DE EDAD, SEGÚN ÁMBITO GEOGRÁFICO Y SEXO, 2015 - 2021</v>
      </c>
      <c r="B15" s="157"/>
      <c r="C15" s="157"/>
      <c r="D15" s="157"/>
      <c r="E15" s="157"/>
      <c r="F15" s="157"/>
      <c r="G15" s="157"/>
      <c r="H15" s="157"/>
      <c r="I15" s="157"/>
      <c r="J15" s="157"/>
      <c r="K15" s="157"/>
      <c r="L15" s="157"/>
      <c r="M15" s="157"/>
      <c r="N15" s="157"/>
      <c r="O15" s="157"/>
      <c r="P15" s="157"/>
      <c r="Q15" s="157"/>
      <c r="R15" s="157"/>
      <c r="S15" s="157"/>
      <c r="T15" s="157"/>
      <c r="U15" s="157"/>
    </row>
    <row r="16" spans="1:21">
      <c r="A16" s="630" t="str">
        <f>TRIM('7.15 - 7.16'!A1)</f>
        <v>7.15 PUNO: EVOLUCIÓN DE LA TASA DE EMPLEO FORMAL, SEGÚN ÁMBITO GEOGRÁFICO Y SEXO, 2017 - 2023</v>
      </c>
      <c r="B16" s="157"/>
      <c r="C16" s="157"/>
      <c r="D16" s="157"/>
      <c r="E16" s="157"/>
      <c r="F16" s="157"/>
      <c r="G16" s="157"/>
      <c r="H16" s="157"/>
      <c r="I16" s="157"/>
      <c r="J16" s="157"/>
      <c r="K16" s="157"/>
      <c r="L16" s="157"/>
      <c r="M16" s="157"/>
      <c r="N16" s="157"/>
      <c r="O16" s="157"/>
      <c r="P16" s="157"/>
      <c r="Q16" s="157"/>
      <c r="R16" s="157"/>
      <c r="S16" s="157"/>
      <c r="T16" s="157"/>
      <c r="U16" s="157"/>
    </row>
    <row r="17" spans="1:21">
      <c r="A17" s="630" t="str">
        <f>TRIM('7.15 - 7.16'!A16)</f>
        <v>7.16 PUNO: EVOLUCIÓN DE LA TASA DE EMPLEO INFORMAL, SEGÚN ÁMBITO GEOGRÁFICO Y SEXO, 2017 - 2023</v>
      </c>
      <c r="B17" s="157"/>
      <c r="C17" s="157"/>
      <c r="D17" s="157"/>
      <c r="E17" s="157"/>
      <c r="F17" s="157"/>
      <c r="G17" s="157"/>
      <c r="H17" s="157"/>
      <c r="I17" s="157"/>
      <c r="J17" s="157"/>
      <c r="K17" s="157"/>
      <c r="L17" s="157"/>
      <c r="M17" s="157"/>
      <c r="N17" s="157"/>
      <c r="O17" s="157"/>
      <c r="P17" s="157"/>
      <c r="Q17" s="157"/>
      <c r="R17" s="157"/>
      <c r="S17" s="157"/>
      <c r="T17" s="157"/>
      <c r="U17" s="157"/>
    </row>
    <row r="18" spans="1:21">
      <c r="A18" s="630" t="str">
        <f>TRIM('7.17'!A1&amp;'7.17'!A2)</f>
        <v>7.17 PUNO: TASA DE EMPLEO INFORMAL DENTRO Y FUERA DEL SECTOR INFORMAL POR SEXO, SEGÚN ÁMBITO GEOGRÁFICO, 2016 - 2023</v>
      </c>
      <c r="B18" s="157"/>
      <c r="C18" s="157"/>
      <c r="D18" s="157"/>
      <c r="E18" s="157"/>
      <c r="F18" s="157"/>
      <c r="G18" s="157"/>
      <c r="H18" s="157"/>
      <c r="I18" s="157"/>
      <c r="J18" s="157"/>
      <c r="K18" s="157"/>
      <c r="L18" s="157"/>
      <c r="M18" s="157"/>
      <c r="N18" s="157"/>
      <c r="O18" s="157"/>
      <c r="P18" s="157"/>
      <c r="Q18" s="157"/>
      <c r="R18" s="157"/>
      <c r="S18" s="157"/>
      <c r="T18" s="157"/>
      <c r="U18" s="157"/>
    </row>
    <row r="19" spans="1:21">
      <c r="A19" s="630" t="str">
        <f>TRIM('7.18 - 7.20'!O1&amp;'7.18 - 7.20'!O2)</f>
        <v>7.18 PUNO: INGRESO PROMEDIO MENSUAL PROVENIENTE DEL TRABAJO, SEGÚN ÁMBITO GEOGRÁFICO Y SEXO, 2017 - 2023</v>
      </c>
      <c r="B19" s="379"/>
      <c r="C19" s="379"/>
      <c r="D19" s="379"/>
      <c r="E19" s="379"/>
      <c r="F19" s="379"/>
      <c r="G19" s="379"/>
      <c r="H19" s="379"/>
      <c r="I19" s="379"/>
      <c r="J19" s="379"/>
      <c r="K19" s="379"/>
      <c r="L19" s="379"/>
      <c r="M19" s="379"/>
      <c r="N19" s="157"/>
      <c r="O19" s="157"/>
      <c r="P19" s="157"/>
      <c r="Q19" s="157"/>
      <c r="R19" s="157"/>
      <c r="S19" s="157"/>
      <c r="T19" s="157"/>
      <c r="U19" s="157"/>
    </row>
    <row r="20" spans="1:21">
      <c r="A20" s="630" t="str">
        <f>TRIM('7.18 - 7.20'!O18)</f>
        <v>7.19 PUNO: POBLACIÓN PENSIONISTA POR DECRETO LEY N° 19990, SEGÚN ÁMBITO GEOGRÁFICO Y SEXO, 2017 - 2023</v>
      </c>
      <c r="B20" s="379"/>
      <c r="C20" s="379"/>
      <c r="D20" s="379"/>
      <c r="E20" s="379"/>
      <c r="F20" s="379"/>
      <c r="G20" s="379"/>
      <c r="H20" s="379"/>
      <c r="I20" s="379"/>
      <c r="J20" s="379"/>
      <c r="K20" s="379"/>
      <c r="L20" s="379"/>
      <c r="M20" s="379"/>
      <c r="N20" s="157"/>
      <c r="O20" s="157"/>
      <c r="P20" s="157"/>
      <c r="Q20" s="157"/>
      <c r="R20" s="157"/>
      <c r="S20" s="157"/>
      <c r="T20" s="157"/>
      <c r="U20" s="157"/>
    </row>
    <row r="21" spans="1:21">
      <c r="A21" s="630" t="str">
        <f>TRIM('7.18 - 7.20'!O36)</f>
        <v>7.20 PUNO: POBLACIÓN PENSIONISTA POR DECRETO LEY N° 18846, SEGÚN ÁMBITO GEOGRÁFICO Y SEXO, 2017 - 2023</v>
      </c>
      <c r="B21" s="379"/>
      <c r="C21" s="379"/>
      <c r="D21" s="379"/>
      <c r="E21" s="379"/>
      <c r="F21" s="379"/>
      <c r="G21" s="379"/>
      <c r="H21" s="379"/>
      <c r="I21" s="379"/>
      <c r="J21" s="379"/>
      <c r="K21" s="379"/>
      <c r="L21" s="379"/>
      <c r="M21" s="379"/>
      <c r="N21" s="157"/>
      <c r="O21" s="157"/>
      <c r="P21" s="157"/>
      <c r="Q21" s="157"/>
      <c r="R21" s="157"/>
      <c r="S21" s="157"/>
      <c r="T21" s="157"/>
      <c r="U21" s="157"/>
    </row>
    <row r="22" spans="1:21">
      <c r="A22" s="630" t="str">
        <f>TRIM('7.21'!A1&amp;'7.21'!A2)</f>
        <v>7.21 PUNO: AFILIADOS ACTIVOS AL SISTEMA PRIVADO DE PENSIONES AL 31 DE DICIEMBRE 2023 POR ADMINISTRADORA, SEGÚN ÁMBITO GEOGRÁFICO, 2023</v>
      </c>
      <c r="B22" s="157"/>
      <c r="C22" s="157"/>
      <c r="D22" s="157"/>
      <c r="E22" s="157"/>
      <c r="F22" s="157"/>
      <c r="G22" s="157"/>
      <c r="H22" s="157"/>
      <c r="I22" s="157"/>
      <c r="J22" s="157"/>
      <c r="K22" s="157"/>
      <c r="L22" s="157"/>
      <c r="M22" s="157"/>
      <c r="N22" s="157"/>
      <c r="O22" s="157"/>
      <c r="P22" s="157"/>
      <c r="Q22" s="157"/>
      <c r="R22" s="157"/>
      <c r="S22" s="157"/>
      <c r="T22" s="157"/>
      <c r="U22" s="157"/>
    </row>
    <row r="23" spans="1:21">
      <c r="A23" s="630" t="str">
        <f>TRIM('7.22'!A1:K1&amp;'7.22'!A2:K2)</f>
        <v>7.22 PUNO: AFILIADOS ACTIVOS AL SISTEMA PRIVADO DE PENSIONES POR AFP, SEGÚN ÁMBITO GEOGRÁFICO, 2017 - 2023</v>
      </c>
      <c r="B23" s="157"/>
      <c r="C23" s="157"/>
      <c r="D23" s="157"/>
      <c r="E23" s="157"/>
      <c r="F23" s="157"/>
      <c r="G23" s="157"/>
      <c r="H23" s="157"/>
      <c r="I23" s="157"/>
      <c r="J23" s="157"/>
      <c r="K23" s="157"/>
      <c r="L23" s="157"/>
      <c r="M23" s="157"/>
      <c r="N23" s="157"/>
      <c r="O23" s="157"/>
      <c r="P23" s="157"/>
      <c r="Q23" s="157"/>
      <c r="R23" s="157"/>
      <c r="S23" s="157"/>
      <c r="T23" s="157"/>
      <c r="U23" s="157"/>
    </row>
    <row r="24" spans="1:21">
      <c r="A24" s="630" t="str">
        <f>TRIM('7.23'!A1)</f>
        <v>7.23 PUNO: AFILIADOS ACTIVOS AL SISTEMA PRIVADO DE PENSIONES POR MES, SEGÚN AFPs Y SEXO, 2015 - 2023</v>
      </c>
      <c r="B24" s="157"/>
      <c r="C24" s="157"/>
      <c r="D24" s="157"/>
      <c r="E24" s="157"/>
      <c r="F24" s="157"/>
      <c r="G24" s="157"/>
      <c r="H24" s="157"/>
      <c r="I24" s="157"/>
      <c r="J24" s="157"/>
      <c r="K24" s="157"/>
      <c r="L24" s="157"/>
      <c r="M24" s="157"/>
      <c r="N24" s="157"/>
      <c r="O24" s="157"/>
      <c r="P24" s="157"/>
      <c r="Q24" s="157"/>
      <c r="R24" s="157"/>
      <c r="S24" s="157"/>
      <c r="T24" s="157"/>
      <c r="U24" s="157"/>
    </row>
    <row r="25" spans="1:21">
      <c r="A25" s="630" t="str">
        <f>TRIM('7.24'!A1)</f>
        <v>7.24 PERÚ: REMUNERACIÓN MÍNIMA VITAL MENSUAL, 2011 - 2024</v>
      </c>
      <c r="B25" s="157"/>
      <c r="C25" s="157"/>
      <c r="D25" s="157"/>
      <c r="E25" s="157"/>
      <c r="F25" s="157"/>
      <c r="G25" s="157"/>
      <c r="H25" s="157"/>
      <c r="I25" s="157"/>
      <c r="J25" s="157"/>
      <c r="K25" s="157"/>
      <c r="L25" s="157"/>
      <c r="M25" s="157"/>
      <c r="N25" s="157"/>
      <c r="O25" s="157"/>
      <c r="P25" s="157"/>
      <c r="Q25" s="157"/>
      <c r="R25" s="157"/>
      <c r="S25" s="157"/>
      <c r="T25" s="157"/>
      <c r="U25" s="157"/>
    </row>
    <row r="26" spans="1:21" ht="16.5">
      <c r="A26" s="297"/>
      <c r="B26" s="157"/>
      <c r="C26" s="157"/>
      <c r="D26" s="157"/>
      <c r="E26" s="157"/>
      <c r="F26" s="157"/>
      <c r="G26" s="157"/>
      <c r="H26" s="157"/>
      <c r="I26" s="157"/>
      <c r="J26" s="157"/>
      <c r="K26" s="157"/>
      <c r="L26" s="157"/>
      <c r="M26" s="157"/>
      <c r="N26" s="157"/>
      <c r="O26" s="157"/>
      <c r="P26" s="157"/>
      <c r="Q26" s="157"/>
      <c r="R26" s="157"/>
      <c r="S26" s="157"/>
      <c r="T26" s="157"/>
      <c r="U26" s="157"/>
    </row>
    <row r="27" spans="1:21">
      <c r="A27" s="157"/>
      <c r="B27" s="157"/>
      <c r="C27" s="157"/>
      <c r="D27" s="157"/>
      <c r="E27" s="157"/>
      <c r="F27" s="157"/>
      <c r="G27" s="157"/>
      <c r="H27" s="157"/>
      <c r="I27" s="157"/>
      <c r="J27" s="157"/>
      <c r="K27" s="157"/>
      <c r="L27" s="157"/>
      <c r="M27" s="157"/>
      <c r="N27" s="157"/>
      <c r="O27" s="157"/>
      <c r="P27" s="157"/>
      <c r="Q27" s="157"/>
      <c r="R27" s="157"/>
      <c r="S27" s="157"/>
      <c r="T27" s="157"/>
      <c r="U27" s="157"/>
    </row>
    <row r="28" spans="1:21">
      <c r="A28" s="157"/>
      <c r="B28" s="157"/>
      <c r="C28" s="157"/>
      <c r="D28" s="157"/>
      <c r="E28" s="157"/>
      <c r="F28" s="157"/>
      <c r="G28" s="157"/>
      <c r="H28" s="157"/>
      <c r="I28" s="157"/>
      <c r="J28" s="157"/>
      <c r="K28" s="157"/>
      <c r="L28" s="157"/>
      <c r="M28" s="157"/>
      <c r="N28" s="157"/>
      <c r="O28" s="157"/>
      <c r="P28" s="157"/>
      <c r="Q28" s="157"/>
      <c r="R28" s="157"/>
      <c r="S28" s="157"/>
      <c r="T28" s="157"/>
      <c r="U28" s="157"/>
    </row>
    <row r="29" spans="1:21">
      <c r="A29" s="157"/>
      <c r="B29" s="157"/>
      <c r="C29" s="157"/>
      <c r="D29" s="157"/>
      <c r="E29" s="157"/>
      <c r="F29" s="157"/>
      <c r="G29" s="157"/>
      <c r="H29" s="157"/>
      <c r="I29" s="157"/>
      <c r="J29" s="157"/>
      <c r="K29" s="157"/>
      <c r="L29" s="157"/>
      <c r="M29" s="157"/>
      <c r="N29" s="157"/>
      <c r="O29" s="157"/>
      <c r="P29" s="157"/>
      <c r="Q29" s="157"/>
      <c r="R29" s="157"/>
      <c r="S29" s="157"/>
      <c r="T29" s="157"/>
      <c r="U29" s="157"/>
    </row>
    <row r="30" spans="1:21">
      <c r="A30" s="157"/>
      <c r="B30" s="157"/>
      <c r="C30" s="157"/>
      <c r="D30" s="157"/>
      <c r="E30" s="157"/>
      <c r="F30" s="157"/>
      <c r="G30" s="157"/>
      <c r="H30" s="157"/>
      <c r="I30" s="157"/>
      <c r="J30" s="157"/>
      <c r="K30" s="157"/>
      <c r="L30" s="157"/>
      <c r="M30" s="157"/>
      <c r="N30" s="157"/>
      <c r="O30" s="157"/>
      <c r="P30" s="157"/>
      <c r="Q30" s="157"/>
      <c r="R30" s="157"/>
      <c r="S30" s="157"/>
      <c r="T30" s="157"/>
      <c r="U30" s="157"/>
    </row>
    <row r="31" spans="1:21">
      <c r="A31" s="157"/>
      <c r="B31" s="157"/>
      <c r="C31" s="157"/>
      <c r="D31" s="157"/>
      <c r="E31" s="157"/>
      <c r="F31" s="157"/>
      <c r="G31" s="157"/>
      <c r="H31" s="157"/>
      <c r="I31" s="157"/>
      <c r="J31" s="157"/>
      <c r="K31" s="157"/>
      <c r="L31" s="157"/>
      <c r="M31" s="157"/>
      <c r="N31" s="157"/>
      <c r="O31" s="157"/>
      <c r="P31" s="157"/>
      <c r="Q31" s="157"/>
      <c r="R31" s="157"/>
      <c r="S31" s="157"/>
      <c r="T31" s="157"/>
      <c r="U31" s="157"/>
    </row>
    <row r="32" spans="1:21">
      <c r="A32" s="157"/>
      <c r="B32" s="157"/>
      <c r="C32" s="157"/>
      <c r="D32" s="157"/>
      <c r="E32" s="157"/>
      <c r="F32" s="157"/>
      <c r="G32" s="157"/>
      <c r="H32" s="157"/>
      <c r="I32" s="157"/>
      <c r="J32" s="157"/>
      <c r="K32" s="157"/>
      <c r="L32" s="157"/>
      <c r="M32" s="157"/>
      <c r="N32" s="157"/>
      <c r="O32" s="157"/>
      <c r="P32" s="157"/>
      <c r="Q32" s="157"/>
      <c r="R32" s="157"/>
      <c r="S32" s="157"/>
      <c r="T32" s="157"/>
      <c r="U32" s="157"/>
    </row>
    <row r="33" spans="1:21">
      <c r="A33" s="157"/>
      <c r="B33" s="157"/>
      <c r="C33" s="157"/>
      <c r="D33" s="157"/>
      <c r="E33" s="157"/>
      <c r="F33" s="157"/>
      <c r="G33" s="157"/>
      <c r="H33" s="157"/>
      <c r="I33" s="157"/>
      <c r="J33" s="157"/>
      <c r="K33" s="157"/>
      <c r="L33" s="157"/>
      <c r="M33" s="157"/>
      <c r="N33" s="157"/>
      <c r="O33" s="157"/>
      <c r="P33" s="157"/>
      <c r="Q33" s="157"/>
      <c r="R33" s="157"/>
      <c r="S33" s="157"/>
      <c r="T33" s="157"/>
      <c r="U33" s="157"/>
    </row>
    <row r="34" spans="1:21">
      <c r="A34" s="157"/>
      <c r="B34" s="157"/>
      <c r="C34" s="157"/>
      <c r="D34" s="157"/>
      <c r="E34" s="157"/>
      <c r="F34" s="157"/>
      <c r="G34" s="157"/>
      <c r="H34" s="157"/>
      <c r="I34" s="157"/>
      <c r="J34" s="157"/>
      <c r="K34" s="157"/>
      <c r="L34" s="157"/>
      <c r="M34" s="157"/>
      <c r="N34" s="157"/>
      <c r="O34" s="157"/>
      <c r="P34" s="157"/>
      <c r="Q34" s="157"/>
      <c r="R34" s="157"/>
      <c r="S34" s="157"/>
      <c r="T34" s="157"/>
      <c r="U34" s="157"/>
    </row>
    <row r="35" spans="1:21">
      <c r="A35" s="157"/>
      <c r="B35" s="157"/>
      <c r="C35" s="157"/>
      <c r="D35" s="157"/>
      <c r="E35" s="157"/>
      <c r="F35" s="157"/>
      <c r="G35" s="157"/>
      <c r="H35" s="157"/>
      <c r="I35" s="157"/>
      <c r="J35" s="157"/>
      <c r="K35" s="157"/>
      <c r="L35" s="157"/>
      <c r="M35" s="157"/>
      <c r="N35" s="157"/>
      <c r="O35" s="157"/>
      <c r="P35" s="157"/>
      <c r="Q35" s="157"/>
      <c r="R35" s="157"/>
      <c r="S35" s="157"/>
      <c r="T35" s="157"/>
      <c r="U35" s="157"/>
    </row>
    <row r="36" spans="1:21">
      <c r="A36" s="157"/>
      <c r="B36" s="157"/>
      <c r="C36" s="157"/>
      <c r="D36" s="157"/>
      <c r="E36" s="157"/>
      <c r="F36" s="157"/>
      <c r="G36" s="157"/>
      <c r="H36" s="157"/>
      <c r="I36" s="157"/>
      <c r="J36" s="157"/>
      <c r="K36" s="157"/>
      <c r="L36" s="157"/>
      <c r="M36" s="157"/>
      <c r="N36" s="157"/>
      <c r="O36" s="157"/>
      <c r="P36" s="157"/>
      <c r="Q36" s="157"/>
      <c r="R36" s="157"/>
      <c r="S36" s="157"/>
      <c r="T36" s="157"/>
      <c r="U36" s="157"/>
    </row>
    <row r="37" spans="1:21">
      <c r="A37" s="157"/>
      <c r="B37" s="157"/>
      <c r="C37" s="157"/>
      <c r="D37" s="157"/>
      <c r="E37" s="157"/>
      <c r="F37" s="157"/>
      <c r="G37" s="157"/>
      <c r="H37" s="157"/>
      <c r="I37" s="157"/>
      <c r="J37" s="157"/>
      <c r="K37" s="157"/>
      <c r="L37" s="157"/>
      <c r="M37" s="157"/>
      <c r="N37" s="157"/>
      <c r="O37" s="157"/>
      <c r="P37" s="157"/>
      <c r="Q37" s="157"/>
      <c r="R37" s="157"/>
      <c r="S37" s="157"/>
      <c r="T37" s="157"/>
      <c r="U37" s="157"/>
    </row>
    <row r="38" spans="1:21">
      <c r="A38" s="157"/>
      <c r="B38" s="157"/>
      <c r="C38" s="157"/>
      <c r="D38" s="157"/>
      <c r="E38" s="157"/>
      <c r="F38" s="157"/>
      <c r="G38" s="157"/>
      <c r="H38" s="157"/>
      <c r="I38" s="157"/>
      <c r="J38" s="157"/>
      <c r="K38" s="157"/>
      <c r="L38" s="157"/>
      <c r="M38" s="157"/>
      <c r="N38" s="157"/>
      <c r="O38" s="157"/>
      <c r="P38" s="157"/>
      <c r="Q38" s="157"/>
      <c r="R38" s="157"/>
      <c r="S38" s="157"/>
      <c r="T38" s="157"/>
      <c r="U38" s="157"/>
    </row>
    <row r="39" spans="1:21">
      <c r="A39" s="157"/>
      <c r="B39" s="157"/>
      <c r="C39" s="157"/>
      <c r="D39" s="157"/>
      <c r="E39" s="157"/>
      <c r="F39" s="157"/>
      <c r="G39" s="157"/>
      <c r="H39" s="157"/>
      <c r="I39" s="157"/>
      <c r="J39" s="157"/>
      <c r="K39" s="157"/>
      <c r="L39" s="157"/>
      <c r="M39" s="157"/>
      <c r="N39" s="157"/>
      <c r="O39" s="157"/>
      <c r="P39" s="157"/>
      <c r="Q39" s="157"/>
      <c r="R39" s="157"/>
      <c r="S39" s="157"/>
      <c r="T39" s="157"/>
      <c r="U39" s="157"/>
    </row>
    <row r="40" spans="1:21">
      <c r="A40" s="157"/>
      <c r="B40" s="157"/>
      <c r="C40" s="157"/>
      <c r="D40" s="157"/>
      <c r="E40" s="157"/>
      <c r="F40" s="157"/>
      <c r="G40" s="157"/>
      <c r="H40" s="157"/>
      <c r="I40" s="157"/>
      <c r="J40" s="157"/>
      <c r="K40" s="157"/>
      <c r="L40" s="157"/>
      <c r="M40" s="157"/>
      <c r="N40" s="157"/>
      <c r="O40" s="157"/>
      <c r="P40" s="157"/>
      <c r="Q40" s="157"/>
      <c r="R40" s="157"/>
      <c r="S40" s="157"/>
      <c r="T40" s="157"/>
      <c r="U40" s="157"/>
    </row>
    <row r="41" spans="1:21">
      <c r="A41" s="157"/>
      <c r="B41" s="157"/>
      <c r="C41" s="157"/>
      <c r="D41" s="157"/>
      <c r="E41" s="157"/>
      <c r="F41" s="157"/>
      <c r="G41" s="157"/>
      <c r="H41" s="157"/>
      <c r="I41" s="157"/>
      <c r="J41" s="157"/>
      <c r="K41" s="157"/>
      <c r="L41" s="157"/>
      <c r="M41" s="157"/>
      <c r="N41" s="157"/>
      <c r="O41" s="157"/>
      <c r="P41" s="157"/>
      <c r="Q41" s="157"/>
      <c r="R41" s="157"/>
      <c r="S41" s="157"/>
      <c r="T41" s="157"/>
      <c r="U41" s="157"/>
    </row>
    <row r="42" spans="1:21">
      <c r="A42" s="157"/>
      <c r="B42" s="157"/>
      <c r="C42" s="157"/>
      <c r="D42" s="157"/>
      <c r="E42" s="157"/>
      <c r="F42" s="157"/>
      <c r="G42" s="157"/>
      <c r="H42" s="157"/>
      <c r="I42" s="157"/>
      <c r="J42" s="157"/>
      <c r="K42" s="157"/>
      <c r="L42" s="157"/>
      <c r="M42" s="157"/>
      <c r="N42" s="157"/>
      <c r="O42" s="157"/>
      <c r="P42" s="157"/>
      <c r="Q42" s="157"/>
      <c r="R42" s="157"/>
      <c r="S42" s="157"/>
      <c r="T42" s="157"/>
      <c r="U42" s="157"/>
    </row>
    <row r="43" spans="1:21">
      <c r="A43" s="157"/>
      <c r="B43" s="157"/>
      <c r="C43" s="157"/>
      <c r="D43" s="157"/>
      <c r="E43" s="157"/>
      <c r="F43" s="157"/>
      <c r="G43" s="157"/>
      <c r="H43" s="157"/>
      <c r="I43" s="157"/>
      <c r="J43" s="157"/>
      <c r="K43" s="157"/>
      <c r="L43" s="157"/>
      <c r="M43" s="157"/>
      <c r="N43" s="157"/>
      <c r="O43" s="157"/>
      <c r="P43" s="157"/>
      <c r="Q43" s="157"/>
      <c r="R43" s="157"/>
      <c r="S43" s="157"/>
      <c r="T43" s="157"/>
      <c r="U43" s="157"/>
    </row>
    <row r="44" spans="1:21">
      <c r="A44" s="157"/>
      <c r="B44" s="157"/>
      <c r="C44" s="157"/>
      <c r="D44" s="157"/>
      <c r="E44" s="157"/>
      <c r="F44" s="157"/>
      <c r="G44" s="157"/>
      <c r="H44" s="157"/>
      <c r="I44" s="157"/>
      <c r="J44" s="157"/>
      <c r="K44" s="157"/>
      <c r="L44" s="157"/>
      <c r="M44" s="157"/>
      <c r="N44" s="157"/>
      <c r="O44" s="157"/>
      <c r="P44" s="157"/>
      <c r="Q44" s="157"/>
      <c r="R44" s="157"/>
      <c r="S44" s="157"/>
      <c r="T44" s="157"/>
      <c r="U44" s="157"/>
    </row>
    <row r="45" spans="1:21">
      <c r="A45" s="157"/>
      <c r="B45" s="157"/>
      <c r="C45" s="157"/>
      <c r="D45" s="157"/>
      <c r="E45" s="157"/>
      <c r="F45" s="157"/>
      <c r="G45" s="157"/>
      <c r="H45" s="157"/>
      <c r="I45" s="157"/>
      <c r="J45" s="157"/>
      <c r="K45" s="157"/>
      <c r="L45" s="157"/>
      <c r="M45" s="157"/>
      <c r="N45" s="157"/>
      <c r="O45" s="157"/>
      <c r="P45" s="157"/>
      <c r="Q45" s="157"/>
      <c r="R45" s="157"/>
      <c r="S45" s="157"/>
      <c r="T45" s="157"/>
      <c r="U45" s="157"/>
    </row>
    <row r="46" spans="1:21">
      <c r="A46" s="157"/>
      <c r="B46" s="157"/>
      <c r="C46" s="157"/>
      <c r="D46" s="157"/>
      <c r="E46" s="157"/>
      <c r="F46" s="157"/>
      <c r="G46" s="157"/>
      <c r="H46" s="157"/>
      <c r="I46" s="157"/>
      <c r="J46" s="157"/>
      <c r="K46" s="157"/>
      <c r="L46" s="157"/>
      <c r="M46" s="157"/>
      <c r="N46" s="157"/>
      <c r="O46" s="157"/>
      <c r="P46" s="157"/>
      <c r="Q46" s="157"/>
      <c r="R46" s="157"/>
      <c r="S46" s="157"/>
      <c r="T46" s="157"/>
      <c r="U46" s="157"/>
    </row>
    <row r="47" spans="1:21">
      <c r="A47" s="157"/>
      <c r="B47" s="157"/>
      <c r="C47" s="157"/>
      <c r="D47" s="157"/>
      <c r="E47" s="157"/>
      <c r="F47" s="157"/>
      <c r="G47" s="157"/>
      <c r="H47" s="157"/>
      <c r="I47" s="157"/>
      <c r="J47" s="157"/>
      <c r="K47" s="157"/>
      <c r="L47" s="157"/>
      <c r="M47" s="157"/>
      <c r="N47" s="157"/>
      <c r="O47" s="157"/>
      <c r="P47" s="157"/>
      <c r="Q47" s="157"/>
      <c r="R47" s="157"/>
      <c r="S47" s="157"/>
      <c r="T47" s="157"/>
      <c r="U47" s="157"/>
    </row>
    <row r="48" spans="1:21">
      <c r="A48" s="157"/>
      <c r="B48" s="157"/>
      <c r="C48" s="157"/>
      <c r="D48" s="157"/>
      <c r="E48" s="157"/>
      <c r="F48" s="157"/>
      <c r="G48" s="157"/>
      <c r="H48" s="157"/>
      <c r="I48" s="157"/>
      <c r="J48" s="157"/>
      <c r="K48" s="157"/>
      <c r="L48" s="157"/>
      <c r="M48" s="157"/>
      <c r="N48" s="157"/>
      <c r="O48" s="157"/>
      <c r="P48" s="157"/>
      <c r="Q48" s="157"/>
      <c r="R48" s="157"/>
      <c r="S48" s="157"/>
      <c r="T48" s="157"/>
      <c r="U48" s="157"/>
    </row>
    <row r="49" spans="1:21">
      <c r="A49" s="157"/>
      <c r="B49" s="157"/>
      <c r="C49" s="157"/>
      <c r="D49" s="157"/>
      <c r="E49" s="157"/>
      <c r="F49" s="157"/>
      <c r="G49" s="157"/>
      <c r="H49" s="157"/>
      <c r="I49" s="157"/>
      <c r="J49" s="157"/>
      <c r="K49" s="157"/>
      <c r="L49" s="157"/>
      <c r="M49" s="157"/>
      <c r="N49" s="157"/>
      <c r="O49" s="157"/>
      <c r="P49" s="157"/>
      <c r="Q49" s="157"/>
      <c r="R49" s="157"/>
      <c r="S49" s="157"/>
      <c r="T49" s="157"/>
      <c r="U49" s="157"/>
    </row>
    <row r="50" spans="1:21">
      <c r="A50" s="157"/>
      <c r="B50" s="157"/>
      <c r="C50" s="157"/>
      <c r="D50" s="157"/>
      <c r="E50" s="157"/>
      <c r="F50" s="157"/>
      <c r="G50" s="157"/>
      <c r="H50" s="157"/>
      <c r="I50" s="157"/>
      <c r="J50" s="157"/>
      <c r="K50" s="157"/>
      <c r="L50" s="157"/>
      <c r="M50" s="157"/>
      <c r="N50" s="157"/>
      <c r="O50" s="157"/>
      <c r="P50" s="157"/>
      <c r="Q50" s="157"/>
      <c r="R50" s="157"/>
      <c r="S50" s="157"/>
      <c r="T50" s="157"/>
      <c r="U50" s="157"/>
    </row>
    <row r="51" spans="1:21">
      <c r="A51" s="157"/>
      <c r="B51" s="157"/>
      <c r="C51" s="157"/>
      <c r="D51" s="157"/>
      <c r="E51" s="157"/>
      <c r="F51" s="157"/>
      <c r="G51" s="157"/>
      <c r="H51" s="157"/>
      <c r="I51" s="157"/>
      <c r="J51" s="157"/>
      <c r="K51" s="157"/>
      <c r="L51" s="157"/>
      <c r="M51" s="157"/>
      <c r="N51" s="157"/>
      <c r="O51" s="157"/>
      <c r="P51" s="157"/>
      <c r="Q51" s="157"/>
      <c r="R51" s="157"/>
      <c r="S51" s="157"/>
      <c r="T51" s="157"/>
      <c r="U51" s="157"/>
    </row>
    <row r="52" spans="1:21">
      <c r="A52" s="157"/>
    </row>
    <row r="53" spans="1:21">
      <c r="A53" s="157"/>
    </row>
    <row r="54" spans="1:21">
      <c r="A54" s="157"/>
    </row>
  </sheetData>
  <hyperlinks>
    <hyperlink ref="A2" location="'7.1 - 7.2 '!P1" display="'7.1 - 7.2 '!P1"/>
    <hyperlink ref="A4" location="'7.3 - 7.5'!Q1" display="'7.3 - 7.5'!Q1"/>
    <hyperlink ref="A9" location="'7.8'!I1" display="'7.8'!I1"/>
    <hyperlink ref="A17" location="'7.15 - 7.16'!A16" display="'7.15 - 7.16'!A16"/>
    <hyperlink ref="A24" location="'7.23'!A1" display="'7.23'!A1"/>
    <hyperlink ref="A25" location="'7.24'!A1" display="'7.24'!A1"/>
    <hyperlink ref="A10" location="'7.9'!A1" display="'7.9'!A1"/>
    <hyperlink ref="A3" location="'7.1 - 7.2 '!P15" display="'7.1 - 7.2 '!P15"/>
    <hyperlink ref="A5" location="'7.3 - 7.5'!Q16" display="'7.3 - 7.5'!Q16"/>
    <hyperlink ref="A6" location="'7.3 - 7.5'!Q36" display="'7.3 - 7.5'!Q36"/>
    <hyperlink ref="A7" location="'7.6 - 7.7'!R1" display="'7.6 - 7.7'!R1"/>
    <hyperlink ref="A8" location="'7.6 - 7.7'!R38" display="'7.6 - 7.7'!R38"/>
    <hyperlink ref="A11" location="'7.10'!N1" display="'7.10'!N1"/>
    <hyperlink ref="A12" location="'7.11 - 7.14'!A1" display="'7.11 - 7.14'!A1"/>
    <hyperlink ref="A13" location="'7.11 - 7.14'!A25" display="'7.11 - 7.14'!A25"/>
    <hyperlink ref="A14" location="'7.11 - 7.14'!A37" display="'7.11 - 7.14'!A37"/>
    <hyperlink ref="A15" location="'7.11 - 7.14'!A55" display="'7.11 - 7.14'!A55"/>
    <hyperlink ref="A16" location="'7.15 - 7.16'!A1" display="'7.15 - 7.16'!A1"/>
    <hyperlink ref="A18" location="'7.17'!A1" display="'7.17'!A1"/>
    <hyperlink ref="A19" location="'7.18 - 7.20'!O1" display="'7.18 - 7.20'!O1"/>
    <hyperlink ref="A20" location="'7.18 - 7.20'!O18" display="'7.18 - 7.20'!O18"/>
    <hyperlink ref="A21" location="'7.18 - 7.20'!O36" display="'7.18 - 7.20'!O36"/>
    <hyperlink ref="A22" location="'7.21'!A1" display="'7.21'!A1"/>
    <hyperlink ref="A23" location="'7.22'!A1" display="'7.22'!A1"/>
  </hyperlinks>
  <pageMargins left="0.70866141732283472" right="0.70866141732283472" top="0.74803149606299213" bottom="0.74803149606299213" header="0.31496062992125984" footer="0.31496062992125984"/>
  <pageSetup paperSize="9" scale="70" orientation="landscape"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zoomScaleNormal="100" zoomScaleSheetLayoutView="100" workbookViewId="0">
      <selection activeCell="A16" sqref="A16:J16"/>
    </sheetView>
  </sheetViews>
  <sheetFormatPr baseColWidth="10" defaultColWidth="11.42578125" defaultRowHeight="12.75"/>
  <cols>
    <col min="1" max="1" width="14.7109375" style="79" customWidth="1"/>
    <col min="2" max="3" width="9.7109375" style="79" hidden="1" customWidth="1"/>
    <col min="4" max="10" width="9.7109375" style="79" customWidth="1"/>
    <col min="11" max="12" width="6.42578125" style="79" customWidth="1"/>
    <col min="13" max="13" width="6.140625" style="79" customWidth="1"/>
    <col min="14" max="14" width="7.28515625" style="79" customWidth="1"/>
    <col min="15" max="15" width="7.5703125" style="79" customWidth="1"/>
    <col min="16" max="16384" width="11.42578125" style="79"/>
  </cols>
  <sheetData>
    <row r="1" spans="1:17" ht="12" customHeight="1">
      <c r="A1" s="856" t="s">
        <v>284</v>
      </c>
      <c r="B1" s="856"/>
      <c r="C1" s="856"/>
      <c r="D1" s="856"/>
      <c r="E1" s="856"/>
      <c r="F1" s="856"/>
      <c r="G1" s="856"/>
      <c r="H1" s="856"/>
      <c r="I1" s="856"/>
      <c r="J1" s="856"/>
    </row>
    <row r="2" spans="1:17" ht="12" customHeight="1">
      <c r="A2" s="617" t="s">
        <v>236</v>
      </c>
      <c r="B2" s="225"/>
      <c r="C2" s="225"/>
      <c r="D2" s="225"/>
      <c r="E2" s="225"/>
      <c r="F2" s="225"/>
      <c r="G2" s="225"/>
      <c r="H2" s="225"/>
    </row>
    <row r="3" spans="1:17" ht="5.0999999999999996" customHeight="1">
      <c r="B3" s="144"/>
      <c r="C3" s="144"/>
      <c r="D3" s="144"/>
      <c r="E3" s="144"/>
      <c r="F3" s="144"/>
      <c r="G3" s="144"/>
    </row>
    <row r="4" spans="1:17" ht="24" customHeight="1">
      <c r="A4" s="614" t="s">
        <v>269</v>
      </c>
      <c r="B4" s="382">
        <v>2015</v>
      </c>
      <c r="C4" s="382">
        <v>2016</v>
      </c>
      <c r="D4" s="723">
        <v>2017</v>
      </c>
      <c r="E4" s="382">
        <v>2018</v>
      </c>
      <c r="F4" s="382">
        <v>2019</v>
      </c>
      <c r="G4" s="382">
        <v>2020</v>
      </c>
      <c r="H4" s="382">
        <v>2021</v>
      </c>
      <c r="I4" s="382">
        <v>2022</v>
      </c>
      <c r="J4" s="382">
        <v>2023</v>
      </c>
    </row>
    <row r="5" spans="1:17" ht="6.75" customHeight="1">
      <c r="A5" s="275"/>
      <c r="B5" s="144"/>
      <c r="C5" s="144"/>
      <c r="D5" s="681"/>
      <c r="E5" s="144"/>
      <c r="F5" s="144"/>
      <c r="G5" s="144"/>
    </row>
    <row r="6" spans="1:17" s="273" customFormat="1" ht="21.95" customHeight="1">
      <c r="A6" s="509" t="s">
        <v>229</v>
      </c>
      <c r="B6" s="510">
        <v>26.849569657830816</v>
      </c>
      <c r="C6" s="510">
        <v>28.02838084924473</v>
      </c>
      <c r="D6" s="724">
        <v>27.453495770732456</v>
      </c>
      <c r="E6" s="510">
        <v>27.56162922816813</v>
      </c>
      <c r="F6" s="510">
        <v>27.259077943317799</v>
      </c>
      <c r="G6" s="510">
        <v>24.661313938057862</v>
      </c>
      <c r="H6" s="510">
        <v>23.15</v>
      </c>
      <c r="I6" s="510">
        <v>26.013818689221218</v>
      </c>
      <c r="J6" s="510">
        <v>28.85803777193604</v>
      </c>
      <c r="K6" s="511"/>
      <c r="O6" s="511"/>
      <c r="P6" s="511"/>
      <c r="Q6" s="511"/>
    </row>
    <row r="7" spans="1:17" s="273" customFormat="1" ht="21.95" customHeight="1">
      <c r="A7" s="512" t="s">
        <v>1</v>
      </c>
      <c r="B7" s="513">
        <v>28.989166764051937</v>
      </c>
      <c r="C7" s="513">
        <v>30.50231127209096</v>
      </c>
      <c r="D7" s="725">
        <v>30.238420088293623</v>
      </c>
      <c r="E7" s="513">
        <v>29.861311325598813</v>
      </c>
      <c r="F7" s="513">
        <v>27.259077943317799</v>
      </c>
      <c r="G7" s="513">
        <v>26.055287988662251</v>
      </c>
      <c r="H7" s="513">
        <v>24.63</v>
      </c>
      <c r="I7" s="513">
        <v>28.2803626595956</v>
      </c>
      <c r="J7" s="513">
        <v>30.655979291430231</v>
      </c>
    </row>
    <row r="8" spans="1:17" s="273" customFormat="1" ht="21.95" customHeight="1">
      <c r="A8" s="512" t="s">
        <v>2</v>
      </c>
      <c r="B8" s="364">
        <v>24.086571308640455</v>
      </c>
      <c r="C8" s="364">
        <v>24.858641063632188</v>
      </c>
      <c r="D8" s="726">
        <v>23.93936541698039</v>
      </c>
      <c r="E8" s="364">
        <v>24.662904623513754</v>
      </c>
      <c r="F8" s="364">
        <v>24.2216250690294</v>
      </c>
      <c r="G8" s="364">
        <v>22.734929864079596</v>
      </c>
      <c r="H8" s="364">
        <v>21.24</v>
      </c>
      <c r="I8" s="364">
        <v>23.184207563990348</v>
      </c>
      <c r="J8" s="364">
        <v>26.607125489817125</v>
      </c>
    </row>
    <row r="9" spans="1:17" ht="6" customHeight="1">
      <c r="A9" s="277"/>
      <c r="B9" s="477"/>
      <c r="C9" s="477"/>
      <c r="D9" s="727"/>
      <c r="E9" s="477"/>
      <c r="F9" s="477"/>
      <c r="G9" s="477"/>
      <c r="H9" s="477"/>
      <c r="I9" s="477"/>
      <c r="J9" s="477"/>
    </row>
    <row r="10" spans="1:17" s="273" customFormat="1" ht="21.95" customHeight="1">
      <c r="A10" s="514" t="s">
        <v>3</v>
      </c>
      <c r="B10" s="510">
        <v>10.728120255975471</v>
      </c>
      <c r="C10" s="510">
        <v>14.701920874184424</v>
      </c>
      <c r="D10" s="724">
        <v>11.855517284051093</v>
      </c>
      <c r="E10" s="510">
        <v>12.433470058048405</v>
      </c>
      <c r="F10" s="510">
        <v>12.3894984167644</v>
      </c>
      <c r="G10" s="510">
        <v>10.425508410300395</v>
      </c>
      <c r="H10" s="510">
        <v>9.64</v>
      </c>
      <c r="I10" s="510">
        <v>10.637682340024828</v>
      </c>
      <c r="J10" s="510">
        <v>10.658785527416901</v>
      </c>
      <c r="K10" s="511"/>
      <c r="O10" s="511"/>
    </row>
    <row r="11" spans="1:17" s="273" customFormat="1" ht="21.95" customHeight="1">
      <c r="A11" s="515" t="s">
        <v>1</v>
      </c>
      <c r="B11" s="513">
        <v>14.885985241053547</v>
      </c>
      <c r="C11" s="513">
        <v>16.637529019741869</v>
      </c>
      <c r="D11" s="725">
        <v>14.138476976577275</v>
      </c>
      <c r="E11" s="513">
        <v>15.015128954380117</v>
      </c>
      <c r="F11" s="513">
        <v>12.3894984167644</v>
      </c>
      <c r="G11" s="513">
        <v>13.354713431189214</v>
      </c>
      <c r="H11" s="513">
        <v>12.16</v>
      </c>
      <c r="I11" s="513">
        <v>12.738952889979663</v>
      </c>
      <c r="J11" s="513">
        <v>11.870041874170822</v>
      </c>
    </row>
    <row r="12" spans="1:17" s="273" customFormat="1" ht="21.95" customHeight="1">
      <c r="A12" s="515" t="s">
        <v>2</v>
      </c>
      <c r="B12" s="364">
        <v>6.4279586819203294</v>
      </c>
      <c r="C12" s="364">
        <v>12.653991098551449</v>
      </c>
      <c r="D12" s="726">
        <v>9.2763420794339719</v>
      </c>
      <c r="E12" s="364">
        <v>9.5373601459322046</v>
      </c>
      <c r="F12" s="364">
        <v>10.2288980302404</v>
      </c>
      <c r="G12" s="364">
        <v>7.1649837529701319</v>
      </c>
      <c r="H12" s="364">
        <v>6.95</v>
      </c>
      <c r="I12" s="364">
        <v>8.4139273316201351</v>
      </c>
      <c r="J12" s="364">
        <v>9.3449127590416623</v>
      </c>
    </row>
    <row r="13" spans="1:17" ht="5.25" customHeight="1">
      <c r="A13" s="278"/>
      <c r="B13" s="383"/>
      <c r="C13" s="209"/>
      <c r="D13" s="673"/>
      <c r="E13" s="209"/>
      <c r="F13" s="209"/>
      <c r="G13" s="209"/>
      <c r="H13" s="209"/>
      <c r="I13" s="209"/>
      <c r="J13" s="209"/>
    </row>
    <row r="14" spans="1:17" ht="11.1" customHeight="1">
      <c r="A14" s="210" t="s">
        <v>92</v>
      </c>
      <c r="B14" s="144"/>
      <c r="C14" s="144"/>
      <c r="D14" s="144"/>
      <c r="E14" s="144"/>
      <c r="F14" s="144"/>
      <c r="G14" s="144"/>
    </row>
    <row r="15" spans="1:17" ht="15" customHeight="1"/>
    <row r="16" spans="1:17" ht="12" customHeight="1">
      <c r="A16" s="856" t="s">
        <v>285</v>
      </c>
      <c r="B16" s="856"/>
      <c r="C16" s="856"/>
      <c r="D16" s="856"/>
      <c r="E16" s="856"/>
      <c r="F16" s="856"/>
      <c r="G16" s="856"/>
      <c r="H16" s="856"/>
      <c r="I16" s="856"/>
      <c r="J16" s="856"/>
    </row>
    <row r="17" spans="1:15" ht="12" customHeight="1">
      <c r="A17" s="617" t="s">
        <v>243</v>
      </c>
      <c r="B17" s="225"/>
      <c r="C17" s="225"/>
      <c r="D17" s="225"/>
      <c r="E17" s="225"/>
      <c r="F17" s="225"/>
      <c r="G17" s="225"/>
      <c r="H17" s="225"/>
      <c r="I17" s="225"/>
    </row>
    <row r="18" spans="1:15" ht="5.0999999999999996" customHeight="1">
      <c r="B18" s="144"/>
      <c r="C18" s="144"/>
      <c r="D18" s="144"/>
      <c r="E18" s="144"/>
      <c r="F18" s="144"/>
      <c r="G18" s="144"/>
    </row>
    <row r="19" spans="1:15" ht="24" customHeight="1">
      <c r="A19" s="614" t="s">
        <v>269</v>
      </c>
      <c r="B19" s="363">
        <v>2015</v>
      </c>
      <c r="C19" s="363">
        <v>2016</v>
      </c>
      <c r="D19" s="363">
        <v>2017</v>
      </c>
      <c r="E19" s="363">
        <v>2018</v>
      </c>
      <c r="F19" s="363">
        <v>2019</v>
      </c>
      <c r="G19" s="363">
        <v>2020</v>
      </c>
      <c r="H19" s="363">
        <v>2021</v>
      </c>
      <c r="I19" s="363">
        <v>2022</v>
      </c>
      <c r="J19" s="363">
        <v>2023</v>
      </c>
    </row>
    <row r="20" spans="1:15" ht="7.5" customHeight="1">
      <c r="A20" s="275"/>
      <c r="B20" s="362"/>
      <c r="C20" s="362"/>
      <c r="D20" s="362"/>
      <c r="E20" s="362"/>
      <c r="F20" s="362"/>
      <c r="G20" s="362"/>
      <c r="H20" s="362"/>
      <c r="I20" s="362"/>
      <c r="J20" s="362"/>
    </row>
    <row r="21" spans="1:15" s="273" customFormat="1" ht="21.95" customHeight="1">
      <c r="A21" s="509" t="s">
        <v>229</v>
      </c>
      <c r="B21" s="516">
        <v>73.150430342170139</v>
      </c>
      <c r="C21" s="516">
        <v>71.971619150754748</v>
      </c>
      <c r="D21" s="516">
        <v>72.546504229269971</v>
      </c>
      <c r="E21" s="516">
        <v>72.43837077183187</v>
      </c>
      <c r="F21" s="516">
        <v>72.740922056680617</v>
      </c>
      <c r="G21" s="516">
        <v>75.338686061942141</v>
      </c>
      <c r="H21" s="516">
        <v>76.8</v>
      </c>
      <c r="I21" s="516">
        <v>73.986181310777681</v>
      </c>
      <c r="J21" s="516">
        <v>71.141962228061715</v>
      </c>
      <c r="K21" s="511"/>
      <c r="O21" s="511"/>
    </row>
    <row r="22" spans="1:15" s="273" customFormat="1" ht="21.95" customHeight="1">
      <c r="A22" s="512" t="s">
        <v>1</v>
      </c>
      <c r="B22" s="482">
        <v>71.010833235948283</v>
      </c>
      <c r="C22" s="482">
        <v>69.497688727908042</v>
      </c>
      <c r="D22" s="482">
        <v>69.761579911707756</v>
      </c>
      <c r="E22" s="482">
        <v>70.13868867440118</v>
      </c>
      <c r="F22" s="482">
        <v>70.328666048758393</v>
      </c>
      <c r="G22" s="482">
        <v>73.944712011337757</v>
      </c>
      <c r="H22" s="482">
        <v>75.37</v>
      </c>
      <c r="I22" s="482">
        <v>71.719637340403992</v>
      </c>
      <c r="J22" s="482">
        <v>69.344020708571861</v>
      </c>
    </row>
    <row r="23" spans="1:15" s="273" customFormat="1" ht="21.95" customHeight="1">
      <c r="A23" s="512" t="s">
        <v>2</v>
      </c>
      <c r="B23" s="343">
        <v>75.913428691358803</v>
      </c>
      <c r="C23" s="343">
        <v>75.141358936368633</v>
      </c>
      <c r="D23" s="343">
        <v>76.060634583019208</v>
      </c>
      <c r="E23" s="343">
        <v>75.337095376486246</v>
      </c>
      <c r="F23" s="343">
        <v>75.7783749309706</v>
      </c>
      <c r="G23" s="343">
        <v>77.265070135920411</v>
      </c>
      <c r="H23" s="343">
        <v>78.760000000000005</v>
      </c>
      <c r="I23" s="343">
        <v>76.815792436010355</v>
      </c>
      <c r="J23" s="343">
        <v>73.392874510181784</v>
      </c>
    </row>
    <row r="24" spans="1:15" ht="6" customHeight="1">
      <c r="A24" s="277"/>
      <c r="B24" s="478"/>
      <c r="C24" s="478"/>
      <c r="D24" s="478"/>
      <c r="E24" s="478"/>
      <c r="F24" s="478"/>
      <c r="G24" s="478"/>
      <c r="H24" s="478"/>
      <c r="I24" s="478"/>
      <c r="J24" s="478"/>
    </row>
    <row r="25" spans="1:15" s="273" customFormat="1" ht="21.95" customHeight="1">
      <c r="A25" s="514" t="s">
        <v>3</v>
      </c>
      <c r="B25" s="516">
        <v>89.271879744024517</v>
      </c>
      <c r="C25" s="516">
        <v>85.298079125815477</v>
      </c>
      <c r="D25" s="516">
        <v>88.144482715949948</v>
      </c>
      <c r="E25" s="516">
        <v>87.5665299419516</v>
      </c>
      <c r="F25" s="516">
        <v>87.610501583235305</v>
      </c>
      <c r="G25" s="516">
        <v>89.574491589699605</v>
      </c>
      <c r="H25" s="516">
        <v>90.36</v>
      </c>
      <c r="I25" s="516">
        <v>89.362317659975176</v>
      </c>
      <c r="J25" s="516">
        <v>89.341214472583118</v>
      </c>
      <c r="K25" s="511"/>
      <c r="L25" s="511"/>
      <c r="M25" s="511"/>
      <c r="N25" s="511"/>
      <c r="O25" s="511"/>
    </row>
    <row r="26" spans="1:15" s="273" customFormat="1" ht="21.95" customHeight="1">
      <c r="A26" s="515" t="s">
        <v>1</v>
      </c>
      <c r="B26" s="482">
        <v>85.114014758946453</v>
      </c>
      <c r="C26" s="482">
        <v>83.362470980257882</v>
      </c>
      <c r="D26" s="482">
        <v>85.861523023422222</v>
      </c>
      <c r="E26" s="482">
        <v>84.984871045619883</v>
      </c>
      <c r="F26" s="482">
        <v>85.592268572863105</v>
      </c>
      <c r="G26" s="482">
        <v>86.645286568810789</v>
      </c>
      <c r="H26" s="482">
        <v>87.84</v>
      </c>
      <c r="I26" s="482">
        <v>87.261047110020343</v>
      </c>
      <c r="J26" s="482">
        <v>88.129958125829248</v>
      </c>
    </row>
    <row r="27" spans="1:15" s="273" customFormat="1" ht="21.95" customHeight="1">
      <c r="A27" s="515" t="s">
        <v>2</v>
      </c>
      <c r="B27" s="343">
        <v>93.572041318079727</v>
      </c>
      <c r="C27" s="343">
        <v>87.346008901448585</v>
      </c>
      <c r="D27" s="343">
        <v>90.723657920565884</v>
      </c>
      <c r="E27" s="343">
        <v>90.462639854067788</v>
      </c>
      <c r="F27" s="343">
        <v>89.771101969759897</v>
      </c>
      <c r="G27" s="343">
        <v>92.83501624702987</v>
      </c>
      <c r="H27" s="343">
        <v>93</v>
      </c>
      <c r="I27" s="343">
        <v>91.58607266837987</v>
      </c>
      <c r="J27" s="343">
        <v>90.65508724095875</v>
      </c>
    </row>
    <row r="28" spans="1:15" ht="5.0999999999999996" customHeight="1">
      <c r="A28" s="278"/>
      <c r="B28" s="479"/>
      <c r="C28" s="209"/>
      <c r="D28" s="209"/>
      <c r="E28" s="209"/>
      <c r="F28" s="209"/>
      <c r="G28" s="209"/>
      <c r="H28" s="209"/>
      <c r="I28" s="209"/>
      <c r="J28" s="209"/>
    </row>
    <row r="29" spans="1:15" ht="11.1" customHeight="1">
      <c r="A29" s="365" t="s">
        <v>92</v>
      </c>
      <c r="B29" s="144"/>
      <c r="C29" s="144"/>
      <c r="D29" s="144"/>
      <c r="E29" s="144"/>
      <c r="F29" s="144"/>
      <c r="G29" s="144"/>
    </row>
  </sheetData>
  <mergeCells count="2">
    <mergeCell ref="A1:J1"/>
    <mergeCell ref="A16:J16"/>
  </mergeCells>
  <pageMargins left="0.78740157480314965" right="0.78740157480314965" top="0.98425196850393704" bottom="0.98425196850393704" header="0.31496062992125984" footer="0"/>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8"/>
  <sheetViews>
    <sheetView showGridLines="0" zoomScaleNormal="100" zoomScaleSheetLayoutView="100" workbookViewId="0">
      <selection sqref="A1:J1"/>
    </sheetView>
  </sheetViews>
  <sheetFormatPr baseColWidth="10" defaultColWidth="11.42578125" defaultRowHeight="12.75"/>
  <cols>
    <col min="1" max="1" width="14.7109375" style="79" customWidth="1"/>
    <col min="2" max="10" width="7.7109375" style="79" customWidth="1"/>
    <col min="11" max="12" width="6.42578125" style="79" customWidth="1"/>
    <col min="13" max="13" width="6.140625" style="79" customWidth="1"/>
    <col min="14" max="14" width="7.28515625" style="79" customWidth="1"/>
    <col min="15" max="15" width="7.5703125" style="79" customWidth="1"/>
    <col min="16" max="16384" width="11.42578125" style="79"/>
  </cols>
  <sheetData>
    <row r="1" spans="1:25" ht="12" customHeight="1">
      <c r="A1" s="860" t="s">
        <v>258</v>
      </c>
      <c r="B1" s="860"/>
      <c r="C1" s="860"/>
      <c r="D1" s="860"/>
      <c r="E1" s="860"/>
      <c r="F1" s="860"/>
      <c r="G1" s="860"/>
      <c r="H1" s="860"/>
      <c r="I1" s="860"/>
      <c r="J1" s="860"/>
      <c r="K1" s="226"/>
      <c r="L1" s="226"/>
      <c r="M1" s="226"/>
      <c r="N1" s="226"/>
      <c r="O1" s="226"/>
      <c r="P1" s="226"/>
      <c r="Q1" s="226"/>
      <c r="R1" s="226"/>
      <c r="S1" s="226"/>
      <c r="T1" s="226"/>
      <c r="U1" s="226"/>
      <c r="V1" s="211"/>
      <c r="W1" s="144"/>
      <c r="X1" s="144"/>
      <c r="Y1" s="144"/>
    </row>
    <row r="2" spans="1:25" ht="12" customHeight="1">
      <c r="A2" s="860" t="s">
        <v>257</v>
      </c>
      <c r="B2" s="860"/>
      <c r="C2" s="860"/>
      <c r="D2" s="860"/>
      <c r="E2" s="860"/>
      <c r="F2" s="860"/>
      <c r="G2" s="860"/>
      <c r="H2" s="860"/>
      <c r="I2" s="860"/>
      <c r="J2" s="860"/>
      <c r="K2" s="226"/>
      <c r="L2" s="226"/>
      <c r="M2" s="226"/>
      <c r="N2" s="226"/>
      <c r="O2" s="226"/>
      <c r="P2" s="226"/>
      <c r="Q2" s="226"/>
      <c r="R2" s="226"/>
      <c r="S2" s="226"/>
      <c r="T2" s="226"/>
      <c r="U2" s="226"/>
      <c r="V2" s="211"/>
      <c r="W2" s="144"/>
      <c r="X2" s="144"/>
      <c r="Y2" s="144"/>
    </row>
    <row r="3" spans="1:25" ht="12" customHeight="1">
      <c r="A3" s="617" t="s">
        <v>243</v>
      </c>
      <c r="B3" s="144"/>
      <c r="C3" s="144"/>
      <c r="D3" s="144"/>
      <c r="E3" s="144"/>
      <c r="F3" s="144"/>
      <c r="G3" s="144"/>
      <c r="H3" s="144"/>
      <c r="I3" s="144"/>
      <c r="J3" s="144"/>
      <c r="K3" s="144"/>
      <c r="L3" s="144"/>
      <c r="M3" s="144"/>
      <c r="N3" s="144"/>
      <c r="O3" s="144"/>
      <c r="P3" s="144"/>
      <c r="Q3" s="144"/>
      <c r="R3" s="144"/>
      <c r="S3" s="144"/>
      <c r="T3" s="144"/>
      <c r="U3" s="144"/>
      <c r="V3" s="144"/>
      <c r="W3" s="144"/>
      <c r="X3" s="144"/>
      <c r="Y3" s="144"/>
    </row>
    <row r="4" spans="1:25" ht="5.0999999999999996" customHeight="1">
      <c r="A4" s="617"/>
      <c r="B4" s="144"/>
      <c r="C4" s="144"/>
      <c r="D4" s="144"/>
      <c r="E4" s="144"/>
      <c r="F4" s="144"/>
      <c r="G4" s="144"/>
      <c r="H4" s="144"/>
      <c r="I4" s="144"/>
      <c r="J4" s="144"/>
      <c r="K4" s="144"/>
      <c r="L4" s="144"/>
      <c r="M4" s="144"/>
      <c r="N4" s="144"/>
      <c r="O4" s="144"/>
      <c r="P4" s="144"/>
      <c r="Q4" s="144"/>
      <c r="R4" s="144"/>
      <c r="S4" s="144"/>
      <c r="T4" s="144"/>
      <c r="U4" s="144"/>
      <c r="V4" s="144"/>
      <c r="W4" s="144"/>
      <c r="X4" s="144"/>
      <c r="Y4" s="144"/>
    </row>
    <row r="5" spans="1:25" s="273" customFormat="1" ht="18.75" customHeight="1">
      <c r="A5" s="858" t="s">
        <v>245</v>
      </c>
      <c r="B5" s="857" t="s">
        <v>93</v>
      </c>
      <c r="C5" s="857"/>
      <c r="D5" s="857"/>
      <c r="E5" s="857" t="s">
        <v>94</v>
      </c>
      <c r="F5" s="857"/>
      <c r="G5" s="857"/>
      <c r="H5" s="857" t="s">
        <v>95</v>
      </c>
      <c r="I5" s="857"/>
      <c r="J5" s="857"/>
    </row>
    <row r="6" spans="1:25" s="273" customFormat="1" ht="18.75" customHeight="1">
      <c r="A6" s="859"/>
      <c r="B6" s="358" t="s">
        <v>0</v>
      </c>
      <c r="C6" s="658" t="s">
        <v>1</v>
      </c>
      <c r="D6" s="658" t="s">
        <v>2</v>
      </c>
      <c r="E6" s="358" t="s">
        <v>0</v>
      </c>
      <c r="F6" s="658" t="s">
        <v>1</v>
      </c>
      <c r="G6" s="658" t="s">
        <v>2</v>
      </c>
      <c r="H6" s="358" t="s">
        <v>0</v>
      </c>
      <c r="I6" s="658" t="s">
        <v>1</v>
      </c>
      <c r="J6" s="658" t="s">
        <v>2</v>
      </c>
    </row>
    <row r="7" spans="1:25" ht="3" customHeight="1">
      <c r="A7" s="276"/>
      <c r="B7" s="359"/>
      <c r="C7" s="360"/>
      <c r="D7" s="361"/>
      <c r="E7" s="360"/>
      <c r="F7" s="360"/>
      <c r="G7" s="361"/>
      <c r="H7" s="359"/>
      <c r="I7" s="361"/>
      <c r="J7" s="361"/>
      <c r="K7" s="214"/>
      <c r="L7" s="213"/>
      <c r="M7" s="214"/>
      <c r="N7" s="214"/>
      <c r="O7" s="214"/>
      <c r="P7" s="213"/>
      <c r="Q7" s="214"/>
      <c r="R7" s="214"/>
    </row>
    <row r="8" spans="1:25" ht="23.25" hidden="1" customHeight="1">
      <c r="A8" s="279">
        <v>2012</v>
      </c>
      <c r="B8" s="362"/>
      <c r="C8" s="360"/>
      <c r="D8" s="362"/>
      <c r="E8" s="360"/>
      <c r="F8" s="360"/>
      <c r="G8" s="362"/>
      <c r="H8" s="362"/>
      <c r="I8" s="362"/>
      <c r="J8" s="362"/>
      <c r="K8" s="144"/>
      <c r="L8" s="144"/>
      <c r="M8" s="144"/>
      <c r="N8" s="144"/>
      <c r="O8" s="144"/>
      <c r="P8" s="144"/>
      <c r="Q8" s="144"/>
      <c r="R8" s="144"/>
    </row>
    <row r="9" spans="1:25" ht="23.25" hidden="1" customHeight="1">
      <c r="A9" s="277" t="s">
        <v>4</v>
      </c>
      <c r="B9" s="339">
        <v>74.314875492295855</v>
      </c>
      <c r="C9" s="339">
        <v>71.146479593264317</v>
      </c>
      <c r="D9" s="339">
        <v>78.364048205365961</v>
      </c>
      <c r="E9" s="339">
        <v>57.040646723940156</v>
      </c>
      <c r="F9" s="339">
        <v>55.855792290861686</v>
      </c>
      <c r="G9" s="339">
        <v>58.554876760920052</v>
      </c>
      <c r="H9" s="339">
        <v>17.274228768359883</v>
      </c>
      <c r="I9" s="339">
        <v>15.290687302401743</v>
      </c>
      <c r="J9" s="339">
        <v>19.809171444445393</v>
      </c>
      <c r="K9" s="215"/>
      <c r="L9" s="215"/>
      <c r="M9" s="215"/>
      <c r="N9" s="215"/>
      <c r="O9" s="215"/>
      <c r="P9" s="215"/>
      <c r="Q9" s="215"/>
      <c r="R9" s="215"/>
    </row>
    <row r="10" spans="1:25" ht="23.25" hidden="1" customHeight="1">
      <c r="A10" s="277" t="s">
        <v>3</v>
      </c>
      <c r="B10" s="340">
        <v>90.315350599542256</v>
      </c>
      <c r="C10" s="340">
        <v>87.461915360293403</v>
      </c>
      <c r="D10" s="340">
        <v>93.228391544239415</v>
      </c>
      <c r="E10" s="340">
        <v>80.598061542142332</v>
      </c>
      <c r="F10" s="340">
        <v>75.507942056346167</v>
      </c>
      <c r="G10" s="340">
        <v>85.794509063212189</v>
      </c>
      <c r="H10" s="340">
        <v>9.71728905739967</v>
      </c>
      <c r="I10" s="340">
        <v>11.953973303947498</v>
      </c>
      <c r="J10" s="340">
        <v>7.4338824810272559</v>
      </c>
      <c r="K10" s="216"/>
      <c r="L10" s="216"/>
      <c r="M10" s="216"/>
      <c r="N10" s="216"/>
      <c r="O10" s="216"/>
      <c r="P10" s="216"/>
      <c r="Q10" s="216"/>
      <c r="R10" s="216"/>
    </row>
    <row r="11" spans="1:25" ht="23.25" hidden="1" customHeight="1">
      <c r="A11" s="279">
        <v>2013</v>
      </c>
      <c r="B11" s="341"/>
      <c r="C11" s="341"/>
      <c r="D11" s="341"/>
      <c r="E11" s="341"/>
      <c r="F11" s="341"/>
      <c r="G11" s="341"/>
      <c r="H11" s="341"/>
      <c r="I11" s="340"/>
      <c r="J11" s="340"/>
      <c r="K11" s="216"/>
      <c r="L11" s="195"/>
      <c r="M11" s="195"/>
      <c r="N11" s="195"/>
      <c r="O11" s="195"/>
      <c r="P11" s="195"/>
      <c r="Q11" s="195"/>
      <c r="R11" s="195"/>
    </row>
    <row r="12" spans="1:25" ht="23.25" hidden="1" customHeight="1">
      <c r="A12" s="277" t="s">
        <v>4</v>
      </c>
      <c r="B12" s="339">
        <v>73.743712119438428</v>
      </c>
      <c r="C12" s="339">
        <v>70.748169182756243</v>
      </c>
      <c r="D12" s="339">
        <v>77.567627887232973</v>
      </c>
      <c r="E12" s="339">
        <v>56.482493578365748</v>
      </c>
      <c r="F12" s="339">
        <v>55.166060570915555</v>
      </c>
      <c r="G12" s="339">
        <v>58.162966547985647</v>
      </c>
      <c r="H12" s="339">
        <v>17.261218541073507</v>
      </c>
      <c r="I12" s="339">
        <v>15.582108611840379</v>
      </c>
      <c r="J12" s="339">
        <v>19.404661339247291</v>
      </c>
      <c r="K12" s="216"/>
      <c r="L12" s="195"/>
      <c r="M12" s="195"/>
      <c r="N12" s="195"/>
      <c r="O12" s="195"/>
      <c r="P12" s="195"/>
      <c r="Q12" s="195"/>
      <c r="R12" s="195"/>
    </row>
    <row r="13" spans="1:25" ht="23.25" hidden="1" customHeight="1">
      <c r="A13" s="277" t="s">
        <v>3</v>
      </c>
      <c r="B13" s="340">
        <v>88.927772439477195</v>
      </c>
      <c r="C13" s="340">
        <v>85.011512463496175</v>
      </c>
      <c r="D13" s="340">
        <v>92.999013490347878</v>
      </c>
      <c r="E13" s="340">
        <v>78.192854714960873</v>
      </c>
      <c r="F13" s="340">
        <v>71.59882492394722</v>
      </c>
      <c r="G13" s="340">
        <v>85.04783496154603</v>
      </c>
      <c r="H13" s="340">
        <v>10.73491772451615</v>
      </c>
      <c r="I13" s="340">
        <v>13.412687539549168</v>
      </c>
      <c r="J13" s="340">
        <v>7.951178528802143</v>
      </c>
      <c r="K13" s="216"/>
      <c r="L13" s="195"/>
      <c r="M13" s="195"/>
      <c r="N13" s="195"/>
      <c r="O13" s="195"/>
      <c r="P13" s="195"/>
      <c r="Q13" s="195"/>
      <c r="R13" s="195"/>
    </row>
    <row r="14" spans="1:25" ht="23.25" hidden="1" customHeight="1">
      <c r="A14" s="279">
        <v>2014</v>
      </c>
      <c r="B14" s="341"/>
      <c r="C14" s="341"/>
      <c r="D14" s="341"/>
      <c r="E14" s="341"/>
      <c r="F14" s="341"/>
      <c r="G14" s="341"/>
      <c r="H14" s="341"/>
      <c r="I14" s="340"/>
      <c r="J14" s="340"/>
      <c r="K14" s="216"/>
      <c r="L14" s="195"/>
      <c r="M14" s="195"/>
      <c r="N14" s="195"/>
      <c r="O14" s="195"/>
      <c r="P14" s="195"/>
      <c r="Q14" s="195"/>
      <c r="R14" s="195"/>
    </row>
    <row r="15" spans="1:25" ht="23.25" hidden="1" customHeight="1">
      <c r="A15" s="277" t="s">
        <v>4</v>
      </c>
      <c r="B15" s="339">
        <v>72.836990650337341</v>
      </c>
      <c r="C15" s="339">
        <v>70.302436868863765</v>
      </c>
      <c r="D15" s="339">
        <v>76.091818600386574</v>
      </c>
      <c r="E15" s="339">
        <v>55.87832388238543</v>
      </c>
      <c r="F15" s="339">
        <v>55.413908658660716</v>
      </c>
      <c r="G15" s="339">
        <v>56.474717480999267</v>
      </c>
      <c r="H15" s="339">
        <v>16.958666767951797</v>
      </c>
      <c r="I15" s="339">
        <v>14.888528210203472</v>
      </c>
      <c r="J15" s="339">
        <v>19.617101119387161</v>
      </c>
      <c r="K15" s="216"/>
      <c r="L15" s="195"/>
      <c r="M15" s="195"/>
      <c r="N15" s="195"/>
      <c r="O15" s="195"/>
      <c r="P15" s="195"/>
      <c r="Q15" s="195"/>
      <c r="R15" s="195"/>
    </row>
    <row r="16" spans="1:25" ht="23.25" hidden="1" customHeight="1">
      <c r="A16" s="277" t="s">
        <v>3</v>
      </c>
      <c r="B16" s="340">
        <v>88.782951865544604</v>
      </c>
      <c r="C16" s="340">
        <v>85.431472831112885</v>
      </c>
      <c r="D16" s="340">
        <v>92.312630276792689</v>
      </c>
      <c r="E16" s="340">
        <v>78.880461289352027</v>
      </c>
      <c r="F16" s="340">
        <v>74.384315035587505</v>
      </c>
      <c r="G16" s="340">
        <v>83.615669298319389</v>
      </c>
      <c r="H16" s="340">
        <v>9.902490576192557</v>
      </c>
      <c r="I16" s="340">
        <v>11.04715779552537</v>
      </c>
      <c r="J16" s="340">
        <v>8.6969609784731858</v>
      </c>
      <c r="K16" s="216"/>
      <c r="L16" s="195"/>
      <c r="M16" s="195"/>
      <c r="N16" s="195"/>
      <c r="O16" s="195"/>
      <c r="P16" s="195"/>
      <c r="Q16" s="195"/>
      <c r="R16" s="195"/>
    </row>
    <row r="17" spans="1:18" ht="12.95" hidden="1" customHeight="1">
      <c r="A17" s="517">
        <v>2015</v>
      </c>
      <c r="B17" s="341"/>
      <c r="C17" s="341"/>
      <c r="D17" s="341"/>
      <c r="E17" s="341"/>
      <c r="F17" s="341"/>
      <c r="G17" s="341"/>
      <c r="H17" s="341"/>
      <c r="I17" s="340"/>
      <c r="J17" s="340"/>
      <c r="K17" s="216"/>
      <c r="L17" s="195"/>
      <c r="M17" s="195"/>
      <c r="N17" s="195"/>
      <c r="O17" s="195"/>
      <c r="P17" s="195"/>
      <c r="Q17" s="195"/>
      <c r="R17" s="195"/>
    </row>
    <row r="18" spans="1:18" ht="12.95" hidden="1" customHeight="1">
      <c r="A18" s="512" t="s">
        <v>229</v>
      </c>
      <c r="B18" s="342">
        <v>73.150430342168846</v>
      </c>
      <c r="C18" s="339">
        <v>71.010833235948482</v>
      </c>
      <c r="D18" s="339">
        <v>75.913428691359769</v>
      </c>
      <c r="E18" s="342">
        <v>55.914757316680301</v>
      </c>
      <c r="F18" s="339">
        <v>55.672915962068018</v>
      </c>
      <c r="G18" s="339">
        <v>56.22706249863225</v>
      </c>
      <c r="H18" s="342">
        <v>17.235673025488616</v>
      </c>
      <c r="I18" s="339">
        <v>15.337917273880283</v>
      </c>
      <c r="J18" s="339">
        <v>19.686366192727007</v>
      </c>
      <c r="K18" s="216"/>
      <c r="L18" s="195"/>
      <c r="M18" s="195"/>
      <c r="N18" s="195"/>
      <c r="O18" s="195"/>
      <c r="P18" s="195"/>
      <c r="Q18" s="195"/>
      <c r="R18" s="195"/>
    </row>
    <row r="19" spans="1:18" ht="12.95" hidden="1" customHeight="1">
      <c r="A19" s="512" t="s">
        <v>3</v>
      </c>
      <c r="B19" s="343">
        <v>89.271879744024403</v>
      </c>
      <c r="C19" s="340">
        <v>85.114014758946638</v>
      </c>
      <c r="D19" s="340">
        <v>93.572041318080295</v>
      </c>
      <c r="E19" s="343">
        <v>79.655766551652206</v>
      </c>
      <c r="F19" s="340">
        <v>76.372783532891376</v>
      </c>
      <c r="G19" s="340">
        <v>83.051104658160952</v>
      </c>
      <c r="H19" s="343">
        <v>9.6161131923722998</v>
      </c>
      <c r="I19" s="340">
        <v>8.7412312260552198</v>
      </c>
      <c r="J19" s="340">
        <v>10.520936659919204</v>
      </c>
      <c r="K19" s="216"/>
      <c r="L19" s="195"/>
      <c r="M19" s="195"/>
      <c r="N19" s="195"/>
      <c r="O19" s="195"/>
      <c r="P19" s="195"/>
      <c r="Q19" s="195"/>
      <c r="R19" s="195"/>
    </row>
    <row r="20" spans="1:18" ht="15.6" customHeight="1">
      <c r="A20" s="517">
        <v>2016</v>
      </c>
      <c r="B20" s="341"/>
      <c r="C20" s="341"/>
      <c r="D20" s="341"/>
      <c r="E20" s="341"/>
      <c r="F20" s="341"/>
      <c r="G20" s="341"/>
      <c r="H20" s="341"/>
      <c r="I20" s="340"/>
      <c r="J20" s="340"/>
      <c r="K20" s="216"/>
      <c r="L20" s="195"/>
      <c r="M20" s="195"/>
      <c r="N20" s="195"/>
      <c r="O20" s="195"/>
      <c r="P20" s="195"/>
      <c r="Q20" s="195"/>
      <c r="R20" s="195"/>
    </row>
    <row r="21" spans="1:18" ht="15.6" customHeight="1">
      <c r="A21" s="514" t="s">
        <v>229</v>
      </c>
      <c r="B21" s="342">
        <v>71.971619150754279</v>
      </c>
      <c r="C21" s="339">
        <v>69.497688727907388</v>
      </c>
      <c r="D21" s="339">
        <v>75.141358936369627</v>
      </c>
      <c r="E21" s="342">
        <v>54.970901250008808</v>
      </c>
      <c r="F21" s="339">
        <v>55.088300693669176</v>
      </c>
      <c r="G21" s="339">
        <v>54.820482433082205</v>
      </c>
      <c r="H21" s="342">
        <v>17.000717900743165</v>
      </c>
      <c r="I21" s="339">
        <v>14.409388034238505</v>
      </c>
      <c r="J21" s="339">
        <v>20.320876503288467</v>
      </c>
      <c r="K21" s="216"/>
      <c r="L21" s="195"/>
      <c r="M21" s="195"/>
      <c r="N21" s="195"/>
      <c r="O21" s="195"/>
      <c r="P21" s="195"/>
      <c r="Q21" s="195"/>
      <c r="R21" s="195"/>
    </row>
    <row r="22" spans="1:18" ht="15.6" customHeight="1">
      <c r="A22" s="512" t="s">
        <v>3</v>
      </c>
      <c r="B22" s="343">
        <v>85.29807912581505</v>
      </c>
      <c r="C22" s="340">
        <v>83.362470980257896</v>
      </c>
      <c r="D22" s="340">
        <v>87.346008901448485</v>
      </c>
      <c r="E22" s="343">
        <v>74.603550140517285</v>
      </c>
      <c r="F22" s="340">
        <v>70.205972757365657</v>
      </c>
      <c r="G22" s="340">
        <v>79.256315052815424</v>
      </c>
      <c r="H22" s="343">
        <v>10.694528985297715</v>
      </c>
      <c r="I22" s="340">
        <v>13.156498222892246</v>
      </c>
      <c r="J22" s="340">
        <v>8.0896938486330878</v>
      </c>
      <c r="K22" s="216"/>
      <c r="L22" s="195"/>
      <c r="M22" s="487"/>
      <c r="N22" s="195"/>
      <c r="O22" s="195"/>
      <c r="P22" s="195"/>
      <c r="Q22" s="195"/>
      <c r="R22" s="195"/>
    </row>
    <row r="23" spans="1:18" ht="15.6" customHeight="1">
      <c r="A23" s="517">
        <v>2017</v>
      </c>
      <c r="B23" s="340"/>
      <c r="C23" s="341"/>
      <c r="D23" s="341"/>
      <c r="E23" s="340"/>
      <c r="F23" s="341"/>
      <c r="G23" s="341"/>
      <c r="H23" s="340"/>
      <c r="I23" s="340"/>
      <c r="J23" s="340"/>
      <c r="K23" s="216"/>
      <c r="L23" s="195"/>
      <c r="M23" s="195"/>
      <c r="N23" s="195"/>
      <c r="O23" s="195"/>
      <c r="P23" s="195"/>
      <c r="Q23" s="195"/>
      <c r="R23" s="195"/>
    </row>
    <row r="24" spans="1:18" ht="15.6" customHeight="1">
      <c r="A24" s="514" t="s">
        <v>229</v>
      </c>
      <c r="B24" s="342">
        <v>72.546504229269985</v>
      </c>
      <c r="C24" s="339">
        <v>69.761579911707756</v>
      </c>
      <c r="D24" s="339">
        <v>76.060634583019208</v>
      </c>
      <c r="E24" s="342">
        <v>56.075715463881906</v>
      </c>
      <c r="F24" s="339">
        <v>55.707065313832693</v>
      </c>
      <c r="G24" s="339">
        <v>56.540893161537198</v>
      </c>
      <c r="H24" s="342">
        <v>16.470788765390552</v>
      </c>
      <c r="I24" s="339">
        <v>14.054514597873816</v>
      </c>
      <c r="J24" s="339">
        <v>19.519741421483015</v>
      </c>
      <c r="K24" s="216"/>
      <c r="L24" s="195"/>
      <c r="M24" s="195"/>
      <c r="N24" s="195"/>
      <c r="O24" s="195"/>
      <c r="P24" s="195"/>
      <c r="Q24" s="195"/>
      <c r="R24" s="195"/>
    </row>
    <row r="25" spans="1:18" ht="15.6" customHeight="1">
      <c r="A25" s="512" t="s">
        <v>3</v>
      </c>
      <c r="B25" s="343">
        <v>88.144482715949948</v>
      </c>
      <c r="C25" s="340">
        <v>85.861523023422222</v>
      </c>
      <c r="D25" s="340">
        <v>90.723657920565884</v>
      </c>
      <c r="E25" s="343">
        <v>78.206085185583404</v>
      </c>
      <c r="F25" s="340">
        <v>75.241261557137179</v>
      </c>
      <c r="G25" s="340">
        <v>81.555596617421884</v>
      </c>
      <c r="H25" s="343">
        <v>9.9383975303670358</v>
      </c>
      <c r="I25" s="340">
        <v>10.620261466284793</v>
      </c>
      <c r="J25" s="340">
        <v>9.1680613031441993</v>
      </c>
      <c r="K25" s="216"/>
      <c r="L25" s="195"/>
      <c r="M25" s="480"/>
      <c r="N25" s="195"/>
      <c r="O25" s="195"/>
      <c r="P25" s="195"/>
      <c r="Q25" s="195"/>
      <c r="R25" s="195"/>
    </row>
    <row r="26" spans="1:18" ht="15.6" customHeight="1">
      <c r="A26" s="517">
        <v>2018</v>
      </c>
      <c r="B26" s="340"/>
      <c r="C26" s="341"/>
      <c r="D26" s="341"/>
      <c r="E26" s="340"/>
      <c r="F26" s="341"/>
      <c r="G26" s="341"/>
      <c r="H26" s="340"/>
      <c r="I26" s="340"/>
      <c r="J26" s="340"/>
      <c r="K26" s="216"/>
      <c r="L26" s="195"/>
      <c r="M26" s="195"/>
      <c r="N26" s="195"/>
      <c r="O26" s="195"/>
      <c r="P26" s="195"/>
      <c r="Q26" s="195"/>
      <c r="R26" s="195"/>
    </row>
    <row r="27" spans="1:18" ht="15.6" customHeight="1">
      <c r="A27" s="514" t="s">
        <v>229</v>
      </c>
      <c r="B27" s="342">
        <v>72.43837077183187</v>
      </c>
      <c r="C27" s="339">
        <v>70.13868867440118</v>
      </c>
      <c r="D27" s="339">
        <v>75.337095376486246</v>
      </c>
      <c r="E27" s="342">
        <v>56.840939102303921</v>
      </c>
      <c r="F27" s="339">
        <v>56.728761619808921</v>
      </c>
      <c r="G27" s="339">
        <v>56.982337615150435</v>
      </c>
      <c r="H27" s="339">
        <v>15.597431669527953</v>
      </c>
      <c r="I27" s="339">
        <v>13.409927054592272</v>
      </c>
      <c r="J27" s="339">
        <v>18.354757761335811</v>
      </c>
      <c r="K27" s="216"/>
      <c r="L27" s="195"/>
      <c r="M27" s="195"/>
      <c r="N27" s="195"/>
      <c r="O27" s="195"/>
      <c r="P27" s="195"/>
      <c r="Q27" s="195"/>
      <c r="R27" s="195"/>
    </row>
    <row r="28" spans="1:18" ht="15.6" customHeight="1">
      <c r="A28" s="512" t="s">
        <v>3</v>
      </c>
      <c r="B28" s="343">
        <v>87.5665299419516</v>
      </c>
      <c r="C28" s="340">
        <v>84.984871045619883</v>
      </c>
      <c r="D28" s="340">
        <v>90.462639854067788</v>
      </c>
      <c r="E28" s="343">
        <v>76.511399922372021</v>
      </c>
      <c r="F28" s="340">
        <v>72.691140432685685</v>
      </c>
      <c r="G28" s="340">
        <v>80.796974360829935</v>
      </c>
      <c r="H28" s="340">
        <v>11.055130019579565</v>
      </c>
      <c r="I28" s="340">
        <v>12.293730612934201</v>
      </c>
      <c r="J28" s="340">
        <v>9.6656654932378672</v>
      </c>
      <c r="K28" s="216"/>
      <c r="L28" s="195"/>
      <c r="M28" s="195"/>
      <c r="N28" s="195"/>
      <c r="O28" s="195"/>
      <c r="P28" s="195"/>
      <c r="Q28" s="195"/>
      <c r="R28" s="195"/>
    </row>
    <row r="29" spans="1:18" ht="15.6" customHeight="1">
      <c r="A29" s="517">
        <v>2019</v>
      </c>
      <c r="B29" s="340"/>
      <c r="C29" s="341"/>
      <c r="D29" s="341"/>
      <c r="E29" s="340"/>
      <c r="F29" s="341"/>
      <c r="G29" s="341"/>
      <c r="H29" s="340"/>
      <c r="I29" s="340"/>
      <c r="J29" s="340"/>
      <c r="K29" s="216"/>
      <c r="L29" s="195"/>
      <c r="M29" s="195"/>
      <c r="N29" s="195"/>
      <c r="O29" s="195"/>
      <c r="P29" s="195"/>
      <c r="Q29" s="195"/>
      <c r="R29" s="195"/>
    </row>
    <row r="30" spans="1:18" ht="15.6" customHeight="1">
      <c r="A30" s="514" t="s">
        <v>229</v>
      </c>
      <c r="B30" s="342">
        <v>72.740922056680603</v>
      </c>
      <c r="C30" s="342">
        <v>70.328666048758393</v>
      </c>
      <c r="D30" s="342">
        <v>75.7783749309706</v>
      </c>
      <c r="E30" s="132">
        <v>56.92323516529968</v>
      </c>
      <c r="F30" s="339">
        <v>56.433255125552805</v>
      </c>
      <c r="G30" s="339">
        <v>57.540205883933901</v>
      </c>
      <c r="H30" s="132">
        <v>15.817686891381811</v>
      </c>
      <c r="I30" s="339">
        <v>13.895410931567801</v>
      </c>
      <c r="J30" s="339">
        <v>18.238169028936486</v>
      </c>
      <c r="K30" s="216"/>
      <c r="L30" s="195"/>
      <c r="M30" s="195"/>
      <c r="N30" s="195"/>
      <c r="O30" s="195"/>
      <c r="P30" s="195"/>
      <c r="Q30" s="195"/>
      <c r="R30" s="195"/>
    </row>
    <row r="31" spans="1:18" ht="15.6" customHeight="1">
      <c r="A31" s="512" t="s">
        <v>3</v>
      </c>
      <c r="B31" s="481">
        <v>87.610501583235305</v>
      </c>
      <c r="C31" s="482">
        <v>85.592268572863105</v>
      </c>
      <c r="D31" s="343">
        <v>89.771101969759897</v>
      </c>
      <c r="E31" s="343">
        <v>78.741589062099607</v>
      </c>
      <c r="F31" s="340">
        <v>76.950154456749601</v>
      </c>
      <c r="G31" s="340">
        <v>80.659392694678999</v>
      </c>
      <c r="H31" s="340">
        <v>8.8689125211353907</v>
      </c>
      <c r="I31" s="340">
        <v>8.6421141316699703</v>
      </c>
      <c r="J31" s="340">
        <v>9.1117093418936399</v>
      </c>
      <c r="K31" s="216"/>
      <c r="L31" s="195"/>
      <c r="M31" s="195"/>
      <c r="N31" s="195"/>
      <c r="O31" s="195"/>
      <c r="P31" s="195"/>
      <c r="Q31" s="195"/>
      <c r="R31" s="195"/>
    </row>
    <row r="32" spans="1:18" ht="15.6" customHeight="1">
      <c r="A32" s="517">
        <v>2020</v>
      </c>
      <c r="B32" s="340"/>
      <c r="C32" s="341"/>
      <c r="D32" s="341"/>
      <c r="E32" s="340"/>
      <c r="F32" s="341"/>
      <c r="G32" s="341"/>
      <c r="H32" s="340"/>
      <c r="I32" s="340"/>
      <c r="J32" s="340"/>
      <c r="K32" s="216"/>
      <c r="L32" s="195"/>
      <c r="M32" s="195"/>
      <c r="N32" s="195"/>
      <c r="O32" s="195"/>
      <c r="P32" s="643"/>
      <c r="Q32" s="195"/>
      <c r="R32" s="195"/>
    </row>
    <row r="33" spans="1:18" ht="15.6" customHeight="1">
      <c r="A33" s="514" t="s">
        <v>229</v>
      </c>
      <c r="B33" s="342">
        <v>75.3</v>
      </c>
      <c r="C33" s="483">
        <v>73.944000000000003</v>
      </c>
      <c r="D33" s="339">
        <v>77.3</v>
      </c>
      <c r="E33" s="132">
        <v>63.306159043256883</v>
      </c>
      <c r="F33" s="339">
        <v>63.469059068500734</v>
      </c>
      <c r="G33" s="339">
        <v>63.083057869598733</v>
      </c>
      <c r="H33" s="132">
        <v>12.032527018685249</v>
      </c>
      <c r="I33" s="339">
        <v>10.475652942837018</v>
      </c>
      <c r="J33" s="339">
        <v>14.164757710729351</v>
      </c>
      <c r="K33" s="216"/>
      <c r="L33" s="195"/>
      <c r="M33" s="195"/>
      <c r="N33" s="195"/>
      <c r="O33" s="195"/>
      <c r="P33" s="195"/>
      <c r="Q33" s="195"/>
      <c r="R33" s="195"/>
    </row>
    <row r="34" spans="1:18" ht="15.6" customHeight="1">
      <c r="A34" s="512" t="s">
        <v>3</v>
      </c>
      <c r="B34" s="343">
        <v>89.6</v>
      </c>
      <c r="C34" s="482">
        <v>86.645286568810789</v>
      </c>
      <c r="D34" s="340">
        <v>92.8</v>
      </c>
      <c r="E34" s="133">
        <v>82.335870305414076</v>
      </c>
      <c r="F34" s="340">
        <v>80.657315695595045</v>
      </c>
      <c r="G34" s="340">
        <v>84.204284655028189</v>
      </c>
      <c r="H34" s="133">
        <v>7.2386212842855233</v>
      </c>
      <c r="I34" s="340">
        <v>5.9879708732157422</v>
      </c>
      <c r="J34" s="340">
        <v>8.6307315920016823</v>
      </c>
      <c r="K34" s="216"/>
      <c r="L34" s="195"/>
      <c r="M34" s="195"/>
      <c r="N34" s="195"/>
      <c r="O34" s="195"/>
      <c r="P34" s="195"/>
      <c r="Q34" s="195"/>
      <c r="R34" s="195"/>
    </row>
    <row r="35" spans="1:18" ht="15.6" customHeight="1">
      <c r="A35" s="517">
        <v>2021</v>
      </c>
      <c r="B35" s="340"/>
      <c r="C35" s="341"/>
      <c r="D35" s="341"/>
      <c r="E35" s="340"/>
      <c r="F35" s="341"/>
      <c r="G35" s="341"/>
      <c r="H35" s="340"/>
      <c r="I35" s="340"/>
      <c r="J35" s="340"/>
      <c r="K35" s="216"/>
      <c r="L35" s="195"/>
      <c r="M35" s="195"/>
      <c r="N35" s="195"/>
      <c r="O35" s="195"/>
      <c r="P35" s="643"/>
      <c r="Q35" s="195"/>
      <c r="R35" s="195"/>
    </row>
    <row r="36" spans="1:18" ht="15.6" customHeight="1">
      <c r="A36" s="514" t="s">
        <v>229</v>
      </c>
      <c r="B36" s="342">
        <v>76.8</v>
      </c>
      <c r="C36" s="483">
        <v>75.37</v>
      </c>
      <c r="D36" s="339">
        <v>78.760000000000005</v>
      </c>
      <c r="E36" s="132">
        <v>62.41593204596213</v>
      </c>
      <c r="F36" s="339">
        <v>62.516253670420532</v>
      </c>
      <c r="G36" s="339">
        <v>62.285998117327544</v>
      </c>
      <c r="H36" s="132">
        <v>14.431029542000967</v>
      </c>
      <c r="I36" s="339">
        <v>12.855760249211261</v>
      </c>
      <c r="J36" s="339">
        <v>16.471276886226565</v>
      </c>
      <c r="K36" s="216"/>
      <c r="L36" s="195"/>
      <c r="M36" s="195"/>
      <c r="N36" s="195"/>
      <c r="O36" s="195"/>
      <c r="P36" s="195"/>
      <c r="Q36" s="195"/>
      <c r="R36" s="195"/>
    </row>
    <row r="37" spans="1:18" ht="15.6" customHeight="1">
      <c r="A37" s="512" t="s">
        <v>3</v>
      </c>
      <c r="B37" s="343">
        <v>90.36</v>
      </c>
      <c r="C37" s="482">
        <v>87.84</v>
      </c>
      <c r="D37" s="340">
        <v>93.1</v>
      </c>
      <c r="E37" s="133">
        <v>81.747741619071675</v>
      </c>
      <c r="F37" s="340">
        <v>78.580115797151734</v>
      </c>
      <c r="G37" s="340">
        <v>85.124833757671965</v>
      </c>
      <c r="H37" s="133">
        <v>8.6105097289584673</v>
      </c>
      <c r="I37" s="340">
        <v>9.2553461311454264</v>
      </c>
      <c r="J37" s="340">
        <v>7.9230320826280964</v>
      </c>
      <c r="K37" s="216"/>
      <c r="L37" s="195"/>
      <c r="M37" s="195"/>
      <c r="N37" s="195"/>
      <c r="O37" s="195"/>
      <c r="P37" s="195"/>
      <c r="Q37" s="195"/>
      <c r="R37" s="195"/>
    </row>
    <row r="38" spans="1:18" ht="15.6" customHeight="1">
      <c r="A38" s="517">
        <v>2022</v>
      </c>
      <c r="B38" s="340"/>
      <c r="C38" s="341"/>
      <c r="D38" s="341"/>
      <c r="E38" s="340"/>
      <c r="F38" s="341"/>
      <c r="G38" s="341"/>
      <c r="H38" s="340"/>
      <c r="I38" s="340"/>
      <c r="J38" s="340"/>
      <c r="K38" s="216"/>
      <c r="L38" s="195"/>
      <c r="M38" s="195"/>
      <c r="N38" s="195"/>
      <c r="O38" s="195"/>
      <c r="P38" s="195"/>
      <c r="Q38" s="195"/>
      <c r="R38" s="195"/>
    </row>
    <row r="39" spans="1:18" ht="15.6" customHeight="1">
      <c r="A39" s="514" t="s">
        <v>229</v>
      </c>
      <c r="B39" s="342">
        <v>74</v>
      </c>
      <c r="C39" s="483">
        <v>71.7</v>
      </c>
      <c r="D39" s="339">
        <v>76.8</v>
      </c>
      <c r="E39" s="132">
        <v>60.599901684875157</v>
      </c>
      <c r="F39" s="339">
        <v>62.516253670420532</v>
      </c>
      <c r="G39" s="339">
        <v>62.285998117327544</v>
      </c>
      <c r="H39" s="132">
        <v>15.099006206014209</v>
      </c>
      <c r="I39" s="339">
        <v>12.855760249211261</v>
      </c>
      <c r="J39" s="339">
        <v>16.471276886226565</v>
      </c>
      <c r="K39" s="216"/>
      <c r="L39" s="195"/>
      <c r="M39" s="195"/>
      <c r="N39" s="195"/>
      <c r="O39" s="195"/>
      <c r="P39" s="195"/>
      <c r="Q39" s="195"/>
      <c r="R39" s="195"/>
    </row>
    <row r="40" spans="1:18" ht="15.6" customHeight="1">
      <c r="A40" s="512" t="s">
        <v>3</v>
      </c>
      <c r="B40" s="343">
        <v>89.4</v>
      </c>
      <c r="C40" s="482">
        <v>87.3</v>
      </c>
      <c r="D40" s="340">
        <v>91.6</v>
      </c>
      <c r="E40" s="133">
        <v>82.451294350102685</v>
      </c>
      <c r="F40" s="340">
        <v>78.580115797151734</v>
      </c>
      <c r="G40" s="340">
        <v>85.124833757671965</v>
      </c>
      <c r="H40" s="133">
        <v>7.7550171427643715</v>
      </c>
      <c r="I40" s="340">
        <v>9.2553461311454264</v>
      </c>
      <c r="J40" s="340">
        <v>7.9230320826280964</v>
      </c>
      <c r="K40" s="216"/>
      <c r="L40" s="195"/>
      <c r="M40" s="195"/>
      <c r="N40" s="195"/>
      <c r="O40" s="195"/>
      <c r="P40" s="195"/>
      <c r="Q40" s="195"/>
      <c r="R40" s="195"/>
    </row>
    <row r="41" spans="1:18" ht="15.6" customHeight="1">
      <c r="A41" s="517">
        <v>2023</v>
      </c>
      <c r="B41" s="340"/>
      <c r="C41" s="341"/>
      <c r="D41" s="341"/>
      <c r="E41" s="340"/>
      <c r="F41" s="341"/>
      <c r="G41" s="341"/>
      <c r="H41" s="340"/>
      <c r="I41" s="340"/>
      <c r="J41" s="340"/>
      <c r="K41" s="216"/>
      <c r="L41" s="195"/>
      <c r="M41" s="195"/>
      <c r="N41" s="195"/>
      <c r="O41" s="195"/>
      <c r="P41" s="195"/>
      <c r="Q41" s="195"/>
      <c r="R41" s="195"/>
    </row>
    <row r="42" spans="1:18" ht="15.6" customHeight="1">
      <c r="A42" s="514" t="s">
        <v>229</v>
      </c>
      <c r="B42" s="652">
        <v>71.141962228061715</v>
      </c>
      <c r="C42" s="653">
        <v>69.344020708571861</v>
      </c>
      <c r="D42" s="654">
        <v>73.392874510181784</v>
      </c>
      <c r="E42" s="132" t="s">
        <v>261</v>
      </c>
      <c r="F42" s="132" t="s">
        <v>261</v>
      </c>
      <c r="G42" s="132" t="s">
        <v>261</v>
      </c>
      <c r="H42" s="132" t="s">
        <v>261</v>
      </c>
      <c r="I42" s="132" t="s">
        <v>261</v>
      </c>
      <c r="J42" s="132" t="s">
        <v>261</v>
      </c>
      <c r="K42" s="216"/>
      <c r="L42" s="195"/>
      <c r="M42" s="195"/>
      <c r="N42" s="195"/>
      <c r="O42" s="195"/>
      <c r="P42" s="195"/>
      <c r="Q42" s="195"/>
      <c r="R42" s="195"/>
    </row>
    <row r="43" spans="1:18" ht="15.6" customHeight="1">
      <c r="A43" s="512" t="s">
        <v>3</v>
      </c>
      <c r="B43" s="655">
        <v>89.341214472583118</v>
      </c>
      <c r="C43" s="656">
        <v>88.129958125829248</v>
      </c>
      <c r="D43" s="657">
        <v>90.65508724095875</v>
      </c>
      <c r="E43" s="133" t="s">
        <v>261</v>
      </c>
      <c r="F43" s="133" t="s">
        <v>261</v>
      </c>
      <c r="G43" s="133" t="s">
        <v>261</v>
      </c>
      <c r="H43" s="133" t="s">
        <v>261</v>
      </c>
      <c r="I43" s="133" t="s">
        <v>261</v>
      </c>
      <c r="J43" s="133" t="s">
        <v>261</v>
      </c>
      <c r="K43" s="216"/>
      <c r="L43" s="195"/>
      <c r="M43" s="195"/>
      <c r="N43" s="195"/>
      <c r="O43" s="195"/>
      <c r="P43" s="195"/>
      <c r="Q43" s="195"/>
      <c r="R43" s="195"/>
    </row>
    <row r="44" spans="1:18" ht="5.0999999999999996" customHeight="1">
      <c r="A44" s="280"/>
      <c r="B44" s="651"/>
      <c r="C44" s="651"/>
      <c r="D44" s="651"/>
      <c r="E44" s="651"/>
      <c r="F44" s="28"/>
      <c r="G44" s="651"/>
      <c r="H44" s="651"/>
      <c r="I44" s="217"/>
      <c r="J44" s="217"/>
      <c r="K44" s="216"/>
      <c r="L44" s="195"/>
      <c r="M44" s="195"/>
      <c r="N44" s="195"/>
      <c r="O44" s="195"/>
      <c r="P44" s="195"/>
      <c r="Q44" s="195"/>
      <c r="R44" s="195"/>
    </row>
    <row r="45" spans="1:18" s="273" customFormat="1" ht="11.1" customHeight="1">
      <c r="A45" s="365" t="s">
        <v>92</v>
      </c>
      <c r="B45" s="507"/>
      <c r="C45" s="507"/>
      <c r="D45" s="507"/>
      <c r="E45" s="507"/>
      <c r="F45" s="507"/>
      <c r="G45" s="507"/>
      <c r="H45" s="507"/>
      <c r="I45" s="507"/>
      <c r="J45" s="507"/>
      <c r="K45" s="507"/>
      <c r="L45" s="364"/>
      <c r="M45" s="364"/>
      <c r="N45" s="364"/>
      <c r="O45" s="364"/>
      <c r="P45" s="364"/>
      <c r="Q45" s="364"/>
      <c r="R45" s="364"/>
    </row>
    <row r="46" spans="1:18">
      <c r="G46" s="639"/>
    </row>
    <row r="47" spans="1:18">
      <c r="F47" s="639"/>
      <c r="G47" s="639"/>
    </row>
    <row r="48" spans="1:18">
      <c r="F48" s="639"/>
    </row>
  </sheetData>
  <mergeCells count="6">
    <mergeCell ref="B5:D5"/>
    <mergeCell ref="E5:G5"/>
    <mergeCell ref="H5:J5"/>
    <mergeCell ref="A5:A6"/>
    <mergeCell ref="A1:J1"/>
    <mergeCell ref="A2:J2"/>
  </mergeCells>
  <pageMargins left="0.78740157480314965" right="0.78740157480314965" top="0.98425196850393704" bottom="0.98425196850393704" header="0.31496062992125984" footer="0"/>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showGridLines="0" topLeftCell="O1" zoomScaleNormal="100" zoomScaleSheetLayoutView="100" workbookViewId="0">
      <selection activeCell="O36" sqref="O36:X36"/>
    </sheetView>
  </sheetViews>
  <sheetFormatPr baseColWidth="10" defaultColWidth="11.42578125" defaultRowHeight="12.75"/>
  <cols>
    <col min="1" max="1" width="2.140625" style="79" hidden="1" customWidth="1"/>
    <col min="2" max="2" width="14.28515625" style="79" hidden="1" customWidth="1"/>
    <col min="3" max="5" width="6" style="79" hidden="1" customWidth="1"/>
    <col min="6" max="11" width="11.42578125" style="79" hidden="1" customWidth="1"/>
    <col min="12" max="13" width="0" style="79" hidden="1" customWidth="1"/>
    <col min="14" max="14" width="3.42578125" style="79" hidden="1" customWidth="1"/>
    <col min="15" max="15" width="14.28515625" style="79" customWidth="1"/>
    <col min="16" max="17" width="9.7109375" style="79" hidden="1" customWidth="1"/>
    <col min="18" max="24" width="10.28515625" style="79" customWidth="1"/>
    <col min="25" max="16384" width="11.42578125" style="79"/>
  </cols>
  <sheetData>
    <row r="1" spans="2:25" ht="12.95" customHeight="1">
      <c r="B1" s="270" t="s">
        <v>157</v>
      </c>
      <c r="C1" s="270"/>
      <c r="D1" s="270"/>
      <c r="E1" s="270"/>
      <c r="F1" s="270"/>
      <c r="G1" s="270"/>
      <c r="H1" s="270"/>
      <c r="I1" s="270"/>
      <c r="J1" s="270"/>
      <c r="K1" s="270"/>
      <c r="O1" s="876" t="s">
        <v>297</v>
      </c>
      <c r="P1" s="876"/>
      <c r="Q1" s="876"/>
      <c r="R1" s="876"/>
      <c r="S1" s="876"/>
      <c r="T1" s="876"/>
      <c r="U1" s="876"/>
      <c r="V1" s="876"/>
      <c r="W1" s="876"/>
      <c r="X1" s="876"/>
    </row>
    <row r="2" spans="2:25" ht="12.95" customHeight="1">
      <c r="B2" s="862" t="s">
        <v>96</v>
      </c>
      <c r="C2" s="862"/>
      <c r="D2" s="862"/>
      <c r="E2" s="862"/>
      <c r="F2" s="862"/>
      <c r="G2" s="862"/>
      <c r="H2" s="862"/>
      <c r="I2" s="862"/>
      <c r="J2" s="862"/>
      <c r="K2" s="862"/>
      <c r="O2" s="860" t="s">
        <v>259</v>
      </c>
      <c r="P2" s="860"/>
      <c r="Q2" s="860"/>
      <c r="R2" s="860"/>
      <c r="S2" s="860"/>
      <c r="T2" s="860"/>
      <c r="U2" s="860"/>
      <c r="V2" s="860"/>
      <c r="W2" s="860"/>
      <c r="X2" s="860"/>
    </row>
    <row r="3" spans="2:25" ht="12.95" customHeight="1">
      <c r="B3" s="218"/>
      <c r="C3" s="218"/>
      <c r="D3" s="218"/>
      <c r="E3" s="218"/>
      <c r="F3" s="218"/>
      <c r="G3" s="218"/>
      <c r="H3" s="218"/>
      <c r="I3" s="218"/>
      <c r="J3" s="218"/>
      <c r="K3" s="218"/>
      <c r="O3" s="869" t="s">
        <v>206</v>
      </c>
      <c r="P3" s="869"/>
      <c r="Q3" s="163"/>
      <c r="R3" s="163"/>
      <c r="S3" s="163"/>
      <c r="U3" s="486"/>
    </row>
    <row r="4" spans="2:25" ht="5.0999999999999996" customHeight="1">
      <c r="B4" s="218"/>
      <c r="C4" s="218"/>
      <c r="D4" s="218"/>
      <c r="E4" s="218"/>
      <c r="F4" s="218"/>
      <c r="G4" s="218"/>
      <c r="H4" s="218"/>
      <c r="I4" s="218"/>
      <c r="J4" s="218"/>
      <c r="K4" s="218"/>
      <c r="O4" s="659"/>
      <c r="P4" s="659"/>
      <c r="Q4" s="163"/>
      <c r="R4" s="163"/>
      <c r="S4" s="163"/>
      <c r="U4" s="486"/>
    </row>
    <row r="5" spans="2:25" ht="25.5">
      <c r="B5" s="240" t="s">
        <v>97</v>
      </c>
      <c r="C5" s="239">
        <v>2006</v>
      </c>
      <c r="D5" s="239">
        <v>2007</v>
      </c>
      <c r="E5" s="239">
        <v>2008</v>
      </c>
      <c r="F5" s="239">
        <v>2009</v>
      </c>
      <c r="G5" s="239">
        <v>2010</v>
      </c>
      <c r="H5" s="239">
        <v>2011</v>
      </c>
      <c r="I5" s="239">
        <v>2012</v>
      </c>
      <c r="J5" s="239">
        <v>2013</v>
      </c>
      <c r="K5" s="239">
        <v>2014</v>
      </c>
      <c r="O5" s="240" t="s">
        <v>234</v>
      </c>
      <c r="P5" s="239">
        <v>2015</v>
      </c>
      <c r="Q5" s="239">
        <v>2016</v>
      </c>
      <c r="R5" s="685">
        <v>2017</v>
      </c>
      <c r="S5" s="239">
        <v>2018</v>
      </c>
      <c r="T5" s="239">
        <v>2019</v>
      </c>
      <c r="U5" s="239">
        <v>2020</v>
      </c>
      <c r="V5" s="239">
        <v>2021</v>
      </c>
      <c r="W5" s="239">
        <v>2022</v>
      </c>
      <c r="X5" s="239">
        <v>2023</v>
      </c>
    </row>
    <row r="6" spans="2:25" ht="3" customHeight="1">
      <c r="B6" s="241"/>
      <c r="C6" s="220"/>
      <c r="D6" s="219"/>
      <c r="E6" s="219"/>
      <c r="F6" s="143"/>
      <c r="G6" s="143"/>
      <c r="H6" s="163"/>
      <c r="I6" s="163"/>
      <c r="J6" s="163"/>
      <c r="K6" s="163"/>
      <c r="O6" s="241"/>
      <c r="P6" s="163"/>
      <c r="Q6" s="163"/>
      <c r="R6" s="697"/>
      <c r="S6" s="163"/>
      <c r="T6" s="163"/>
      <c r="U6" s="163"/>
      <c r="V6" s="163"/>
      <c r="W6" s="163"/>
      <c r="X6" s="163" t="s">
        <v>250</v>
      </c>
    </row>
    <row r="7" spans="2:25" ht="21.95" customHeight="1">
      <c r="B7" s="212" t="s">
        <v>4</v>
      </c>
      <c r="C7" s="234">
        <v>727.29600179867634</v>
      </c>
      <c r="D7" s="234">
        <v>810.53167739422418</v>
      </c>
      <c r="E7" s="234">
        <v>893.21392153241948</v>
      </c>
      <c r="F7" s="234">
        <v>963.92806175551675</v>
      </c>
      <c r="G7" s="234">
        <v>986.92414479534921</v>
      </c>
      <c r="H7" s="234">
        <v>1069.0154363986085</v>
      </c>
      <c r="I7" s="234">
        <v>1155.7109859471809</v>
      </c>
      <c r="J7" s="234">
        <v>1184.5826322253408</v>
      </c>
      <c r="K7" s="234">
        <v>1239.8788830440203</v>
      </c>
      <c r="O7" s="730" t="s">
        <v>229</v>
      </c>
      <c r="P7" s="234">
        <v>1304.9434779354997</v>
      </c>
      <c r="Q7" s="234">
        <v>1370.721208327805</v>
      </c>
      <c r="R7" s="671">
        <v>1376.794668589474</v>
      </c>
      <c r="S7" s="132">
        <v>1400.1424018705807</v>
      </c>
      <c r="T7" s="132">
        <v>1443.08121976025</v>
      </c>
      <c r="U7" s="132">
        <v>1268.7583653481508</v>
      </c>
      <c r="V7" s="132">
        <v>1327.4577924482901</v>
      </c>
      <c r="W7" s="132">
        <v>1524.0373175693965</v>
      </c>
      <c r="X7" s="132">
        <v>1674.3678464536179</v>
      </c>
      <c r="Y7" s="394"/>
    </row>
    <row r="8" spans="2:25" ht="21.95" customHeight="1">
      <c r="B8" s="207" t="s">
        <v>1</v>
      </c>
      <c r="C8" s="189">
        <v>820.52186928089793</v>
      </c>
      <c r="D8" s="189">
        <v>914.33233111063123</v>
      </c>
      <c r="E8" s="189">
        <v>1038.663293379449</v>
      </c>
      <c r="F8" s="189">
        <v>1113.4192035129888</v>
      </c>
      <c r="G8" s="189">
        <v>1157.4642290509194</v>
      </c>
      <c r="H8" s="189">
        <v>1240.9739437735705</v>
      </c>
      <c r="I8" s="189">
        <v>1328.5322337637676</v>
      </c>
      <c r="J8" s="189">
        <v>1355.8077309757468</v>
      </c>
      <c r="K8" s="189">
        <v>1415.6977273625218</v>
      </c>
      <c r="O8" s="731" t="s">
        <v>1</v>
      </c>
      <c r="P8" s="189">
        <v>1475.2418925749935</v>
      </c>
      <c r="Q8" s="189">
        <v>1555.6282839509759</v>
      </c>
      <c r="R8" s="699">
        <v>1565.5515498086497</v>
      </c>
      <c r="S8" s="266">
        <v>1588.5761283540949</v>
      </c>
      <c r="T8" s="266">
        <v>1616.08395349591</v>
      </c>
      <c r="U8" s="266">
        <v>1373.2216186911921</v>
      </c>
      <c r="V8" s="266">
        <v>1484.0839915440199</v>
      </c>
      <c r="W8" s="266">
        <v>1726.6125243031404</v>
      </c>
      <c r="X8" s="266">
        <v>1873.4735238073654</v>
      </c>
    </row>
    <row r="9" spans="2:25" ht="21.95" customHeight="1">
      <c r="B9" s="207" t="s">
        <v>2</v>
      </c>
      <c r="C9" s="189">
        <v>576.83191593174581</v>
      </c>
      <c r="D9" s="189">
        <v>652.30308760149558</v>
      </c>
      <c r="E9" s="189">
        <v>673.17598944238932</v>
      </c>
      <c r="F9" s="189">
        <v>740.0472731122029</v>
      </c>
      <c r="G9" s="189">
        <v>736.99181521807134</v>
      </c>
      <c r="H9" s="189">
        <v>818.56929257231525</v>
      </c>
      <c r="I9" s="189">
        <v>903.19316253181444</v>
      </c>
      <c r="J9" s="189">
        <v>935.46338047757786</v>
      </c>
      <c r="K9" s="189">
        <v>984.71226782587189</v>
      </c>
      <c r="O9" s="731" t="s">
        <v>2</v>
      </c>
      <c r="P9" s="189">
        <v>1052.7288257636194</v>
      </c>
      <c r="Q9" s="189">
        <v>1100.6118301494587</v>
      </c>
      <c r="R9" s="699">
        <v>1107.3053899598278</v>
      </c>
      <c r="S9" s="266">
        <v>1135.0484647391747</v>
      </c>
      <c r="T9" s="266">
        <v>1199.3717466578501</v>
      </c>
      <c r="U9" s="266">
        <v>1103.4271507099752</v>
      </c>
      <c r="V9" s="266">
        <v>1100.2112029191094</v>
      </c>
      <c r="W9" s="266">
        <v>1246.9388502591257</v>
      </c>
      <c r="X9" s="266">
        <v>1405.0851284521434</v>
      </c>
    </row>
    <row r="10" spans="2:25" ht="5.0999999999999996" customHeight="1">
      <c r="B10" s="207"/>
      <c r="C10" s="235"/>
      <c r="D10" s="235"/>
      <c r="E10" s="235"/>
      <c r="F10" s="235"/>
      <c r="G10" s="235"/>
      <c r="H10" s="235"/>
      <c r="I10" s="235"/>
      <c r="J10" s="235"/>
      <c r="K10" s="235"/>
      <c r="O10" s="728"/>
      <c r="P10" s="235"/>
      <c r="Q10" s="235"/>
      <c r="R10" s="698"/>
      <c r="S10" s="315"/>
      <c r="T10" s="315"/>
      <c r="U10" s="315"/>
      <c r="V10" s="315"/>
      <c r="W10" s="315"/>
      <c r="X10" s="315"/>
    </row>
    <row r="11" spans="2:25" ht="21.95" customHeight="1">
      <c r="B11" s="206" t="s">
        <v>3</v>
      </c>
      <c r="C11" s="234">
        <v>454.94930345924547</v>
      </c>
      <c r="D11" s="234">
        <v>412.6790271848742</v>
      </c>
      <c r="E11" s="234">
        <v>465.59976300652306</v>
      </c>
      <c r="F11" s="234">
        <v>507.5211991055188</v>
      </c>
      <c r="G11" s="234">
        <v>588.25399633509517</v>
      </c>
      <c r="H11" s="234">
        <v>631.77376236779787</v>
      </c>
      <c r="I11" s="234">
        <v>720.70540931386472</v>
      </c>
      <c r="J11" s="234">
        <v>806.43167638984335</v>
      </c>
      <c r="K11" s="234">
        <v>879.85631453289568</v>
      </c>
      <c r="O11" s="729" t="s">
        <v>3</v>
      </c>
      <c r="P11" s="234">
        <v>799.49962585854496</v>
      </c>
      <c r="Q11" s="234">
        <v>856.75171146862442</v>
      </c>
      <c r="R11" s="671">
        <v>818.76469159894009</v>
      </c>
      <c r="S11" s="132">
        <v>839.80414942384903</v>
      </c>
      <c r="T11" s="132">
        <v>876.13935822287203</v>
      </c>
      <c r="U11" s="132">
        <v>809.78199594950206</v>
      </c>
      <c r="V11" s="132">
        <v>805.74635358497619</v>
      </c>
      <c r="W11" s="132">
        <v>930.64061448530549</v>
      </c>
      <c r="X11" s="132">
        <v>999.50755794889722</v>
      </c>
      <c r="Y11" s="394"/>
    </row>
    <row r="12" spans="2:25" ht="21.95" customHeight="1">
      <c r="B12" s="205" t="s">
        <v>1</v>
      </c>
      <c r="C12" s="189">
        <v>473.48255772494355</v>
      </c>
      <c r="D12" s="189">
        <v>501.82253557980647</v>
      </c>
      <c r="E12" s="189">
        <v>575.93662551889724</v>
      </c>
      <c r="F12" s="189">
        <v>602.09385088206318</v>
      </c>
      <c r="G12" s="189">
        <v>705.46702143626283</v>
      </c>
      <c r="H12" s="189">
        <v>777.31268155902319</v>
      </c>
      <c r="I12" s="189">
        <v>889.24440046136044</v>
      </c>
      <c r="J12" s="189">
        <v>1008.5494058672879</v>
      </c>
      <c r="K12" s="189">
        <v>1026.1225408700564</v>
      </c>
      <c r="O12" s="732" t="s">
        <v>1</v>
      </c>
      <c r="P12" s="189">
        <v>988.75734276291496</v>
      </c>
      <c r="Q12" s="189">
        <v>1013.6585377780525</v>
      </c>
      <c r="R12" s="699">
        <v>960.10393180567019</v>
      </c>
      <c r="S12" s="266">
        <v>953.90378090621346</v>
      </c>
      <c r="T12" s="266">
        <v>1009.5792613503201</v>
      </c>
      <c r="U12" s="266">
        <v>910.18655466819109</v>
      </c>
      <c r="V12" s="266">
        <v>937.09632113121802</v>
      </c>
      <c r="W12" s="266">
        <v>1078.0547991063524</v>
      </c>
      <c r="X12" s="266">
        <v>1159.8877942480135</v>
      </c>
    </row>
    <row r="13" spans="2:25" ht="21.95" customHeight="1">
      <c r="B13" s="205" t="s">
        <v>2</v>
      </c>
      <c r="C13" s="189">
        <v>403.95613243019528</v>
      </c>
      <c r="D13" s="189">
        <v>281.15997784827988</v>
      </c>
      <c r="E13" s="189">
        <v>310.46699688283019</v>
      </c>
      <c r="F13" s="189">
        <v>375.40143168480392</v>
      </c>
      <c r="G13" s="189">
        <v>427.27535549197671</v>
      </c>
      <c r="H13" s="189">
        <v>434.78324119407</v>
      </c>
      <c r="I13" s="189">
        <v>500.22059199334024</v>
      </c>
      <c r="J13" s="189">
        <v>541.22958269126366</v>
      </c>
      <c r="K13" s="189">
        <v>681.91503931652505</v>
      </c>
      <c r="O13" s="732" t="s">
        <v>2</v>
      </c>
      <c r="P13" s="189">
        <v>558.23582695908965</v>
      </c>
      <c r="Q13" s="189">
        <v>644.23343654209691</v>
      </c>
      <c r="R13" s="699">
        <v>631.05584093321272</v>
      </c>
      <c r="S13" s="266">
        <v>688.26210912044007</v>
      </c>
      <c r="T13" s="266">
        <v>710.68334627042304</v>
      </c>
      <c r="U13" s="266">
        <v>675.81701198670658</v>
      </c>
      <c r="V13" s="266">
        <v>650.35884749180377</v>
      </c>
      <c r="W13" s="266">
        <v>748.10314825566479</v>
      </c>
      <c r="X13" s="266">
        <v>811.4789886268311</v>
      </c>
    </row>
    <row r="14" spans="2:25" ht="5.0999999999999996" customHeight="1">
      <c r="B14" s="199"/>
      <c r="C14" s="236"/>
      <c r="D14" s="236"/>
      <c r="E14" s="236"/>
      <c r="F14" s="237"/>
      <c r="G14" s="237"/>
      <c r="H14" s="237"/>
      <c r="I14" s="238"/>
      <c r="J14" s="238"/>
      <c r="K14" s="238"/>
      <c r="O14" s="199"/>
      <c r="P14" s="238"/>
      <c r="Q14" s="238"/>
      <c r="R14" s="735"/>
      <c r="S14" s="238"/>
      <c r="T14" s="238"/>
      <c r="U14" s="238"/>
      <c r="V14" s="238"/>
      <c r="W14" s="238"/>
      <c r="X14" s="238"/>
    </row>
    <row r="15" spans="2:25" ht="11.1" customHeight="1">
      <c r="B15" s="344"/>
      <c r="C15" s="344"/>
      <c r="D15" s="344"/>
      <c r="E15" s="344"/>
      <c r="F15" s="344"/>
      <c r="G15" s="344"/>
      <c r="H15" s="344"/>
      <c r="I15" s="344"/>
      <c r="J15" s="344"/>
      <c r="K15" s="335" t="s">
        <v>197</v>
      </c>
      <c r="O15" s="870" t="s">
        <v>65</v>
      </c>
      <c r="P15" s="870"/>
      <c r="Q15" s="870"/>
      <c r="R15" s="870"/>
      <c r="S15" s="870"/>
      <c r="T15" s="870"/>
      <c r="U15" s="870"/>
      <c r="V15" s="870"/>
      <c r="W15" s="870"/>
      <c r="X15" s="870"/>
    </row>
    <row r="16" spans="2:25">
      <c r="B16" s="249"/>
      <c r="C16" s="249"/>
      <c r="D16" s="249"/>
      <c r="E16" s="249"/>
      <c r="F16" s="249"/>
      <c r="G16" s="249"/>
      <c r="H16" s="249"/>
      <c r="I16" s="249"/>
      <c r="J16" s="249"/>
      <c r="K16" s="249"/>
    </row>
    <row r="18" spans="2:26" ht="13.5">
      <c r="B18" s="221" t="s">
        <v>195</v>
      </c>
      <c r="C18" s="163"/>
      <c r="D18" s="163"/>
      <c r="E18" s="163"/>
      <c r="F18" s="163"/>
      <c r="G18" s="163"/>
      <c r="H18" s="163"/>
      <c r="I18" s="163"/>
      <c r="J18" s="163"/>
      <c r="K18" s="163"/>
      <c r="O18" s="877" t="s">
        <v>265</v>
      </c>
      <c r="P18" s="877"/>
      <c r="Q18" s="877"/>
      <c r="R18" s="877"/>
      <c r="S18" s="877"/>
      <c r="T18" s="877"/>
      <c r="U18" s="877"/>
      <c r="V18" s="877"/>
      <c r="W18" s="877"/>
      <c r="X18" s="877"/>
    </row>
    <row r="19" spans="2:26" ht="5.0999999999999996" customHeight="1">
      <c r="B19" s="163"/>
      <c r="C19" s="163"/>
      <c r="D19" s="163"/>
      <c r="E19" s="163"/>
      <c r="F19" s="163"/>
      <c r="G19" s="163"/>
      <c r="H19" s="163"/>
      <c r="I19" s="163"/>
      <c r="J19" s="163"/>
      <c r="K19" s="163"/>
      <c r="O19" s="163"/>
      <c r="P19" s="224"/>
      <c r="Q19" s="224"/>
      <c r="R19" s="224"/>
      <c r="S19" s="224"/>
      <c r="T19" s="224"/>
      <c r="U19" s="224"/>
      <c r="V19" s="224"/>
    </row>
    <row r="20" spans="2:26" ht="18.75" customHeight="1">
      <c r="B20" s="242" t="s">
        <v>62</v>
      </c>
      <c r="C20" s="863" t="s">
        <v>98</v>
      </c>
      <c r="D20" s="864"/>
      <c r="E20" s="864"/>
      <c r="F20" s="865"/>
      <c r="G20" s="865"/>
      <c r="H20" s="865"/>
      <c r="I20" s="865"/>
      <c r="J20" s="865"/>
      <c r="K20" s="865"/>
      <c r="O20" s="795" t="s">
        <v>277</v>
      </c>
      <c r="P20" s="881">
        <v>2015</v>
      </c>
      <c r="Q20" s="797">
        <v>2016</v>
      </c>
      <c r="R20" s="799">
        <v>2017</v>
      </c>
      <c r="S20" s="797">
        <v>2018</v>
      </c>
      <c r="T20" s="797">
        <v>2019</v>
      </c>
      <c r="U20" s="797">
        <v>2020</v>
      </c>
      <c r="V20" s="797">
        <v>2021</v>
      </c>
      <c r="W20" s="797">
        <v>2022</v>
      </c>
      <c r="X20" s="797">
        <v>2023</v>
      </c>
    </row>
    <row r="21" spans="2:26" ht="18.75" customHeight="1">
      <c r="B21" s="197"/>
      <c r="C21" s="227">
        <v>2006</v>
      </c>
      <c r="D21" s="227">
        <v>2007</v>
      </c>
      <c r="E21" s="227">
        <v>2008</v>
      </c>
      <c r="F21" s="317">
        <v>2009</v>
      </c>
      <c r="G21" s="318">
        <v>2010</v>
      </c>
      <c r="H21" s="318">
        <v>2011</v>
      </c>
      <c r="I21" s="318">
        <v>2012</v>
      </c>
      <c r="J21" s="318">
        <v>2013</v>
      </c>
      <c r="K21" s="318">
        <v>2014</v>
      </c>
      <c r="O21" s="880"/>
      <c r="P21" s="882"/>
      <c r="Q21" s="805"/>
      <c r="R21" s="861"/>
      <c r="S21" s="805"/>
      <c r="T21" s="805"/>
      <c r="U21" s="805"/>
      <c r="V21" s="805"/>
      <c r="W21" s="805"/>
      <c r="X21" s="805"/>
    </row>
    <row r="22" spans="2:26" ht="3" customHeight="1">
      <c r="B22" s="243"/>
      <c r="C22" s="222"/>
      <c r="D22" s="222"/>
      <c r="E22" s="222"/>
      <c r="F22" s="223"/>
      <c r="G22" s="223"/>
      <c r="H22" s="223"/>
      <c r="I22" s="223"/>
      <c r="J22" s="223"/>
      <c r="K22" s="163"/>
      <c r="O22" s="243"/>
      <c r="P22" s="163"/>
      <c r="Q22" s="163"/>
      <c r="R22" s="697"/>
      <c r="S22" s="163"/>
      <c r="T22" s="163"/>
      <c r="U22" s="163"/>
      <c r="V22" s="163"/>
      <c r="W22" s="163"/>
      <c r="X22" s="163"/>
    </row>
    <row r="23" spans="2:26" ht="24" customHeight="1">
      <c r="B23" s="244" t="s">
        <v>4</v>
      </c>
      <c r="C23" s="230">
        <f t="shared" ref="C23:K23" si="0">SUM(C24:C25)</f>
        <v>475569</v>
      </c>
      <c r="D23" s="230">
        <f t="shared" si="0"/>
        <v>465230</v>
      </c>
      <c r="E23" s="230">
        <f t="shared" si="0"/>
        <v>457953</v>
      </c>
      <c r="F23" s="230">
        <f t="shared" si="0"/>
        <v>465273</v>
      </c>
      <c r="G23" s="230">
        <f t="shared" si="0"/>
        <v>471903</v>
      </c>
      <c r="H23" s="230">
        <f t="shared" si="0"/>
        <v>480591</v>
      </c>
      <c r="I23" s="230">
        <f t="shared" si="0"/>
        <v>493171</v>
      </c>
      <c r="J23" s="230">
        <f t="shared" si="0"/>
        <v>498910</v>
      </c>
      <c r="K23" s="230">
        <f t="shared" si="0"/>
        <v>511504</v>
      </c>
      <c r="O23" s="730" t="s">
        <v>229</v>
      </c>
      <c r="P23" s="230">
        <f>SUM(P24:P25)</f>
        <v>525234</v>
      </c>
      <c r="Q23" s="230">
        <f>SUM(Q24:Q25)</f>
        <v>540165</v>
      </c>
      <c r="R23" s="736">
        <f>+R24+R25</f>
        <v>549121</v>
      </c>
      <c r="S23" s="230">
        <v>562882</v>
      </c>
      <c r="T23" s="230">
        <v>576586</v>
      </c>
      <c r="U23" s="230">
        <v>580094</v>
      </c>
      <c r="V23" s="230">
        <v>592580</v>
      </c>
      <c r="W23" s="230">
        <v>647878</v>
      </c>
      <c r="X23" s="230">
        <v>675311</v>
      </c>
      <c r="Z23" s="395"/>
    </row>
    <row r="24" spans="2:26" ht="24" customHeight="1">
      <c r="B24" s="245" t="s">
        <v>99</v>
      </c>
      <c r="C24" s="231">
        <v>258924</v>
      </c>
      <c r="D24" s="231">
        <v>249727</v>
      </c>
      <c r="E24" s="231">
        <v>244826</v>
      </c>
      <c r="F24" s="231">
        <v>247347</v>
      </c>
      <c r="G24" s="231">
        <v>248906</v>
      </c>
      <c r="H24" s="231">
        <v>251834</v>
      </c>
      <c r="I24" s="231">
        <v>257065</v>
      </c>
      <c r="J24" s="231">
        <v>257088</v>
      </c>
      <c r="K24" s="231">
        <v>260935</v>
      </c>
      <c r="O24" s="733" t="s">
        <v>1</v>
      </c>
      <c r="P24" s="231">
        <v>265771</v>
      </c>
      <c r="Q24" s="231">
        <v>271257</v>
      </c>
      <c r="R24" s="737">
        <v>273388</v>
      </c>
      <c r="S24" s="231">
        <v>278481</v>
      </c>
      <c r="T24" s="231">
        <v>283836</v>
      </c>
      <c r="U24" s="231">
        <v>277510</v>
      </c>
      <c r="V24" s="231">
        <v>276285</v>
      </c>
      <c r="W24" s="231">
        <v>307597</v>
      </c>
      <c r="X24" s="231">
        <v>321407</v>
      </c>
    </row>
    <row r="25" spans="2:26" ht="24" customHeight="1">
      <c r="B25" s="245" t="s">
        <v>100</v>
      </c>
      <c r="C25" s="231">
        <v>216645</v>
      </c>
      <c r="D25" s="231">
        <v>215503</v>
      </c>
      <c r="E25" s="231">
        <v>213127</v>
      </c>
      <c r="F25" s="231">
        <v>217926</v>
      </c>
      <c r="G25" s="231">
        <v>222997</v>
      </c>
      <c r="H25" s="231">
        <v>228757</v>
      </c>
      <c r="I25" s="231">
        <v>236106</v>
      </c>
      <c r="J25" s="231">
        <v>241822</v>
      </c>
      <c r="K25" s="231">
        <v>250569</v>
      </c>
      <c r="O25" s="733" t="s">
        <v>2</v>
      </c>
      <c r="P25" s="231">
        <v>259463</v>
      </c>
      <c r="Q25" s="231">
        <v>268908</v>
      </c>
      <c r="R25" s="737">
        <v>275733</v>
      </c>
      <c r="S25" s="231">
        <v>284401</v>
      </c>
      <c r="T25" s="231">
        <v>292750</v>
      </c>
      <c r="U25" s="231">
        <v>302584</v>
      </c>
      <c r="V25" s="231">
        <v>316295</v>
      </c>
      <c r="W25" s="231">
        <v>340281</v>
      </c>
      <c r="X25" s="231">
        <v>353904</v>
      </c>
    </row>
    <row r="26" spans="2:26" ht="5.0999999999999996" customHeight="1">
      <c r="B26" s="245"/>
      <c r="C26" s="231"/>
      <c r="D26" s="231"/>
      <c r="E26" s="231"/>
      <c r="F26" s="231"/>
      <c r="G26" s="231"/>
      <c r="H26" s="231"/>
      <c r="I26" s="231"/>
      <c r="J26" s="231"/>
      <c r="K26" s="231"/>
      <c r="O26" s="245"/>
      <c r="P26" s="231"/>
      <c r="Q26" s="231"/>
      <c r="R26" s="737"/>
      <c r="S26" s="231"/>
      <c r="T26" s="231"/>
      <c r="U26" s="231"/>
      <c r="V26" s="231"/>
      <c r="W26" s="231"/>
      <c r="X26" s="231"/>
    </row>
    <row r="27" spans="2:26" ht="24" customHeight="1">
      <c r="B27" s="246" t="s">
        <v>3</v>
      </c>
      <c r="C27" s="230">
        <f t="shared" ref="C27:K27" si="1">SUM(C28:C29)</f>
        <v>6933</v>
      </c>
      <c r="D27" s="230">
        <f t="shared" si="1"/>
        <v>6267</v>
      </c>
      <c r="E27" s="230">
        <f t="shared" si="1"/>
        <v>6154</v>
      </c>
      <c r="F27" s="230">
        <f t="shared" si="1"/>
        <v>6180</v>
      </c>
      <c r="G27" s="230">
        <f t="shared" si="1"/>
        <v>6143</v>
      </c>
      <c r="H27" s="230">
        <f t="shared" si="1"/>
        <v>6112</v>
      </c>
      <c r="I27" s="230">
        <f t="shared" si="1"/>
        <v>6204</v>
      </c>
      <c r="J27" s="230">
        <f t="shared" si="1"/>
        <v>6249</v>
      </c>
      <c r="K27" s="230">
        <f t="shared" si="1"/>
        <v>6482</v>
      </c>
      <c r="O27" s="246" t="s">
        <v>3</v>
      </c>
      <c r="P27" s="230">
        <f>SUM(P28:P29)</f>
        <v>6868</v>
      </c>
      <c r="Q27" s="230">
        <f>SUM(Q28:Q29)</f>
        <v>7230</v>
      </c>
      <c r="R27" s="736">
        <f>+R28+R29</f>
        <v>7380</v>
      </c>
      <c r="S27" s="230">
        <v>7713</v>
      </c>
      <c r="T27" s="230">
        <v>8103</v>
      </c>
      <c r="U27" s="230">
        <v>8362</v>
      </c>
      <c r="V27" s="230">
        <v>8939</v>
      </c>
      <c r="W27" s="230">
        <v>9916</v>
      </c>
      <c r="X27" s="230">
        <v>10442</v>
      </c>
      <c r="Z27" s="395"/>
    </row>
    <row r="28" spans="2:26" ht="24" customHeight="1">
      <c r="B28" s="247" t="s">
        <v>99</v>
      </c>
      <c r="C28" s="231">
        <v>3739</v>
      </c>
      <c r="D28" s="231">
        <v>3275</v>
      </c>
      <c r="E28" s="231">
        <v>3219</v>
      </c>
      <c r="F28" s="231">
        <v>3215</v>
      </c>
      <c r="G28" s="231">
        <v>3165</v>
      </c>
      <c r="H28" s="231">
        <v>3147</v>
      </c>
      <c r="I28" s="231">
        <v>3185</v>
      </c>
      <c r="J28" s="231">
        <v>3202</v>
      </c>
      <c r="K28" s="231">
        <v>3325</v>
      </c>
      <c r="O28" s="734" t="s">
        <v>1</v>
      </c>
      <c r="P28" s="231">
        <v>3540</v>
      </c>
      <c r="Q28" s="231">
        <v>3764</v>
      </c>
      <c r="R28" s="737">
        <v>3828</v>
      </c>
      <c r="S28" s="231">
        <v>4058</v>
      </c>
      <c r="T28" s="231">
        <v>4318</v>
      </c>
      <c r="U28" s="231">
        <v>4452</v>
      </c>
      <c r="V28" s="231">
        <v>4619</v>
      </c>
      <c r="W28" s="231">
        <v>5275</v>
      </c>
      <c r="X28" s="231">
        <v>5578</v>
      </c>
    </row>
    <row r="29" spans="2:26" ht="24" customHeight="1">
      <c r="B29" s="247" t="s">
        <v>100</v>
      </c>
      <c r="C29" s="231">
        <v>3194</v>
      </c>
      <c r="D29" s="231">
        <v>2992</v>
      </c>
      <c r="E29" s="231">
        <v>2935</v>
      </c>
      <c r="F29" s="231">
        <v>2965</v>
      </c>
      <c r="G29" s="231">
        <v>2978</v>
      </c>
      <c r="H29" s="231">
        <v>2965</v>
      </c>
      <c r="I29" s="231">
        <v>3019</v>
      </c>
      <c r="J29" s="231">
        <v>3047</v>
      </c>
      <c r="K29" s="231">
        <v>3157</v>
      </c>
      <c r="O29" s="734" t="s">
        <v>2</v>
      </c>
      <c r="P29" s="231">
        <v>3328</v>
      </c>
      <c r="Q29" s="231">
        <v>3466</v>
      </c>
      <c r="R29" s="737">
        <v>3552</v>
      </c>
      <c r="S29" s="231">
        <v>3655</v>
      </c>
      <c r="T29" s="231">
        <v>3785</v>
      </c>
      <c r="U29" s="231">
        <v>3910</v>
      </c>
      <c r="V29" s="231">
        <v>4320</v>
      </c>
      <c r="W29" s="231">
        <v>4641</v>
      </c>
      <c r="X29" s="231">
        <v>4864</v>
      </c>
    </row>
    <row r="30" spans="2:26" ht="3" customHeight="1">
      <c r="B30" s="248"/>
      <c r="C30" s="232"/>
      <c r="D30" s="224"/>
      <c r="E30" s="224"/>
      <c r="F30" s="224"/>
      <c r="G30" s="224"/>
      <c r="H30" s="224"/>
      <c r="I30" s="224"/>
      <c r="J30" s="224"/>
      <c r="K30" s="224"/>
      <c r="O30" s="248"/>
      <c r="P30" s="224"/>
      <c r="Q30" s="224"/>
      <c r="R30" s="701"/>
      <c r="S30" s="224"/>
      <c r="T30" s="224"/>
      <c r="U30" s="224"/>
      <c r="V30" s="224"/>
      <c r="W30" s="224"/>
      <c r="X30" s="224"/>
    </row>
    <row r="31" spans="2:26" s="520" customFormat="1" ht="18" customHeight="1">
      <c r="B31" s="518"/>
      <c r="C31" s="518"/>
      <c r="D31" s="518"/>
      <c r="E31" s="518"/>
      <c r="F31" s="518"/>
      <c r="G31" s="518"/>
      <c r="H31" s="518"/>
      <c r="I31" s="518"/>
      <c r="J31" s="518"/>
      <c r="K31" s="519" t="s">
        <v>197</v>
      </c>
      <c r="O31" s="883" t="s">
        <v>286</v>
      </c>
      <c r="P31" s="883"/>
      <c r="Q31" s="883"/>
      <c r="R31" s="883"/>
      <c r="S31" s="883"/>
      <c r="T31" s="883"/>
      <c r="U31" s="883"/>
      <c r="V31" s="883"/>
      <c r="W31" s="883"/>
      <c r="X31" s="883"/>
    </row>
    <row r="32" spans="2:26" s="520" customFormat="1" ht="9" customHeight="1">
      <c r="B32" s="518"/>
      <c r="C32" s="518"/>
      <c r="D32" s="518"/>
      <c r="E32" s="518"/>
      <c r="F32" s="518"/>
      <c r="G32" s="518"/>
      <c r="H32" s="518"/>
      <c r="I32" s="518"/>
      <c r="J32" s="518"/>
      <c r="K32" s="519"/>
      <c r="O32" s="871" t="s">
        <v>287</v>
      </c>
      <c r="P32" s="871"/>
      <c r="Q32" s="871"/>
      <c r="R32" s="871"/>
      <c r="S32" s="871"/>
      <c r="T32" s="871"/>
      <c r="U32" s="871"/>
      <c r="V32" s="871"/>
      <c r="W32" s="871"/>
      <c r="X32" s="871"/>
    </row>
    <row r="33" spans="2:26" ht="11.1" customHeight="1">
      <c r="B33" s="875"/>
      <c r="C33" s="875"/>
      <c r="D33" s="875"/>
      <c r="E33" s="875"/>
      <c r="F33" s="875"/>
      <c r="G33" s="875"/>
      <c r="H33" s="875"/>
      <c r="I33" s="875"/>
      <c r="J33" s="875"/>
      <c r="K33" s="875"/>
      <c r="O33" s="872" t="s">
        <v>288</v>
      </c>
      <c r="P33" s="872"/>
      <c r="Q33" s="872"/>
      <c r="R33" s="872"/>
      <c r="S33" s="872"/>
      <c r="T33" s="872"/>
      <c r="U33" s="872"/>
      <c r="V33" s="872"/>
      <c r="W33" s="872"/>
      <c r="X33" s="872"/>
    </row>
    <row r="34" spans="2:26" ht="7.5" customHeight="1">
      <c r="B34" s="250"/>
      <c r="C34" s="250"/>
      <c r="D34" s="250"/>
      <c r="E34" s="250"/>
      <c r="F34" s="250"/>
      <c r="G34" s="250"/>
      <c r="H34" s="250"/>
      <c r="I34" s="250"/>
      <c r="J34" s="250"/>
      <c r="K34" s="250"/>
      <c r="O34" s="367" t="s">
        <v>289</v>
      </c>
    </row>
    <row r="36" spans="2:26" ht="13.5">
      <c r="B36" s="225" t="s">
        <v>196</v>
      </c>
      <c r="C36" s="144"/>
      <c r="D36" s="144"/>
      <c r="E36" s="144"/>
      <c r="F36" s="144"/>
      <c r="G36" s="144"/>
      <c r="H36" s="144"/>
      <c r="I36" s="144"/>
      <c r="J36" s="144"/>
      <c r="K36" s="144"/>
      <c r="O36" s="878" t="s">
        <v>260</v>
      </c>
      <c r="P36" s="878"/>
      <c r="Q36" s="878"/>
      <c r="R36" s="878"/>
      <c r="S36" s="878"/>
      <c r="T36" s="878"/>
      <c r="U36" s="878"/>
      <c r="V36" s="878"/>
      <c r="W36" s="878"/>
      <c r="X36" s="878"/>
    </row>
    <row r="37" spans="2:26" ht="5.0999999999999996" customHeight="1">
      <c r="B37" s="144"/>
      <c r="C37" s="144"/>
      <c r="D37" s="144"/>
      <c r="E37" s="144"/>
      <c r="F37" s="144"/>
      <c r="G37" s="144"/>
      <c r="H37" s="144"/>
      <c r="I37" s="144"/>
      <c r="J37" s="144"/>
      <c r="K37" s="144"/>
      <c r="O37" s="144"/>
      <c r="P37" s="224"/>
      <c r="Q37" s="224"/>
      <c r="R37" s="224"/>
      <c r="S37" s="224"/>
      <c r="T37" s="224"/>
      <c r="U37" s="224"/>
      <c r="V37" s="224"/>
    </row>
    <row r="38" spans="2:26" ht="23.25" customHeight="1">
      <c r="B38" s="868" t="s">
        <v>62</v>
      </c>
      <c r="C38" s="866" t="s">
        <v>101</v>
      </c>
      <c r="D38" s="867"/>
      <c r="E38" s="867"/>
      <c r="F38" s="867"/>
      <c r="G38" s="867"/>
      <c r="H38" s="867"/>
      <c r="I38" s="867"/>
      <c r="J38" s="867"/>
      <c r="K38" s="867"/>
      <c r="O38" s="795" t="s">
        <v>277</v>
      </c>
      <c r="P38" s="881">
        <v>2015</v>
      </c>
      <c r="Q38" s="797">
        <v>2016</v>
      </c>
      <c r="R38" s="799">
        <v>2017</v>
      </c>
      <c r="S38" s="797">
        <v>2018</v>
      </c>
      <c r="T38" s="797">
        <v>2019</v>
      </c>
      <c r="U38" s="797">
        <v>2020</v>
      </c>
      <c r="V38" s="797">
        <v>2021</v>
      </c>
      <c r="W38" s="797">
        <v>2022</v>
      </c>
      <c r="X38" s="797">
        <v>2023</v>
      </c>
    </row>
    <row r="39" spans="2:26" ht="23.25" customHeight="1">
      <c r="B39" s="796"/>
      <c r="C39" s="227">
        <v>2006</v>
      </c>
      <c r="D39" s="227">
        <v>2007</v>
      </c>
      <c r="E39" s="227">
        <v>2008</v>
      </c>
      <c r="F39" s="233">
        <v>2009</v>
      </c>
      <c r="G39" s="233">
        <v>2010</v>
      </c>
      <c r="H39" s="233">
        <v>2011</v>
      </c>
      <c r="I39" s="233">
        <v>2012</v>
      </c>
      <c r="J39" s="233">
        <v>2013</v>
      </c>
      <c r="K39" s="233">
        <v>2014</v>
      </c>
      <c r="O39" s="880"/>
      <c r="P39" s="882"/>
      <c r="Q39" s="805"/>
      <c r="R39" s="861"/>
      <c r="S39" s="805"/>
      <c r="T39" s="805"/>
      <c r="U39" s="805"/>
      <c r="V39" s="805"/>
      <c r="W39" s="805"/>
      <c r="X39" s="805"/>
    </row>
    <row r="40" spans="2:26" ht="21.95" customHeight="1">
      <c r="B40" s="244" t="s">
        <v>4</v>
      </c>
      <c r="C40" s="228">
        <v>13134</v>
      </c>
      <c r="D40" s="228">
        <v>14517</v>
      </c>
      <c r="E40" s="228">
        <v>15261</v>
      </c>
      <c r="F40" s="228">
        <f t="shared" ref="F40:K40" si="2">SUM(F41:F42)</f>
        <v>19775</v>
      </c>
      <c r="G40" s="228">
        <f t="shared" si="2"/>
        <v>20057</v>
      </c>
      <c r="H40" s="228">
        <f t="shared" si="2"/>
        <v>20341</v>
      </c>
      <c r="I40" s="228">
        <f t="shared" si="2"/>
        <v>20597</v>
      </c>
      <c r="J40" s="228">
        <f t="shared" si="2"/>
        <v>20710</v>
      </c>
      <c r="K40" s="228">
        <f t="shared" si="2"/>
        <v>20690</v>
      </c>
      <c r="O40" s="212" t="s">
        <v>229</v>
      </c>
      <c r="P40" s="230">
        <f>SUM(P41:P42)</f>
        <v>20595</v>
      </c>
      <c r="Q40" s="230">
        <f>SUM(Q41:Q42)</f>
        <v>20342</v>
      </c>
      <c r="R40" s="736">
        <f>+R41+R42</f>
        <v>20138</v>
      </c>
      <c r="S40" s="230">
        <v>19885</v>
      </c>
      <c r="T40" s="230">
        <v>19622</v>
      </c>
      <c r="U40" s="230">
        <v>19037</v>
      </c>
      <c r="V40" s="230">
        <v>18389</v>
      </c>
      <c r="W40" s="230">
        <v>18017</v>
      </c>
      <c r="X40" s="230">
        <v>17669</v>
      </c>
      <c r="Y40" s="395"/>
      <c r="Z40" s="395"/>
    </row>
    <row r="41" spans="2:26" ht="21.95" customHeight="1">
      <c r="B41" s="245" t="s">
        <v>99</v>
      </c>
      <c r="C41" s="229">
        <v>13134</v>
      </c>
      <c r="D41" s="229">
        <v>14517</v>
      </c>
      <c r="E41" s="229">
        <v>15261</v>
      </c>
      <c r="F41" s="229">
        <v>15459</v>
      </c>
      <c r="G41" s="229">
        <v>15623</v>
      </c>
      <c r="H41" s="229">
        <v>15793</v>
      </c>
      <c r="I41" s="229">
        <v>15871</v>
      </c>
      <c r="J41" s="229">
        <v>15832</v>
      </c>
      <c r="K41" s="229">
        <v>15616</v>
      </c>
      <c r="O41" s="733" t="s">
        <v>99</v>
      </c>
      <c r="P41" s="231">
        <v>15358</v>
      </c>
      <c r="Q41" s="231">
        <v>14967</v>
      </c>
      <c r="R41" s="737">
        <v>14621</v>
      </c>
      <c r="S41" s="231">
        <v>14240</v>
      </c>
      <c r="T41" s="231">
        <v>13842</v>
      </c>
      <c r="U41" s="231">
        <v>13019</v>
      </c>
      <c r="V41" s="231">
        <v>12014</v>
      </c>
      <c r="W41" s="231">
        <v>11537</v>
      </c>
      <c r="X41" s="231">
        <v>11112</v>
      </c>
    </row>
    <row r="42" spans="2:26" ht="21.95" customHeight="1">
      <c r="B42" s="245" t="s">
        <v>100</v>
      </c>
      <c r="C42" s="229">
        <v>4292</v>
      </c>
      <c r="D42" s="229">
        <v>4390</v>
      </c>
      <c r="E42" s="229">
        <v>4238</v>
      </c>
      <c r="F42" s="229">
        <v>4316</v>
      </c>
      <c r="G42" s="229">
        <v>4434</v>
      </c>
      <c r="H42" s="229">
        <v>4548</v>
      </c>
      <c r="I42" s="229">
        <v>4726</v>
      </c>
      <c r="J42" s="229">
        <v>4878</v>
      </c>
      <c r="K42" s="229">
        <v>5074</v>
      </c>
      <c r="O42" s="733" t="s">
        <v>100</v>
      </c>
      <c r="P42" s="231">
        <v>5237</v>
      </c>
      <c r="Q42" s="231">
        <v>5375</v>
      </c>
      <c r="R42" s="737">
        <v>5517</v>
      </c>
      <c r="S42" s="231">
        <v>5645</v>
      </c>
      <c r="T42" s="231">
        <v>5780</v>
      </c>
      <c r="U42" s="231">
        <v>6018</v>
      </c>
      <c r="V42" s="231">
        <v>6375</v>
      </c>
      <c r="W42" s="231">
        <v>6480</v>
      </c>
      <c r="X42" s="231">
        <v>6557</v>
      </c>
    </row>
    <row r="43" spans="2:26" ht="5.0999999999999996" customHeight="1">
      <c r="B43" s="245"/>
      <c r="C43" s="229"/>
      <c r="D43" s="229"/>
      <c r="E43" s="229"/>
      <c r="F43" s="229"/>
      <c r="G43" s="229"/>
      <c r="H43" s="229"/>
      <c r="I43" s="229"/>
      <c r="J43" s="229"/>
      <c r="K43" s="229"/>
      <c r="O43" s="245"/>
      <c r="P43" s="231"/>
      <c r="Q43" s="231"/>
      <c r="R43" s="737"/>
      <c r="S43" s="231"/>
      <c r="T43" s="231"/>
      <c r="U43" s="231"/>
      <c r="V43" s="231"/>
      <c r="W43" s="231"/>
      <c r="X43" s="231"/>
    </row>
    <row r="44" spans="2:26" ht="21.95" customHeight="1">
      <c r="B44" s="246" t="s">
        <v>3</v>
      </c>
      <c r="C44" s="228">
        <v>169</v>
      </c>
      <c r="D44" s="228">
        <v>181</v>
      </c>
      <c r="E44" s="228">
        <v>201</v>
      </c>
      <c r="F44" s="228">
        <f t="shared" ref="F44:K44" si="3">SUM(F45:F46)</f>
        <v>319</v>
      </c>
      <c r="G44" s="228">
        <f t="shared" si="3"/>
        <v>321</v>
      </c>
      <c r="H44" s="228">
        <f t="shared" si="3"/>
        <v>331</v>
      </c>
      <c r="I44" s="228">
        <f t="shared" si="3"/>
        <v>330</v>
      </c>
      <c r="J44" s="228">
        <f t="shared" si="3"/>
        <v>328</v>
      </c>
      <c r="K44" s="228">
        <f t="shared" si="3"/>
        <v>332</v>
      </c>
      <c r="O44" s="246" t="s">
        <v>3</v>
      </c>
      <c r="P44" s="230">
        <f>SUM(P45:P46)</f>
        <v>328</v>
      </c>
      <c r="Q44" s="230">
        <f>SUM(Q45:Q46)</f>
        <v>331</v>
      </c>
      <c r="R44" s="736">
        <f>+R45+R46</f>
        <v>324</v>
      </c>
      <c r="S44" s="230">
        <v>320</v>
      </c>
      <c r="T44" s="230">
        <v>304</v>
      </c>
      <c r="U44" s="230">
        <v>300</v>
      </c>
      <c r="V44" s="230">
        <v>292</v>
      </c>
      <c r="W44" s="230">
        <v>284</v>
      </c>
      <c r="X44" s="230">
        <v>280</v>
      </c>
      <c r="Y44" s="395"/>
      <c r="Z44" s="395"/>
    </row>
    <row r="45" spans="2:26" ht="21.95" customHeight="1">
      <c r="B45" s="247" t="s">
        <v>99</v>
      </c>
      <c r="C45" s="229">
        <v>169</v>
      </c>
      <c r="D45" s="229">
        <v>181</v>
      </c>
      <c r="E45" s="229">
        <v>201</v>
      </c>
      <c r="F45" s="229">
        <v>206</v>
      </c>
      <c r="G45" s="229">
        <v>205</v>
      </c>
      <c r="H45" s="229">
        <v>214</v>
      </c>
      <c r="I45" s="229">
        <v>218</v>
      </c>
      <c r="J45" s="229">
        <v>220</v>
      </c>
      <c r="K45" s="229">
        <v>219</v>
      </c>
      <c r="O45" s="734" t="s">
        <v>99</v>
      </c>
      <c r="P45" s="231">
        <v>210</v>
      </c>
      <c r="Q45" s="231">
        <v>204</v>
      </c>
      <c r="R45" s="737">
        <v>195</v>
      </c>
      <c r="S45" s="231">
        <v>188</v>
      </c>
      <c r="T45" s="231">
        <v>176</v>
      </c>
      <c r="U45" s="231">
        <v>170</v>
      </c>
      <c r="V45" s="231">
        <v>156</v>
      </c>
      <c r="W45" s="231">
        <v>148</v>
      </c>
      <c r="X45" s="231">
        <v>140</v>
      </c>
    </row>
    <row r="46" spans="2:26" ht="21.95" customHeight="1">
      <c r="B46" s="247" t="s">
        <v>100</v>
      </c>
      <c r="C46" s="229">
        <v>126</v>
      </c>
      <c r="D46" s="229">
        <v>121</v>
      </c>
      <c r="E46" s="229">
        <v>119</v>
      </c>
      <c r="F46" s="229">
        <v>113</v>
      </c>
      <c r="G46" s="229">
        <v>116</v>
      </c>
      <c r="H46" s="229">
        <v>117</v>
      </c>
      <c r="I46" s="229">
        <v>112</v>
      </c>
      <c r="J46" s="229">
        <v>108</v>
      </c>
      <c r="K46" s="229">
        <v>113</v>
      </c>
      <c r="O46" s="734" t="s">
        <v>100</v>
      </c>
      <c r="P46" s="231">
        <v>118</v>
      </c>
      <c r="Q46" s="231">
        <v>127</v>
      </c>
      <c r="R46" s="737">
        <v>129</v>
      </c>
      <c r="S46" s="231">
        <v>132</v>
      </c>
      <c r="T46" s="231">
        <v>128</v>
      </c>
      <c r="U46" s="231">
        <v>130</v>
      </c>
      <c r="V46" s="231">
        <v>136</v>
      </c>
      <c r="W46" s="231">
        <v>136</v>
      </c>
      <c r="X46" s="231">
        <v>140</v>
      </c>
    </row>
    <row r="47" spans="2:26" ht="3" customHeight="1">
      <c r="B47" s="208"/>
      <c r="C47" s="209"/>
      <c r="D47" s="209"/>
      <c r="E47" s="209"/>
      <c r="F47" s="209"/>
      <c r="G47" s="209"/>
      <c r="H47" s="209"/>
      <c r="I47" s="209"/>
      <c r="J47" s="209"/>
      <c r="K47" s="209"/>
      <c r="O47" s="208"/>
      <c r="P47" s="224"/>
      <c r="Q47" s="224"/>
      <c r="R47" s="701"/>
      <c r="S47" s="224"/>
      <c r="T47" s="224"/>
      <c r="U47" s="224"/>
      <c r="V47" s="224"/>
      <c r="W47" s="224"/>
      <c r="X47" s="224"/>
    </row>
    <row r="48" spans="2:26" ht="18" customHeight="1">
      <c r="B48" s="345"/>
      <c r="C48" s="345"/>
      <c r="D48" s="345"/>
      <c r="E48" s="345"/>
      <c r="F48" s="345"/>
      <c r="G48" s="345"/>
      <c r="H48" s="345"/>
      <c r="I48" s="345"/>
      <c r="J48" s="345"/>
      <c r="K48" s="335" t="s">
        <v>197</v>
      </c>
      <c r="O48" s="884" t="s">
        <v>291</v>
      </c>
      <c r="P48" s="884"/>
      <c r="Q48" s="884"/>
      <c r="R48" s="884"/>
      <c r="S48" s="884"/>
      <c r="T48" s="884"/>
      <c r="U48" s="884"/>
      <c r="V48" s="884"/>
      <c r="W48" s="884"/>
      <c r="X48" s="884"/>
    </row>
    <row r="49" spans="2:24" ht="9" customHeight="1">
      <c r="B49" s="345"/>
      <c r="C49" s="345"/>
      <c r="D49" s="345"/>
      <c r="E49" s="345"/>
      <c r="F49" s="345"/>
      <c r="G49" s="345"/>
      <c r="H49" s="345"/>
      <c r="I49" s="345"/>
      <c r="J49" s="345"/>
      <c r="K49" s="335"/>
      <c r="O49" s="873" t="s">
        <v>290</v>
      </c>
      <c r="P49" s="873"/>
      <c r="Q49" s="873"/>
      <c r="R49" s="873"/>
      <c r="S49" s="873"/>
      <c r="T49" s="873"/>
      <c r="U49" s="873"/>
      <c r="V49" s="873"/>
      <c r="W49" s="873"/>
      <c r="X49" s="873"/>
    </row>
    <row r="50" spans="2:24" s="273" customFormat="1" ht="11.1" customHeight="1">
      <c r="B50" s="874"/>
      <c r="C50" s="874"/>
      <c r="D50" s="874"/>
      <c r="E50" s="874"/>
      <c r="F50" s="874"/>
      <c r="G50" s="874"/>
      <c r="H50" s="874"/>
      <c r="I50" s="874"/>
      <c r="J50" s="874"/>
      <c r="K50" s="874"/>
      <c r="O50" s="872" t="s">
        <v>288</v>
      </c>
      <c r="P50" s="872"/>
      <c r="Q50" s="872"/>
      <c r="R50" s="872"/>
      <c r="S50" s="872"/>
      <c r="T50" s="872"/>
      <c r="U50" s="872"/>
      <c r="V50" s="872"/>
      <c r="W50" s="872"/>
      <c r="X50" s="872"/>
    </row>
    <row r="51" spans="2:24" ht="11.1" customHeight="1">
      <c r="O51" s="367" t="s">
        <v>289</v>
      </c>
    </row>
    <row r="54" spans="2:24" ht="17.25" customHeight="1">
      <c r="R54" s="879"/>
      <c r="S54" s="879"/>
      <c r="T54" s="879"/>
      <c r="U54" s="879"/>
      <c r="V54" s="879"/>
      <c r="W54" s="879"/>
      <c r="X54" s="879"/>
    </row>
    <row r="55" spans="2:24" ht="17.25" customHeight="1">
      <c r="R55" s="879"/>
      <c r="S55" s="879"/>
      <c r="T55" s="879"/>
      <c r="U55" s="879"/>
      <c r="V55" s="879"/>
      <c r="W55" s="879"/>
      <c r="X55" s="879"/>
    </row>
  </sheetData>
  <mergeCells count="39">
    <mergeCell ref="R54:X55"/>
    <mergeCell ref="O38:O39"/>
    <mergeCell ref="O20:O21"/>
    <mergeCell ref="V20:V21"/>
    <mergeCell ref="P20:P21"/>
    <mergeCell ref="V38:V39"/>
    <mergeCell ref="X38:X39"/>
    <mergeCell ref="P38:P39"/>
    <mergeCell ref="U20:U21"/>
    <mergeCell ref="T20:T21"/>
    <mergeCell ref="O31:X31"/>
    <mergeCell ref="O48:X48"/>
    <mergeCell ref="O49:X49"/>
    <mergeCell ref="O50:X50"/>
    <mergeCell ref="B50:K50"/>
    <mergeCell ref="B33:K33"/>
    <mergeCell ref="O1:X1"/>
    <mergeCell ref="O2:X2"/>
    <mergeCell ref="O18:X18"/>
    <mergeCell ref="O36:X36"/>
    <mergeCell ref="B2:K2"/>
    <mergeCell ref="C20:K20"/>
    <mergeCell ref="C38:K38"/>
    <mergeCell ref="B38:B39"/>
    <mergeCell ref="O3:P3"/>
    <mergeCell ref="O15:X15"/>
    <mergeCell ref="W20:W21"/>
    <mergeCell ref="W38:W39"/>
    <mergeCell ref="X20:X21"/>
    <mergeCell ref="O32:X32"/>
    <mergeCell ref="O33:X33"/>
    <mergeCell ref="S20:S21"/>
    <mergeCell ref="R20:R21"/>
    <mergeCell ref="Q20:Q21"/>
    <mergeCell ref="U38:U39"/>
    <mergeCell ref="T38:T39"/>
    <mergeCell ref="S38:S39"/>
    <mergeCell ref="R38:R39"/>
    <mergeCell ref="Q38:Q39"/>
  </mergeCells>
  <phoneticPr fontId="17" type="noConversion"/>
  <pageMargins left="0.78740157480314965" right="0.78740157480314965" top="0.98425196850393704" bottom="0.98425196850393704" header="0.31496062992125984" footer="0"/>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zoomScaleNormal="100" zoomScaleSheetLayoutView="100" workbookViewId="0">
      <selection sqref="A1:F1"/>
    </sheetView>
  </sheetViews>
  <sheetFormatPr baseColWidth="10" defaultRowHeight="12.75"/>
  <cols>
    <col min="1" max="1" width="16.5703125" style="79" bestFit="1" customWidth="1"/>
    <col min="2" max="6" width="13.85546875" style="79" customWidth="1"/>
    <col min="7" max="16384" width="11.42578125" style="79"/>
  </cols>
  <sheetData>
    <row r="1" spans="1:8" ht="15" customHeight="1">
      <c r="A1" s="890" t="s">
        <v>249</v>
      </c>
      <c r="B1" s="890"/>
      <c r="C1" s="890"/>
      <c r="D1" s="890"/>
      <c r="E1" s="890"/>
      <c r="F1" s="890"/>
    </row>
    <row r="2" spans="1:8" ht="15" customHeight="1">
      <c r="A2" s="891" t="s">
        <v>278</v>
      </c>
      <c r="B2" s="891"/>
      <c r="C2" s="891"/>
      <c r="D2" s="891"/>
      <c r="E2" s="891"/>
      <c r="F2" s="891"/>
    </row>
    <row r="3" spans="1:8" ht="5.0999999999999996" customHeight="1">
      <c r="A3" s="488"/>
      <c r="B3" s="488"/>
      <c r="C3" s="488"/>
      <c r="D3" s="488"/>
      <c r="E3" s="488"/>
      <c r="F3" s="488"/>
    </row>
    <row r="4" spans="1:8" ht="17.100000000000001" customHeight="1">
      <c r="A4" s="885" t="s">
        <v>245</v>
      </c>
      <c r="B4" s="887" t="s">
        <v>0</v>
      </c>
      <c r="C4" s="489" t="s">
        <v>144</v>
      </c>
      <c r="D4" s="489"/>
      <c r="E4" s="489"/>
      <c r="F4" s="489"/>
    </row>
    <row r="5" spans="1:8" ht="17.100000000000001" customHeight="1" thickBot="1">
      <c r="A5" s="886"/>
      <c r="B5" s="888"/>
      <c r="C5" s="634" t="s">
        <v>61</v>
      </c>
      <c r="D5" s="493" t="s">
        <v>28</v>
      </c>
      <c r="E5" s="493" t="s">
        <v>29</v>
      </c>
      <c r="F5" s="634" t="s">
        <v>30</v>
      </c>
      <c r="G5" s="473"/>
      <c r="H5" s="494"/>
    </row>
    <row r="6" spans="1:8" ht="3" customHeight="1">
      <c r="A6" s="619"/>
      <c r="B6" s="743"/>
      <c r="C6" s="633"/>
      <c r="D6" s="635"/>
      <c r="E6" s="635"/>
      <c r="F6" s="633"/>
    </row>
    <row r="7" spans="1:8" ht="24" customHeight="1">
      <c r="A7" s="741" t="s">
        <v>229</v>
      </c>
      <c r="B7" s="744">
        <v>9285782</v>
      </c>
      <c r="C7" s="738">
        <v>1016106</v>
      </c>
      <c r="D7" s="738">
        <v>4194912</v>
      </c>
      <c r="E7" s="738">
        <v>2342869</v>
      </c>
      <c r="F7" s="738">
        <v>1731895</v>
      </c>
      <c r="G7" s="491"/>
    </row>
    <row r="8" spans="1:8" ht="21.95" hidden="1" customHeight="1">
      <c r="A8" s="742" t="s">
        <v>109</v>
      </c>
      <c r="B8" s="745"/>
      <c r="C8" s="299"/>
      <c r="D8" s="299"/>
      <c r="E8" s="299"/>
      <c r="F8" s="299"/>
    </row>
    <row r="9" spans="1:8" ht="21.95" hidden="1" customHeight="1">
      <c r="A9" s="742" t="s">
        <v>145</v>
      </c>
      <c r="B9" s="745"/>
      <c r="C9" s="299"/>
      <c r="D9" s="299"/>
      <c r="E9" s="299"/>
      <c r="F9" s="299"/>
    </row>
    <row r="10" spans="1:8" ht="21.95" hidden="1" customHeight="1">
      <c r="A10" s="742" t="s">
        <v>146</v>
      </c>
      <c r="B10" s="745"/>
      <c r="C10" s="341"/>
      <c r="D10" s="341"/>
      <c r="E10" s="341"/>
      <c r="F10" s="341"/>
    </row>
    <row r="11" spans="1:8" ht="21.95" hidden="1" customHeight="1">
      <c r="A11" s="742" t="s">
        <v>112</v>
      </c>
      <c r="B11" s="745"/>
      <c r="C11" s="341"/>
      <c r="D11" s="341"/>
      <c r="E11" s="341"/>
      <c r="F11" s="341"/>
    </row>
    <row r="12" spans="1:8" ht="21.95" hidden="1" customHeight="1">
      <c r="A12" s="742" t="s">
        <v>113</v>
      </c>
      <c r="B12" s="745"/>
      <c r="C12" s="341"/>
      <c r="D12" s="341"/>
      <c r="E12" s="341"/>
      <c r="F12" s="341"/>
    </row>
    <row r="13" spans="1:8" ht="21.95" hidden="1" customHeight="1">
      <c r="A13" s="742" t="s">
        <v>114</v>
      </c>
      <c r="B13" s="745"/>
      <c r="C13" s="341"/>
      <c r="D13" s="341"/>
      <c r="E13" s="341"/>
      <c r="F13" s="341"/>
    </row>
    <row r="14" spans="1:8" ht="21.95" hidden="1" customHeight="1">
      <c r="A14" s="566" t="s">
        <v>152</v>
      </c>
      <c r="B14" s="745"/>
      <c r="C14" s="739"/>
      <c r="D14" s="739"/>
      <c r="E14" s="739"/>
      <c r="F14" s="739"/>
    </row>
    <row r="15" spans="1:8" ht="21.95" hidden="1" customHeight="1">
      <c r="A15" s="742" t="s">
        <v>116</v>
      </c>
      <c r="B15" s="745"/>
      <c r="C15" s="341"/>
      <c r="D15" s="341"/>
      <c r="E15" s="341"/>
      <c r="F15" s="341"/>
    </row>
    <row r="16" spans="1:8" ht="21.95" hidden="1" customHeight="1">
      <c r="A16" s="742" t="s">
        <v>117</v>
      </c>
      <c r="B16" s="745"/>
      <c r="C16" s="341"/>
      <c r="D16" s="341"/>
      <c r="E16" s="341"/>
      <c r="F16" s="341"/>
    </row>
    <row r="17" spans="1:6" ht="21.95" hidden="1" customHeight="1">
      <c r="A17" s="742" t="s">
        <v>147</v>
      </c>
      <c r="B17" s="745"/>
      <c r="C17" s="341"/>
      <c r="D17" s="341"/>
      <c r="E17" s="341"/>
      <c r="F17" s="341"/>
    </row>
    <row r="18" spans="1:6" ht="21.95" hidden="1" customHeight="1">
      <c r="A18" s="742" t="s">
        <v>119</v>
      </c>
      <c r="B18" s="745"/>
      <c r="C18" s="341"/>
      <c r="D18" s="341"/>
      <c r="E18" s="341"/>
      <c r="F18" s="341"/>
    </row>
    <row r="19" spans="1:6" ht="21.95" hidden="1" customHeight="1">
      <c r="A19" s="742" t="s">
        <v>148</v>
      </c>
      <c r="B19" s="745"/>
      <c r="C19" s="341"/>
      <c r="D19" s="341"/>
      <c r="E19" s="341"/>
      <c r="F19" s="341"/>
    </row>
    <row r="20" spans="1:6" ht="21.95" hidden="1" customHeight="1">
      <c r="A20" s="742" t="s">
        <v>121</v>
      </c>
      <c r="B20" s="745"/>
      <c r="C20" s="341"/>
      <c r="D20" s="341"/>
      <c r="E20" s="341"/>
      <c r="F20" s="341"/>
    </row>
    <row r="21" spans="1:6" ht="21.95" hidden="1" customHeight="1">
      <c r="A21" s="742" t="s">
        <v>122</v>
      </c>
      <c r="B21" s="745"/>
      <c r="C21" s="341"/>
      <c r="D21" s="341"/>
      <c r="E21" s="341"/>
      <c r="F21" s="341"/>
    </row>
    <row r="22" spans="1:6" ht="21.95" hidden="1" customHeight="1">
      <c r="A22" s="742" t="s">
        <v>222</v>
      </c>
      <c r="B22" s="745"/>
      <c r="C22" s="341"/>
      <c r="D22" s="341"/>
      <c r="E22" s="341"/>
      <c r="F22" s="341"/>
    </row>
    <row r="23" spans="1:6" ht="21.95" hidden="1" customHeight="1">
      <c r="A23" s="742" t="s">
        <v>124</v>
      </c>
      <c r="B23" s="745"/>
      <c r="C23" s="341"/>
      <c r="D23" s="341"/>
      <c r="E23" s="341"/>
      <c r="F23" s="341"/>
    </row>
    <row r="24" spans="1:6" ht="21.95" hidden="1" customHeight="1">
      <c r="A24" s="742" t="s">
        <v>125</v>
      </c>
      <c r="B24" s="745"/>
      <c r="C24" s="341"/>
      <c r="D24" s="341"/>
      <c r="E24" s="341"/>
      <c r="F24" s="341"/>
    </row>
    <row r="25" spans="1:6" ht="21.95" hidden="1" customHeight="1">
      <c r="A25" s="742" t="s">
        <v>126</v>
      </c>
      <c r="B25" s="745"/>
      <c r="C25" s="341"/>
      <c r="D25" s="341"/>
      <c r="E25" s="341"/>
      <c r="F25" s="341"/>
    </row>
    <row r="26" spans="1:6" ht="21.95" hidden="1" customHeight="1">
      <c r="A26" s="742" t="s">
        <v>127</v>
      </c>
      <c r="B26" s="745"/>
      <c r="C26" s="341"/>
      <c r="D26" s="341"/>
      <c r="E26" s="341"/>
      <c r="F26" s="341"/>
    </row>
    <row r="27" spans="1:6" ht="21.95" hidden="1" customHeight="1">
      <c r="A27" s="742" t="s">
        <v>128</v>
      </c>
      <c r="B27" s="745"/>
      <c r="C27" s="341"/>
      <c r="D27" s="341"/>
      <c r="E27" s="341"/>
      <c r="F27" s="341"/>
    </row>
    <row r="28" spans="1:6" ht="24" customHeight="1">
      <c r="A28" s="742" t="s">
        <v>3</v>
      </c>
      <c r="B28" s="745">
        <v>189584</v>
      </c>
      <c r="C28" s="299">
        <v>21835</v>
      </c>
      <c r="D28" s="299">
        <v>90738</v>
      </c>
      <c r="E28" s="299">
        <v>32030</v>
      </c>
      <c r="F28" s="299">
        <v>44981</v>
      </c>
    </row>
    <row r="29" spans="1:6" ht="24" customHeight="1">
      <c r="A29" s="742" t="s">
        <v>72</v>
      </c>
      <c r="B29" s="745">
        <f>B7-B28</f>
        <v>9096198</v>
      </c>
      <c r="C29" s="740">
        <f t="shared" ref="C29:F29" si="0">C7-C28</f>
        <v>994271</v>
      </c>
      <c r="D29" s="740">
        <f t="shared" si="0"/>
        <v>4104174</v>
      </c>
      <c r="E29" s="740">
        <f t="shared" si="0"/>
        <v>2310839</v>
      </c>
      <c r="F29" s="740">
        <f t="shared" si="0"/>
        <v>1686914</v>
      </c>
    </row>
    <row r="30" spans="1:6" ht="21" hidden="1" customHeight="1">
      <c r="A30" s="492" t="s">
        <v>149</v>
      </c>
      <c r="B30" s="746">
        <v>167178</v>
      </c>
      <c r="C30" s="305">
        <v>21914</v>
      </c>
      <c r="D30" s="305">
        <v>56201</v>
      </c>
      <c r="E30" s="305">
        <v>54953</v>
      </c>
      <c r="F30" s="305">
        <v>34110</v>
      </c>
    </row>
    <row r="31" spans="1:6" ht="21" hidden="1" customHeight="1">
      <c r="A31" s="492" t="s">
        <v>130</v>
      </c>
      <c r="B31" s="746">
        <v>102505</v>
      </c>
      <c r="C31" s="305">
        <v>8833</v>
      </c>
      <c r="D31" s="305">
        <v>47001</v>
      </c>
      <c r="E31" s="305">
        <v>17987</v>
      </c>
      <c r="F31" s="305">
        <v>28684</v>
      </c>
    </row>
    <row r="32" spans="1:6" ht="21" hidden="1" customHeight="1">
      <c r="A32" s="492" t="s">
        <v>131</v>
      </c>
      <c r="B32" s="746">
        <v>47549</v>
      </c>
      <c r="C32" s="305">
        <v>5887</v>
      </c>
      <c r="D32" s="305">
        <v>16872</v>
      </c>
      <c r="E32" s="305">
        <v>12538</v>
      </c>
      <c r="F32" s="305">
        <v>12252</v>
      </c>
    </row>
    <row r="33" spans="1:6" ht="21" hidden="1" customHeight="1">
      <c r="A33" s="492" t="s">
        <v>132</v>
      </c>
      <c r="B33" s="746">
        <v>110693</v>
      </c>
      <c r="C33" s="305">
        <v>14561</v>
      </c>
      <c r="D33" s="305">
        <v>42879</v>
      </c>
      <c r="E33" s="305">
        <v>33082</v>
      </c>
      <c r="F33" s="305">
        <v>20171</v>
      </c>
    </row>
    <row r="34" spans="1:6" ht="21" hidden="1" customHeight="1">
      <c r="A34" s="492" t="s">
        <v>133</v>
      </c>
      <c r="B34" s="746">
        <v>1928</v>
      </c>
      <c r="C34" s="305">
        <v>9</v>
      </c>
      <c r="D34" s="305">
        <v>1523</v>
      </c>
      <c r="E34" s="305">
        <v>121</v>
      </c>
      <c r="F34" s="305">
        <v>275</v>
      </c>
    </row>
    <row r="35" spans="1:6" ht="21" hidden="1" customHeight="1">
      <c r="A35" s="492" t="s">
        <v>150</v>
      </c>
      <c r="B35" s="746">
        <v>12391</v>
      </c>
      <c r="C35" s="305">
        <v>26</v>
      </c>
      <c r="D35" s="305">
        <v>5763</v>
      </c>
      <c r="E35" s="305">
        <v>6597</v>
      </c>
      <c r="F35" s="305">
        <v>5</v>
      </c>
    </row>
    <row r="36" spans="1:6" ht="5.0999999999999996" customHeight="1">
      <c r="A36" s="492"/>
      <c r="B36" s="747"/>
      <c r="C36" s="305"/>
      <c r="D36" s="305"/>
      <c r="E36" s="632"/>
      <c r="F36" s="632"/>
    </row>
    <row r="37" spans="1:6" ht="11.1" customHeight="1">
      <c r="A37" s="889" t="s">
        <v>151</v>
      </c>
      <c r="B37" s="889"/>
      <c r="C37" s="889"/>
      <c r="D37" s="889"/>
      <c r="E37" s="490"/>
      <c r="F37" s="490"/>
    </row>
  </sheetData>
  <mergeCells count="5">
    <mergeCell ref="A4:A5"/>
    <mergeCell ref="B4:B5"/>
    <mergeCell ref="A37:D37"/>
    <mergeCell ref="A1:F1"/>
    <mergeCell ref="A2:F2"/>
  </mergeCells>
  <pageMargins left="0.78740157480314965" right="0.78740157480314965" top="0.98425196850393704" bottom="0.98425196850393704" header="0.31496062992125984"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29"/>
  <sheetViews>
    <sheetView showGridLines="0" zoomScaleNormal="100" zoomScaleSheetLayoutView="100" workbookViewId="0">
      <selection sqref="A1:K1"/>
    </sheetView>
  </sheetViews>
  <sheetFormatPr baseColWidth="10" defaultRowHeight="12.75"/>
  <cols>
    <col min="1" max="1" width="13.7109375" style="580" customWidth="1"/>
    <col min="2" max="2" width="9" style="79" customWidth="1"/>
    <col min="3" max="3" width="6" style="79" customWidth="1"/>
    <col min="4" max="4" width="8" style="79" customWidth="1"/>
    <col min="5" max="5" width="5" style="79" customWidth="1"/>
    <col min="6" max="6" width="8.140625" style="79" customWidth="1"/>
    <col min="7" max="7" width="5.7109375" style="79" customWidth="1"/>
    <col min="8" max="8" width="9" style="79" customWidth="1"/>
    <col min="9" max="9" width="5.28515625" style="79" customWidth="1"/>
    <col min="10" max="10" width="8.28515625" style="79" customWidth="1"/>
    <col min="11" max="11" width="6" style="79" customWidth="1"/>
    <col min="12" max="12" width="10.5703125" style="79" customWidth="1"/>
    <col min="13" max="13" width="10.85546875" style="79" customWidth="1"/>
    <col min="14" max="14" width="12.28515625" style="79" customWidth="1"/>
    <col min="15" max="15" width="12.7109375" style="79" customWidth="1"/>
    <col min="16" max="16384" width="11.42578125" style="79"/>
  </cols>
  <sheetData>
    <row r="1" spans="1:14" ht="12.95" customHeight="1">
      <c r="A1" s="788" t="s">
        <v>279</v>
      </c>
      <c r="B1" s="788"/>
      <c r="C1" s="788"/>
      <c r="D1" s="788"/>
      <c r="E1" s="788"/>
      <c r="F1" s="788"/>
      <c r="G1" s="788"/>
      <c r="H1" s="788"/>
      <c r="I1" s="788"/>
      <c r="J1" s="788"/>
      <c r="K1" s="788"/>
    </row>
    <row r="2" spans="1:14" ht="12.95" customHeight="1">
      <c r="A2" s="788" t="s">
        <v>259</v>
      </c>
      <c r="B2" s="788"/>
      <c r="C2" s="788"/>
      <c r="D2" s="788"/>
      <c r="E2" s="788"/>
      <c r="F2" s="788"/>
      <c r="G2" s="788"/>
      <c r="H2" s="788"/>
      <c r="I2" s="788"/>
      <c r="J2" s="788"/>
      <c r="K2" s="788"/>
    </row>
    <row r="3" spans="1:14" ht="0.75" customHeight="1">
      <c r="A3" s="521"/>
      <c r="B3" s="377"/>
      <c r="C3" s="377"/>
      <c r="D3" s="377"/>
      <c r="E3" s="377"/>
      <c r="F3" s="377"/>
      <c r="G3" s="377"/>
      <c r="H3" s="377"/>
      <c r="I3" s="377"/>
      <c r="J3" s="377"/>
      <c r="K3" s="377"/>
    </row>
    <row r="4" spans="1:14" ht="3" customHeight="1">
      <c r="A4" s="522"/>
      <c r="B4" s="523"/>
      <c r="C4" s="636"/>
      <c r="D4" s="636"/>
      <c r="E4" s="636"/>
      <c r="F4" s="636"/>
      <c r="G4" s="636"/>
      <c r="H4" s="636"/>
      <c r="I4" s="636"/>
      <c r="J4" s="636"/>
      <c r="K4" s="636"/>
    </row>
    <row r="5" spans="1:14" ht="21.95" customHeight="1">
      <c r="A5" s="896" t="s">
        <v>245</v>
      </c>
      <c r="B5" s="897" t="s">
        <v>281</v>
      </c>
      <c r="C5" s="894" t="s">
        <v>20</v>
      </c>
      <c r="D5" s="895" t="s">
        <v>280</v>
      </c>
      <c r="E5" s="895"/>
      <c r="F5" s="895"/>
      <c r="G5" s="895"/>
      <c r="H5" s="895"/>
      <c r="I5" s="895"/>
      <c r="J5" s="895"/>
      <c r="K5" s="895"/>
    </row>
    <row r="6" spans="1:14" ht="21.95" customHeight="1">
      <c r="A6" s="814"/>
      <c r="B6" s="898"/>
      <c r="C6" s="894"/>
      <c r="D6" s="524" t="s">
        <v>63</v>
      </c>
      <c r="E6" s="525"/>
      <c r="F6" s="524" t="s">
        <v>28</v>
      </c>
      <c r="G6" s="525"/>
      <c r="H6" s="223" t="s">
        <v>29</v>
      </c>
      <c r="I6" s="182"/>
      <c r="J6" s="524" t="s">
        <v>30</v>
      </c>
      <c r="K6" s="525"/>
    </row>
    <row r="7" spans="1:14" ht="21.95" customHeight="1">
      <c r="A7" s="814"/>
      <c r="B7" s="899"/>
      <c r="C7" s="813"/>
      <c r="D7" s="524" t="s">
        <v>27</v>
      </c>
      <c r="E7" s="524" t="s">
        <v>20</v>
      </c>
      <c r="F7" s="524" t="s">
        <v>27</v>
      </c>
      <c r="G7" s="524" t="s">
        <v>20</v>
      </c>
      <c r="H7" s="524" t="s">
        <v>27</v>
      </c>
      <c r="I7" s="524" t="s">
        <v>20</v>
      </c>
      <c r="J7" s="524" t="s">
        <v>27</v>
      </c>
      <c r="K7" s="524" t="s">
        <v>20</v>
      </c>
    </row>
    <row r="8" spans="1:14" ht="12.95" hidden="1" customHeight="1">
      <c r="A8" s="660">
        <v>2010</v>
      </c>
      <c r="B8" s="749"/>
      <c r="C8" s="182"/>
      <c r="D8" s="506"/>
      <c r="E8" s="323"/>
      <c r="F8" s="526"/>
      <c r="G8" s="506"/>
      <c r="H8" s="506"/>
      <c r="I8" s="506"/>
    </row>
    <row r="9" spans="1:14" ht="12.75" hidden="1" customHeight="1">
      <c r="A9" s="145" t="s">
        <v>0</v>
      </c>
      <c r="B9" s="750">
        <v>4641688</v>
      </c>
      <c r="C9" s="152">
        <v>100</v>
      </c>
      <c r="D9" s="299">
        <v>1272036</v>
      </c>
      <c r="E9" s="152">
        <f>D9/4641688*100</f>
        <v>27.40459936126685</v>
      </c>
      <c r="F9" s="299">
        <v>1201525</v>
      </c>
      <c r="G9" s="152">
        <f>F9/4641688*100</f>
        <v>25.885518371764753</v>
      </c>
      <c r="H9" s="299">
        <v>1124457</v>
      </c>
      <c r="I9" s="152">
        <f>H9/4641688*100</f>
        <v>24.225174117691665</v>
      </c>
      <c r="J9" s="299">
        <v>1043670</v>
      </c>
      <c r="K9" s="152">
        <f>J9/4641688*100</f>
        <v>22.484708149276727</v>
      </c>
      <c r="L9" s="391"/>
    </row>
    <row r="10" spans="1:14" s="298" customFormat="1" ht="12.95" hidden="1" customHeight="1">
      <c r="A10" s="566" t="s">
        <v>3</v>
      </c>
      <c r="B10" s="750">
        <v>89876</v>
      </c>
      <c r="C10" s="375">
        <f>B10/4641688*100</f>
        <v>1.9362783539091815</v>
      </c>
      <c r="D10" s="299">
        <v>28004</v>
      </c>
      <c r="E10" s="375">
        <f>D10/89876*100</f>
        <v>31.158485023810584</v>
      </c>
      <c r="F10" s="299">
        <v>24530</v>
      </c>
      <c r="G10" s="375">
        <f>F10/89876*100</f>
        <v>27.293159464150605</v>
      </c>
      <c r="H10" s="299">
        <v>7778</v>
      </c>
      <c r="I10" s="375">
        <f>H10/89876*100</f>
        <v>8.6541457118696883</v>
      </c>
      <c r="J10" s="527">
        <v>29564</v>
      </c>
      <c r="K10" s="375">
        <f>J10/89876*100</f>
        <v>32.894209800169122</v>
      </c>
      <c r="L10" s="528"/>
    </row>
    <row r="11" spans="1:14" s="298" customFormat="1" ht="12.75" hidden="1" customHeight="1">
      <c r="A11" s="566" t="s">
        <v>72</v>
      </c>
      <c r="B11" s="750">
        <v>4551812</v>
      </c>
      <c r="C11" s="375">
        <f>B11/4641688*100</f>
        <v>98.063721646090812</v>
      </c>
      <c r="D11" s="299">
        <v>1244032</v>
      </c>
      <c r="E11" s="375">
        <f>D11/4551812*100</f>
        <v>27.330478499551386</v>
      </c>
      <c r="F11" s="299">
        <v>1176995</v>
      </c>
      <c r="G11" s="375">
        <f>F11/4551812*100</f>
        <v>25.857724352411743</v>
      </c>
      <c r="H11" s="299">
        <v>1116679</v>
      </c>
      <c r="I11" s="375">
        <f>H11/4551812*100</f>
        <v>24.532625688407165</v>
      </c>
      <c r="J11" s="529">
        <v>1014106</v>
      </c>
      <c r="K11" s="375">
        <f>J11/4551812*100</f>
        <v>22.279171459629705</v>
      </c>
    </row>
    <row r="12" spans="1:14" ht="6" hidden="1" customHeight="1">
      <c r="A12" s="145"/>
      <c r="B12" s="750"/>
      <c r="C12" s="375"/>
      <c r="D12" s="299"/>
      <c r="E12" s="375"/>
      <c r="F12" s="299"/>
      <c r="G12" s="375"/>
      <c r="H12" s="299"/>
      <c r="I12" s="375"/>
      <c r="J12" s="529"/>
      <c r="K12" s="375"/>
    </row>
    <row r="13" spans="1:14" ht="12.75" hidden="1" customHeight="1">
      <c r="A13" s="660">
        <v>2011</v>
      </c>
      <c r="B13" s="751"/>
      <c r="C13" s="151"/>
      <c r="D13" s="506"/>
      <c r="E13" s="530"/>
      <c r="F13" s="506"/>
      <c r="G13" s="531"/>
      <c r="H13" s="506"/>
      <c r="I13" s="531"/>
      <c r="J13" s="273"/>
      <c r="K13" s="532"/>
      <c r="L13" s="533"/>
      <c r="M13" s="533"/>
      <c r="N13" s="351"/>
    </row>
    <row r="14" spans="1:14" ht="12.95" hidden="1" customHeight="1">
      <c r="A14" s="145" t="s">
        <v>0</v>
      </c>
      <c r="B14" s="750">
        <f>B15+B16</f>
        <v>4928298</v>
      </c>
      <c r="C14" s="152">
        <v>100</v>
      </c>
      <c r="D14" s="299">
        <v>1352354</v>
      </c>
      <c r="E14" s="152">
        <f>D14/4928298*100</f>
        <v>27.440589022822888</v>
      </c>
      <c r="F14" s="299">
        <v>1280289</v>
      </c>
      <c r="G14" s="152">
        <f>F14/4928298*100</f>
        <v>25.978319492855345</v>
      </c>
      <c r="H14" s="299">
        <v>1203363</v>
      </c>
      <c r="I14" s="152">
        <f>H14/4928298*100</f>
        <v>24.41741550531238</v>
      </c>
      <c r="J14" s="299">
        <v>1092292</v>
      </c>
      <c r="K14" s="152">
        <f>J14/4928298*100</f>
        <v>22.163675979009387</v>
      </c>
      <c r="L14" s="533"/>
      <c r="M14" s="533"/>
      <c r="N14" s="351"/>
    </row>
    <row r="15" spans="1:14" s="298" customFormat="1" ht="12.95" hidden="1" customHeight="1">
      <c r="A15" s="566" t="s">
        <v>3</v>
      </c>
      <c r="B15" s="750">
        <v>96723</v>
      </c>
      <c r="C15" s="375">
        <f>B15/4928298*100</f>
        <v>1.9626045340602374</v>
      </c>
      <c r="D15" s="299">
        <v>30718</v>
      </c>
      <c r="E15" s="152">
        <f>D15/96723*100</f>
        <v>31.758733703462465</v>
      </c>
      <c r="F15" s="299">
        <v>27239</v>
      </c>
      <c r="G15" s="375">
        <f>F15/96723*100</f>
        <v>28.161864292877599</v>
      </c>
      <c r="H15" s="299">
        <v>7989</v>
      </c>
      <c r="I15" s="375">
        <f>H15/96723*100</f>
        <v>8.2596693650941333</v>
      </c>
      <c r="J15" s="527">
        <v>30777</v>
      </c>
      <c r="K15" s="375">
        <f>J15/96723*100</f>
        <v>31.819732638565799</v>
      </c>
      <c r="L15" s="533"/>
      <c r="M15" s="533"/>
      <c r="N15" s="351"/>
    </row>
    <row r="16" spans="1:14" s="298" customFormat="1" hidden="1">
      <c r="A16" s="566" t="s">
        <v>72</v>
      </c>
      <c r="B16" s="750">
        <v>4831575</v>
      </c>
      <c r="C16" s="375">
        <f>B16/4928298*100</f>
        <v>98.037395465939753</v>
      </c>
      <c r="D16" s="299">
        <v>1321636</v>
      </c>
      <c r="E16" s="375">
        <f>D16/4831575*100</f>
        <v>27.354144352514449</v>
      </c>
      <c r="F16" s="299">
        <v>1172300</v>
      </c>
      <c r="G16" s="375">
        <f>F16/4831575*100</f>
        <v>24.26330958331393</v>
      </c>
      <c r="H16" s="299">
        <v>1195374</v>
      </c>
      <c r="I16" s="375">
        <f>H16/4831575*100</f>
        <v>24.740876422284657</v>
      </c>
      <c r="J16" s="529">
        <v>986265</v>
      </c>
      <c r="K16" s="375">
        <f>J16/4831575*100</f>
        <v>20.412908834075843</v>
      </c>
      <c r="L16" s="533"/>
      <c r="M16" s="533"/>
      <c r="N16" s="351"/>
    </row>
    <row r="17" spans="1:17" hidden="1">
      <c r="A17" s="145"/>
      <c r="B17" s="750"/>
      <c r="C17" s="375"/>
      <c r="D17" s="299"/>
      <c r="E17" s="375"/>
      <c r="F17" s="299"/>
      <c r="G17" s="375"/>
      <c r="H17" s="299"/>
      <c r="I17" s="375"/>
      <c r="J17" s="529"/>
      <c r="K17" s="375"/>
      <c r="L17" s="533"/>
      <c r="M17" s="533"/>
      <c r="N17" s="351"/>
    </row>
    <row r="18" spans="1:17" ht="12.95" hidden="1" customHeight="1">
      <c r="A18" s="660">
        <v>2012</v>
      </c>
      <c r="B18" s="751"/>
      <c r="C18" s="151"/>
      <c r="D18" s="506"/>
      <c r="E18" s="530"/>
      <c r="F18" s="506"/>
      <c r="G18" s="531"/>
      <c r="H18" s="534"/>
      <c r="I18" s="531"/>
      <c r="J18" s="273"/>
      <c r="K18" s="532"/>
      <c r="L18" s="533"/>
      <c r="M18" s="533"/>
      <c r="N18" s="351"/>
    </row>
    <row r="19" spans="1:17" ht="12.95" hidden="1" customHeight="1">
      <c r="A19" s="145" t="s">
        <v>0</v>
      </c>
      <c r="B19" s="752">
        <v>5268457</v>
      </c>
      <c r="C19" s="152">
        <v>100</v>
      </c>
      <c r="D19" s="535">
        <v>1422065</v>
      </c>
      <c r="E19" s="152">
        <v>100</v>
      </c>
      <c r="F19" s="535">
        <v>1354386</v>
      </c>
      <c r="G19" s="152">
        <v>100</v>
      </c>
      <c r="H19" s="305">
        <v>1339180</v>
      </c>
      <c r="I19" s="152">
        <f>H19/5268457*100</f>
        <v>25.418827561845909</v>
      </c>
      <c r="J19" s="535">
        <v>1152826</v>
      </c>
      <c r="K19" s="152">
        <v>100</v>
      </c>
      <c r="L19" s="533">
        <f>SUM(D19,F19,H19,J19)</f>
        <v>5268457</v>
      </c>
      <c r="M19" s="533"/>
      <c r="N19" s="351"/>
    </row>
    <row r="20" spans="1:17" s="298" customFormat="1" ht="12.95" hidden="1" customHeight="1">
      <c r="A20" s="566" t="s">
        <v>3</v>
      </c>
      <c r="B20" s="753">
        <f>SUM(D20,F20,H20,J20)</f>
        <v>105074</v>
      </c>
      <c r="C20" s="375">
        <f>B20/5268457*100</f>
        <v>1.994397980281513</v>
      </c>
      <c r="D20" s="536">
        <v>33125</v>
      </c>
      <c r="E20" s="152">
        <f>D20/D19*100</f>
        <v>2.3293590658654844</v>
      </c>
      <c r="F20" s="536">
        <v>30086</v>
      </c>
      <c r="G20" s="375">
        <f>F20/F19*100</f>
        <v>2.2213755901198033</v>
      </c>
      <c r="H20" s="305">
        <v>9438</v>
      </c>
      <c r="I20" s="375">
        <f>H20/105074*100</f>
        <v>8.9822410872337599</v>
      </c>
      <c r="J20" s="536">
        <v>32425</v>
      </c>
      <c r="K20" s="375">
        <f>J20/J19*100</f>
        <v>2.8126534273168717</v>
      </c>
      <c r="L20" s="27"/>
      <c r="M20" s="533"/>
      <c r="N20" s="351"/>
    </row>
    <row r="21" spans="1:17" s="298" customFormat="1" ht="12.95" hidden="1" customHeight="1">
      <c r="A21" s="566" t="s">
        <v>72</v>
      </c>
      <c r="B21" s="750">
        <v>5163383</v>
      </c>
      <c r="C21" s="375">
        <f>B21/5268457*100</f>
        <v>98.005602019718481</v>
      </c>
      <c r="D21" s="299">
        <v>1388940</v>
      </c>
      <c r="E21" s="375">
        <f>E19-E20</f>
        <v>97.670640934134511</v>
      </c>
      <c r="F21" s="299">
        <v>1324300</v>
      </c>
      <c r="G21" s="375">
        <f>G19-G20</f>
        <v>97.778624409880194</v>
      </c>
      <c r="H21" s="305">
        <v>1329742</v>
      </c>
      <c r="I21" s="375">
        <f>H21/5268457*100</f>
        <v>25.239685927018101</v>
      </c>
      <c r="J21" s="529">
        <v>1120401</v>
      </c>
      <c r="K21" s="375">
        <f>K19-K20</f>
        <v>97.187346572683126</v>
      </c>
      <c r="L21" s="537"/>
      <c r="M21" s="351"/>
      <c r="N21" s="351"/>
    </row>
    <row r="22" spans="1:17" ht="4.5" hidden="1" customHeight="1">
      <c r="A22" s="145"/>
      <c r="B22" s="750"/>
      <c r="C22" s="375"/>
      <c r="D22" s="299" t="s">
        <v>108</v>
      </c>
      <c r="E22" s="375"/>
      <c r="F22" s="299"/>
      <c r="G22" s="375"/>
      <c r="H22" s="299"/>
      <c r="I22" s="375"/>
      <c r="J22" s="529"/>
      <c r="K22" s="375"/>
      <c r="L22" s="537"/>
      <c r="M22" s="351"/>
      <c r="N22" s="351"/>
    </row>
    <row r="23" spans="1:17" ht="12.95" hidden="1" customHeight="1">
      <c r="A23" s="660">
        <v>2013</v>
      </c>
      <c r="B23" s="751"/>
      <c r="C23" s="151"/>
      <c r="D23" s="506"/>
      <c r="E23" s="530"/>
      <c r="F23" s="506"/>
      <c r="G23" s="531"/>
      <c r="H23" s="534"/>
      <c r="I23" s="531"/>
      <c r="J23" s="273"/>
      <c r="K23" s="532"/>
    </row>
    <row r="24" spans="1:17" ht="12.95" hidden="1" customHeight="1">
      <c r="A24" s="145" t="s">
        <v>0</v>
      </c>
      <c r="B24" s="752">
        <v>5481770</v>
      </c>
      <c r="C24" s="152">
        <v>100</v>
      </c>
      <c r="D24" s="538">
        <v>110385</v>
      </c>
      <c r="E24" s="152">
        <v>100</v>
      </c>
      <c r="F24" s="539">
        <v>2048904</v>
      </c>
      <c r="G24" s="152">
        <v>100</v>
      </c>
      <c r="H24" s="535">
        <v>1473196</v>
      </c>
      <c r="I24" s="152">
        <v>100</v>
      </c>
      <c r="J24" s="535">
        <v>1849285</v>
      </c>
      <c r="K24" s="152">
        <v>100</v>
      </c>
      <c r="L24" s="391"/>
      <c r="M24" s="391"/>
    </row>
    <row r="25" spans="1:17" s="298" customFormat="1" ht="12.95" hidden="1" customHeight="1">
      <c r="A25" s="566" t="s">
        <v>3</v>
      </c>
      <c r="B25" s="753">
        <f>SUM(D25,F25,H25,J25)</f>
        <v>108811</v>
      </c>
      <c r="C25" s="375">
        <f>B25/5481770*100</f>
        <v>1.9849610618468123</v>
      </c>
      <c r="D25" s="536">
        <v>1820</v>
      </c>
      <c r="E25" s="152">
        <f>D25/108811*100</f>
        <v>1.6726250103390281</v>
      </c>
      <c r="F25" s="536">
        <v>46032</v>
      </c>
      <c r="G25" s="375">
        <f>F25/F24*100</f>
        <v>2.246664558222347</v>
      </c>
      <c r="H25" s="536">
        <v>12316</v>
      </c>
      <c r="I25" s="375">
        <f>H25/H24*100</f>
        <v>0.83600552811710049</v>
      </c>
      <c r="J25" s="536">
        <v>48643</v>
      </c>
      <c r="K25" s="375">
        <f>J25/J24*100</f>
        <v>2.6303679530196806</v>
      </c>
      <c r="N25" s="540"/>
      <c r="O25" s="541"/>
      <c r="P25" s="183"/>
      <c r="Q25" s="540"/>
    </row>
    <row r="26" spans="1:17" s="298" customFormat="1" ht="12.95" hidden="1" customHeight="1">
      <c r="A26" s="566" t="s">
        <v>72</v>
      </c>
      <c r="B26" s="750">
        <v>5372959</v>
      </c>
      <c r="C26" s="375">
        <f>B26/5481770*100</f>
        <v>98.015038938153182</v>
      </c>
      <c r="D26" s="299">
        <v>108565</v>
      </c>
      <c r="E26" s="375">
        <f>E24-E25</f>
        <v>98.327374989660967</v>
      </c>
      <c r="F26" s="299">
        <v>2002872</v>
      </c>
      <c r="G26" s="375">
        <f>G24-G25</f>
        <v>97.753335441777651</v>
      </c>
      <c r="H26" s="299">
        <v>1460880</v>
      </c>
      <c r="I26" s="375">
        <f>I24-I25</f>
        <v>99.163994471882901</v>
      </c>
      <c r="J26" s="529">
        <v>1800642</v>
      </c>
      <c r="K26" s="375">
        <f>K24-K25</f>
        <v>97.369632046980314</v>
      </c>
    </row>
    <row r="27" spans="1:17" ht="4.5" hidden="1" customHeight="1">
      <c r="A27" s="145"/>
      <c r="B27" s="750"/>
      <c r="C27" s="375"/>
      <c r="D27" s="299"/>
      <c r="E27" s="375"/>
      <c r="F27" s="299"/>
      <c r="G27" s="375"/>
      <c r="H27" s="299"/>
      <c r="I27" s="375"/>
      <c r="J27" s="529"/>
      <c r="K27" s="375"/>
    </row>
    <row r="28" spans="1:17" ht="15" hidden="1" customHeight="1">
      <c r="A28" s="660">
        <v>2014</v>
      </c>
      <c r="B28" s="750"/>
      <c r="C28" s="375"/>
      <c r="D28" s="299"/>
      <c r="E28" s="375"/>
      <c r="F28" s="299"/>
      <c r="G28" s="375"/>
      <c r="H28" s="299"/>
      <c r="I28" s="375"/>
      <c r="J28" s="529"/>
      <c r="K28" s="375"/>
    </row>
    <row r="29" spans="1:17" ht="15" hidden="1" customHeight="1">
      <c r="A29" s="145" t="s">
        <v>4</v>
      </c>
      <c r="B29" s="754">
        <v>5727865</v>
      </c>
      <c r="C29" s="151">
        <v>100</v>
      </c>
      <c r="D29" s="542">
        <v>400388</v>
      </c>
      <c r="E29" s="149">
        <v>100</v>
      </c>
      <c r="F29" s="302">
        <v>2033292</v>
      </c>
      <c r="G29" s="149">
        <v>100</v>
      </c>
      <c r="H29" s="302">
        <v>1460015</v>
      </c>
      <c r="I29" s="149">
        <v>100</v>
      </c>
      <c r="J29" s="543">
        <v>1834170</v>
      </c>
      <c r="K29" s="149">
        <v>100</v>
      </c>
      <c r="L29" s="310"/>
      <c r="M29" s="310"/>
      <c r="N29" s="310"/>
      <c r="O29" s="310"/>
      <c r="P29" s="310"/>
      <c r="Q29" s="310"/>
    </row>
    <row r="30" spans="1:17" s="298" customFormat="1" ht="15" hidden="1" customHeight="1">
      <c r="A30" s="566" t="s">
        <v>3</v>
      </c>
      <c r="B30" s="750">
        <v>113409</v>
      </c>
      <c r="C30" s="375">
        <v>2</v>
      </c>
      <c r="D30" s="299">
        <v>7615</v>
      </c>
      <c r="E30" s="375">
        <v>1.9019051520025576</v>
      </c>
      <c r="F30" s="305">
        <v>45425</v>
      </c>
      <c r="G30" s="375">
        <v>2.2340618071580471</v>
      </c>
      <c r="H30" s="305">
        <v>12196</v>
      </c>
      <c r="I30" s="375">
        <v>0.83533388355599081</v>
      </c>
      <c r="J30" s="529">
        <v>48173</v>
      </c>
      <c r="K30" s="375">
        <v>2.6264195794282972</v>
      </c>
    </row>
    <row r="31" spans="1:17" s="298" customFormat="1" ht="15" hidden="1" customHeight="1">
      <c r="A31" s="566" t="s">
        <v>72</v>
      </c>
      <c r="B31" s="750">
        <v>5614456</v>
      </c>
      <c r="C31" s="375">
        <v>98</v>
      </c>
      <c r="D31" s="299">
        <v>392773</v>
      </c>
      <c r="E31" s="375">
        <v>98.098094847997444</v>
      </c>
      <c r="F31" s="305">
        <v>1987867</v>
      </c>
      <c r="G31" s="375">
        <v>97.765938192841958</v>
      </c>
      <c r="H31" s="305">
        <v>1447819</v>
      </c>
      <c r="I31" s="375">
        <v>99.16466611644401</v>
      </c>
      <c r="J31" s="529">
        <v>1785997</v>
      </c>
      <c r="K31" s="375">
        <v>97.373580420571699</v>
      </c>
    </row>
    <row r="32" spans="1:17" s="298" customFormat="1" ht="21" hidden="1" customHeight="1">
      <c r="A32" s="660">
        <v>2015</v>
      </c>
      <c r="B32" s="750"/>
      <c r="C32" s="375"/>
      <c r="D32" s="299"/>
      <c r="E32" s="375"/>
      <c r="F32" s="299"/>
      <c r="G32" s="375"/>
      <c r="H32" s="299"/>
      <c r="I32" s="375"/>
      <c r="J32" s="529"/>
      <c r="K32" s="375"/>
    </row>
    <row r="33" spans="1:21" s="298" customFormat="1" ht="21" hidden="1" customHeight="1">
      <c r="A33" s="748" t="s">
        <v>229</v>
      </c>
      <c r="B33" s="755">
        <v>5963069</v>
      </c>
      <c r="C33" s="303">
        <v>100</v>
      </c>
      <c r="D33" s="302">
        <v>672273</v>
      </c>
      <c r="E33" s="303">
        <v>100</v>
      </c>
      <c r="F33" s="302">
        <v>2016467</v>
      </c>
      <c r="G33" s="303">
        <v>100</v>
      </c>
      <c r="H33" s="302">
        <v>1454766</v>
      </c>
      <c r="I33" s="303">
        <v>100</v>
      </c>
      <c r="J33" s="302">
        <v>1819563</v>
      </c>
      <c r="K33" s="303">
        <v>100</v>
      </c>
      <c r="L33" s="401"/>
      <c r="M33" s="401"/>
      <c r="N33" s="401"/>
      <c r="O33" s="401"/>
      <c r="P33" s="401"/>
      <c r="Q33" s="401"/>
      <c r="R33" s="401"/>
      <c r="S33" s="401"/>
      <c r="T33" s="401"/>
      <c r="U33" s="401"/>
    </row>
    <row r="34" spans="1:21" s="298" customFormat="1" ht="21" hidden="1" customHeight="1">
      <c r="A34" s="566" t="s">
        <v>3</v>
      </c>
      <c r="B34" s="746">
        <v>117200</v>
      </c>
      <c r="C34" s="300">
        <v>1.9654308880209168</v>
      </c>
      <c r="D34" s="305">
        <v>13063</v>
      </c>
      <c r="E34" s="300">
        <v>1.9431094213213977</v>
      </c>
      <c r="F34" s="305">
        <v>44707</v>
      </c>
      <c r="G34" s="300">
        <v>2.217095543839795</v>
      </c>
      <c r="H34" s="305">
        <v>12079</v>
      </c>
      <c r="I34" s="300">
        <v>0.83030535495055569</v>
      </c>
      <c r="J34" s="305">
        <v>47351</v>
      </c>
      <c r="K34" s="300">
        <v>2.6023281414273645</v>
      </c>
    </row>
    <row r="35" spans="1:21" s="298" customFormat="1" ht="21" hidden="1" customHeight="1">
      <c r="A35" s="566" t="s">
        <v>72</v>
      </c>
      <c r="B35" s="750">
        <v>5845869</v>
      </c>
      <c r="C35" s="375">
        <v>98</v>
      </c>
      <c r="D35" s="299">
        <v>659210</v>
      </c>
      <c r="E35" s="375">
        <v>98.056890578678605</v>
      </c>
      <c r="F35" s="305">
        <v>1971760</v>
      </c>
      <c r="G35" s="375">
        <v>97.8</v>
      </c>
      <c r="H35" s="299">
        <v>1442687</v>
      </c>
      <c r="I35" s="375">
        <v>99.2</v>
      </c>
      <c r="J35" s="529">
        <v>1772212</v>
      </c>
      <c r="K35" s="375">
        <v>97.4</v>
      </c>
    </row>
    <row r="36" spans="1:21" s="298" customFormat="1" ht="21" hidden="1" customHeight="1">
      <c r="A36" s="660">
        <v>2016</v>
      </c>
      <c r="B36" s="750"/>
      <c r="C36" s="375"/>
      <c r="D36" s="299"/>
      <c r="E36" s="375"/>
      <c r="F36" s="305"/>
      <c r="G36" s="375"/>
      <c r="H36" s="299"/>
      <c r="I36" s="375"/>
      <c r="J36" s="529"/>
      <c r="K36" s="375"/>
    </row>
    <row r="37" spans="1:21" s="298" customFormat="1" ht="21" hidden="1" customHeight="1">
      <c r="A37" s="748" t="s">
        <v>229</v>
      </c>
      <c r="B37" s="755">
        <v>6264102</v>
      </c>
      <c r="C37" s="303">
        <v>100</v>
      </c>
      <c r="D37" s="302">
        <v>981247</v>
      </c>
      <c r="E37" s="303">
        <v>100</v>
      </c>
      <c r="F37" s="302">
        <v>2005476</v>
      </c>
      <c r="G37" s="303">
        <v>100</v>
      </c>
      <c r="H37" s="302">
        <v>1467576</v>
      </c>
      <c r="I37" s="303">
        <v>100</v>
      </c>
      <c r="J37" s="302">
        <v>1809803</v>
      </c>
      <c r="K37" s="303">
        <v>100</v>
      </c>
      <c r="L37" s="401"/>
      <c r="M37" s="401"/>
      <c r="N37" s="401"/>
      <c r="O37" s="401"/>
      <c r="P37" s="401"/>
      <c r="Q37" s="401"/>
      <c r="R37" s="401"/>
      <c r="S37" s="401"/>
      <c r="T37" s="401"/>
      <c r="U37" s="401"/>
    </row>
    <row r="38" spans="1:21" s="298" customFormat="1" ht="21" hidden="1" customHeight="1">
      <c r="A38" s="566" t="s">
        <v>3</v>
      </c>
      <c r="B38" s="746">
        <v>123535</v>
      </c>
      <c r="C38" s="300">
        <v>1.9654308880209168</v>
      </c>
      <c r="D38" s="305">
        <v>19914</v>
      </c>
      <c r="E38" s="300">
        <v>2.0294584340130468</v>
      </c>
      <c r="F38" s="305">
        <v>44434</v>
      </c>
      <c r="G38" s="300">
        <v>2.217095543839795</v>
      </c>
      <c r="H38" s="305">
        <v>12137</v>
      </c>
      <c r="I38" s="300">
        <v>0.83030535495055569</v>
      </c>
      <c r="J38" s="305">
        <v>47050</v>
      </c>
      <c r="K38" s="300">
        <v>2.6023281414273645</v>
      </c>
    </row>
    <row r="39" spans="1:21" s="298" customFormat="1" ht="21" hidden="1" customHeight="1">
      <c r="A39" s="566" t="s">
        <v>72</v>
      </c>
      <c r="B39" s="750">
        <v>6140567</v>
      </c>
      <c r="C39" s="300">
        <v>98.034569111979081</v>
      </c>
      <c r="D39" s="299">
        <v>961333</v>
      </c>
      <c r="E39" s="300">
        <v>97.970541565986949</v>
      </c>
      <c r="F39" s="305">
        <v>1961042</v>
      </c>
      <c r="G39" s="300">
        <v>97.78290445616021</v>
      </c>
      <c r="H39" s="299">
        <v>1455439</v>
      </c>
      <c r="I39" s="300">
        <v>99.169694645049447</v>
      </c>
      <c r="J39" s="299">
        <v>1762753</v>
      </c>
      <c r="K39" s="300">
        <v>97.397671858572636</v>
      </c>
    </row>
    <row r="40" spans="1:21" s="298" customFormat="1" ht="21" customHeight="1">
      <c r="A40" s="660">
        <v>2017</v>
      </c>
      <c r="B40" s="750"/>
      <c r="C40" s="375"/>
      <c r="D40" s="299"/>
      <c r="E40" s="375"/>
      <c r="F40" s="299"/>
      <c r="G40" s="375"/>
      <c r="H40" s="299"/>
      <c r="I40" s="375"/>
      <c r="J40" s="529"/>
      <c r="K40" s="375"/>
    </row>
    <row r="41" spans="1:21" s="298" customFormat="1" ht="21" customHeight="1">
      <c r="A41" s="748" t="s">
        <v>229</v>
      </c>
      <c r="B41" s="755">
        <v>6604619</v>
      </c>
      <c r="C41" s="303">
        <v>100.00000000000003</v>
      </c>
      <c r="D41" s="302">
        <v>1112315</v>
      </c>
      <c r="E41" s="303">
        <v>100</v>
      </c>
      <c r="F41" s="302">
        <v>2003264</v>
      </c>
      <c r="G41" s="303">
        <v>100</v>
      </c>
      <c r="H41" s="302">
        <v>1683975</v>
      </c>
      <c r="I41" s="303">
        <v>100</v>
      </c>
      <c r="J41" s="302">
        <v>1805065</v>
      </c>
      <c r="K41" s="303">
        <v>100.00000000000001</v>
      </c>
      <c r="L41" s="401"/>
      <c r="M41" s="401"/>
      <c r="N41" s="401"/>
      <c r="O41" s="401"/>
      <c r="P41" s="401"/>
      <c r="Q41" s="401"/>
      <c r="R41" s="401"/>
      <c r="S41" s="401"/>
      <c r="T41" s="401"/>
      <c r="U41" s="401"/>
    </row>
    <row r="42" spans="1:21" s="298" customFormat="1" ht="21" customHeight="1">
      <c r="A42" s="566" t="s">
        <v>3</v>
      </c>
      <c r="B42" s="746">
        <v>130857</v>
      </c>
      <c r="C42" s="300">
        <v>1.9812952117298517</v>
      </c>
      <c r="D42" s="305">
        <v>22642</v>
      </c>
      <c r="E42" s="300">
        <v>2.0355744550779229</v>
      </c>
      <c r="F42" s="305">
        <v>44297</v>
      </c>
      <c r="G42" s="300">
        <v>2.2112412542730264</v>
      </c>
      <c r="H42" s="305">
        <v>17077</v>
      </c>
      <c r="I42" s="300">
        <v>1.0140886889650975</v>
      </c>
      <c r="J42" s="305">
        <v>46841</v>
      </c>
      <c r="K42" s="300">
        <v>2.5949758041954167</v>
      </c>
    </row>
    <row r="43" spans="1:21" s="298" customFormat="1" ht="21" customHeight="1">
      <c r="A43" s="566" t="s">
        <v>72</v>
      </c>
      <c r="B43" s="750">
        <v>5680344</v>
      </c>
      <c r="C43" s="300">
        <v>97.748193531767356</v>
      </c>
      <c r="D43" s="299">
        <v>1089673</v>
      </c>
      <c r="E43" s="300">
        <v>97.964425544922079</v>
      </c>
      <c r="F43" s="299">
        <v>1958967</v>
      </c>
      <c r="G43" s="300">
        <v>97.78875874572698</v>
      </c>
      <c r="H43" s="299">
        <v>1483586</v>
      </c>
      <c r="I43" s="300">
        <v>98.985911311034897</v>
      </c>
      <c r="J43" s="299">
        <v>1148118</v>
      </c>
      <c r="K43" s="300">
        <v>97.4050241958046</v>
      </c>
      <c r="M43" s="473"/>
    </row>
    <row r="44" spans="1:21" s="298" customFormat="1" ht="21" customHeight="1">
      <c r="A44" s="660">
        <v>2018</v>
      </c>
      <c r="B44" s="750"/>
      <c r="C44" s="300"/>
      <c r="D44" s="299"/>
      <c r="E44" s="300"/>
      <c r="F44" s="299"/>
      <c r="G44" s="300"/>
      <c r="H44" s="299"/>
      <c r="I44" s="300"/>
      <c r="J44" s="299"/>
      <c r="K44" s="300"/>
    </row>
    <row r="45" spans="1:21" s="298" customFormat="1" ht="21" customHeight="1">
      <c r="A45" s="748" t="s">
        <v>229</v>
      </c>
      <c r="B45" s="755">
        <v>7018670</v>
      </c>
      <c r="C45" s="303">
        <v>100</v>
      </c>
      <c r="D45" s="302">
        <v>1076055</v>
      </c>
      <c r="E45" s="303">
        <v>100</v>
      </c>
      <c r="F45" s="302">
        <v>2010372</v>
      </c>
      <c r="G45" s="303">
        <v>100</v>
      </c>
      <c r="H45" s="302">
        <v>2137605</v>
      </c>
      <c r="I45" s="303">
        <v>100</v>
      </c>
      <c r="J45" s="302">
        <v>1794638</v>
      </c>
      <c r="K45" s="303">
        <v>100</v>
      </c>
      <c r="L45" s="401"/>
      <c r="M45" s="401"/>
      <c r="N45" s="401"/>
      <c r="O45" s="401"/>
      <c r="P45" s="401"/>
      <c r="Q45" s="401"/>
      <c r="R45" s="401"/>
      <c r="S45" s="401"/>
      <c r="T45" s="401"/>
      <c r="U45" s="401"/>
    </row>
    <row r="46" spans="1:21" s="298" customFormat="1" ht="15" hidden="1" customHeight="1">
      <c r="A46" s="566" t="s">
        <v>109</v>
      </c>
      <c r="B46" s="750">
        <v>32295</v>
      </c>
      <c r="C46" s="300">
        <v>0.46012991065258807</v>
      </c>
      <c r="D46" s="305">
        <v>6396</v>
      </c>
      <c r="E46" s="300">
        <v>0.59439340925882045</v>
      </c>
      <c r="F46" s="305">
        <v>8726</v>
      </c>
      <c r="G46" s="300">
        <v>0.4340490217730848</v>
      </c>
      <c r="H46" s="305">
        <v>7620</v>
      </c>
      <c r="I46" s="300">
        <v>0.35647371708056447</v>
      </c>
      <c r="J46" s="305">
        <v>9553</v>
      </c>
      <c r="K46" s="300">
        <v>0.53230790833583153</v>
      </c>
      <c r="L46" s="305"/>
    </row>
    <row r="47" spans="1:21" s="298" customFormat="1" ht="15" hidden="1" customHeight="1">
      <c r="A47" s="566" t="s">
        <v>110</v>
      </c>
      <c r="B47" s="750">
        <v>179186</v>
      </c>
      <c r="C47" s="300">
        <v>2.5529908087999575</v>
      </c>
      <c r="D47" s="305">
        <v>20887</v>
      </c>
      <c r="E47" s="300">
        <v>1.9410717853641311</v>
      </c>
      <c r="F47" s="305">
        <v>61511</v>
      </c>
      <c r="G47" s="300">
        <v>3.0596824866243661</v>
      </c>
      <c r="H47" s="305">
        <v>47328</v>
      </c>
      <c r="I47" s="300">
        <v>2.2140666774263718</v>
      </c>
      <c r="J47" s="305">
        <v>49460</v>
      </c>
      <c r="K47" s="300">
        <v>2.7559875584936906</v>
      </c>
    </row>
    <row r="48" spans="1:21" s="298" customFormat="1" ht="15" hidden="1" customHeight="1">
      <c r="A48" s="566" t="s">
        <v>111</v>
      </c>
      <c r="B48" s="750">
        <v>44060</v>
      </c>
      <c r="C48" s="300">
        <v>0.62775426113494437</v>
      </c>
      <c r="D48" s="305">
        <v>14068</v>
      </c>
      <c r="E48" s="300">
        <v>1.30736811780067</v>
      </c>
      <c r="F48" s="305">
        <v>11013</v>
      </c>
      <c r="G48" s="300">
        <v>0.54780906220341319</v>
      </c>
      <c r="H48" s="305">
        <v>10614</v>
      </c>
      <c r="I48" s="300">
        <v>0.49653701221694369</v>
      </c>
      <c r="J48" s="305">
        <v>8365</v>
      </c>
      <c r="K48" s="300">
        <v>0.46611071424989331</v>
      </c>
    </row>
    <row r="49" spans="1:11" s="298" customFormat="1" ht="15" hidden="1" customHeight="1">
      <c r="A49" s="566" t="s">
        <v>112</v>
      </c>
      <c r="B49" s="750">
        <v>303825</v>
      </c>
      <c r="C49" s="300">
        <v>4.3288115839610644</v>
      </c>
      <c r="D49" s="305">
        <v>46129</v>
      </c>
      <c r="E49" s="300">
        <v>4.2868626603658733</v>
      </c>
      <c r="F49" s="305">
        <v>90848</v>
      </c>
      <c r="G49" s="300">
        <v>4.5189646493285824</v>
      </c>
      <c r="H49" s="305">
        <v>86238</v>
      </c>
      <c r="I49" s="300">
        <v>4.0343281382668916</v>
      </c>
      <c r="J49" s="305">
        <v>80610</v>
      </c>
      <c r="K49" s="300">
        <v>4.4917136492150505</v>
      </c>
    </row>
    <row r="50" spans="1:11" s="298" customFormat="1" ht="15" hidden="1" customHeight="1">
      <c r="A50" s="566" t="s">
        <v>113</v>
      </c>
      <c r="B50" s="750">
        <v>79186</v>
      </c>
      <c r="C50" s="300">
        <v>1.1282194489839243</v>
      </c>
      <c r="D50" s="305">
        <v>11000</v>
      </c>
      <c r="E50" s="300">
        <v>1.0222525800261137</v>
      </c>
      <c r="F50" s="305">
        <v>33738</v>
      </c>
      <c r="G50" s="300">
        <v>1.6781968710268547</v>
      </c>
      <c r="H50" s="305">
        <v>13528</v>
      </c>
      <c r="I50" s="300">
        <v>0.63285780113725409</v>
      </c>
      <c r="J50" s="305">
        <v>20920</v>
      </c>
      <c r="K50" s="300">
        <v>1.1656946972035584</v>
      </c>
    </row>
    <row r="51" spans="1:11" s="298" customFormat="1" ht="15" hidden="1" customHeight="1">
      <c r="A51" s="566" t="s">
        <v>114</v>
      </c>
      <c r="B51" s="750">
        <v>181032</v>
      </c>
      <c r="C51" s="300">
        <v>2.5792920881021617</v>
      </c>
      <c r="D51" s="305">
        <v>27729</v>
      </c>
      <c r="E51" s="300">
        <v>2.5769128901403739</v>
      </c>
      <c r="F51" s="305">
        <v>51540</v>
      </c>
      <c r="G51" s="300">
        <v>2.5637046278002282</v>
      </c>
      <c r="H51" s="305">
        <v>52849</v>
      </c>
      <c r="I51" s="300">
        <v>2.472346387662828</v>
      </c>
      <c r="J51" s="305">
        <v>48914</v>
      </c>
      <c r="K51" s="300">
        <v>2.725563595555204</v>
      </c>
    </row>
    <row r="52" spans="1:11" s="298" customFormat="1" ht="15" hidden="1" customHeight="1">
      <c r="A52" s="566" t="s">
        <v>115</v>
      </c>
      <c r="B52" s="750">
        <v>323106</v>
      </c>
      <c r="C52" s="300">
        <v>4.603521749847193</v>
      </c>
      <c r="D52" s="305">
        <v>47562</v>
      </c>
      <c r="E52" s="300">
        <v>4.4200342919274567</v>
      </c>
      <c r="F52" s="305">
        <v>94187</v>
      </c>
      <c r="G52" s="300">
        <v>4.6850533135161054</v>
      </c>
      <c r="H52" s="305">
        <v>96689</v>
      </c>
      <c r="I52" s="300">
        <v>4.5232397940685951</v>
      </c>
      <c r="J52" s="305">
        <v>84668</v>
      </c>
      <c r="K52" s="300">
        <v>4.7178316741314958</v>
      </c>
    </row>
    <row r="53" spans="1:11" s="298" customFormat="1" ht="15" hidden="1" customHeight="1">
      <c r="A53" s="566" t="s">
        <v>116</v>
      </c>
      <c r="B53" s="750">
        <v>252586</v>
      </c>
      <c r="C53" s="300">
        <v>3.5987729869049265</v>
      </c>
      <c r="D53" s="305">
        <v>46432</v>
      </c>
      <c r="E53" s="300">
        <v>4.3150210723429572</v>
      </c>
      <c r="F53" s="305">
        <v>67312</v>
      </c>
      <c r="G53" s="300">
        <v>3.3482360478558197</v>
      </c>
      <c r="H53" s="305">
        <v>72308</v>
      </c>
      <c r="I53" s="300">
        <v>3.3826642433938918</v>
      </c>
      <c r="J53" s="305">
        <v>66534</v>
      </c>
      <c r="K53" s="300">
        <v>3.707377198075601</v>
      </c>
    </row>
    <row r="54" spans="1:11" s="298" customFormat="1" ht="15" hidden="1" customHeight="1">
      <c r="A54" s="566" t="s">
        <v>117</v>
      </c>
      <c r="B54" s="750">
        <v>42943</v>
      </c>
      <c r="C54" s="300">
        <v>0.61183956504579928</v>
      </c>
      <c r="D54" s="305">
        <v>7646</v>
      </c>
      <c r="E54" s="300">
        <v>0.71055847517087878</v>
      </c>
      <c r="F54" s="305">
        <v>12044</v>
      </c>
      <c r="G54" s="300">
        <v>0.59909310316697606</v>
      </c>
      <c r="H54" s="305">
        <v>8827</v>
      </c>
      <c r="I54" s="300">
        <v>0.41293877961550429</v>
      </c>
      <c r="J54" s="305">
        <v>14426</v>
      </c>
      <c r="K54" s="300">
        <v>0.80383899148463378</v>
      </c>
    </row>
    <row r="55" spans="1:11" s="298" customFormat="1" ht="15" hidden="1" customHeight="1">
      <c r="A55" s="566" t="s">
        <v>118</v>
      </c>
      <c r="B55" s="750">
        <v>90721</v>
      </c>
      <c r="C55" s="300">
        <v>1.2925668253387039</v>
      </c>
      <c r="D55" s="305">
        <v>13525</v>
      </c>
      <c r="E55" s="300">
        <v>1.2569060131684719</v>
      </c>
      <c r="F55" s="305">
        <v>22635</v>
      </c>
      <c r="G55" s="300">
        <v>1.1259110254221607</v>
      </c>
      <c r="H55" s="305">
        <v>21701</v>
      </c>
      <c r="I55" s="300">
        <v>1.0152015924363949</v>
      </c>
      <c r="J55" s="305">
        <v>32860</v>
      </c>
      <c r="K55" s="300">
        <v>1.8310099306935439</v>
      </c>
    </row>
    <row r="56" spans="1:11" s="298" customFormat="1" ht="15" hidden="1" customHeight="1">
      <c r="A56" s="566" t="s">
        <v>119</v>
      </c>
      <c r="B56" s="750">
        <v>265312</v>
      </c>
      <c r="C56" s="300">
        <v>3.7800893901551147</v>
      </c>
      <c r="D56" s="305">
        <v>31829</v>
      </c>
      <c r="E56" s="300">
        <v>2.9579343063319254</v>
      </c>
      <c r="F56" s="305">
        <v>98880</v>
      </c>
      <c r="G56" s="300">
        <v>4.9184926968740115</v>
      </c>
      <c r="H56" s="305">
        <v>62289</v>
      </c>
      <c r="I56" s="300">
        <v>2.9139621211589604</v>
      </c>
      <c r="J56" s="305">
        <v>72314</v>
      </c>
      <c r="K56" s="300">
        <v>4.0294477214903504</v>
      </c>
    </row>
    <row r="57" spans="1:11" s="298" customFormat="1" ht="15" hidden="1" customHeight="1">
      <c r="A57" s="566" t="s">
        <v>120</v>
      </c>
      <c r="B57" s="750">
        <v>195392</v>
      </c>
      <c r="C57" s="300">
        <v>2.7838892553717445</v>
      </c>
      <c r="D57" s="305">
        <v>23064</v>
      </c>
      <c r="E57" s="300">
        <v>2.1433848641565718</v>
      </c>
      <c r="F57" s="305">
        <v>55658</v>
      </c>
      <c r="G57" s="300">
        <v>2.7685423394277278</v>
      </c>
      <c r="H57" s="305">
        <v>58047</v>
      </c>
      <c r="I57" s="300">
        <v>2.7155157290519063</v>
      </c>
      <c r="J57" s="305">
        <v>58623</v>
      </c>
      <c r="K57" s="300">
        <v>3.2665640647306029</v>
      </c>
    </row>
    <row r="58" spans="1:11" s="298" customFormat="1" ht="15" hidden="1" customHeight="1">
      <c r="A58" s="566" t="s">
        <v>121</v>
      </c>
      <c r="B58" s="750">
        <v>436415</v>
      </c>
      <c r="C58" s="300">
        <v>6.2179159299411424</v>
      </c>
      <c r="D58" s="305">
        <v>62993</v>
      </c>
      <c r="E58" s="300">
        <v>5.8540687975986359</v>
      </c>
      <c r="F58" s="305">
        <v>125170</v>
      </c>
      <c r="G58" s="300">
        <v>6.2262108704259713</v>
      </c>
      <c r="H58" s="305">
        <v>151006</v>
      </c>
      <c r="I58" s="300">
        <v>7.0642611707962875</v>
      </c>
      <c r="J58" s="305">
        <v>97246</v>
      </c>
      <c r="K58" s="300">
        <v>5.4186972525935593</v>
      </c>
    </row>
    <row r="59" spans="1:11" s="298" customFormat="1" ht="15" hidden="1" customHeight="1">
      <c r="A59" s="566" t="s">
        <v>122</v>
      </c>
      <c r="B59" s="750">
        <v>241880</v>
      </c>
      <c r="C59" s="300">
        <v>3.4462369651230222</v>
      </c>
      <c r="D59" s="305">
        <v>42355</v>
      </c>
      <c r="E59" s="300">
        <v>3.9361370933641866</v>
      </c>
      <c r="F59" s="305">
        <v>56930</v>
      </c>
      <c r="G59" s="300">
        <v>2.8318142114991653</v>
      </c>
      <c r="H59" s="305">
        <v>95934</v>
      </c>
      <c r="I59" s="300">
        <v>4.4879198916544452</v>
      </c>
      <c r="J59" s="305">
        <v>46661</v>
      </c>
      <c r="K59" s="300">
        <v>2.6000229572760634</v>
      </c>
    </row>
    <row r="60" spans="1:11" s="298" customFormat="1" ht="15" hidden="1" customHeight="1">
      <c r="A60" s="566" t="s">
        <v>123</v>
      </c>
      <c r="B60" s="750">
        <v>3153940</v>
      </c>
      <c r="C60" s="300">
        <v>44.936433825781805</v>
      </c>
      <c r="D60" s="305">
        <v>497648</v>
      </c>
      <c r="E60" s="300">
        <v>46.247450176803227</v>
      </c>
      <c r="F60" s="305">
        <v>886459</v>
      </c>
      <c r="G60" s="300">
        <v>44.094277079067957</v>
      </c>
      <c r="H60" s="305">
        <v>995645</v>
      </c>
      <c r="I60" s="300">
        <v>46.577595018724224</v>
      </c>
      <c r="J60" s="305">
        <v>774188</v>
      </c>
      <c r="K60" s="300">
        <v>43.138950585020488</v>
      </c>
    </row>
    <row r="61" spans="1:11" s="298" customFormat="1" ht="15" hidden="1" customHeight="1">
      <c r="A61" s="566" t="s">
        <v>124</v>
      </c>
      <c r="B61" s="750">
        <v>174271</v>
      </c>
      <c r="C61" s="300">
        <v>2.4829632964649995</v>
      </c>
      <c r="D61" s="305">
        <v>27665</v>
      </c>
      <c r="E61" s="300">
        <v>2.5709652387656763</v>
      </c>
      <c r="F61" s="305">
        <v>47028</v>
      </c>
      <c r="G61" s="300">
        <v>2.3392685532826762</v>
      </c>
      <c r="H61" s="305">
        <v>48541</v>
      </c>
      <c r="I61" s="300">
        <v>2.2708124279275168</v>
      </c>
      <c r="J61" s="305">
        <v>51037</v>
      </c>
      <c r="K61" s="300">
        <v>2.8438604331347048</v>
      </c>
    </row>
    <row r="62" spans="1:11" s="298" customFormat="1" ht="15" hidden="1" customHeight="1">
      <c r="A62" s="566" t="s">
        <v>125</v>
      </c>
      <c r="B62" s="750">
        <v>21179</v>
      </c>
      <c r="C62" s="300">
        <v>0.30175232629543774</v>
      </c>
      <c r="D62" s="305">
        <v>3975</v>
      </c>
      <c r="E62" s="300">
        <v>0.36940490960034572</v>
      </c>
      <c r="F62" s="305">
        <v>3841</v>
      </c>
      <c r="G62" s="300">
        <v>0.19105916715911284</v>
      </c>
      <c r="H62" s="305">
        <v>6254</v>
      </c>
      <c r="I62" s="300">
        <v>0.29257042344118772</v>
      </c>
      <c r="J62" s="305">
        <v>7109</v>
      </c>
      <c r="K62" s="300">
        <v>0.39612445518260508</v>
      </c>
    </row>
    <row r="63" spans="1:11" s="298" customFormat="1" ht="15" hidden="1" customHeight="1">
      <c r="A63" s="566" t="s">
        <v>126</v>
      </c>
      <c r="B63" s="750">
        <v>60271</v>
      </c>
      <c r="C63" s="300">
        <v>0.85872394627472159</v>
      </c>
      <c r="D63" s="305">
        <v>4752</v>
      </c>
      <c r="E63" s="300">
        <v>0.44161311457128116</v>
      </c>
      <c r="F63" s="305">
        <v>25884</v>
      </c>
      <c r="G63" s="300">
        <v>1.2875229062084033</v>
      </c>
      <c r="H63" s="305">
        <v>14664</v>
      </c>
      <c r="I63" s="300">
        <v>0.68600138940543265</v>
      </c>
      <c r="J63" s="305">
        <v>14971</v>
      </c>
      <c r="K63" s="300">
        <v>0.83420723287927701</v>
      </c>
    </row>
    <row r="64" spans="1:11" s="298" customFormat="1" ht="15" hidden="1" customHeight="1">
      <c r="A64" s="566" t="s">
        <v>127</v>
      </c>
      <c r="B64" s="750">
        <v>35094</v>
      </c>
      <c r="C64" s="300">
        <v>0.5000092610138388</v>
      </c>
      <c r="D64" s="305">
        <v>4009</v>
      </c>
      <c r="E64" s="300">
        <v>0.37256459939315367</v>
      </c>
      <c r="F64" s="305">
        <v>7141</v>
      </c>
      <c r="G64" s="300">
        <v>0.35520789187274793</v>
      </c>
      <c r="H64" s="305">
        <v>12549</v>
      </c>
      <c r="I64" s="300">
        <v>0.58705888131811068</v>
      </c>
      <c r="J64" s="305">
        <v>11395</v>
      </c>
      <c r="K64" s="300">
        <v>0.63494699209534178</v>
      </c>
    </row>
    <row r="65" spans="1:21" s="298" customFormat="1" ht="15" hidden="1" customHeight="1">
      <c r="A65" s="566" t="s">
        <v>128</v>
      </c>
      <c r="B65" s="750">
        <v>389318</v>
      </c>
      <c r="C65" s="300">
        <v>5.5468913626085854</v>
      </c>
      <c r="D65" s="305">
        <v>60126</v>
      </c>
      <c r="E65" s="300">
        <v>5.5876326024227385</v>
      </c>
      <c r="F65" s="305">
        <v>97399</v>
      </c>
      <c r="G65" s="300">
        <v>4.8448247389040437</v>
      </c>
      <c r="H65" s="305">
        <v>130537</v>
      </c>
      <c r="I65" s="300">
        <v>6.1066941740873553</v>
      </c>
      <c r="J65" s="305">
        <v>101256</v>
      </c>
      <c r="K65" s="300">
        <v>5.6421406434055221</v>
      </c>
    </row>
    <row r="66" spans="1:21" s="298" customFormat="1" ht="21" customHeight="1">
      <c r="A66" s="566" t="s">
        <v>3</v>
      </c>
      <c r="B66" s="750">
        <v>141742</v>
      </c>
      <c r="C66" s="300">
        <v>2.0194994208304422</v>
      </c>
      <c r="D66" s="305">
        <v>22399</v>
      </c>
      <c r="E66" s="300">
        <v>2.0815850490913568</v>
      </c>
      <c r="F66" s="305">
        <v>44227</v>
      </c>
      <c r="G66" s="300">
        <v>2.199941105427254</v>
      </c>
      <c r="H66" s="305">
        <v>28525</v>
      </c>
      <c r="I66" s="300">
        <v>1.3344373726670737</v>
      </c>
      <c r="J66" s="305">
        <v>46591</v>
      </c>
      <c r="K66" s="300">
        <v>2.5961224492070269</v>
      </c>
    </row>
    <row r="67" spans="1:21" s="298" customFormat="1" ht="15" hidden="1" customHeight="1">
      <c r="A67" s="566" t="s">
        <v>129</v>
      </c>
      <c r="B67" s="750">
        <v>138437</v>
      </c>
      <c r="C67" s="300">
        <v>1.9724107273885225</v>
      </c>
      <c r="D67" s="305">
        <v>23582</v>
      </c>
      <c r="E67" s="300">
        <v>2.1915236674705287</v>
      </c>
      <c r="F67" s="305">
        <v>29938</v>
      </c>
      <c r="G67" s="300">
        <v>1.4891771274172143</v>
      </c>
      <c r="H67" s="305">
        <v>50545</v>
      </c>
      <c r="I67" s="300">
        <v>2.3645622086400433</v>
      </c>
      <c r="J67" s="305">
        <v>34372</v>
      </c>
      <c r="K67" s="300">
        <v>1.9152609049847378</v>
      </c>
    </row>
    <row r="68" spans="1:21" s="298" customFormat="1" ht="15" hidden="1" customHeight="1">
      <c r="A68" s="566" t="s">
        <v>130</v>
      </c>
      <c r="B68" s="750">
        <v>91136</v>
      </c>
      <c r="C68" s="300">
        <v>1.2984796264819403</v>
      </c>
      <c r="D68" s="305">
        <v>8887</v>
      </c>
      <c r="E68" s="300">
        <v>0.82588715260837031</v>
      </c>
      <c r="F68" s="305">
        <v>36428</v>
      </c>
      <c r="G68" s="300">
        <v>1.8120029526873633</v>
      </c>
      <c r="H68" s="305">
        <v>16638</v>
      </c>
      <c r="I68" s="300">
        <v>0.77834773028693327</v>
      </c>
      <c r="J68" s="305">
        <v>29183</v>
      </c>
      <c r="K68" s="300">
        <v>1.6261218139814269</v>
      </c>
    </row>
    <row r="69" spans="1:21" s="298" customFormat="1" ht="15" hidden="1" customHeight="1">
      <c r="A69" s="566" t="s">
        <v>131</v>
      </c>
      <c r="B69" s="750">
        <v>40970</v>
      </c>
      <c r="C69" s="300">
        <v>0.58372882611662891</v>
      </c>
      <c r="D69" s="305">
        <v>6256</v>
      </c>
      <c r="E69" s="300">
        <v>0.58138292187666984</v>
      </c>
      <c r="F69" s="305">
        <v>10631</v>
      </c>
      <c r="G69" s="300">
        <v>0.52880760376686509</v>
      </c>
      <c r="H69" s="305">
        <v>11572</v>
      </c>
      <c r="I69" s="300">
        <v>0.54135352415436899</v>
      </c>
      <c r="J69" s="305">
        <v>12511</v>
      </c>
      <c r="K69" s="300">
        <v>0.69713223502455646</v>
      </c>
    </row>
    <row r="70" spans="1:21" s="298" customFormat="1" ht="15" hidden="1" customHeight="1">
      <c r="A70" s="566" t="s">
        <v>132</v>
      </c>
      <c r="B70" s="750">
        <v>95753</v>
      </c>
      <c r="C70" s="300">
        <v>1.3642613201646467</v>
      </c>
      <c r="D70" s="305">
        <v>15129</v>
      </c>
      <c r="E70" s="300">
        <v>1.4059690257468251</v>
      </c>
      <c r="F70" s="305">
        <v>29643</v>
      </c>
      <c r="G70" s="300">
        <v>1.4745032262685711</v>
      </c>
      <c r="H70" s="305">
        <v>30385</v>
      </c>
      <c r="I70" s="300">
        <v>1.4214506421906759</v>
      </c>
      <c r="J70" s="305">
        <v>20596</v>
      </c>
      <c r="K70" s="300">
        <v>1.1476409169983028</v>
      </c>
    </row>
    <row r="71" spans="1:21" s="298" customFormat="1" ht="15" hidden="1" customHeight="1">
      <c r="A71" s="566" t="s">
        <v>133</v>
      </c>
      <c r="B71" s="750">
        <v>1884</v>
      </c>
      <c r="C71" s="300">
        <v>2.6842692418934073E-2</v>
      </c>
      <c r="D71" s="305">
        <v>2</v>
      </c>
      <c r="E71" s="300">
        <v>1.8586410545929345E-4</v>
      </c>
      <c r="F71" s="305">
        <v>1486</v>
      </c>
      <c r="G71" s="300">
        <v>7.3916668158927806E-2</v>
      </c>
      <c r="H71" s="305">
        <v>121</v>
      </c>
      <c r="I71" s="300">
        <v>5.6605406518042394E-3</v>
      </c>
      <c r="J71" s="305">
        <v>275</v>
      </c>
      <c r="K71" s="300">
        <v>1.5323424556930145E-2</v>
      </c>
    </row>
    <row r="72" spans="1:21" s="298" customFormat="1" ht="15" hidden="1" customHeight="1">
      <c r="A72" s="566" t="s">
        <v>134</v>
      </c>
      <c r="B72" s="750">
        <v>6736</v>
      </c>
      <c r="C72" s="300">
        <v>9.5972598797208014E-2</v>
      </c>
      <c r="D72" s="305">
        <v>10</v>
      </c>
      <c r="E72" s="300">
        <v>9.293205272964671E-4</v>
      </c>
      <c r="F72" s="305">
        <v>75</v>
      </c>
      <c r="G72" s="300">
        <v>3.7306528344007973E-3</v>
      </c>
      <c r="H72" s="305">
        <v>6651</v>
      </c>
      <c r="I72" s="300">
        <v>0.31114261053842968</v>
      </c>
      <c r="J72" s="305">
        <v>0</v>
      </c>
      <c r="K72" s="300">
        <v>0</v>
      </c>
    </row>
    <row r="73" spans="1:21" s="298" customFormat="1" ht="21" customHeight="1">
      <c r="A73" s="566" t="s">
        <v>35</v>
      </c>
      <c r="B73" s="750">
        <v>6876928</v>
      </c>
      <c r="C73" s="300">
        <v>97.980500579169558</v>
      </c>
      <c r="D73" s="299">
        <v>1053656</v>
      </c>
      <c r="E73" s="300">
        <v>97.918414950908641</v>
      </c>
      <c r="F73" s="299">
        <v>1966145</v>
      </c>
      <c r="G73" s="300">
        <v>97.800058894572743</v>
      </c>
      <c r="H73" s="299">
        <v>2109080</v>
      </c>
      <c r="I73" s="300">
        <v>98.665562627332932</v>
      </c>
      <c r="J73" s="299">
        <v>1748047</v>
      </c>
      <c r="K73" s="300">
        <v>97.40387755079297</v>
      </c>
    </row>
    <row r="74" spans="1:21" s="298" customFormat="1" ht="21" customHeight="1">
      <c r="A74" s="660">
        <v>2019</v>
      </c>
      <c r="B74" s="750"/>
      <c r="C74" s="300"/>
      <c r="D74" s="299"/>
      <c r="E74" s="300"/>
      <c r="F74" s="299"/>
      <c r="G74" s="300"/>
      <c r="H74" s="299"/>
      <c r="I74" s="300"/>
      <c r="J74" s="299"/>
      <c r="K74" s="300"/>
    </row>
    <row r="75" spans="1:21" s="298" customFormat="1" ht="21" customHeight="1">
      <c r="A75" s="748" t="s">
        <v>229</v>
      </c>
      <c r="B75" s="755">
        <v>7426707.9999999991</v>
      </c>
      <c r="C75" s="303">
        <v>100</v>
      </c>
      <c r="D75" s="302">
        <v>1023505</v>
      </c>
      <c r="E75" s="303">
        <v>100</v>
      </c>
      <c r="F75" s="302">
        <v>2272956</v>
      </c>
      <c r="G75" s="303">
        <v>100</v>
      </c>
      <c r="H75" s="302">
        <v>2358554</v>
      </c>
      <c r="I75" s="303">
        <v>100</v>
      </c>
      <c r="J75" s="302">
        <v>1771693</v>
      </c>
      <c r="K75" s="303">
        <v>100</v>
      </c>
      <c r="L75" s="401"/>
      <c r="M75" s="401"/>
      <c r="N75" s="401"/>
      <c r="O75" s="401"/>
      <c r="P75" s="401"/>
      <c r="Q75" s="401"/>
      <c r="R75" s="401"/>
      <c r="S75" s="401"/>
      <c r="T75" s="401"/>
      <c r="U75" s="401"/>
    </row>
    <row r="76" spans="1:21" s="298" customFormat="1" ht="21" customHeight="1">
      <c r="A76" s="566" t="s">
        <v>3</v>
      </c>
      <c r="B76" s="750">
        <v>149924</v>
      </c>
      <c r="C76" s="300">
        <v>2.0187140789701172</v>
      </c>
      <c r="D76" s="305">
        <v>22017</v>
      </c>
      <c r="E76" s="300">
        <v>2.1511375127625172</v>
      </c>
      <c r="F76" s="305">
        <v>50027</v>
      </c>
      <c r="G76" s="300">
        <v>2.2009664947319698</v>
      </c>
      <c r="H76" s="305">
        <v>32028</v>
      </c>
      <c r="I76" s="300">
        <v>1.3579506765586031</v>
      </c>
      <c r="J76" s="305">
        <v>45852</v>
      </c>
      <c r="K76" s="300">
        <v>2.5880330282955342</v>
      </c>
      <c r="M76" s="473"/>
    </row>
    <row r="77" spans="1:21" s="298" customFormat="1" ht="21" customHeight="1">
      <c r="A77" s="566" t="s">
        <v>35</v>
      </c>
      <c r="B77" s="750">
        <v>7276783.9999999991</v>
      </c>
      <c r="C77" s="300">
        <v>97.98128592102988</v>
      </c>
      <c r="D77" s="299">
        <v>1001488</v>
      </c>
      <c r="E77" s="300">
        <v>97.848862487237483</v>
      </c>
      <c r="F77" s="299">
        <v>2222929</v>
      </c>
      <c r="G77" s="300">
        <v>97.799033505268028</v>
      </c>
      <c r="H77" s="299">
        <v>2326526</v>
      </c>
      <c r="I77" s="300">
        <v>98.642049323441398</v>
      </c>
      <c r="J77" s="299">
        <v>1725841</v>
      </c>
      <c r="K77" s="300">
        <v>97.411966971704459</v>
      </c>
    </row>
    <row r="78" spans="1:21" s="298" customFormat="1" ht="21" customHeight="1">
      <c r="A78" s="660">
        <v>2020</v>
      </c>
      <c r="B78" s="750"/>
      <c r="C78" s="300"/>
      <c r="D78" s="299"/>
      <c r="E78" s="300"/>
      <c r="F78" s="299"/>
      <c r="G78" s="300"/>
      <c r="H78" s="299"/>
      <c r="I78" s="300"/>
      <c r="J78" s="299"/>
      <c r="K78" s="300"/>
    </row>
    <row r="79" spans="1:21" s="298" customFormat="1" ht="21" customHeight="1">
      <c r="A79" s="748" t="s">
        <v>229</v>
      </c>
      <c r="B79" s="755">
        <v>7780721</v>
      </c>
      <c r="C79" s="303">
        <v>100</v>
      </c>
      <c r="D79" s="302">
        <v>1018549</v>
      </c>
      <c r="E79" s="303">
        <v>100</v>
      </c>
      <c r="F79" s="302">
        <v>2642230</v>
      </c>
      <c r="G79" s="303">
        <v>100</v>
      </c>
      <c r="H79" s="302">
        <v>2359696</v>
      </c>
      <c r="I79" s="303">
        <v>100</v>
      </c>
      <c r="J79" s="302">
        <v>1760246</v>
      </c>
      <c r="K79" s="303">
        <v>100</v>
      </c>
      <c r="L79" s="401"/>
      <c r="M79" s="401"/>
      <c r="N79" s="401"/>
      <c r="O79" s="401"/>
      <c r="P79" s="401"/>
      <c r="Q79" s="401"/>
      <c r="R79" s="401"/>
      <c r="S79" s="401"/>
      <c r="T79" s="401"/>
      <c r="U79" s="401"/>
    </row>
    <row r="80" spans="1:21" s="298" customFormat="1" ht="21" customHeight="1">
      <c r="A80" s="566" t="s">
        <v>3</v>
      </c>
      <c r="B80" s="746">
        <v>157661</v>
      </c>
      <c r="C80" s="300">
        <v>2.0263032179151521</v>
      </c>
      <c r="D80" s="305">
        <v>21843</v>
      </c>
      <c r="E80" s="300">
        <v>2.1445212748723921</v>
      </c>
      <c r="F80" s="305">
        <v>58067</v>
      </c>
      <c r="G80" s="300">
        <v>2.1976512264261627</v>
      </c>
      <c r="H80" s="305">
        <v>32142</v>
      </c>
      <c r="I80" s="300">
        <v>1.3621246126619702</v>
      </c>
      <c r="J80" s="305">
        <v>45609</v>
      </c>
      <c r="K80" s="300">
        <v>2.5910582952610035</v>
      </c>
    </row>
    <row r="81" spans="1:36" s="298" customFormat="1" ht="21" customHeight="1">
      <c r="A81" s="566" t="s">
        <v>35</v>
      </c>
      <c r="B81" s="750">
        <v>7623060</v>
      </c>
      <c r="C81" s="300">
        <v>97.973696782084843</v>
      </c>
      <c r="D81" s="299">
        <v>996706</v>
      </c>
      <c r="E81" s="300">
        <v>97.855478725127611</v>
      </c>
      <c r="F81" s="299">
        <v>2584163</v>
      </c>
      <c r="G81" s="300">
        <v>97.80234877357384</v>
      </c>
      <c r="H81" s="299">
        <v>2327554</v>
      </c>
      <c r="I81" s="300">
        <v>98.637875387338028</v>
      </c>
      <c r="J81" s="299">
        <v>1714637</v>
      </c>
      <c r="K81" s="300">
        <v>97.408941704738993</v>
      </c>
    </row>
    <row r="82" spans="1:36" s="298" customFormat="1" ht="21" customHeight="1">
      <c r="A82" s="660">
        <v>2021</v>
      </c>
      <c r="B82" s="750"/>
      <c r="C82" s="300"/>
      <c r="D82" s="299"/>
      <c r="E82" s="300"/>
      <c r="F82" s="299"/>
      <c r="G82" s="300"/>
      <c r="H82" s="299"/>
      <c r="I82" s="300"/>
      <c r="J82" s="299"/>
      <c r="K82" s="300"/>
    </row>
    <row r="83" spans="1:36" s="298" customFormat="1" ht="21" customHeight="1">
      <c r="A83" s="748" t="s">
        <v>229</v>
      </c>
      <c r="B83" s="755">
        <v>8251977</v>
      </c>
      <c r="C83" s="303">
        <v>100</v>
      </c>
      <c r="D83" s="302">
        <v>1016413</v>
      </c>
      <c r="E83" s="303">
        <v>100</v>
      </c>
      <c r="F83" s="302">
        <v>3135688</v>
      </c>
      <c r="G83" s="303">
        <v>100</v>
      </c>
      <c r="H83" s="302">
        <v>2349901</v>
      </c>
      <c r="I83" s="303">
        <v>100</v>
      </c>
      <c r="J83" s="302">
        <v>1749975</v>
      </c>
      <c r="K83" s="303">
        <v>100</v>
      </c>
      <c r="L83" s="401"/>
      <c r="M83" s="401"/>
      <c r="N83" s="401"/>
      <c r="O83" s="401"/>
      <c r="P83" s="401"/>
      <c r="Q83" s="401"/>
      <c r="R83" s="401"/>
      <c r="S83" s="401"/>
      <c r="T83" s="401"/>
      <c r="U83" s="401"/>
    </row>
    <row r="84" spans="1:36" s="298" customFormat="1" ht="21" customHeight="1">
      <c r="A84" s="566" t="s">
        <v>3</v>
      </c>
      <c r="B84" s="746">
        <v>168311</v>
      </c>
      <c r="C84" s="300">
        <v>2.03964456032779</v>
      </c>
      <c r="D84" s="305">
        <v>21841</v>
      </c>
      <c r="E84" s="300">
        <f>(D84*E83)/D83</f>
        <v>2.1488312329732109</v>
      </c>
      <c r="F84" s="305">
        <v>69013</v>
      </c>
      <c r="G84" s="300">
        <f>(F84*G83)/F83</f>
        <v>2.2008886088156729</v>
      </c>
      <c r="H84" s="305">
        <v>32112</v>
      </c>
      <c r="I84" s="300">
        <f>(H84*I83)/H83</f>
        <v>1.366525653633919</v>
      </c>
      <c r="J84" s="305">
        <v>45345</v>
      </c>
      <c r="K84" s="300">
        <f>(J84*K83)/J83</f>
        <v>2.5911798739981999</v>
      </c>
    </row>
    <row r="85" spans="1:36" s="298" customFormat="1" ht="21" customHeight="1">
      <c r="A85" s="566" t="s">
        <v>35</v>
      </c>
      <c r="B85" s="750">
        <v>8083666</v>
      </c>
      <c r="C85" s="300">
        <f>C83-C84</f>
        <v>97.960355439672213</v>
      </c>
      <c r="D85" s="299">
        <v>994572</v>
      </c>
      <c r="E85" s="300">
        <f>(D85*E83)/D83</f>
        <v>97.851168767026792</v>
      </c>
      <c r="F85" s="299">
        <v>3066675</v>
      </c>
      <c r="G85" s="300">
        <f>(F85*G83)/F83</f>
        <v>97.799111391184326</v>
      </c>
      <c r="H85" s="299">
        <v>2317789</v>
      </c>
      <c r="I85" s="300">
        <f>(H85*I83)/H83</f>
        <v>98.633474346366086</v>
      </c>
      <c r="J85" s="299">
        <v>1704630</v>
      </c>
      <c r="K85" s="300">
        <f>(J85*K83)/J83</f>
        <v>97.4088201260018</v>
      </c>
      <c r="L85" s="401"/>
      <c r="M85" s="401"/>
      <c r="N85" s="401"/>
      <c r="O85" s="401"/>
      <c r="P85" s="401"/>
      <c r="Q85" s="401"/>
      <c r="R85" s="401"/>
      <c r="S85" s="401"/>
      <c r="T85" s="401"/>
      <c r="U85" s="401"/>
      <c r="V85" s="401"/>
    </row>
    <row r="86" spans="1:36" s="298" customFormat="1" ht="21" customHeight="1">
      <c r="A86" s="660">
        <v>2022</v>
      </c>
      <c r="B86" s="750"/>
      <c r="C86" s="300"/>
      <c r="D86" s="299"/>
      <c r="E86" s="300"/>
      <c r="F86" s="299"/>
      <c r="G86" s="300"/>
      <c r="H86" s="299"/>
      <c r="I86" s="300"/>
      <c r="J86" s="299"/>
      <c r="K86" s="300"/>
    </row>
    <row r="87" spans="1:36" s="298" customFormat="1" ht="21" customHeight="1">
      <c r="A87" s="748" t="s">
        <v>229</v>
      </c>
      <c r="B87" s="755">
        <v>8816303</v>
      </c>
      <c r="C87" s="303">
        <v>100</v>
      </c>
      <c r="D87" s="302">
        <v>1012814</v>
      </c>
      <c r="E87" s="303">
        <v>100</v>
      </c>
      <c r="F87" s="302">
        <v>3716409</v>
      </c>
      <c r="G87" s="303">
        <v>100</v>
      </c>
      <c r="H87" s="302">
        <v>2344776</v>
      </c>
      <c r="I87" s="303">
        <v>100</v>
      </c>
      <c r="J87" s="302">
        <v>1742304</v>
      </c>
      <c r="K87" s="303">
        <v>100</v>
      </c>
      <c r="L87" s="554"/>
      <c r="M87" s="554"/>
      <c r="N87" s="554"/>
      <c r="O87" s="555"/>
      <c r="P87" s="79"/>
      <c r="Q87" s="79"/>
      <c r="R87" s="79"/>
      <c r="S87" s="79"/>
      <c r="T87" s="79"/>
      <c r="U87" s="79"/>
      <c r="V87" s="79"/>
      <c r="W87" s="79"/>
      <c r="X87" s="79"/>
      <c r="Y87" s="79"/>
      <c r="Z87" s="79"/>
      <c r="AA87" s="79"/>
      <c r="AB87" s="79"/>
      <c r="AC87" s="79"/>
      <c r="AD87" s="79"/>
      <c r="AE87" s="79"/>
      <c r="AF87" s="79"/>
      <c r="AG87" s="79"/>
      <c r="AH87" s="79"/>
      <c r="AI87" s="79"/>
      <c r="AJ87" s="79"/>
    </row>
    <row r="88" spans="1:36" s="298" customFormat="1" ht="21" customHeight="1">
      <c r="A88" s="566" t="s">
        <v>3</v>
      </c>
      <c r="B88" s="756">
        <v>179774</v>
      </c>
      <c r="C88" s="641">
        <f>(B88*C87)/B87</f>
        <v>2.0391086830840548</v>
      </c>
      <c r="D88" s="305">
        <v>21811</v>
      </c>
      <c r="E88" s="300">
        <f>(D88*E87)/D87</f>
        <v>2.15350498709536</v>
      </c>
      <c r="F88" s="305">
        <v>80738</v>
      </c>
      <c r="G88" s="300">
        <f>(F88*G87)/F87</f>
        <v>2.1724734817938498</v>
      </c>
      <c r="H88" s="305">
        <v>32066</v>
      </c>
      <c r="I88" s="300">
        <f>(H88*I87)/H87</f>
        <v>1.3675506743501298</v>
      </c>
      <c r="J88" s="305">
        <v>45159</v>
      </c>
      <c r="K88" s="300">
        <f>(J88*K87)/J87</f>
        <v>2.5919127775635022</v>
      </c>
      <c r="L88" s="554"/>
      <c r="M88" s="642"/>
      <c r="N88" s="554"/>
      <c r="O88" s="555"/>
      <c r="P88" s="79"/>
      <c r="Q88" s="79"/>
      <c r="R88" s="79"/>
      <c r="S88" s="79"/>
      <c r="T88" s="79"/>
      <c r="U88" s="79"/>
      <c r="V88" s="79"/>
      <c r="W88" s="79"/>
      <c r="X88" s="79"/>
      <c r="Y88" s="79"/>
      <c r="Z88" s="79"/>
      <c r="AA88" s="79"/>
      <c r="AB88" s="79"/>
      <c r="AC88" s="79"/>
      <c r="AD88" s="79"/>
      <c r="AE88" s="79"/>
      <c r="AF88" s="79"/>
      <c r="AG88" s="79"/>
      <c r="AH88" s="79"/>
      <c r="AI88" s="79"/>
      <c r="AJ88" s="79"/>
    </row>
    <row r="89" spans="1:36" s="298" customFormat="1" ht="21" customHeight="1">
      <c r="A89" s="566" t="s">
        <v>35</v>
      </c>
      <c r="B89" s="750">
        <f>B87-B88</f>
        <v>8636529</v>
      </c>
      <c r="C89" s="641">
        <f>(B89*C88)/B88</f>
        <v>97.960891316915948</v>
      </c>
      <c r="D89" s="299">
        <f>D87-D88</f>
        <v>991003</v>
      </c>
      <c r="E89" s="300">
        <f>(D89*E87)/D87</f>
        <v>97.84649501290464</v>
      </c>
      <c r="F89" s="299">
        <f>F87-F88</f>
        <v>3635671</v>
      </c>
      <c r="G89" s="300">
        <f>(F89*G87)/F87</f>
        <v>97.827526518206156</v>
      </c>
      <c r="H89" s="299">
        <f>H87-H88</f>
        <v>2312710</v>
      </c>
      <c r="I89" s="300">
        <f>(H89*I87)/H87</f>
        <v>98.632449325649873</v>
      </c>
      <c r="J89" s="299">
        <f>J87-J88</f>
        <v>1697145</v>
      </c>
      <c r="K89" s="300">
        <f>(J89*K87)/J87</f>
        <v>97.408087222436492</v>
      </c>
      <c r="L89" s="554"/>
      <c r="M89" s="554"/>
      <c r="N89" s="554"/>
      <c r="O89" s="555"/>
      <c r="P89" s="79"/>
      <c r="Q89" s="79"/>
      <c r="R89" s="79"/>
      <c r="S89" s="79"/>
      <c r="T89" s="79"/>
      <c r="U89" s="79"/>
      <c r="V89" s="79"/>
      <c r="W89" s="79"/>
      <c r="X89" s="79"/>
      <c r="Y89" s="79"/>
      <c r="Z89" s="79"/>
      <c r="AA89" s="79"/>
      <c r="AB89" s="79"/>
      <c r="AC89" s="79"/>
      <c r="AD89" s="79"/>
      <c r="AE89" s="79"/>
      <c r="AF89" s="79"/>
      <c r="AG89" s="79"/>
      <c r="AH89" s="79"/>
      <c r="AI89" s="79"/>
      <c r="AJ89" s="79"/>
    </row>
    <row r="90" spans="1:36" s="298" customFormat="1" ht="21" customHeight="1">
      <c r="A90" s="660">
        <v>2023</v>
      </c>
      <c r="B90" s="750"/>
      <c r="C90" s="300"/>
      <c r="D90" s="299"/>
      <c r="E90" s="300"/>
      <c r="F90" s="299"/>
      <c r="G90" s="300"/>
      <c r="H90" s="299"/>
      <c r="I90" s="300"/>
      <c r="J90" s="299"/>
      <c r="K90" s="300"/>
    </row>
    <row r="91" spans="1:36" s="298" customFormat="1" ht="21" customHeight="1">
      <c r="A91" s="748" t="s">
        <v>229</v>
      </c>
      <c r="B91" s="757">
        <v>9285782</v>
      </c>
      <c r="C91" s="303">
        <v>100</v>
      </c>
      <c r="D91" s="302">
        <v>1016106</v>
      </c>
      <c r="E91" s="303">
        <v>100</v>
      </c>
      <c r="F91" s="302">
        <v>4194912</v>
      </c>
      <c r="G91" s="303">
        <v>100</v>
      </c>
      <c r="H91" s="302">
        <v>2342869</v>
      </c>
      <c r="I91" s="303">
        <v>100</v>
      </c>
      <c r="J91" s="302">
        <v>1731895</v>
      </c>
      <c r="K91" s="303">
        <v>100</v>
      </c>
      <c r="L91" s="554"/>
      <c r="M91" s="554"/>
      <c r="N91" s="554"/>
      <c r="O91" s="555"/>
      <c r="P91" s="79"/>
      <c r="Q91" s="79"/>
      <c r="R91" s="79"/>
      <c r="S91" s="79"/>
      <c r="T91" s="79"/>
      <c r="U91" s="79"/>
      <c r="V91" s="79"/>
      <c r="W91" s="79"/>
      <c r="X91" s="79"/>
      <c r="Y91" s="79"/>
      <c r="Z91" s="79"/>
      <c r="AA91" s="79"/>
      <c r="AB91" s="79"/>
      <c r="AC91" s="79"/>
      <c r="AD91" s="79"/>
      <c r="AE91" s="79"/>
      <c r="AF91" s="79"/>
      <c r="AG91" s="79"/>
      <c r="AH91" s="79"/>
      <c r="AI91" s="79"/>
      <c r="AJ91" s="79"/>
    </row>
    <row r="92" spans="1:36" s="298" customFormat="1" ht="21" customHeight="1">
      <c r="A92" s="566" t="s">
        <v>3</v>
      </c>
      <c r="B92" s="756">
        <v>189584</v>
      </c>
      <c r="C92" s="641">
        <f>(B92*C91)/B91</f>
        <v>2.0416589577485236</v>
      </c>
      <c r="D92" s="305">
        <v>21835</v>
      </c>
      <c r="E92" s="300">
        <f>(D92*E91)/D91</f>
        <v>2.1488899780141049</v>
      </c>
      <c r="F92" s="305">
        <v>90738</v>
      </c>
      <c r="G92" s="300">
        <f>(F92*G91)/F91</f>
        <v>2.163048950728883</v>
      </c>
      <c r="H92" s="305">
        <v>32030</v>
      </c>
      <c r="I92" s="300">
        <f>(H92*I91)/H91</f>
        <v>1.3671272273439103</v>
      </c>
      <c r="J92" s="305">
        <v>44981</v>
      </c>
      <c r="K92" s="300">
        <f>(J92*K91)/J91</f>
        <v>2.5972128795336902</v>
      </c>
      <c r="L92" s="554"/>
      <c r="M92" s="642"/>
      <c r="N92" s="554"/>
      <c r="O92" s="555"/>
      <c r="P92" s="79"/>
      <c r="Q92" s="79"/>
      <c r="R92" s="79"/>
      <c r="S92" s="79"/>
      <c r="T92" s="79"/>
      <c r="U92" s="79"/>
      <c r="V92" s="79"/>
      <c r="W92" s="79"/>
      <c r="X92" s="79"/>
      <c r="Y92" s="79"/>
      <c r="Z92" s="79"/>
      <c r="AA92" s="79"/>
      <c r="AB92" s="79"/>
      <c r="AC92" s="79"/>
      <c r="AD92" s="79"/>
      <c r="AE92" s="79"/>
      <c r="AF92" s="79"/>
      <c r="AG92" s="79"/>
      <c r="AH92" s="79"/>
      <c r="AI92" s="79"/>
      <c r="AJ92" s="79"/>
    </row>
    <row r="93" spans="1:36" s="298" customFormat="1" ht="21" customHeight="1">
      <c r="A93" s="566" t="s">
        <v>35</v>
      </c>
      <c r="B93" s="750">
        <f>B91-B92</f>
        <v>9096198</v>
      </c>
      <c r="C93" s="641">
        <f>(B93*C92)/B92</f>
        <v>97.958341042251476</v>
      </c>
      <c r="D93" s="299">
        <f>D91-D92</f>
        <v>994271</v>
      </c>
      <c r="E93" s="300">
        <f>(D93*E91)/D91</f>
        <v>97.851110021985889</v>
      </c>
      <c r="F93" s="299">
        <f>F91-F92</f>
        <v>4104174</v>
      </c>
      <c r="G93" s="300">
        <f>(F93*G91)/F91</f>
        <v>97.836951049271121</v>
      </c>
      <c r="H93" s="299">
        <f>H91-H92</f>
        <v>2310839</v>
      </c>
      <c r="I93" s="300">
        <f>(H93*I91)/H91</f>
        <v>98.632872772656086</v>
      </c>
      <c r="J93" s="299">
        <f>J91-J92</f>
        <v>1686914</v>
      </c>
      <c r="K93" s="300">
        <f>(J93*K91)/J91</f>
        <v>97.402787120466314</v>
      </c>
      <c r="L93" s="554"/>
      <c r="M93" s="554"/>
      <c r="N93" s="554"/>
      <c r="O93" s="555"/>
      <c r="P93" s="79"/>
      <c r="Q93" s="79"/>
      <c r="R93" s="79"/>
      <c r="S93" s="79"/>
      <c r="T93" s="79"/>
      <c r="U93" s="79"/>
      <c r="V93" s="79"/>
      <c r="W93" s="79"/>
      <c r="X93" s="79"/>
      <c r="Y93" s="79"/>
      <c r="Z93" s="79"/>
      <c r="AA93" s="79"/>
      <c r="AB93" s="79"/>
      <c r="AC93" s="79"/>
      <c r="AD93" s="79"/>
      <c r="AE93" s="79"/>
      <c r="AF93" s="79"/>
      <c r="AG93" s="79"/>
      <c r="AH93" s="79"/>
      <c r="AI93" s="79"/>
      <c r="AJ93" s="79"/>
    </row>
    <row r="94" spans="1:36" ht="3.75" customHeight="1">
      <c r="A94" s="620"/>
      <c r="B94" s="758"/>
      <c r="C94" s="544"/>
      <c r="D94" s="544"/>
      <c r="E94" s="544"/>
      <c r="F94" s="544"/>
      <c r="G94" s="544"/>
      <c r="H94" s="544"/>
      <c r="I94" s="544"/>
      <c r="J94" s="544"/>
      <c r="K94" s="544"/>
      <c r="L94" s="554"/>
      <c r="M94" s="554"/>
      <c r="N94" s="554"/>
      <c r="O94" s="555"/>
    </row>
    <row r="95" spans="1:36" ht="11.1" customHeight="1">
      <c r="A95" s="159" t="s">
        <v>227</v>
      </c>
      <c r="B95" s="159"/>
      <c r="C95" s="159"/>
      <c r="D95" s="159"/>
      <c r="E95" s="159"/>
      <c r="F95" s="159"/>
      <c r="G95" s="159"/>
      <c r="H95" s="159"/>
      <c r="I95" s="159"/>
      <c r="J95" s="159"/>
      <c r="K95" s="159"/>
      <c r="L95" s="554"/>
      <c r="M95" s="554"/>
      <c r="N95" s="554"/>
      <c r="O95" s="555"/>
    </row>
    <row r="96" spans="1:36" ht="11.25" customHeight="1">
      <c r="A96" s="159"/>
      <c r="B96" s="159"/>
      <c r="C96" s="159"/>
      <c r="D96" s="159"/>
      <c r="E96" s="159"/>
      <c r="F96" s="159"/>
      <c r="G96" s="159"/>
      <c r="H96" s="159"/>
      <c r="I96" s="159"/>
      <c r="J96" s="159"/>
      <c r="K96" s="159"/>
      <c r="L96" s="554"/>
      <c r="M96" s="554"/>
      <c r="N96" s="554"/>
      <c r="O96" s="555"/>
    </row>
    <row r="97" spans="1:15" ht="13.5">
      <c r="A97" s="159"/>
      <c r="B97" s="159"/>
      <c r="C97" s="159"/>
      <c r="D97" s="159"/>
      <c r="E97" s="159"/>
      <c r="F97" s="159"/>
      <c r="G97" s="159"/>
      <c r="H97" s="159"/>
      <c r="I97" s="159"/>
      <c r="J97" s="159"/>
      <c r="K97" s="159"/>
      <c r="L97" s="554"/>
      <c r="M97" s="554"/>
      <c r="N97" s="554"/>
      <c r="O97" s="555"/>
    </row>
    <row r="98" spans="1:15" ht="13.5">
      <c r="A98" s="545"/>
      <c r="B98" s="546"/>
      <c r="C98" s="546"/>
      <c r="D98" s="546"/>
      <c r="E98" s="546"/>
      <c r="F98" s="546"/>
      <c r="G98" s="546"/>
      <c r="H98" s="546"/>
      <c r="I98" s="546"/>
      <c r="J98" s="546"/>
      <c r="L98" s="554"/>
      <c r="M98" s="554"/>
      <c r="N98" s="554"/>
      <c r="O98" s="555"/>
    </row>
    <row r="99" spans="1:15" ht="13.5">
      <c r="A99" s="545"/>
      <c r="B99" s="546"/>
      <c r="C99" s="546"/>
      <c r="L99" s="554"/>
      <c r="M99" s="554"/>
      <c r="N99" s="554"/>
      <c r="O99" s="555"/>
    </row>
    <row r="100" spans="1:15" ht="15.75">
      <c r="A100" s="547"/>
      <c r="B100" s="548"/>
      <c r="C100" s="549"/>
      <c r="D100" s="549"/>
      <c r="E100" s="549"/>
      <c r="F100" s="549"/>
      <c r="L100" s="559"/>
      <c r="M100" s="559"/>
      <c r="N100" s="559"/>
      <c r="O100" s="560"/>
    </row>
    <row r="101" spans="1:15" ht="13.5">
      <c r="A101" s="84" t="s">
        <v>61</v>
      </c>
      <c r="B101" s="64"/>
      <c r="C101" s="65">
        <v>1820</v>
      </c>
      <c r="D101" s="550"/>
      <c r="E101" s="551"/>
      <c r="F101" s="550"/>
      <c r="G101" s="552"/>
      <c r="H101" s="550"/>
      <c r="I101" s="552"/>
      <c r="J101" s="550"/>
      <c r="K101" s="552"/>
      <c r="L101" s="559"/>
      <c r="M101" s="559"/>
      <c r="N101" s="559"/>
      <c r="O101" s="560"/>
    </row>
    <row r="102" spans="1:15" ht="13.5">
      <c r="A102" s="85" t="s">
        <v>28</v>
      </c>
      <c r="B102" s="66"/>
      <c r="C102" s="65">
        <v>46032</v>
      </c>
      <c r="D102" s="553"/>
      <c r="E102" s="553"/>
      <c r="F102" s="553"/>
      <c r="G102" s="553"/>
      <c r="H102" s="553"/>
      <c r="I102" s="553"/>
      <c r="J102" s="553"/>
      <c r="K102" s="553"/>
      <c r="L102" s="562"/>
      <c r="M102" s="562"/>
      <c r="N102" s="562"/>
      <c r="O102" s="562"/>
    </row>
    <row r="103" spans="1:15" ht="13.5">
      <c r="A103" s="85" t="s">
        <v>29</v>
      </c>
      <c r="B103" s="66"/>
      <c r="C103" s="65">
        <v>12316</v>
      </c>
      <c r="D103" s="554"/>
      <c r="E103" s="554"/>
      <c r="F103" s="554"/>
      <c r="G103" s="554"/>
      <c r="H103" s="554"/>
      <c r="I103" s="554"/>
      <c r="J103" s="554"/>
      <c r="K103" s="554"/>
      <c r="L103" s="562"/>
      <c r="M103" s="562"/>
      <c r="N103" s="562"/>
      <c r="O103" s="562"/>
    </row>
    <row r="104" spans="1:15" ht="13.5">
      <c r="A104" s="85" t="s">
        <v>30</v>
      </c>
      <c r="B104" s="66"/>
      <c r="C104" s="65">
        <v>48643</v>
      </c>
      <c r="D104" s="554"/>
      <c r="E104" s="554"/>
      <c r="F104" s="554"/>
      <c r="G104" s="554"/>
      <c r="H104" s="554"/>
      <c r="I104" s="554"/>
      <c r="J104" s="554"/>
      <c r="K104" s="554"/>
      <c r="L104" s="564"/>
      <c r="M104" s="564"/>
      <c r="N104" s="534"/>
      <c r="O104" s="375"/>
    </row>
    <row r="105" spans="1:15" ht="13.5">
      <c r="A105" s="86"/>
      <c r="B105" s="21"/>
      <c r="C105" s="21"/>
      <c r="D105" s="554"/>
      <c r="E105" s="554"/>
      <c r="F105" s="554"/>
      <c r="G105" s="554"/>
      <c r="H105" s="554"/>
      <c r="I105" s="554"/>
      <c r="J105" s="554"/>
      <c r="K105" s="554"/>
      <c r="L105" s="567"/>
      <c r="M105" s="567"/>
      <c r="N105" s="272"/>
      <c r="O105" s="143"/>
    </row>
    <row r="106" spans="1:15" ht="13.5">
      <c r="A106" s="556"/>
      <c r="B106" s="557"/>
      <c r="C106" s="554"/>
      <c r="D106" s="554"/>
      <c r="E106" s="554"/>
      <c r="F106" s="554"/>
      <c r="G106" s="554"/>
      <c r="H106" s="554"/>
      <c r="I106" s="554"/>
      <c r="J106" s="554"/>
      <c r="K106" s="554"/>
      <c r="L106" s="567"/>
      <c r="M106" s="567"/>
      <c r="N106" s="272"/>
      <c r="O106" s="375"/>
    </row>
    <row r="107" spans="1:15" ht="13.5">
      <c r="A107" s="558"/>
      <c r="B107" s="557"/>
      <c r="C107" s="554"/>
      <c r="D107" s="554"/>
      <c r="E107" s="554"/>
      <c r="F107" s="554"/>
      <c r="G107" s="554"/>
      <c r="H107" s="554"/>
      <c r="I107" s="554"/>
      <c r="J107" s="554"/>
      <c r="K107" s="554"/>
      <c r="L107" s="534"/>
      <c r="M107" s="534"/>
      <c r="N107" s="534"/>
      <c r="O107" s="143"/>
    </row>
    <row r="108" spans="1:15" ht="13.5">
      <c r="A108" s="558"/>
      <c r="B108" s="557"/>
      <c r="C108" s="554"/>
      <c r="D108" s="554"/>
      <c r="E108" s="554"/>
      <c r="F108" s="554"/>
      <c r="G108" s="554"/>
      <c r="H108" s="554"/>
      <c r="I108" s="554"/>
      <c r="J108" s="554"/>
      <c r="K108" s="554"/>
      <c r="L108" s="272"/>
      <c r="M108" s="272"/>
      <c r="N108" s="272"/>
      <c r="O108" s="571"/>
    </row>
    <row r="109" spans="1:15" ht="13.5">
      <c r="A109" s="556"/>
      <c r="B109" s="557"/>
      <c r="C109" s="554"/>
      <c r="D109" s="554"/>
      <c r="E109" s="554"/>
      <c r="F109" s="554"/>
      <c r="G109" s="554"/>
      <c r="H109" s="554"/>
      <c r="I109" s="554"/>
      <c r="J109" s="554"/>
      <c r="K109" s="554"/>
      <c r="L109" s="272"/>
      <c r="M109" s="272"/>
      <c r="N109" s="272"/>
      <c r="O109" s="571"/>
    </row>
    <row r="110" spans="1:15" ht="13.5">
      <c r="A110" s="558"/>
      <c r="B110" s="557"/>
      <c r="C110" s="554"/>
      <c r="D110" s="554"/>
      <c r="E110" s="554"/>
      <c r="F110" s="554"/>
      <c r="G110" s="554"/>
      <c r="H110" s="554"/>
      <c r="I110" s="554"/>
      <c r="J110" s="554"/>
      <c r="K110" s="554"/>
      <c r="L110" s="375"/>
      <c r="M110" s="375"/>
      <c r="N110" s="375"/>
      <c r="O110" s="143"/>
    </row>
    <row r="111" spans="1:15" ht="13.5">
      <c r="A111" s="558"/>
      <c r="B111" s="557"/>
      <c r="C111" s="554"/>
      <c r="D111" s="554"/>
      <c r="E111" s="554"/>
      <c r="F111" s="554"/>
      <c r="G111" s="554"/>
      <c r="H111" s="554"/>
      <c r="I111" s="554"/>
      <c r="J111" s="554"/>
      <c r="K111" s="554"/>
      <c r="L111" s="574"/>
      <c r="M111" s="574"/>
      <c r="N111" s="574"/>
      <c r="O111" s="571"/>
    </row>
    <row r="112" spans="1:15" ht="13.5">
      <c r="A112" s="892"/>
      <c r="B112" s="893"/>
      <c r="C112" s="559"/>
      <c r="D112" s="559"/>
      <c r="E112" s="559"/>
      <c r="F112" s="559"/>
      <c r="G112" s="559"/>
      <c r="H112" s="559"/>
      <c r="I112" s="559"/>
      <c r="J112" s="559"/>
      <c r="K112" s="559"/>
      <c r="L112" s="574"/>
      <c r="M112" s="574"/>
      <c r="N112" s="574"/>
      <c r="O112" s="571"/>
    </row>
    <row r="113" spans="1:11" ht="13.5">
      <c r="A113" s="892"/>
      <c r="B113" s="893"/>
      <c r="C113" s="559"/>
      <c r="D113" s="559"/>
      <c r="E113" s="559"/>
      <c r="F113" s="559"/>
      <c r="G113" s="559"/>
      <c r="H113" s="559"/>
      <c r="I113" s="559"/>
      <c r="J113" s="559"/>
      <c r="K113" s="559"/>
    </row>
    <row r="114" spans="1:11">
      <c r="A114" s="561"/>
      <c r="B114" s="561"/>
      <c r="C114" s="562"/>
      <c r="D114" s="562"/>
      <c r="E114" s="562"/>
      <c r="F114" s="562"/>
      <c r="G114" s="562"/>
      <c r="H114" s="562"/>
      <c r="I114" s="562"/>
      <c r="J114" s="562"/>
      <c r="K114" s="562"/>
    </row>
    <row r="115" spans="1:11">
      <c r="A115" s="561"/>
      <c r="B115" s="561"/>
      <c r="C115" s="562"/>
      <c r="D115" s="562"/>
      <c r="E115" s="562"/>
      <c r="F115" s="562"/>
      <c r="G115" s="562"/>
      <c r="H115" s="562"/>
      <c r="I115" s="562"/>
      <c r="J115" s="562"/>
      <c r="K115" s="562"/>
    </row>
    <row r="116" spans="1:11">
      <c r="A116" s="563"/>
      <c r="B116" s="145"/>
      <c r="C116" s="564"/>
      <c r="D116" s="564"/>
      <c r="E116" s="564"/>
      <c r="F116" s="564"/>
      <c r="G116" s="564"/>
      <c r="H116" s="564"/>
      <c r="I116" s="564"/>
      <c r="J116" s="564"/>
      <c r="K116" s="564"/>
    </row>
    <row r="117" spans="1:11">
      <c r="A117" s="565"/>
      <c r="B117" s="566"/>
      <c r="C117" s="567"/>
      <c r="D117" s="567"/>
      <c r="E117" s="567"/>
      <c r="F117" s="567"/>
      <c r="G117" s="567"/>
      <c r="H117" s="567"/>
      <c r="I117" s="567"/>
      <c r="J117" s="567"/>
      <c r="K117" s="567"/>
    </row>
    <row r="118" spans="1:11" ht="12.75" customHeight="1">
      <c r="A118" s="563"/>
      <c r="B118" s="566"/>
      <c r="C118" s="567"/>
      <c r="D118" s="567"/>
      <c r="E118" s="567"/>
      <c r="F118" s="567"/>
      <c r="G118" s="567"/>
      <c r="H118" s="567"/>
      <c r="I118" s="567"/>
      <c r="J118" s="567"/>
      <c r="K118" s="567"/>
    </row>
    <row r="119" spans="1:11">
      <c r="A119" s="568"/>
      <c r="B119" s="145"/>
      <c r="C119" s="534"/>
      <c r="D119" s="534"/>
      <c r="E119" s="534"/>
      <c r="F119" s="534"/>
      <c r="G119" s="534"/>
      <c r="H119" s="534"/>
      <c r="I119" s="534"/>
      <c r="J119" s="534"/>
      <c r="K119" s="534"/>
    </row>
    <row r="120" spans="1:11">
      <c r="A120" s="569"/>
      <c r="B120" s="570"/>
      <c r="C120" s="272"/>
      <c r="D120" s="272"/>
      <c r="E120" s="272"/>
      <c r="F120" s="272"/>
      <c r="G120" s="272"/>
      <c r="H120" s="272"/>
      <c r="I120" s="272"/>
      <c r="J120" s="272"/>
      <c r="K120" s="272"/>
    </row>
    <row r="121" spans="1:11">
      <c r="A121" s="566"/>
      <c r="B121" s="570"/>
      <c r="C121" s="272"/>
      <c r="D121" s="272"/>
      <c r="E121" s="272"/>
      <c r="F121" s="272"/>
      <c r="G121" s="272"/>
      <c r="H121" s="272"/>
      <c r="I121" s="272"/>
      <c r="J121" s="272"/>
      <c r="K121" s="272"/>
    </row>
    <row r="122" spans="1:11">
      <c r="A122" s="570"/>
      <c r="B122" s="572"/>
      <c r="C122" s="375"/>
      <c r="D122" s="375"/>
      <c r="E122" s="375"/>
      <c r="F122" s="375"/>
      <c r="G122" s="375"/>
      <c r="H122" s="375"/>
      <c r="I122" s="375"/>
      <c r="J122" s="375"/>
      <c r="K122" s="375"/>
    </row>
    <row r="123" spans="1:11">
      <c r="A123" s="573"/>
      <c r="B123" s="571"/>
      <c r="C123" s="574"/>
      <c r="D123" s="574"/>
      <c r="E123" s="574"/>
      <c r="F123" s="574"/>
      <c r="G123" s="574"/>
      <c r="H123" s="574"/>
      <c r="I123" s="574"/>
      <c r="J123" s="574"/>
      <c r="K123" s="574"/>
    </row>
    <row r="124" spans="1:11">
      <c r="A124" s="573"/>
      <c r="B124" s="571"/>
      <c r="C124" s="574"/>
      <c r="D124" s="575"/>
      <c r="E124" s="575"/>
      <c r="F124" s="575"/>
      <c r="G124" s="575"/>
      <c r="H124" s="574"/>
      <c r="I124" s="574"/>
      <c r="J124" s="574"/>
      <c r="K124" s="574"/>
    </row>
    <row r="125" spans="1:11" ht="15.75">
      <c r="A125" s="547"/>
      <c r="B125" s="548"/>
      <c r="C125" s="576"/>
      <c r="D125" s="576"/>
      <c r="E125" s="576"/>
      <c r="F125" s="576"/>
    </row>
    <row r="126" spans="1:11" ht="15.75">
      <c r="A126" s="547"/>
      <c r="B126" s="548"/>
      <c r="C126" s="576"/>
      <c r="D126" s="576"/>
      <c r="E126" s="576"/>
      <c r="F126" s="576"/>
    </row>
    <row r="127" spans="1:11" ht="15.75">
      <c r="A127" s="577"/>
      <c r="B127" s="548"/>
      <c r="C127" s="576"/>
      <c r="D127" s="576"/>
      <c r="E127" s="576"/>
      <c r="F127" s="576"/>
    </row>
    <row r="128" spans="1:11" ht="13.5">
      <c r="A128" s="578"/>
      <c r="B128" s="578"/>
      <c r="C128" s="579"/>
      <c r="D128" s="579"/>
      <c r="E128" s="579"/>
      <c r="F128" s="579"/>
    </row>
    <row r="129" spans="1:6" ht="13.5">
      <c r="A129" s="578"/>
      <c r="B129" s="578"/>
      <c r="C129" s="579"/>
      <c r="D129" s="579"/>
      <c r="E129" s="579"/>
      <c r="F129" s="579"/>
    </row>
  </sheetData>
  <mergeCells count="8">
    <mergeCell ref="A1:K1"/>
    <mergeCell ref="A113:B113"/>
    <mergeCell ref="C5:C7"/>
    <mergeCell ref="D5:K5"/>
    <mergeCell ref="A5:A7"/>
    <mergeCell ref="B5:B7"/>
    <mergeCell ref="A112:B112"/>
    <mergeCell ref="A2:K2"/>
  </mergeCells>
  <phoneticPr fontId="0" type="noConversion"/>
  <pageMargins left="0.78740157480314965" right="0.78740157480314965" top="0.98425196850393704" bottom="0.98425196850393704" header="0.31496062992125984" footer="0"/>
  <pageSetup paperSize="9" orientation="portrait" r:id="rId1"/>
  <headerFooter alignWithMargins="0"/>
  <ignoredErrors>
    <ignoredError sqref="F20 H20:J20 C89 E89:F89 G89:H89 I89:J89 C93:K93" formula="1"/>
  </ignoredError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P205"/>
  <sheetViews>
    <sheetView showGridLines="0" zoomScaleNormal="100" zoomScaleSheetLayoutView="100" workbookViewId="0">
      <selection sqref="A1:M1"/>
    </sheetView>
  </sheetViews>
  <sheetFormatPr baseColWidth="10" defaultRowHeight="12.75"/>
  <cols>
    <col min="1" max="1" width="9.28515625" style="580" customWidth="1"/>
    <col min="2" max="13" width="6.140625" style="79" customWidth="1"/>
    <col min="14" max="16384" width="11.42578125" style="79"/>
  </cols>
  <sheetData>
    <row r="1" spans="1:13" ht="12.95" customHeight="1">
      <c r="A1" s="788" t="s">
        <v>248</v>
      </c>
      <c r="B1" s="788"/>
      <c r="C1" s="788"/>
      <c r="D1" s="788"/>
      <c r="E1" s="788"/>
      <c r="F1" s="788"/>
      <c r="G1" s="788"/>
      <c r="H1" s="788"/>
      <c r="I1" s="788"/>
      <c r="J1" s="788"/>
      <c r="K1" s="788"/>
      <c r="L1" s="788"/>
      <c r="M1" s="788"/>
    </row>
    <row r="2" spans="1:13" ht="5.0999999999999996" customHeight="1">
      <c r="A2" s="582"/>
      <c r="B2" s="583"/>
      <c r="C2" s="583"/>
      <c r="D2" s="583"/>
      <c r="E2" s="583"/>
      <c r="F2" s="583"/>
      <c r="G2" s="583"/>
      <c r="H2" s="583"/>
      <c r="I2" s="583"/>
      <c r="J2" s="583"/>
      <c r="K2" s="583"/>
      <c r="L2" s="583"/>
      <c r="M2" s="583"/>
    </row>
    <row r="3" spans="1:13" hidden="1">
      <c r="A3" s="900" t="s">
        <v>32</v>
      </c>
      <c r="B3" s="902">
        <v>2014</v>
      </c>
      <c r="C3" s="903"/>
      <c r="D3" s="903"/>
      <c r="E3" s="903"/>
      <c r="F3" s="903"/>
      <c r="G3" s="903"/>
      <c r="H3" s="902">
        <v>2014</v>
      </c>
      <c r="I3" s="903"/>
      <c r="J3" s="903"/>
      <c r="K3" s="903"/>
      <c r="L3" s="903"/>
      <c r="M3" s="903"/>
    </row>
    <row r="4" spans="1:13" hidden="1">
      <c r="A4" s="901"/>
      <c r="B4" s="584" t="s">
        <v>6</v>
      </c>
      <c r="C4" s="584" t="s">
        <v>7</v>
      </c>
      <c r="D4" s="584" t="s">
        <v>8</v>
      </c>
      <c r="E4" s="584" t="s">
        <v>9</v>
      </c>
      <c r="F4" s="584" t="s">
        <v>10</v>
      </c>
      <c r="G4" s="584" t="s">
        <v>11</v>
      </c>
      <c r="H4" s="584" t="s">
        <v>12</v>
      </c>
      <c r="I4" s="584" t="s">
        <v>13</v>
      </c>
      <c r="J4" s="584" t="s">
        <v>14</v>
      </c>
      <c r="K4" s="584" t="s">
        <v>15</v>
      </c>
      <c r="L4" s="584" t="s">
        <v>16</v>
      </c>
      <c r="M4" s="584" t="s">
        <v>17</v>
      </c>
    </row>
    <row r="5" spans="1:13" ht="4.5" hidden="1" customHeight="1">
      <c r="A5" s="301"/>
      <c r="B5" s="585"/>
      <c r="C5" s="585"/>
      <c r="D5" s="585"/>
      <c r="E5" s="585"/>
      <c r="F5" s="585"/>
      <c r="G5" s="585"/>
      <c r="H5" s="585"/>
      <c r="I5" s="585"/>
      <c r="J5" s="585"/>
      <c r="K5" s="585"/>
      <c r="L5" s="585"/>
      <c r="M5" s="586"/>
    </row>
    <row r="6" spans="1:13" ht="20.25" hidden="1" customHeight="1">
      <c r="A6" s="587" t="s">
        <v>73</v>
      </c>
      <c r="B6" s="588">
        <v>109102</v>
      </c>
      <c r="C6" s="588">
        <v>109399</v>
      </c>
      <c r="D6" s="588">
        <v>109658</v>
      </c>
      <c r="E6" s="588">
        <v>109927</v>
      </c>
      <c r="F6" s="588">
        <v>110174</v>
      </c>
      <c r="G6" s="588">
        <v>110702</v>
      </c>
      <c r="H6" s="588">
        <v>111005</v>
      </c>
      <c r="I6" s="588">
        <v>111893</v>
      </c>
      <c r="J6" s="588">
        <v>112693</v>
      </c>
      <c r="K6" s="588">
        <v>112922</v>
      </c>
      <c r="L6" s="588">
        <v>113145</v>
      </c>
      <c r="M6" s="588">
        <v>113409</v>
      </c>
    </row>
    <row r="7" spans="1:13" ht="20.25" hidden="1" customHeight="1">
      <c r="A7" s="589" t="s">
        <v>33</v>
      </c>
      <c r="B7" s="590">
        <v>80652</v>
      </c>
      <c r="C7" s="590">
        <v>80802</v>
      </c>
      <c r="D7" s="590">
        <v>80939</v>
      </c>
      <c r="E7" s="590">
        <v>81070</v>
      </c>
      <c r="F7" s="590">
        <v>81203</v>
      </c>
      <c r="G7" s="590">
        <v>81401</v>
      </c>
      <c r="H7" s="590">
        <v>81572</v>
      </c>
      <c r="I7" s="590">
        <v>82074</v>
      </c>
      <c r="J7" s="590">
        <v>82459</v>
      </c>
      <c r="K7" s="590">
        <v>82578</v>
      </c>
      <c r="L7" s="590">
        <v>82694</v>
      </c>
      <c r="M7" s="590">
        <v>82851</v>
      </c>
    </row>
    <row r="8" spans="1:13" ht="20.25" hidden="1" customHeight="1">
      <c r="A8" s="591" t="s">
        <v>34</v>
      </c>
      <c r="B8" s="590">
        <v>28450</v>
      </c>
      <c r="C8" s="590">
        <v>28597</v>
      </c>
      <c r="D8" s="590">
        <v>28719</v>
      </c>
      <c r="E8" s="590">
        <v>28857</v>
      </c>
      <c r="F8" s="590">
        <v>28971</v>
      </c>
      <c r="G8" s="590">
        <v>29301</v>
      </c>
      <c r="H8" s="590">
        <v>29433</v>
      </c>
      <c r="I8" s="590">
        <v>29819</v>
      </c>
      <c r="J8" s="590">
        <v>30234</v>
      </c>
      <c r="K8" s="590">
        <v>30344</v>
      </c>
      <c r="L8" s="590">
        <v>30451</v>
      </c>
      <c r="M8" s="590">
        <v>30558</v>
      </c>
    </row>
    <row r="9" spans="1:13" ht="20.25" hidden="1" customHeight="1">
      <c r="A9" s="587" t="s">
        <v>28</v>
      </c>
      <c r="B9" s="588">
        <v>45973</v>
      </c>
      <c r="C9" s="588">
        <v>45943</v>
      </c>
      <c r="D9" s="588">
        <v>45907</v>
      </c>
      <c r="E9" s="588">
        <v>45864</v>
      </c>
      <c r="F9" s="588">
        <v>45829</v>
      </c>
      <c r="G9" s="588">
        <v>45776</v>
      </c>
      <c r="H9" s="588">
        <v>45733</v>
      </c>
      <c r="I9" s="588">
        <v>45662</v>
      </c>
      <c r="J9" s="588">
        <v>45628</v>
      </c>
      <c r="K9" s="588">
        <v>45580</v>
      </c>
      <c r="L9" s="588">
        <v>45462</v>
      </c>
      <c r="M9" s="588">
        <v>45425</v>
      </c>
    </row>
    <row r="10" spans="1:13" ht="20.25" hidden="1" customHeight="1">
      <c r="A10" s="591" t="s">
        <v>33</v>
      </c>
      <c r="B10" s="590">
        <v>32718</v>
      </c>
      <c r="C10" s="590">
        <v>32697</v>
      </c>
      <c r="D10" s="590">
        <v>32675</v>
      </c>
      <c r="E10" s="590">
        <v>32649</v>
      </c>
      <c r="F10" s="590">
        <v>32627</v>
      </c>
      <c r="G10" s="590">
        <v>32591</v>
      </c>
      <c r="H10" s="590">
        <v>32567</v>
      </c>
      <c r="I10" s="590">
        <v>32522</v>
      </c>
      <c r="J10" s="590">
        <v>32499</v>
      </c>
      <c r="K10" s="590">
        <v>32466</v>
      </c>
      <c r="L10" s="590">
        <v>32369</v>
      </c>
      <c r="M10" s="590">
        <v>32346</v>
      </c>
    </row>
    <row r="11" spans="1:13" ht="20.25" hidden="1" customHeight="1">
      <c r="A11" s="591" t="s">
        <v>34</v>
      </c>
      <c r="B11" s="590">
        <v>13255</v>
      </c>
      <c r="C11" s="590">
        <v>13246</v>
      </c>
      <c r="D11" s="590">
        <v>13232</v>
      </c>
      <c r="E11" s="590">
        <v>13215</v>
      </c>
      <c r="F11" s="590">
        <v>13202</v>
      </c>
      <c r="G11" s="590">
        <v>13185</v>
      </c>
      <c r="H11" s="590">
        <v>13166</v>
      </c>
      <c r="I11" s="590">
        <v>13140</v>
      </c>
      <c r="J11" s="590">
        <v>13129</v>
      </c>
      <c r="K11" s="590">
        <v>13114</v>
      </c>
      <c r="L11" s="590">
        <v>13093</v>
      </c>
      <c r="M11" s="590">
        <v>13079</v>
      </c>
    </row>
    <row r="12" spans="1:13" ht="20.25" hidden="1" customHeight="1">
      <c r="A12" s="592" t="s">
        <v>29</v>
      </c>
      <c r="B12" s="588">
        <v>12300</v>
      </c>
      <c r="C12" s="588">
        <v>12285</v>
      </c>
      <c r="D12" s="588">
        <v>12275</v>
      </c>
      <c r="E12" s="588">
        <v>12266</v>
      </c>
      <c r="F12" s="588">
        <v>12259</v>
      </c>
      <c r="G12" s="588">
        <v>12249</v>
      </c>
      <c r="H12" s="588">
        <v>12241</v>
      </c>
      <c r="I12" s="588">
        <v>12234</v>
      </c>
      <c r="J12" s="588">
        <v>12221</v>
      </c>
      <c r="K12" s="588">
        <v>12205</v>
      </c>
      <c r="L12" s="588">
        <v>12202</v>
      </c>
      <c r="M12" s="588">
        <v>12196</v>
      </c>
    </row>
    <row r="13" spans="1:13" ht="20.25" hidden="1" customHeight="1">
      <c r="A13" s="591" t="s">
        <v>33</v>
      </c>
      <c r="B13" s="590">
        <v>8760</v>
      </c>
      <c r="C13" s="590">
        <v>8752</v>
      </c>
      <c r="D13" s="590">
        <v>8745</v>
      </c>
      <c r="E13" s="590">
        <v>8736</v>
      </c>
      <c r="F13" s="590">
        <v>8727</v>
      </c>
      <c r="G13" s="590">
        <v>8719</v>
      </c>
      <c r="H13" s="590">
        <v>8714</v>
      </c>
      <c r="I13" s="590">
        <v>8706</v>
      </c>
      <c r="J13" s="590">
        <v>8696</v>
      </c>
      <c r="K13" s="590">
        <v>8680</v>
      </c>
      <c r="L13" s="590">
        <v>8679</v>
      </c>
      <c r="M13" s="590">
        <v>8675</v>
      </c>
    </row>
    <row r="14" spans="1:13" ht="20.25" hidden="1" customHeight="1">
      <c r="A14" s="591" t="s">
        <v>34</v>
      </c>
      <c r="B14" s="590">
        <v>3540</v>
      </c>
      <c r="C14" s="590">
        <v>3533</v>
      </c>
      <c r="D14" s="590">
        <v>3530</v>
      </c>
      <c r="E14" s="590">
        <v>3530</v>
      </c>
      <c r="F14" s="590">
        <v>3532</v>
      </c>
      <c r="G14" s="590">
        <v>3530</v>
      </c>
      <c r="H14" s="590">
        <v>3527</v>
      </c>
      <c r="I14" s="590">
        <v>3528</v>
      </c>
      <c r="J14" s="590">
        <v>3525</v>
      </c>
      <c r="K14" s="590">
        <v>3525</v>
      </c>
      <c r="L14" s="590">
        <v>3523</v>
      </c>
      <c r="M14" s="590">
        <v>3521</v>
      </c>
    </row>
    <row r="15" spans="1:13" ht="20.25" hidden="1" customHeight="1">
      <c r="A15" s="587" t="s">
        <v>30</v>
      </c>
      <c r="B15" s="588">
        <f t="shared" ref="B15:G15" si="0">SUM(B16:B17)</f>
        <v>48618</v>
      </c>
      <c r="C15" s="588">
        <f t="shared" si="0"/>
        <v>48567</v>
      </c>
      <c r="D15" s="588">
        <f t="shared" si="0"/>
        <v>48533</v>
      </c>
      <c r="E15" s="588">
        <f t="shared" si="0"/>
        <v>48499</v>
      </c>
      <c r="F15" s="588">
        <f t="shared" si="0"/>
        <v>48474</v>
      </c>
      <c r="G15" s="588">
        <f t="shared" si="0"/>
        <v>48438</v>
      </c>
      <c r="H15" s="588">
        <f t="shared" ref="H15:M15" si="1">SUM(H16:H17)</f>
        <v>48369</v>
      </c>
      <c r="I15" s="588">
        <f t="shared" si="1"/>
        <v>48327</v>
      </c>
      <c r="J15" s="588">
        <f t="shared" si="1"/>
        <v>48308</v>
      </c>
      <c r="K15" s="588">
        <f t="shared" si="1"/>
        <v>48242</v>
      </c>
      <c r="L15" s="588">
        <f t="shared" si="1"/>
        <v>48204</v>
      </c>
      <c r="M15" s="588">
        <f t="shared" si="1"/>
        <v>48173</v>
      </c>
    </row>
    <row r="16" spans="1:13" ht="20.25" hidden="1" customHeight="1">
      <c r="A16" s="591" t="s">
        <v>33</v>
      </c>
      <c r="B16" s="590">
        <v>37900</v>
      </c>
      <c r="C16" s="590">
        <v>37858</v>
      </c>
      <c r="D16" s="590">
        <v>37831</v>
      </c>
      <c r="E16" s="590">
        <v>37808</v>
      </c>
      <c r="F16" s="590">
        <v>37791</v>
      </c>
      <c r="G16" s="590">
        <v>37766</v>
      </c>
      <c r="H16" s="590">
        <v>37706</v>
      </c>
      <c r="I16" s="590">
        <v>37675</v>
      </c>
      <c r="J16" s="590">
        <v>37661</v>
      </c>
      <c r="K16" s="590">
        <v>37613</v>
      </c>
      <c r="L16" s="590">
        <v>37582</v>
      </c>
      <c r="M16" s="590">
        <v>37560</v>
      </c>
    </row>
    <row r="17" spans="1:13" ht="20.25" hidden="1" customHeight="1">
      <c r="A17" s="591" t="s">
        <v>34</v>
      </c>
      <c r="B17" s="590">
        <v>10718</v>
      </c>
      <c r="C17" s="590">
        <v>10709</v>
      </c>
      <c r="D17" s="590">
        <v>10702</v>
      </c>
      <c r="E17" s="590">
        <v>10691</v>
      </c>
      <c r="F17" s="590">
        <v>10683</v>
      </c>
      <c r="G17" s="590">
        <v>10672</v>
      </c>
      <c r="H17" s="590">
        <v>10663</v>
      </c>
      <c r="I17" s="590">
        <v>10652</v>
      </c>
      <c r="J17" s="590">
        <v>10647</v>
      </c>
      <c r="K17" s="590">
        <v>10629</v>
      </c>
      <c r="L17" s="590">
        <v>10622</v>
      </c>
      <c r="M17" s="590">
        <v>10613</v>
      </c>
    </row>
    <row r="18" spans="1:13" ht="20.25" hidden="1" customHeight="1">
      <c r="A18" s="587" t="s">
        <v>63</v>
      </c>
      <c r="B18" s="588">
        <v>2211</v>
      </c>
      <c r="C18" s="588">
        <v>2604</v>
      </c>
      <c r="D18" s="588">
        <v>2943</v>
      </c>
      <c r="E18" s="588">
        <v>3298</v>
      </c>
      <c r="F18" s="588">
        <v>3612</v>
      </c>
      <c r="G18" s="588">
        <v>4239</v>
      </c>
      <c r="H18" s="588">
        <v>4662</v>
      </c>
      <c r="I18" s="588">
        <v>5670</v>
      </c>
      <c r="J18" s="588">
        <v>6536</v>
      </c>
      <c r="K18" s="588">
        <v>6895</v>
      </c>
      <c r="L18" s="588">
        <v>7277</v>
      </c>
      <c r="M18" s="588">
        <v>7615</v>
      </c>
    </row>
    <row r="19" spans="1:13" ht="20.25" hidden="1" customHeight="1">
      <c r="A19" s="591" t="s">
        <v>33</v>
      </c>
      <c r="B19" s="590">
        <v>1274</v>
      </c>
      <c r="C19" s="590">
        <v>1495</v>
      </c>
      <c r="D19" s="590">
        <v>1688</v>
      </c>
      <c r="E19" s="590">
        <v>1877</v>
      </c>
      <c r="F19" s="590">
        <v>2058</v>
      </c>
      <c r="G19" s="590">
        <v>2325</v>
      </c>
      <c r="H19" s="590">
        <v>2585</v>
      </c>
      <c r="I19" s="590">
        <v>3171</v>
      </c>
      <c r="J19" s="590">
        <v>3603</v>
      </c>
      <c r="K19" s="590">
        <v>3819</v>
      </c>
      <c r="L19" s="590">
        <v>4064</v>
      </c>
      <c r="M19" s="590">
        <v>4270</v>
      </c>
    </row>
    <row r="20" spans="1:13" ht="20.25" hidden="1" customHeight="1">
      <c r="A20" s="591" t="s">
        <v>34</v>
      </c>
      <c r="B20" s="590">
        <v>937</v>
      </c>
      <c r="C20" s="590">
        <v>1109</v>
      </c>
      <c r="D20" s="590">
        <v>1255</v>
      </c>
      <c r="E20" s="590">
        <v>1421</v>
      </c>
      <c r="F20" s="590">
        <v>1554</v>
      </c>
      <c r="G20" s="590">
        <v>1914</v>
      </c>
      <c r="H20" s="590">
        <v>2077</v>
      </c>
      <c r="I20" s="590">
        <v>2499</v>
      </c>
      <c r="J20" s="590">
        <v>2933</v>
      </c>
      <c r="K20" s="590">
        <v>3076</v>
      </c>
      <c r="L20" s="590">
        <v>3213</v>
      </c>
      <c r="M20" s="590">
        <v>3345</v>
      </c>
    </row>
    <row r="21" spans="1:13" ht="3.75" hidden="1" customHeight="1">
      <c r="A21" s="593"/>
      <c r="B21" s="594"/>
      <c r="C21" s="594"/>
      <c r="D21" s="594"/>
      <c r="E21" s="594"/>
      <c r="F21" s="594"/>
      <c r="G21" s="594"/>
      <c r="H21" s="594"/>
      <c r="I21" s="594"/>
      <c r="J21" s="594"/>
      <c r="K21" s="594"/>
      <c r="L21" s="594"/>
      <c r="M21" s="594"/>
    </row>
    <row r="22" spans="1:13" ht="8.25" hidden="1" customHeight="1">
      <c r="A22" s="558"/>
      <c r="B22" s="536"/>
      <c r="C22" s="536"/>
      <c r="D22" s="536"/>
      <c r="E22" s="536"/>
      <c r="F22" s="536"/>
      <c r="G22" s="471" t="s">
        <v>49</v>
      </c>
      <c r="H22" s="536"/>
      <c r="I22" s="536"/>
      <c r="J22" s="536"/>
      <c r="K22" s="536"/>
      <c r="L22" s="536"/>
      <c r="M22" s="471" t="s">
        <v>49</v>
      </c>
    </row>
    <row r="23" spans="1:13" ht="9.75" hidden="1" customHeight="1">
      <c r="A23" s="545"/>
      <c r="E23" s="546"/>
      <c r="F23" s="546"/>
      <c r="G23" s="546"/>
    </row>
    <row r="24" spans="1:13" ht="13.5" hidden="1">
      <c r="A24" s="521" t="str">
        <f>+A1</f>
        <v>7.23   PUNO: AFILIADOS ACTIVOS AL SISTEMA PRIVADO DE PENSIONES POR MES, SEGÚN AFPs Y SEXO, 2015 - 2023</v>
      </c>
      <c r="B24" s="431"/>
      <c r="C24" s="431"/>
      <c r="D24" s="431"/>
      <c r="E24" s="431"/>
      <c r="F24" s="431"/>
      <c r="G24" s="431"/>
      <c r="H24" s="431"/>
      <c r="I24" s="431"/>
      <c r="J24" s="595"/>
      <c r="K24" s="595"/>
      <c r="L24" s="595"/>
      <c r="M24" s="150"/>
    </row>
    <row r="25" spans="1:13" ht="3" hidden="1" customHeight="1">
      <c r="A25" s="521"/>
      <c r="B25" s="431"/>
      <c r="C25" s="431"/>
      <c r="D25" s="431"/>
      <c r="E25" s="431"/>
      <c r="F25" s="431"/>
      <c r="G25" s="431"/>
      <c r="H25" s="431"/>
      <c r="I25" s="431"/>
      <c r="J25" s="595"/>
      <c r="K25" s="595"/>
      <c r="L25" s="595"/>
      <c r="M25" s="150"/>
    </row>
    <row r="26" spans="1:13" ht="21.95" customHeight="1">
      <c r="A26" s="759" t="s">
        <v>282</v>
      </c>
      <c r="B26" s="764" t="s">
        <v>207</v>
      </c>
      <c r="C26" s="584" t="s">
        <v>208</v>
      </c>
      <c r="D26" s="584" t="s">
        <v>228</v>
      </c>
      <c r="E26" s="584" t="s">
        <v>210</v>
      </c>
      <c r="F26" s="584" t="s">
        <v>211</v>
      </c>
      <c r="G26" s="584" t="s">
        <v>212</v>
      </c>
      <c r="H26" s="584" t="s">
        <v>213</v>
      </c>
      <c r="I26" s="584" t="s">
        <v>214</v>
      </c>
      <c r="J26" s="584" t="s">
        <v>215</v>
      </c>
      <c r="K26" s="584" t="s">
        <v>216</v>
      </c>
      <c r="L26" s="584" t="s">
        <v>217</v>
      </c>
      <c r="M26" s="584" t="s">
        <v>218</v>
      </c>
    </row>
    <row r="27" spans="1:13" ht="18" customHeight="1">
      <c r="A27" s="183">
        <v>2015</v>
      </c>
      <c r="B27" s="765"/>
      <c r="C27" s="585"/>
      <c r="D27" s="585"/>
      <c r="E27" s="585"/>
      <c r="F27" s="585"/>
      <c r="G27" s="585"/>
      <c r="H27" s="585"/>
      <c r="I27" s="585"/>
      <c r="J27" s="585"/>
      <c r="K27" s="585"/>
      <c r="L27" s="585"/>
      <c r="M27" s="586"/>
    </row>
    <row r="28" spans="1:13" ht="21.95" customHeight="1">
      <c r="A28" s="760" t="s">
        <v>262</v>
      </c>
      <c r="B28" s="766">
        <v>113898</v>
      </c>
      <c r="C28" s="588">
        <v>114303</v>
      </c>
      <c r="D28" s="588">
        <v>114598</v>
      </c>
      <c r="E28" s="588">
        <v>114888</v>
      </c>
      <c r="F28" s="588">
        <v>115147</v>
      </c>
      <c r="G28" s="588">
        <v>115068</v>
      </c>
      <c r="H28" s="588">
        <v>115387</v>
      </c>
      <c r="I28" s="588">
        <v>115407</v>
      </c>
      <c r="J28" s="588">
        <v>115849</v>
      </c>
      <c r="K28" s="588">
        <v>116424</v>
      </c>
      <c r="L28" s="588">
        <v>117070</v>
      </c>
      <c r="M28" s="588">
        <v>117200</v>
      </c>
    </row>
    <row r="29" spans="1:13" ht="18" customHeight="1">
      <c r="A29" s="761" t="s">
        <v>33</v>
      </c>
      <c r="B29" s="767">
        <f t="shared" ref="B29:G29" si="2">B32+B35+B38+B41</f>
        <v>83169</v>
      </c>
      <c r="C29" s="590">
        <f t="shared" si="2"/>
        <v>83396</v>
      </c>
      <c r="D29" s="590">
        <f t="shared" si="2"/>
        <v>83559</v>
      </c>
      <c r="E29" s="590">
        <f t="shared" si="2"/>
        <v>83718</v>
      </c>
      <c r="F29" s="590">
        <f t="shared" si="2"/>
        <v>83861</v>
      </c>
      <c r="G29" s="590">
        <f t="shared" si="2"/>
        <v>83766</v>
      </c>
      <c r="H29" s="590">
        <f t="shared" ref="H29:M29" si="3">H32+H35+H38+H41</f>
        <v>83961</v>
      </c>
      <c r="I29" s="590">
        <f t="shared" si="3"/>
        <v>84037</v>
      </c>
      <c r="J29" s="590">
        <f t="shared" si="3"/>
        <v>84305</v>
      </c>
      <c r="K29" s="590">
        <f t="shared" si="3"/>
        <v>84689</v>
      </c>
      <c r="L29" s="590">
        <f t="shared" si="3"/>
        <v>85127</v>
      </c>
      <c r="M29" s="590">
        <f t="shared" si="3"/>
        <v>85189</v>
      </c>
    </row>
    <row r="30" spans="1:13" ht="18" customHeight="1">
      <c r="A30" s="605" t="s">
        <v>34</v>
      </c>
      <c r="B30" s="767">
        <f t="shared" ref="B30:G30" si="4">B33+B36+B39+B42</f>
        <v>30729</v>
      </c>
      <c r="C30" s="590">
        <f t="shared" si="4"/>
        <v>30907</v>
      </c>
      <c r="D30" s="590">
        <f t="shared" si="4"/>
        <v>31039</v>
      </c>
      <c r="E30" s="590">
        <f t="shared" si="4"/>
        <v>31170</v>
      </c>
      <c r="F30" s="590">
        <f t="shared" si="4"/>
        <v>31286</v>
      </c>
      <c r="G30" s="590">
        <f t="shared" si="4"/>
        <v>31302</v>
      </c>
      <c r="H30" s="590">
        <f t="shared" ref="H30:M30" si="5">H33+H36+H39+H42</f>
        <v>31426</v>
      </c>
      <c r="I30" s="590">
        <f t="shared" si="5"/>
        <v>31370</v>
      </c>
      <c r="J30" s="590">
        <f t="shared" si="5"/>
        <v>31544</v>
      </c>
      <c r="K30" s="590">
        <f t="shared" si="5"/>
        <v>31735</v>
      </c>
      <c r="L30" s="590">
        <f t="shared" si="5"/>
        <v>31943</v>
      </c>
      <c r="M30" s="590">
        <f t="shared" si="5"/>
        <v>32011</v>
      </c>
    </row>
    <row r="31" spans="1:13" ht="21.95" customHeight="1">
      <c r="A31" s="762" t="s">
        <v>28</v>
      </c>
      <c r="B31" s="768">
        <f t="shared" ref="B31:G31" si="6">B32+B33</f>
        <v>45368</v>
      </c>
      <c r="C31" s="550">
        <f t="shared" si="6"/>
        <v>45324</v>
      </c>
      <c r="D31" s="550">
        <f t="shared" si="6"/>
        <v>45277</v>
      </c>
      <c r="E31" s="601">
        <f t="shared" si="6"/>
        <v>45236</v>
      </c>
      <c r="F31" s="601">
        <f t="shared" si="6"/>
        <v>45199</v>
      </c>
      <c r="G31" s="601">
        <f t="shared" si="6"/>
        <v>45162</v>
      </c>
      <c r="H31" s="601">
        <f t="shared" ref="H31:M31" si="7">H32+H33</f>
        <v>45118</v>
      </c>
      <c r="I31" s="601">
        <f t="shared" si="7"/>
        <v>44877</v>
      </c>
      <c r="J31" s="601">
        <f t="shared" si="7"/>
        <v>44830</v>
      </c>
      <c r="K31" s="601">
        <f t="shared" si="7"/>
        <v>44797</v>
      </c>
      <c r="L31" s="601">
        <f t="shared" si="7"/>
        <v>44750</v>
      </c>
      <c r="M31" s="601">
        <f t="shared" si="7"/>
        <v>44707</v>
      </c>
    </row>
    <row r="32" spans="1:13" ht="18" customHeight="1">
      <c r="A32" s="605" t="s">
        <v>33</v>
      </c>
      <c r="B32" s="767">
        <v>32314</v>
      </c>
      <c r="C32" s="590">
        <v>32288</v>
      </c>
      <c r="D32" s="602">
        <v>32261</v>
      </c>
      <c r="E32" s="602">
        <v>32234</v>
      </c>
      <c r="F32" s="602">
        <v>32209</v>
      </c>
      <c r="G32" s="602">
        <v>32182</v>
      </c>
      <c r="H32" s="602">
        <v>32146</v>
      </c>
      <c r="I32" s="602">
        <v>32087</v>
      </c>
      <c r="J32" s="602">
        <v>32052</v>
      </c>
      <c r="K32" s="602">
        <v>32035</v>
      </c>
      <c r="L32" s="602">
        <v>32005</v>
      </c>
      <c r="M32" s="602">
        <v>31979</v>
      </c>
    </row>
    <row r="33" spans="1:13" ht="18" customHeight="1">
      <c r="A33" s="605" t="s">
        <v>34</v>
      </c>
      <c r="B33" s="767">
        <v>13054</v>
      </c>
      <c r="C33" s="590">
        <v>13036</v>
      </c>
      <c r="D33" s="602">
        <v>13016</v>
      </c>
      <c r="E33" s="602">
        <v>13002</v>
      </c>
      <c r="F33" s="602">
        <v>12990</v>
      </c>
      <c r="G33" s="602">
        <v>12980</v>
      </c>
      <c r="H33" s="602">
        <v>12972</v>
      </c>
      <c r="I33" s="602">
        <v>12790</v>
      </c>
      <c r="J33" s="602">
        <v>12778</v>
      </c>
      <c r="K33" s="602">
        <v>12762</v>
      </c>
      <c r="L33" s="602">
        <v>12745</v>
      </c>
      <c r="M33" s="602">
        <v>12728</v>
      </c>
    </row>
    <row r="34" spans="1:13" ht="21.95" customHeight="1">
      <c r="A34" s="762" t="s">
        <v>29</v>
      </c>
      <c r="B34" s="768">
        <f t="shared" ref="B34:G34" si="8">B35+B36</f>
        <v>12185</v>
      </c>
      <c r="C34" s="550">
        <f t="shared" si="8"/>
        <v>12177</v>
      </c>
      <c r="D34" s="601">
        <f t="shared" si="8"/>
        <v>12166</v>
      </c>
      <c r="E34" s="601">
        <f t="shared" si="8"/>
        <v>12161</v>
      </c>
      <c r="F34" s="601">
        <f t="shared" si="8"/>
        <v>12151</v>
      </c>
      <c r="G34" s="601">
        <f t="shared" si="8"/>
        <v>12067</v>
      </c>
      <c r="H34" s="601">
        <f t="shared" ref="H34:M34" si="9">H35+H36</f>
        <v>12061</v>
      </c>
      <c r="I34" s="601">
        <f t="shared" si="9"/>
        <v>12041</v>
      </c>
      <c r="J34" s="601">
        <f t="shared" si="9"/>
        <v>12048</v>
      </c>
      <c r="K34" s="601">
        <f t="shared" si="9"/>
        <v>12060</v>
      </c>
      <c r="L34" s="601">
        <f t="shared" si="9"/>
        <v>12064</v>
      </c>
      <c r="M34" s="601">
        <f t="shared" si="9"/>
        <v>12079</v>
      </c>
    </row>
    <row r="35" spans="1:13" ht="18" customHeight="1">
      <c r="A35" s="605" t="s">
        <v>33</v>
      </c>
      <c r="B35" s="767">
        <v>8667</v>
      </c>
      <c r="C35" s="590">
        <v>8660</v>
      </c>
      <c r="D35" s="603">
        <v>8652</v>
      </c>
      <c r="E35" s="603">
        <v>8647</v>
      </c>
      <c r="F35" s="603">
        <v>8640</v>
      </c>
      <c r="G35" s="603">
        <v>8568</v>
      </c>
      <c r="H35" s="603">
        <v>8563</v>
      </c>
      <c r="I35" s="603">
        <v>8547</v>
      </c>
      <c r="J35" s="603">
        <v>8547</v>
      </c>
      <c r="K35" s="603">
        <v>8548</v>
      </c>
      <c r="L35" s="603">
        <v>8549</v>
      </c>
      <c r="M35" s="603">
        <v>8550</v>
      </c>
    </row>
    <row r="36" spans="1:13" ht="18" customHeight="1">
      <c r="A36" s="605" t="s">
        <v>34</v>
      </c>
      <c r="B36" s="767">
        <v>3518</v>
      </c>
      <c r="C36" s="590">
        <v>3517</v>
      </c>
      <c r="D36" s="602">
        <v>3514</v>
      </c>
      <c r="E36" s="602">
        <v>3514</v>
      </c>
      <c r="F36" s="602">
        <v>3511</v>
      </c>
      <c r="G36" s="602">
        <v>3499</v>
      </c>
      <c r="H36" s="602">
        <v>3498</v>
      </c>
      <c r="I36" s="602">
        <v>3494</v>
      </c>
      <c r="J36" s="602">
        <v>3501</v>
      </c>
      <c r="K36" s="602">
        <v>3512</v>
      </c>
      <c r="L36" s="602">
        <v>3515</v>
      </c>
      <c r="M36" s="602">
        <v>3529</v>
      </c>
    </row>
    <row r="37" spans="1:13" ht="21.95" customHeight="1">
      <c r="A37" s="762" t="s">
        <v>30</v>
      </c>
      <c r="B37" s="768">
        <f t="shared" ref="B37:G37" si="10">B38+B39</f>
        <v>48139</v>
      </c>
      <c r="C37" s="550">
        <f t="shared" si="10"/>
        <v>48123</v>
      </c>
      <c r="D37" s="601">
        <f t="shared" si="10"/>
        <v>48081</v>
      </c>
      <c r="E37" s="601">
        <f t="shared" si="10"/>
        <v>48049</v>
      </c>
      <c r="F37" s="601">
        <f t="shared" si="10"/>
        <v>48005</v>
      </c>
      <c r="G37" s="601">
        <f t="shared" si="10"/>
        <v>47582</v>
      </c>
      <c r="H37" s="601">
        <f t="shared" ref="H37:M37" si="11">H38+H39</f>
        <v>47548</v>
      </c>
      <c r="I37" s="601">
        <f t="shared" si="11"/>
        <v>47501</v>
      </c>
      <c r="J37" s="601">
        <f t="shared" si="11"/>
        <v>47464</v>
      </c>
      <c r="K37" s="601">
        <f t="shared" si="11"/>
        <v>47431</v>
      </c>
      <c r="L37" s="601">
        <f t="shared" si="11"/>
        <v>47397</v>
      </c>
      <c r="M37" s="601">
        <f t="shared" si="11"/>
        <v>47351</v>
      </c>
    </row>
    <row r="38" spans="1:13" ht="18" customHeight="1">
      <c r="A38" s="605" t="s">
        <v>33</v>
      </c>
      <c r="B38" s="767">
        <v>37522</v>
      </c>
      <c r="C38" s="590">
        <v>37505</v>
      </c>
      <c r="D38" s="602">
        <v>37476</v>
      </c>
      <c r="E38" s="602">
        <v>37453</v>
      </c>
      <c r="F38" s="602">
        <v>37425</v>
      </c>
      <c r="G38" s="602">
        <v>37190</v>
      </c>
      <c r="H38" s="602">
        <v>37164</v>
      </c>
      <c r="I38" s="602">
        <v>37127</v>
      </c>
      <c r="J38" s="602">
        <v>37092</v>
      </c>
      <c r="K38" s="602">
        <v>37066</v>
      </c>
      <c r="L38" s="602">
        <v>37039</v>
      </c>
      <c r="M38" s="602">
        <v>37006</v>
      </c>
    </row>
    <row r="39" spans="1:13" ht="18" customHeight="1">
      <c r="A39" s="605" t="s">
        <v>34</v>
      </c>
      <c r="B39" s="767">
        <v>10617</v>
      </c>
      <c r="C39" s="590">
        <v>10618</v>
      </c>
      <c r="D39" s="603">
        <v>10605</v>
      </c>
      <c r="E39" s="603">
        <v>10596</v>
      </c>
      <c r="F39" s="603">
        <v>10580</v>
      </c>
      <c r="G39" s="603">
        <v>10392</v>
      </c>
      <c r="H39" s="603">
        <v>10384</v>
      </c>
      <c r="I39" s="603">
        <v>10374</v>
      </c>
      <c r="J39" s="603">
        <v>10372</v>
      </c>
      <c r="K39" s="603">
        <v>10365</v>
      </c>
      <c r="L39" s="603">
        <v>10358</v>
      </c>
      <c r="M39" s="603">
        <v>10345</v>
      </c>
    </row>
    <row r="40" spans="1:13" ht="21.95" customHeight="1">
      <c r="A40" s="762" t="s">
        <v>63</v>
      </c>
      <c r="B40" s="768">
        <f t="shared" ref="B40:G40" si="12">B41+B42</f>
        <v>8206</v>
      </c>
      <c r="C40" s="550">
        <f t="shared" si="12"/>
        <v>8679</v>
      </c>
      <c r="D40" s="601">
        <f t="shared" si="12"/>
        <v>9074</v>
      </c>
      <c r="E40" s="601">
        <f t="shared" si="12"/>
        <v>9442</v>
      </c>
      <c r="F40" s="601">
        <f t="shared" si="12"/>
        <v>9792</v>
      </c>
      <c r="G40" s="601">
        <f t="shared" si="12"/>
        <v>10257</v>
      </c>
      <c r="H40" s="601">
        <f t="shared" ref="H40:M40" si="13">H41+H42</f>
        <v>10660</v>
      </c>
      <c r="I40" s="601">
        <f t="shared" si="13"/>
        <v>10988</v>
      </c>
      <c r="J40" s="601">
        <f t="shared" si="13"/>
        <v>11507</v>
      </c>
      <c r="K40" s="601">
        <f t="shared" si="13"/>
        <v>12136</v>
      </c>
      <c r="L40" s="601">
        <f t="shared" si="13"/>
        <v>12859</v>
      </c>
      <c r="M40" s="601">
        <f t="shared" si="13"/>
        <v>13063</v>
      </c>
    </row>
    <row r="41" spans="1:13" ht="18" customHeight="1">
      <c r="A41" s="605" t="s">
        <v>33</v>
      </c>
      <c r="B41" s="767">
        <v>4666</v>
      </c>
      <c r="C41" s="590">
        <v>4943</v>
      </c>
      <c r="D41" s="602">
        <v>5170</v>
      </c>
      <c r="E41" s="602">
        <v>5384</v>
      </c>
      <c r="F41" s="602">
        <v>5587</v>
      </c>
      <c r="G41" s="602">
        <v>5826</v>
      </c>
      <c r="H41" s="602">
        <v>6088</v>
      </c>
      <c r="I41" s="602">
        <v>6276</v>
      </c>
      <c r="J41" s="602">
        <v>6614</v>
      </c>
      <c r="K41" s="602">
        <v>7040</v>
      </c>
      <c r="L41" s="602">
        <v>7534</v>
      </c>
      <c r="M41" s="602">
        <v>7654</v>
      </c>
    </row>
    <row r="42" spans="1:13" ht="18" customHeight="1">
      <c r="A42" s="605" t="s">
        <v>34</v>
      </c>
      <c r="B42" s="767">
        <v>3540</v>
      </c>
      <c r="C42" s="590">
        <v>3736</v>
      </c>
      <c r="D42" s="602">
        <v>3904</v>
      </c>
      <c r="E42" s="602">
        <v>4058</v>
      </c>
      <c r="F42" s="602">
        <v>4205</v>
      </c>
      <c r="G42" s="602">
        <v>4431</v>
      </c>
      <c r="H42" s="602">
        <v>4572</v>
      </c>
      <c r="I42" s="602">
        <v>4712</v>
      </c>
      <c r="J42" s="602">
        <v>4893</v>
      </c>
      <c r="K42" s="602">
        <v>5096</v>
      </c>
      <c r="L42" s="602">
        <v>5325</v>
      </c>
      <c r="M42" s="602">
        <v>5409</v>
      </c>
    </row>
    <row r="43" spans="1:13" ht="9.9499999999999993" customHeight="1">
      <c r="A43" s="605"/>
      <c r="B43" s="769"/>
      <c r="C43" s="536"/>
      <c r="D43" s="536"/>
      <c r="E43" s="536"/>
      <c r="F43" s="536"/>
      <c r="G43" s="536"/>
      <c r="H43" s="536"/>
      <c r="I43" s="536"/>
      <c r="J43" s="536"/>
      <c r="K43" s="536"/>
      <c r="L43" s="536"/>
      <c r="M43" s="536"/>
    </row>
    <row r="44" spans="1:13" ht="18" customHeight="1">
      <c r="A44" s="183">
        <v>2016</v>
      </c>
      <c r="B44" s="765"/>
      <c r="C44" s="585"/>
      <c r="D44" s="585"/>
      <c r="E44" s="585"/>
      <c r="F44" s="585"/>
      <c r="G44" s="585"/>
      <c r="H44" s="585"/>
      <c r="I44" s="585"/>
      <c r="J44" s="585"/>
      <c r="K44" s="585"/>
      <c r="L44" s="585"/>
      <c r="M44" s="586"/>
    </row>
    <row r="45" spans="1:13" ht="21.95" customHeight="1">
      <c r="A45" s="760" t="s">
        <v>262</v>
      </c>
      <c r="B45" s="766">
        <v>117728</v>
      </c>
      <c r="C45" s="588">
        <v>118194</v>
      </c>
      <c r="D45" s="588">
        <v>118804</v>
      </c>
      <c r="E45" s="588">
        <v>119306</v>
      </c>
      <c r="F45" s="588">
        <v>119795</v>
      </c>
      <c r="G45" s="588">
        <v>120356</v>
      </c>
      <c r="H45" s="588">
        <v>120677</v>
      </c>
      <c r="I45" s="588">
        <v>121177</v>
      </c>
      <c r="J45" s="588">
        <v>121826</v>
      </c>
      <c r="K45" s="588">
        <v>122386</v>
      </c>
      <c r="L45" s="588">
        <v>123052</v>
      </c>
      <c r="M45" s="588">
        <v>123535</v>
      </c>
    </row>
    <row r="46" spans="1:13" ht="18" customHeight="1">
      <c r="A46" s="761" t="s">
        <v>33</v>
      </c>
      <c r="B46" s="767">
        <f t="shared" ref="B46:G47" si="14">B49+B52+B55+B58</f>
        <v>85534</v>
      </c>
      <c r="C46" s="590">
        <f t="shared" si="14"/>
        <v>85802</v>
      </c>
      <c r="D46" s="590">
        <f t="shared" si="14"/>
        <v>86186</v>
      </c>
      <c r="E46" s="590">
        <f t="shared" si="14"/>
        <v>86497</v>
      </c>
      <c r="F46" s="590">
        <f t="shared" si="14"/>
        <v>86788</v>
      </c>
      <c r="G46" s="590">
        <f t="shared" si="14"/>
        <v>87075</v>
      </c>
      <c r="H46" s="590">
        <f t="shared" ref="H46:M46" si="15">H49+H52+H55+H58</f>
        <v>87263</v>
      </c>
      <c r="I46" s="590">
        <f t="shared" si="15"/>
        <v>87561</v>
      </c>
      <c r="J46" s="590">
        <f t="shared" si="15"/>
        <v>87967</v>
      </c>
      <c r="K46" s="590">
        <f t="shared" si="15"/>
        <v>88264</v>
      </c>
      <c r="L46" s="590">
        <f t="shared" si="15"/>
        <v>88679</v>
      </c>
      <c r="M46" s="590">
        <f t="shared" si="15"/>
        <v>88968</v>
      </c>
    </row>
    <row r="47" spans="1:13" ht="18" customHeight="1">
      <c r="A47" s="605" t="s">
        <v>34</v>
      </c>
      <c r="B47" s="767">
        <f t="shared" si="14"/>
        <v>32194</v>
      </c>
      <c r="C47" s="590">
        <f t="shared" si="14"/>
        <v>32392</v>
      </c>
      <c r="D47" s="590">
        <f t="shared" si="14"/>
        <v>32618</v>
      </c>
      <c r="E47" s="590">
        <f t="shared" si="14"/>
        <v>32809</v>
      </c>
      <c r="F47" s="590">
        <f t="shared" si="14"/>
        <v>33007</v>
      </c>
      <c r="G47" s="590">
        <f t="shared" si="14"/>
        <v>33281</v>
      </c>
      <c r="H47" s="590">
        <f t="shared" ref="H47:M47" si="16">H50+H53+H56+H59</f>
        <v>33414</v>
      </c>
      <c r="I47" s="590">
        <f t="shared" si="16"/>
        <v>33616</v>
      </c>
      <c r="J47" s="590">
        <f t="shared" si="16"/>
        <v>33859</v>
      </c>
      <c r="K47" s="590">
        <f t="shared" si="16"/>
        <v>34122</v>
      </c>
      <c r="L47" s="590">
        <f t="shared" si="16"/>
        <v>34373</v>
      </c>
      <c r="M47" s="590">
        <f t="shared" si="16"/>
        <v>34567</v>
      </c>
    </row>
    <row r="48" spans="1:13" ht="21.95" customHeight="1">
      <c r="A48" s="762" t="s">
        <v>28</v>
      </c>
      <c r="B48" s="768">
        <f t="shared" ref="B48:G48" si="17">B49+B50</f>
        <v>44662</v>
      </c>
      <c r="C48" s="550">
        <f t="shared" si="17"/>
        <v>44625</v>
      </c>
      <c r="D48" s="550">
        <f t="shared" si="17"/>
        <v>44589</v>
      </c>
      <c r="E48" s="550">
        <f t="shared" si="17"/>
        <v>44564</v>
      </c>
      <c r="F48" s="550">
        <f t="shared" si="17"/>
        <v>44546</v>
      </c>
      <c r="G48" s="550">
        <f t="shared" si="17"/>
        <v>44528</v>
      </c>
      <c r="H48" s="550">
        <f t="shared" ref="H48:M48" si="18">H49+H50</f>
        <v>44506</v>
      </c>
      <c r="I48" s="550">
        <f t="shared" si="18"/>
        <v>44482</v>
      </c>
      <c r="J48" s="550">
        <f t="shared" si="18"/>
        <v>44465</v>
      </c>
      <c r="K48" s="550">
        <f t="shared" si="18"/>
        <v>44461</v>
      </c>
      <c r="L48" s="550">
        <f t="shared" si="18"/>
        <v>44450</v>
      </c>
      <c r="M48" s="550">
        <f t="shared" si="18"/>
        <v>44434</v>
      </c>
    </row>
    <row r="49" spans="1:13" ht="18" customHeight="1">
      <c r="A49" s="605" t="s">
        <v>33</v>
      </c>
      <c r="B49" s="767">
        <v>31945</v>
      </c>
      <c r="C49" s="590">
        <v>31920</v>
      </c>
      <c r="D49" s="590">
        <v>31890</v>
      </c>
      <c r="E49" s="590">
        <v>31874</v>
      </c>
      <c r="F49" s="590">
        <v>31859</v>
      </c>
      <c r="G49" s="590">
        <v>31844</v>
      </c>
      <c r="H49" s="590">
        <v>31829</v>
      </c>
      <c r="I49" s="590">
        <v>31814</v>
      </c>
      <c r="J49" s="590">
        <v>31801</v>
      </c>
      <c r="K49" s="590">
        <v>31797</v>
      </c>
      <c r="L49" s="590">
        <v>31788</v>
      </c>
      <c r="M49" s="590">
        <v>31782</v>
      </c>
    </row>
    <row r="50" spans="1:13" ht="18" customHeight="1">
      <c r="A50" s="605" t="s">
        <v>34</v>
      </c>
      <c r="B50" s="767">
        <v>12717</v>
      </c>
      <c r="C50" s="590">
        <v>12705</v>
      </c>
      <c r="D50" s="590">
        <v>12699</v>
      </c>
      <c r="E50" s="590">
        <v>12690</v>
      </c>
      <c r="F50" s="590">
        <v>12687</v>
      </c>
      <c r="G50" s="590">
        <v>12684</v>
      </c>
      <c r="H50" s="590">
        <v>12677</v>
      </c>
      <c r="I50" s="590">
        <v>12668</v>
      </c>
      <c r="J50" s="590">
        <v>12664</v>
      </c>
      <c r="K50" s="590">
        <v>12664</v>
      </c>
      <c r="L50" s="590">
        <v>12662</v>
      </c>
      <c r="M50" s="590">
        <v>12652</v>
      </c>
    </row>
    <row r="51" spans="1:13" ht="21.95" customHeight="1">
      <c r="A51" s="762" t="s">
        <v>29</v>
      </c>
      <c r="B51" s="768">
        <f t="shared" ref="B51:G51" si="19">B52+B53</f>
        <v>12081</v>
      </c>
      <c r="C51" s="550">
        <f t="shared" si="19"/>
        <v>12089</v>
      </c>
      <c r="D51" s="550">
        <f t="shared" si="19"/>
        <v>12094</v>
      </c>
      <c r="E51" s="550">
        <f t="shared" si="19"/>
        <v>12096</v>
      </c>
      <c r="F51" s="550">
        <f t="shared" si="19"/>
        <v>12110</v>
      </c>
      <c r="G51" s="550">
        <f t="shared" si="19"/>
        <v>12111</v>
      </c>
      <c r="H51" s="550">
        <f t="shared" ref="H51:M51" si="20">H52+H53</f>
        <v>12129</v>
      </c>
      <c r="I51" s="550">
        <f t="shared" si="20"/>
        <v>12141</v>
      </c>
      <c r="J51" s="550">
        <f t="shared" si="20"/>
        <v>12153</v>
      </c>
      <c r="K51" s="550">
        <f t="shared" si="20"/>
        <v>12147</v>
      </c>
      <c r="L51" s="550">
        <f t="shared" si="20"/>
        <v>12137</v>
      </c>
      <c r="M51" s="550">
        <f t="shared" si="20"/>
        <v>12137</v>
      </c>
    </row>
    <row r="52" spans="1:13" ht="18" customHeight="1">
      <c r="A52" s="605" t="s">
        <v>33</v>
      </c>
      <c r="B52" s="769">
        <v>8549</v>
      </c>
      <c r="C52" s="536">
        <v>8554</v>
      </c>
      <c r="D52" s="590">
        <v>8549</v>
      </c>
      <c r="E52" s="590">
        <v>8545</v>
      </c>
      <c r="F52" s="590">
        <v>8552</v>
      </c>
      <c r="G52" s="590">
        <v>8545</v>
      </c>
      <c r="H52" s="590">
        <v>8550</v>
      </c>
      <c r="I52" s="590">
        <v>8552</v>
      </c>
      <c r="J52" s="590">
        <v>8556</v>
      </c>
      <c r="K52" s="590">
        <v>8548</v>
      </c>
      <c r="L52" s="590">
        <v>8539</v>
      </c>
      <c r="M52" s="590">
        <v>8540</v>
      </c>
    </row>
    <row r="53" spans="1:13" ht="18" customHeight="1">
      <c r="A53" s="605" t="s">
        <v>34</v>
      </c>
      <c r="B53" s="767">
        <v>3532</v>
      </c>
      <c r="C53" s="590">
        <v>3535</v>
      </c>
      <c r="D53" s="590">
        <v>3545</v>
      </c>
      <c r="E53" s="590">
        <v>3551</v>
      </c>
      <c r="F53" s="590">
        <v>3558</v>
      </c>
      <c r="G53" s="590">
        <v>3566</v>
      </c>
      <c r="H53" s="590">
        <v>3579</v>
      </c>
      <c r="I53" s="590">
        <v>3589</v>
      </c>
      <c r="J53" s="590">
        <v>3597</v>
      </c>
      <c r="K53" s="590">
        <v>3599</v>
      </c>
      <c r="L53" s="590">
        <v>3598</v>
      </c>
      <c r="M53" s="590">
        <v>3597</v>
      </c>
    </row>
    <row r="54" spans="1:13" ht="21.95" customHeight="1">
      <c r="A54" s="762" t="s">
        <v>30</v>
      </c>
      <c r="B54" s="768">
        <f t="shared" ref="B54:G54" si="21">B55+B56</f>
        <v>47314</v>
      </c>
      <c r="C54" s="550">
        <f t="shared" si="21"/>
        <v>47279</v>
      </c>
      <c r="D54" s="550">
        <f t="shared" si="21"/>
        <v>47253</v>
      </c>
      <c r="E54" s="550">
        <f t="shared" si="21"/>
        <v>47239</v>
      </c>
      <c r="F54" s="550">
        <f t="shared" si="21"/>
        <v>47221</v>
      </c>
      <c r="G54" s="550">
        <f t="shared" si="21"/>
        <v>47188</v>
      </c>
      <c r="H54" s="550">
        <f t="shared" ref="H54:M54" si="22">H55+H56</f>
        <v>47149</v>
      </c>
      <c r="I54" s="550">
        <f t="shared" si="22"/>
        <v>47128</v>
      </c>
      <c r="J54" s="550">
        <f t="shared" si="22"/>
        <v>47109</v>
      </c>
      <c r="K54" s="550">
        <f t="shared" si="22"/>
        <v>47079</v>
      </c>
      <c r="L54" s="550">
        <f t="shared" si="22"/>
        <v>47066</v>
      </c>
      <c r="M54" s="550">
        <f t="shared" si="22"/>
        <v>47050</v>
      </c>
    </row>
    <row r="55" spans="1:13" ht="18" customHeight="1">
      <c r="A55" s="605" t="s">
        <v>33</v>
      </c>
      <c r="B55" s="767">
        <v>36975</v>
      </c>
      <c r="C55" s="590">
        <v>36949</v>
      </c>
      <c r="D55" s="271">
        <v>36930</v>
      </c>
      <c r="E55" s="590">
        <v>36918</v>
      </c>
      <c r="F55" s="590">
        <v>36908</v>
      </c>
      <c r="G55" s="590">
        <v>36882</v>
      </c>
      <c r="H55" s="590">
        <v>36856</v>
      </c>
      <c r="I55" s="590">
        <v>36839</v>
      </c>
      <c r="J55" s="590">
        <v>36823</v>
      </c>
      <c r="K55" s="590">
        <v>36797</v>
      </c>
      <c r="L55" s="590">
        <v>36784</v>
      </c>
      <c r="M55" s="590">
        <v>36771</v>
      </c>
    </row>
    <row r="56" spans="1:13" ht="18" customHeight="1">
      <c r="A56" s="605" t="s">
        <v>34</v>
      </c>
      <c r="B56" s="769">
        <v>10339</v>
      </c>
      <c r="C56" s="536">
        <v>10330</v>
      </c>
      <c r="D56" s="604">
        <v>10323</v>
      </c>
      <c r="E56" s="590">
        <v>10321</v>
      </c>
      <c r="F56" s="590">
        <v>10313</v>
      </c>
      <c r="G56" s="590">
        <v>10306</v>
      </c>
      <c r="H56" s="590">
        <v>10293</v>
      </c>
      <c r="I56" s="590">
        <v>10289</v>
      </c>
      <c r="J56" s="590">
        <v>10286</v>
      </c>
      <c r="K56" s="590">
        <v>10282</v>
      </c>
      <c r="L56" s="590">
        <v>10282</v>
      </c>
      <c r="M56" s="590">
        <v>10279</v>
      </c>
    </row>
    <row r="57" spans="1:13" ht="21.95" customHeight="1">
      <c r="A57" s="762" t="s">
        <v>63</v>
      </c>
      <c r="B57" s="768">
        <f t="shared" ref="B57:G57" si="23">B58+B59</f>
        <v>13671</v>
      </c>
      <c r="C57" s="550">
        <f t="shared" si="23"/>
        <v>14201</v>
      </c>
      <c r="D57" s="550">
        <f t="shared" si="23"/>
        <v>14868</v>
      </c>
      <c r="E57" s="550">
        <f t="shared" si="23"/>
        <v>15407</v>
      </c>
      <c r="F57" s="550">
        <f t="shared" si="23"/>
        <v>15918</v>
      </c>
      <c r="G57" s="550">
        <f t="shared" si="23"/>
        <v>16529</v>
      </c>
      <c r="H57" s="550">
        <f t="shared" ref="H57:M57" si="24">H58+H59</f>
        <v>16893</v>
      </c>
      <c r="I57" s="550">
        <f t="shared" si="24"/>
        <v>17426</v>
      </c>
      <c r="J57" s="550">
        <f t="shared" si="24"/>
        <v>18099</v>
      </c>
      <c r="K57" s="550">
        <f t="shared" si="24"/>
        <v>18699</v>
      </c>
      <c r="L57" s="550">
        <f t="shared" si="24"/>
        <v>19399</v>
      </c>
      <c r="M57" s="550">
        <f t="shared" si="24"/>
        <v>19914</v>
      </c>
    </row>
    <row r="58" spans="1:13" ht="18" customHeight="1">
      <c r="A58" s="605" t="s">
        <v>33</v>
      </c>
      <c r="B58" s="767">
        <v>8065</v>
      </c>
      <c r="C58" s="590">
        <v>8379</v>
      </c>
      <c r="D58" s="590">
        <v>8817</v>
      </c>
      <c r="E58" s="590">
        <v>9160</v>
      </c>
      <c r="F58" s="590">
        <v>9469</v>
      </c>
      <c r="G58" s="590">
        <v>9804</v>
      </c>
      <c r="H58" s="590">
        <v>10028</v>
      </c>
      <c r="I58" s="590">
        <v>10356</v>
      </c>
      <c r="J58" s="590">
        <v>10787</v>
      </c>
      <c r="K58" s="590">
        <v>11122</v>
      </c>
      <c r="L58" s="590">
        <v>11568</v>
      </c>
      <c r="M58" s="590">
        <v>11875</v>
      </c>
    </row>
    <row r="59" spans="1:13" ht="18" customHeight="1">
      <c r="A59" s="605" t="s">
        <v>34</v>
      </c>
      <c r="B59" s="767">
        <v>5606</v>
      </c>
      <c r="C59" s="590">
        <v>5822</v>
      </c>
      <c r="D59" s="590">
        <v>6051</v>
      </c>
      <c r="E59" s="590">
        <v>6247</v>
      </c>
      <c r="F59" s="590">
        <v>6449</v>
      </c>
      <c r="G59" s="590">
        <v>6725</v>
      </c>
      <c r="H59" s="590">
        <v>6865</v>
      </c>
      <c r="I59" s="590">
        <v>7070</v>
      </c>
      <c r="J59" s="590">
        <v>7312</v>
      </c>
      <c r="K59" s="590">
        <v>7577</v>
      </c>
      <c r="L59" s="590">
        <v>7831</v>
      </c>
      <c r="M59" s="590">
        <v>8039</v>
      </c>
    </row>
    <row r="60" spans="1:13" ht="5.0999999999999996" customHeight="1">
      <c r="A60" s="763"/>
      <c r="B60" s="770"/>
      <c r="C60" s="594"/>
      <c r="D60" s="594"/>
      <c r="E60" s="594"/>
      <c r="F60" s="594"/>
      <c r="G60" s="594"/>
      <c r="H60" s="594"/>
      <c r="I60" s="594"/>
      <c r="J60" s="594"/>
      <c r="K60" s="594"/>
      <c r="L60" s="594"/>
      <c r="M60" s="594"/>
    </row>
    <row r="61" spans="1:13" s="273" customFormat="1" ht="11.1" customHeight="1">
      <c r="A61" s="605"/>
      <c r="B61" s="536"/>
      <c r="C61" s="536"/>
      <c r="D61" s="536"/>
      <c r="E61" s="536"/>
      <c r="F61" s="536"/>
      <c r="G61" s="471"/>
      <c r="H61" s="536"/>
      <c r="I61" s="536"/>
      <c r="J61" s="536"/>
      <c r="K61" s="536"/>
      <c r="L61" s="536"/>
      <c r="M61" s="606" t="s">
        <v>49</v>
      </c>
    </row>
    <row r="62" spans="1:13" ht="9" customHeight="1">
      <c r="A62" s="558"/>
      <c r="B62" s="536"/>
      <c r="C62" s="536"/>
      <c r="D62" s="536"/>
      <c r="E62" s="536"/>
      <c r="F62" s="536"/>
      <c r="G62" s="536"/>
      <c r="H62" s="536"/>
      <c r="I62" s="536"/>
      <c r="J62" s="536"/>
      <c r="K62" s="536"/>
      <c r="L62" s="536"/>
      <c r="M62" s="150"/>
    </row>
    <row r="63" spans="1:13" ht="12.95" customHeight="1">
      <c r="A63" s="788" t="str">
        <f>A1</f>
        <v>7.23   PUNO: AFILIADOS ACTIVOS AL SISTEMA PRIVADO DE PENSIONES POR MES, SEGÚN AFPs Y SEXO, 2015 - 2023</v>
      </c>
      <c r="B63" s="788"/>
      <c r="C63" s="788"/>
      <c r="D63" s="788"/>
      <c r="E63" s="788"/>
      <c r="F63" s="788"/>
      <c r="G63" s="788"/>
      <c r="H63" s="788"/>
      <c r="I63" s="788"/>
      <c r="J63" s="788"/>
      <c r="K63" s="788"/>
      <c r="L63" s="788"/>
      <c r="M63" s="788"/>
    </row>
    <row r="64" spans="1:13" ht="5.0999999999999996" customHeight="1">
      <c r="A64" s="521"/>
      <c r="B64" s="431"/>
      <c r="C64" s="431"/>
      <c r="D64" s="431"/>
      <c r="E64" s="431"/>
      <c r="F64" s="431"/>
      <c r="G64" s="431"/>
      <c r="H64" s="431"/>
      <c r="I64" s="431"/>
      <c r="J64" s="595"/>
      <c r="K64" s="595"/>
      <c r="L64" s="595"/>
      <c r="M64" s="150"/>
    </row>
    <row r="65" spans="1:13" ht="21.95" customHeight="1">
      <c r="A65" s="596" t="s">
        <v>282</v>
      </c>
      <c r="B65" s="584" t="s">
        <v>207</v>
      </c>
      <c r="C65" s="584" t="s">
        <v>208</v>
      </c>
      <c r="D65" s="584" t="s">
        <v>228</v>
      </c>
      <c r="E65" s="584" t="s">
        <v>210</v>
      </c>
      <c r="F65" s="584" t="s">
        <v>211</v>
      </c>
      <c r="G65" s="584" t="s">
        <v>212</v>
      </c>
      <c r="H65" s="584" t="s">
        <v>213</v>
      </c>
      <c r="I65" s="584" t="s">
        <v>214</v>
      </c>
      <c r="J65" s="584" t="s">
        <v>215</v>
      </c>
      <c r="K65" s="584" t="s">
        <v>216</v>
      </c>
      <c r="L65" s="584" t="s">
        <v>217</v>
      </c>
      <c r="M65" s="584" t="s">
        <v>218</v>
      </c>
    </row>
    <row r="66" spans="1:13" ht="18" customHeight="1">
      <c r="A66" s="597">
        <v>2017</v>
      </c>
      <c r="B66" s="585"/>
      <c r="C66" s="585"/>
      <c r="D66" s="585"/>
      <c r="E66" s="585"/>
      <c r="F66" s="585"/>
      <c r="G66" s="585"/>
      <c r="H66" s="585"/>
      <c r="I66" s="585"/>
      <c r="J66" s="585"/>
      <c r="K66" s="585"/>
      <c r="L66" s="585"/>
      <c r="M66" s="586"/>
    </row>
    <row r="67" spans="1:13" ht="21.95" customHeight="1">
      <c r="A67" s="598" t="s">
        <v>262</v>
      </c>
      <c r="B67" s="588">
        <v>124089</v>
      </c>
      <c r="C67" s="588">
        <v>124660</v>
      </c>
      <c r="D67" s="588">
        <v>125178</v>
      </c>
      <c r="E67" s="588">
        <v>125529</v>
      </c>
      <c r="F67" s="588">
        <v>126148</v>
      </c>
      <c r="G67" s="588">
        <v>126616</v>
      </c>
      <c r="H67" s="588">
        <v>127006</v>
      </c>
      <c r="I67" s="588">
        <v>127481</v>
      </c>
      <c r="J67" s="588">
        <v>128273</v>
      </c>
      <c r="K67" s="588">
        <v>129085</v>
      </c>
      <c r="L67" s="588">
        <v>129905</v>
      </c>
      <c r="M67" s="588">
        <v>130857</v>
      </c>
    </row>
    <row r="68" spans="1:13" ht="18" customHeight="1">
      <c r="A68" s="589" t="s">
        <v>33</v>
      </c>
      <c r="B68" s="590">
        <f t="shared" ref="B68:G69" si="25">B71+B74+B77+B80</f>
        <v>89280</v>
      </c>
      <c r="C68" s="590">
        <f t="shared" si="25"/>
        <v>89597</v>
      </c>
      <c r="D68" s="590">
        <f t="shared" si="25"/>
        <v>89905</v>
      </c>
      <c r="E68" s="590">
        <f t="shared" si="25"/>
        <v>90032</v>
      </c>
      <c r="F68" s="590">
        <f t="shared" si="25"/>
        <v>90375</v>
      </c>
      <c r="G68" s="590">
        <f t="shared" si="25"/>
        <v>90636</v>
      </c>
      <c r="H68" s="590">
        <f t="shared" ref="H68:M68" si="26">H71+H74+H77+H80</f>
        <v>90873</v>
      </c>
      <c r="I68" s="590">
        <f t="shared" si="26"/>
        <v>91146</v>
      </c>
      <c r="J68" s="590">
        <f t="shared" si="26"/>
        <v>91669</v>
      </c>
      <c r="K68" s="590">
        <f t="shared" si="26"/>
        <v>92071</v>
      </c>
      <c r="L68" s="590">
        <f t="shared" si="26"/>
        <v>92573</v>
      </c>
      <c r="M68" s="590">
        <f t="shared" si="26"/>
        <v>93267</v>
      </c>
    </row>
    <row r="69" spans="1:13" ht="18" customHeight="1">
      <c r="A69" s="591" t="s">
        <v>34</v>
      </c>
      <c r="B69" s="590">
        <f t="shared" si="25"/>
        <v>34809</v>
      </c>
      <c r="C69" s="590">
        <f t="shared" si="25"/>
        <v>35063</v>
      </c>
      <c r="D69" s="590">
        <f t="shared" si="25"/>
        <v>35273</v>
      </c>
      <c r="E69" s="590">
        <f t="shared" si="25"/>
        <v>35497</v>
      </c>
      <c r="F69" s="590">
        <f t="shared" si="25"/>
        <v>35773</v>
      </c>
      <c r="G69" s="590">
        <f t="shared" si="25"/>
        <v>35980</v>
      </c>
      <c r="H69" s="590">
        <f t="shared" ref="H69:M69" si="27">H72+H75+H78+H81</f>
        <v>36133</v>
      </c>
      <c r="I69" s="590">
        <f t="shared" si="27"/>
        <v>36335</v>
      </c>
      <c r="J69" s="590">
        <f t="shared" si="27"/>
        <v>36604</v>
      </c>
      <c r="K69" s="590">
        <f t="shared" si="27"/>
        <v>37014</v>
      </c>
      <c r="L69" s="590">
        <f t="shared" si="27"/>
        <v>37332</v>
      </c>
      <c r="M69" s="590">
        <f t="shared" si="27"/>
        <v>37590</v>
      </c>
    </row>
    <row r="70" spans="1:13" ht="21.95" customHeight="1">
      <c r="A70" s="587" t="s">
        <v>28</v>
      </c>
      <c r="B70" s="550">
        <f t="shared" ref="B70:G70" si="28">B71+B72</f>
        <v>44417</v>
      </c>
      <c r="C70" s="550">
        <f t="shared" si="28"/>
        <v>44407</v>
      </c>
      <c r="D70" s="550">
        <f t="shared" si="28"/>
        <v>44394</v>
      </c>
      <c r="E70" s="550">
        <f t="shared" si="28"/>
        <v>44380</v>
      </c>
      <c r="F70" s="550">
        <f t="shared" si="28"/>
        <v>44370</v>
      </c>
      <c r="G70" s="550">
        <f t="shared" si="28"/>
        <v>44357</v>
      </c>
      <c r="H70" s="550">
        <f t="shared" ref="H70:M70" si="29">H71+H72</f>
        <v>44350</v>
      </c>
      <c r="I70" s="550">
        <f t="shared" si="29"/>
        <v>44328</v>
      </c>
      <c r="J70" s="550">
        <f t="shared" si="29"/>
        <v>44321</v>
      </c>
      <c r="K70" s="550">
        <f t="shared" si="29"/>
        <v>44305</v>
      </c>
      <c r="L70" s="550">
        <f t="shared" si="29"/>
        <v>44296</v>
      </c>
      <c r="M70" s="550">
        <f t="shared" si="29"/>
        <v>44297</v>
      </c>
    </row>
    <row r="71" spans="1:13" ht="18" customHeight="1">
      <c r="A71" s="591" t="s">
        <v>33</v>
      </c>
      <c r="B71" s="590">
        <v>31771</v>
      </c>
      <c r="C71" s="590">
        <v>31766</v>
      </c>
      <c r="D71" s="590">
        <v>31758</v>
      </c>
      <c r="E71" s="590">
        <v>31739</v>
      </c>
      <c r="F71" s="590">
        <v>31732</v>
      </c>
      <c r="G71" s="590">
        <v>31720</v>
      </c>
      <c r="H71" s="590">
        <v>31716</v>
      </c>
      <c r="I71" s="590">
        <v>31696</v>
      </c>
      <c r="J71" s="590">
        <v>31686</v>
      </c>
      <c r="K71" s="590">
        <v>31675</v>
      </c>
      <c r="L71" s="590">
        <v>31672</v>
      </c>
      <c r="M71" s="590">
        <v>31670</v>
      </c>
    </row>
    <row r="72" spans="1:13" ht="18" customHeight="1">
      <c r="A72" s="591" t="s">
        <v>34</v>
      </c>
      <c r="B72" s="590">
        <v>12646</v>
      </c>
      <c r="C72" s="590">
        <v>12641</v>
      </c>
      <c r="D72" s="590">
        <v>12636</v>
      </c>
      <c r="E72" s="590">
        <v>12641</v>
      </c>
      <c r="F72" s="590">
        <v>12638</v>
      </c>
      <c r="G72" s="590">
        <v>12637</v>
      </c>
      <c r="H72" s="590">
        <v>12634</v>
      </c>
      <c r="I72" s="590">
        <v>12632</v>
      </c>
      <c r="J72" s="590">
        <v>12635</v>
      </c>
      <c r="K72" s="590">
        <v>12630</v>
      </c>
      <c r="L72" s="590">
        <v>12624</v>
      </c>
      <c r="M72" s="590">
        <v>12627</v>
      </c>
    </row>
    <row r="73" spans="1:13" ht="21.95" customHeight="1">
      <c r="A73" s="592" t="s">
        <v>29</v>
      </c>
      <c r="B73" s="550">
        <f t="shared" ref="B73:G73" si="30">B74+B75</f>
        <v>12134</v>
      </c>
      <c r="C73" s="550">
        <f t="shared" si="30"/>
        <v>12135</v>
      </c>
      <c r="D73" s="550">
        <f t="shared" si="30"/>
        <v>12136</v>
      </c>
      <c r="E73" s="550">
        <f t="shared" si="30"/>
        <v>12131</v>
      </c>
      <c r="F73" s="550">
        <f t="shared" si="30"/>
        <v>12161</v>
      </c>
      <c r="G73" s="550">
        <f t="shared" si="30"/>
        <v>12583</v>
      </c>
      <c r="H73" s="772">
        <v>13006</v>
      </c>
      <c r="I73" s="772">
        <v>13536</v>
      </c>
      <c r="J73" s="772">
        <v>14370</v>
      </c>
      <c r="K73" s="772">
        <v>15220</v>
      </c>
      <c r="L73" s="772">
        <v>16082</v>
      </c>
      <c r="M73" s="772">
        <v>17077</v>
      </c>
    </row>
    <row r="74" spans="1:13" ht="18" customHeight="1">
      <c r="A74" s="591" t="s">
        <v>33</v>
      </c>
      <c r="B74" s="590">
        <v>8536</v>
      </c>
      <c r="C74" s="590">
        <v>8533</v>
      </c>
      <c r="D74" s="590">
        <v>8533</v>
      </c>
      <c r="E74" s="590">
        <v>8514</v>
      </c>
      <c r="F74" s="590">
        <v>8528</v>
      </c>
      <c r="G74" s="590">
        <v>8746</v>
      </c>
      <c r="H74" s="590">
        <v>9008</v>
      </c>
      <c r="I74" s="590">
        <v>9324</v>
      </c>
      <c r="J74" s="590">
        <v>9879</v>
      </c>
      <c r="K74" s="590">
        <v>10309</v>
      </c>
      <c r="L74" s="590">
        <v>10839</v>
      </c>
      <c r="M74" s="590">
        <v>11561</v>
      </c>
    </row>
    <row r="75" spans="1:13" ht="18" customHeight="1">
      <c r="A75" s="591" t="s">
        <v>34</v>
      </c>
      <c r="B75" s="590">
        <v>3598</v>
      </c>
      <c r="C75" s="590">
        <v>3602</v>
      </c>
      <c r="D75" s="590">
        <v>3603</v>
      </c>
      <c r="E75" s="590">
        <v>3617</v>
      </c>
      <c r="F75" s="590">
        <v>3633</v>
      </c>
      <c r="G75" s="590">
        <v>3837</v>
      </c>
      <c r="H75" s="590">
        <v>3998</v>
      </c>
      <c r="I75" s="590">
        <v>4212</v>
      </c>
      <c r="J75" s="590">
        <v>4491</v>
      </c>
      <c r="K75" s="590">
        <v>4911</v>
      </c>
      <c r="L75" s="590">
        <v>5243</v>
      </c>
      <c r="M75" s="590">
        <v>5516</v>
      </c>
    </row>
    <row r="76" spans="1:13" ht="21.95" customHeight="1">
      <c r="A76" s="587" t="s">
        <v>30</v>
      </c>
      <c r="B76" s="550">
        <f t="shared" ref="B76:G76" si="31">B77+B78</f>
        <v>47031</v>
      </c>
      <c r="C76" s="550">
        <f t="shared" si="31"/>
        <v>47021</v>
      </c>
      <c r="D76" s="550">
        <f t="shared" si="31"/>
        <v>46996</v>
      </c>
      <c r="E76" s="550">
        <f t="shared" si="31"/>
        <v>46977</v>
      </c>
      <c r="F76" s="550">
        <f t="shared" si="31"/>
        <v>46970</v>
      </c>
      <c r="G76" s="550">
        <f t="shared" si="31"/>
        <v>46957</v>
      </c>
      <c r="H76" s="550">
        <f t="shared" ref="H76:M76" si="32">H77+H78</f>
        <v>46939</v>
      </c>
      <c r="I76" s="550">
        <f t="shared" si="32"/>
        <v>46924</v>
      </c>
      <c r="J76" s="550">
        <f t="shared" si="32"/>
        <v>46902</v>
      </c>
      <c r="K76" s="550">
        <f t="shared" si="32"/>
        <v>46887</v>
      </c>
      <c r="L76" s="550">
        <f t="shared" si="32"/>
        <v>46866</v>
      </c>
      <c r="M76" s="550">
        <f t="shared" si="32"/>
        <v>46841</v>
      </c>
    </row>
    <row r="77" spans="1:13" ht="18" customHeight="1">
      <c r="A77" s="591" t="s">
        <v>33</v>
      </c>
      <c r="B77" s="590">
        <v>36758</v>
      </c>
      <c r="C77" s="590">
        <v>36751</v>
      </c>
      <c r="D77" s="590">
        <v>36733</v>
      </c>
      <c r="E77" s="590">
        <v>36685</v>
      </c>
      <c r="F77" s="590">
        <v>36680</v>
      </c>
      <c r="G77" s="590">
        <v>36672</v>
      </c>
      <c r="H77" s="590">
        <v>36656</v>
      </c>
      <c r="I77" s="590">
        <v>36643</v>
      </c>
      <c r="J77" s="590">
        <v>36626</v>
      </c>
      <c r="K77" s="590">
        <v>36614</v>
      </c>
      <c r="L77" s="590">
        <v>36598</v>
      </c>
      <c r="M77" s="590">
        <v>36580</v>
      </c>
    </row>
    <row r="78" spans="1:13" ht="18" customHeight="1">
      <c r="A78" s="591" t="s">
        <v>34</v>
      </c>
      <c r="B78" s="590">
        <v>10273</v>
      </c>
      <c r="C78" s="590">
        <v>10270</v>
      </c>
      <c r="D78" s="590">
        <v>10263</v>
      </c>
      <c r="E78" s="590">
        <v>10292</v>
      </c>
      <c r="F78" s="590">
        <v>10290</v>
      </c>
      <c r="G78" s="590">
        <v>10285</v>
      </c>
      <c r="H78" s="590">
        <v>10283</v>
      </c>
      <c r="I78" s="590">
        <v>10281</v>
      </c>
      <c r="J78" s="590">
        <v>10276</v>
      </c>
      <c r="K78" s="590">
        <v>10273</v>
      </c>
      <c r="L78" s="590">
        <v>10268</v>
      </c>
      <c r="M78" s="590">
        <v>10261</v>
      </c>
    </row>
    <row r="79" spans="1:13" ht="21.95" customHeight="1">
      <c r="A79" s="587" t="s">
        <v>63</v>
      </c>
      <c r="B79" s="550">
        <f t="shared" ref="B79:G79" si="33">B80+B81</f>
        <v>20507</v>
      </c>
      <c r="C79" s="550">
        <f t="shared" si="33"/>
        <v>21097</v>
      </c>
      <c r="D79" s="550">
        <f t="shared" si="33"/>
        <v>21652</v>
      </c>
      <c r="E79" s="550">
        <f t="shared" si="33"/>
        <v>22041</v>
      </c>
      <c r="F79" s="550">
        <f t="shared" si="33"/>
        <v>22647</v>
      </c>
      <c r="G79" s="550">
        <f t="shared" si="33"/>
        <v>22719</v>
      </c>
      <c r="H79" s="550">
        <f t="shared" ref="H79:M79" si="34">H80+H81</f>
        <v>22711</v>
      </c>
      <c r="I79" s="550">
        <f t="shared" si="34"/>
        <v>22693</v>
      </c>
      <c r="J79" s="550">
        <f t="shared" si="34"/>
        <v>22680</v>
      </c>
      <c r="K79" s="550">
        <f t="shared" si="34"/>
        <v>22673</v>
      </c>
      <c r="L79" s="550">
        <f t="shared" si="34"/>
        <v>22661</v>
      </c>
      <c r="M79" s="550">
        <f t="shared" si="34"/>
        <v>22642</v>
      </c>
    </row>
    <row r="80" spans="1:13" ht="18" customHeight="1">
      <c r="A80" s="591" t="s">
        <v>33</v>
      </c>
      <c r="B80" s="590">
        <v>12215</v>
      </c>
      <c r="C80" s="590">
        <v>12547</v>
      </c>
      <c r="D80" s="590">
        <v>12881</v>
      </c>
      <c r="E80" s="590">
        <v>13094</v>
      </c>
      <c r="F80" s="590">
        <v>13435</v>
      </c>
      <c r="G80" s="590">
        <v>13498</v>
      </c>
      <c r="H80" s="590">
        <v>13493</v>
      </c>
      <c r="I80" s="590">
        <v>13483</v>
      </c>
      <c r="J80" s="590">
        <v>13478</v>
      </c>
      <c r="K80" s="590">
        <v>13473</v>
      </c>
      <c r="L80" s="590">
        <v>13464</v>
      </c>
      <c r="M80" s="590">
        <v>13456</v>
      </c>
    </row>
    <row r="81" spans="1:13" ht="18" customHeight="1">
      <c r="A81" s="591" t="s">
        <v>34</v>
      </c>
      <c r="B81" s="590">
        <v>8292</v>
      </c>
      <c r="C81" s="590">
        <v>8550</v>
      </c>
      <c r="D81" s="590">
        <v>8771</v>
      </c>
      <c r="E81" s="590">
        <v>8947</v>
      </c>
      <c r="F81" s="590">
        <v>9212</v>
      </c>
      <c r="G81" s="590">
        <v>9221</v>
      </c>
      <c r="H81" s="590">
        <v>9218</v>
      </c>
      <c r="I81" s="590">
        <v>9210</v>
      </c>
      <c r="J81" s="590">
        <v>9202</v>
      </c>
      <c r="K81" s="590">
        <v>9200</v>
      </c>
      <c r="L81" s="590">
        <v>9197</v>
      </c>
      <c r="M81" s="590">
        <v>9186</v>
      </c>
    </row>
    <row r="82" spans="1:13" ht="9.9499999999999993" customHeight="1">
      <c r="A82" s="591"/>
      <c r="B82" s="536"/>
      <c r="C82" s="536"/>
      <c r="D82" s="536"/>
      <c r="E82" s="536"/>
      <c r="F82" s="536"/>
      <c r="G82" s="536"/>
      <c r="H82" s="536"/>
      <c r="I82" s="536"/>
      <c r="J82" s="536"/>
      <c r="K82" s="536"/>
      <c r="L82" s="536"/>
      <c r="M82" s="536"/>
    </row>
    <row r="83" spans="1:13" ht="18" customHeight="1">
      <c r="A83" s="597">
        <v>2018</v>
      </c>
      <c r="B83" s="585"/>
      <c r="C83" s="585"/>
      <c r="D83" s="585"/>
      <c r="E83" s="585"/>
      <c r="F83" s="585"/>
      <c r="G83" s="585"/>
      <c r="H83" s="585"/>
      <c r="I83" s="585"/>
      <c r="J83" s="585"/>
      <c r="K83" s="585"/>
      <c r="L83" s="585"/>
      <c r="M83" s="586"/>
    </row>
    <row r="84" spans="1:13" ht="21.95" customHeight="1">
      <c r="A84" s="598" t="s">
        <v>262</v>
      </c>
      <c r="B84" s="588">
        <f t="shared" ref="B84:G84" si="35">B85+B86</f>
        <v>132052</v>
      </c>
      <c r="C84" s="588">
        <f t="shared" si="35"/>
        <v>133212</v>
      </c>
      <c r="D84" s="588">
        <f t="shared" si="35"/>
        <v>134207</v>
      </c>
      <c r="E84" s="588">
        <f t="shared" si="35"/>
        <v>134987</v>
      </c>
      <c r="F84" s="588">
        <f t="shared" si="35"/>
        <v>136012</v>
      </c>
      <c r="G84" s="588">
        <f t="shared" si="35"/>
        <v>137006</v>
      </c>
      <c r="H84" s="588">
        <f t="shared" ref="H84:M84" si="36">H85+H86</f>
        <v>138199</v>
      </c>
      <c r="I84" s="588">
        <f t="shared" si="36"/>
        <v>138998</v>
      </c>
      <c r="J84" s="588">
        <f t="shared" si="36"/>
        <v>139747</v>
      </c>
      <c r="K84" s="588">
        <f t="shared" si="36"/>
        <v>140573</v>
      </c>
      <c r="L84" s="588">
        <f t="shared" si="36"/>
        <v>141216</v>
      </c>
      <c r="M84" s="588">
        <f t="shared" si="36"/>
        <v>141742</v>
      </c>
    </row>
    <row r="85" spans="1:13" ht="18" customHeight="1">
      <c r="A85" s="589" t="s">
        <v>33</v>
      </c>
      <c r="B85" s="590">
        <f t="shared" ref="B85:G86" si="37">B88+B91+B94+B97</f>
        <v>94117</v>
      </c>
      <c r="C85" s="590">
        <f t="shared" si="37"/>
        <v>94877</v>
      </c>
      <c r="D85" s="590">
        <f t="shared" si="37"/>
        <v>95497</v>
      </c>
      <c r="E85" s="590">
        <f t="shared" si="37"/>
        <v>96074</v>
      </c>
      <c r="F85" s="590">
        <f t="shared" si="37"/>
        <v>96773</v>
      </c>
      <c r="G85" s="590">
        <f t="shared" si="37"/>
        <v>97392</v>
      </c>
      <c r="H85" s="590">
        <f t="shared" ref="H85:M85" si="38">H88+H91+H94+H97</f>
        <v>98179</v>
      </c>
      <c r="I85" s="590">
        <f t="shared" si="38"/>
        <v>98728</v>
      </c>
      <c r="J85" s="590">
        <f t="shared" si="38"/>
        <v>99236</v>
      </c>
      <c r="K85" s="590">
        <f t="shared" si="38"/>
        <v>99809</v>
      </c>
      <c r="L85" s="590">
        <f t="shared" si="38"/>
        <v>100262</v>
      </c>
      <c r="M85" s="590">
        <f t="shared" si="38"/>
        <v>100611</v>
      </c>
    </row>
    <row r="86" spans="1:13" ht="18" customHeight="1">
      <c r="A86" s="591" t="s">
        <v>34</v>
      </c>
      <c r="B86" s="590">
        <f t="shared" si="37"/>
        <v>37935</v>
      </c>
      <c r="C86" s="590">
        <f t="shared" si="37"/>
        <v>38335</v>
      </c>
      <c r="D86" s="590">
        <f t="shared" si="37"/>
        <v>38710</v>
      </c>
      <c r="E86" s="590">
        <f t="shared" si="37"/>
        <v>38913</v>
      </c>
      <c r="F86" s="590">
        <f t="shared" si="37"/>
        <v>39239</v>
      </c>
      <c r="G86" s="590">
        <f t="shared" si="37"/>
        <v>39614</v>
      </c>
      <c r="H86" s="590">
        <f t="shared" ref="H86:M86" si="39">H89+H92+H95+H98</f>
        <v>40020</v>
      </c>
      <c r="I86" s="590">
        <f t="shared" si="39"/>
        <v>40270</v>
      </c>
      <c r="J86" s="590">
        <f t="shared" si="39"/>
        <v>40511</v>
      </c>
      <c r="K86" s="590">
        <f t="shared" si="39"/>
        <v>40764</v>
      </c>
      <c r="L86" s="590">
        <f t="shared" si="39"/>
        <v>40954</v>
      </c>
      <c r="M86" s="590">
        <f t="shared" si="39"/>
        <v>41131</v>
      </c>
    </row>
    <row r="87" spans="1:13" ht="21.95" customHeight="1">
      <c r="A87" s="587" t="s">
        <v>28</v>
      </c>
      <c r="B87" s="550">
        <f t="shared" ref="B87:G87" si="40">B88+B89</f>
        <v>44289</v>
      </c>
      <c r="C87" s="550">
        <f t="shared" si="40"/>
        <v>44280</v>
      </c>
      <c r="D87" s="550">
        <f t="shared" si="40"/>
        <v>44266</v>
      </c>
      <c r="E87" s="550">
        <f t="shared" si="40"/>
        <v>44272</v>
      </c>
      <c r="F87" s="550">
        <f t="shared" si="40"/>
        <v>44257</v>
      </c>
      <c r="G87" s="550">
        <f t="shared" si="40"/>
        <v>44249</v>
      </c>
      <c r="H87" s="550">
        <f t="shared" ref="H87:M87" si="41">H88+H89</f>
        <v>44238</v>
      </c>
      <c r="I87" s="550">
        <f t="shared" si="41"/>
        <v>44226</v>
      </c>
      <c r="J87" s="550">
        <f t="shared" si="41"/>
        <v>44221</v>
      </c>
      <c r="K87" s="550">
        <f t="shared" si="41"/>
        <v>44227</v>
      </c>
      <c r="L87" s="550">
        <f t="shared" si="41"/>
        <v>44221</v>
      </c>
      <c r="M87" s="550">
        <f t="shared" si="41"/>
        <v>44227</v>
      </c>
    </row>
    <row r="88" spans="1:13" ht="18" customHeight="1">
      <c r="A88" s="591" t="s">
        <v>33</v>
      </c>
      <c r="B88" s="590">
        <v>31662</v>
      </c>
      <c r="C88" s="590">
        <v>31656</v>
      </c>
      <c r="D88" s="590">
        <v>31648</v>
      </c>
      <c r="E88" s="590">
        <v>31652</v>
      </c>
      <c r="F88" s="590">
        <v>31636</v>
      </c>
      <c r="G88" s="590">
        <v>31627</v>
      </c>
      <c r="H88" s="590">
        <v>31616</v>
      </c>
      <c r="I88" s="590">
        <v>31609</v>
      </c>
      <c r="J88" s="590">
        <v>31604</v>
      </c>
      <c r="K88" s="590">
        <v>31604</v>
      </c>
      <c r="L88" s="590">
        <v>31593</v>
      </c>
      <c r="M88" s="590">
        <v>31601</v>
      </c>
    </row>
    <row r="89" spans="1:13" ht="18" customHeight="1">
      <c r="A89" s="591" t="s">
        <v>34</v>
      </c>
      <c r="B89" s="590">
        <v>12627</v>
      </c>
      <c r="C89" s="590">
        <v>12624</v>
      </c>
      <c r="D89" s="590">
        <v>12618</v>
      </c>
      <c r="E89" s="590">
        <v>12620</v>
      </c>
      <c r="F89" s="590">
        <v>12621</v>
      </c>
      <c r="G89" s="590">
        <v>12622</v>
      </c>
      <c r="H89" s="590">
        <v>12622</v>
      </c>
      <c r="I89" s="590">
        <v>12617</v>
      </c>
      <c r="J89" s="590">
        <v>12617</v>
      </c>
      <c r="K89" s="590">
        <v>12623</v>
      </c>
      <c r="L89" s="590">
        <v>12628</v>
      </c>
      <c r="M89" s="590">
        <v>12626</v>
      </c>
    </row>
    <row r="90" spans="1:13" ht="21.95" customHeight="1">
      <c r="A90" s="592" t="s">
        <v>29</v>
      </c>
      <c r="B90" s="550">
        <f t="shared" ref="B90:G90" si="42">B91+B92</f>
        <v>18307</v>
      </c>
      <c r="C90" s="550">
        <f t="shared" si="42"/>
        <v>19511</v>
      </c>
      <c r="D90" s="550">
        <f t="shared" si="42"/>
        <v>20561</v>
      </c>
      <c r="E90" s="550">
        <f t="shared" si="42"/>
        <v>21375</v>
      </c>
      <c r="F90" s="550">
        <f t="shared" si="42"/>
        <v>22460</v>
      </c>
      <c r="G90" s="550">
        <f t="shared" si="42"/>
        <v>23505</v>
      </c>
      <c r="H90" s="550">
        <f t="shared" ref="H90:M90" si="43">H91+H92</f>
        <v>24735</v>
      </c>
      <c r="I90" s="550">
        <f t="shared" si="43"/>
        <v>25580</v>
      </c>
      <c r="J90" s="550">
        <f t="shared" si="43"/>
        <v>26366</v>
      </c>
      <c r="K90" s="550">
        <f t="shared" si="43"/>
        <v>27241</v>
      </c>
      <c r="L90" s="550">
        <f t="shared" si="43"/>
        <v>27934</v>
      </c>
      <c r="M90" s="550">
        <f t="shared" si="43"/>
        <v>28525</v>
      </c>
    </row>
    <row r="91" spans="1:13" ht="18" customHeight="1">
      <c r="A91" s="591" t="s">
        <v>33</v>
      </c>
      <c r="B91" s="590">
        <v>12441</v>
      </c>
      <c r="C91" s="590">
        <v>13231</v>
      </c>
      <c r="D91" s="590">
        <v>13892</v>
      </c>
      <c r="E91" s="590">
        <v>14492</v>
      </c>
      <c r="F91" s="590">
        <v>15237</v>
      </c>
      <c r="G91" s="590">
        <v>15888</v>
      </c>
      <c r="H91" s="590">
        <v>16709</v>
      </c>
      <c r="I91" s="590">
        <v>17286</v>
      </c>
      <c r="J91" s="590">
        <v>17824</v>
      </c>
      <c r="K91" s="590">
        <v>18426</v>
      </c>
      <c r="L91" s="590">
        <v>18919</v>
      </c>
      <c r="M91" s="590">
        <v>19303</v>
      </c>
    </row>
    <row r="92" spans="1:13" ht="18" customHeight="1">
      <c r="A92" s="591" t="s">
        <v>34</v>
      </c>
      <c r="B92" s="590">
        <v>5866</v>
      </c>
      <c r="C92" s="590">
        <v>6280</v>
      </c>
      <c r="D92" s="590">
        <v>6669</v>
      </c>
      <c r="E92" s="590">
        <v>6883</v>
      </c>
      <c r="F92" s="590">
        <v>7223</v>
      </c>
      <c r="G92" s="590">
        <v>7617</v>
      </c>
      <c r="H92" s="590">
        <v>8026</v>
      </c>
      <c r="I92" s="590">
        <v>8294</v>
      </c>
      <c r="J92" s="590">
        <v>8542</v>
      </c>
      <c r="K92" s="590">
        <v>8815</v>
      </c>
      <c r="L92" s="590">
        <v>9015</v>
      </c>
      <c r="M92" s="590">
        <v>9222</v>
      </c>
    </row>
    <row r="93" spans="1:13" ht="21.95" customHeight="1">
      <c r="A93" s="587" t="s">
        <v>30</v>
      </c>
      <c r="B93" s="550">
        <f t="shared" ref="B93:G93" si="44">B94+B95</f>
        <v>46825</v>
      </c>
      <c r="C93" s="550">
        <f t="shared" si="44"/>
        <v>46811</v>
      </c>
      <c r="D93" s="550">
        <f t="shared" si="44"/>
        <v>46791</v>
      </c>
      <c r="E93" s="550">
        <f t="shared" si="44"/>
        <v>46765</v>
      </c>
      <c r="F93" s="550">
        <f t="shared" si="44"/>
        <v>46746</v>
      </c>
      <c r="G93" s="550">
        <f t="shared" si="44"/>
        <v>46732</v>
      </c>
      <c r="H93" s="550">
        <f t="shared" ref="H93:M93" si="45">H94+H95</f>
        <v>46709</v>
      </c>
      <c r="I93" s="550">
        <f t="shared" si="45"/>
        <v>46689</v>
      </c>
      <c r="J93" s="550">
        <f t="shared" si="45"/>
        <v>46671</v>
      </c>
      <c r="K93" s="550">
        <f t="shared" si="45"/>
        <v>46645</v>
      </c>
      <c r="L93" s="550">
        <f t="shared" si="45"/>
        <v>46629</v>
      </c>
      <c r="M93" s="550">
        <f t="shared" si="45"/>
        <v>46591</v>
      </c>
    </row>
    <row r="94" spans="1:13" ht="18" customHeight="1">
      <c r="A94" s="591" t="s">
        <v>33</v>
      </c>
      <c r="B94" s="590">
        <v>36567</v>
      </c>
      <c r="C94" s="590">
        <v>36555</v>
      </c>
      <c r="D94" s="590">
        <v>36537</v>
      </c>
      <c r="E94" s="590">
        <v>36515</v>
      </c>
      <c r="F94" s="590">
        <v>36501</v>
      </c>
      <c r="G94" s="590">
        <v>36490</v>
      </c>
      <c r="H94" s="590">
        <v>36468</v>
      </c>
      <c r="I94" s="590">
        <v>36453</v>
      </c>
      <c r="J94" s="590">
        <v>36437</v>
      </c>
      <c r="K94" s="590">
        <v>36420</v>
      </c>
      <c r="L94" s="590">
        <v>36411</v>
      </c>
      <c r="M94" s="590">
        <v>36385</v>
      </c>
    </row>
    <row r="95" spans="1:13" ht="18" customHeight="1">
      <c r="A95" s="591" t="s">
        <v>34</v>
      </c>
      <c r="B95" s="590">
        <v>10258</v>
      </c>
      <c r="C95" s="590">
        <v>10256</v>
      </c>
      <c r="D95" s="590">
        <v>10254</v>
      </c>
      <c r="E95" s="590">
        <v>10250</v>
      </c>
      <c r="F95" s="590">
        <v>10245</v>
      </c>
      <c r="G95" s="590">
        <v>10242</v>
      </c>
      <c r="H95" s="590">
        <v>10241</v>
      </c>
      <c r="I95" s="590">
        <v>10236</v>
      </c>
      <c r="J95" s="590">
        <v>10234</v>
      </c>
      <c r="K95" s="590">
        <v>10225</v>
      </c>
      <c r="L95" s="590">
        <v>10218</v>
      </c>
      <c r="M95" s="590">
        <v>10206</v>
      </c>
    </row>
    <row r="96" spans="1:13" ht="21.95" customHeight="1">
      <c r="A96" s="587" t="s">
        <v>63</v>
      </c>
      <c r="B96" s="550">
        <f t="shared" ref="B96:G96" si="46">B97+B98</f>
        <v>22631</v>
      </c>
      <c r="C96" s="550">
        <f t="shared" si="46"/>
        <v>22610</v>
      </c>
      <c r="D96" s="550">
        <f t="shared" si="46"/>
        <v>22589</v>
      </c>
      <c r="E96" s="550">
        <f t="shared" si="46"/>
        <v>22575</v>
      </c>
      <c r="F96" s="550">
        <f t="shared" si="46"/>
        <v>22549</v>
      </c>
      <c r="G96" s="550">
        <f t="shared" si="46"/>
        <v>22520</v>
      </c>
      <c r="H96" s="550">
        <f t="shared" ref="H96:M96" si="47">H97+H98</f>
        <v>22517</v>
      </c>
      <c r="I96" s="550">
        <f t="shared" si="47"/>
        <v>22503</v>
      </c>
      <c r="J96" s="550">
        <f t="shared" si="47"/>
        <v>22489</v>
      </c>
      <c r="K96" s="550">
        <f t="shared" si="47"/>
        <v>22460</v>
      </c>
      <c r="L96" s="550">
        <f t="shared" si="47"/>
        <v>22432</v>
      </c>
      <c r="M96" s="550">
        <f t="shared" si="47"/>
        <v>22399</v>
      </c>
    </row>
    <row r="97" spans="1:13" ht="18" customHeight="1">
      <c r="A97" s="591" t="s">
        <v>33</v>
      </c>
      <c r="B97" s="271">
        <v>13447</v>
      </c>
      <c r="C97" s="271">
        <v>13435</v>
      </c>
      <c r="D97" s="271">
        <v>13420</v>
      </c>
      <c r="E97" s="271">
        <v>13415</v>
      </c>
      <c r="F97" s="271">
        <v>13399</v>
      </c>
      <c r="G97" s="271">
        <v>13387</v>
      </c>
      <c r="H97" s="271">
        <v>13386</v>
      </c>
      <c r="I97" s="271">
        <v>13380</v>
      </c>
      <c r="J97" s="271">
        <v>13371</v>
      </c>
      <c r="K97" s="271">
        <v>13359</v>
      </c>
      <c r="L97" s="271">
        <v>13339</v>
      </c>
      <c r="M97" s="271">
        <v>13322</v>
      </c>
    </row>
    <row r="98" spans="1:13" ht="17.25" customHeight="1">
      <c r="A98" s="591" t="s">
        <v>34</v>
      </c>
      <c r="B98" s="271">
        <v>9184</v>
      </c>
      <c r="C98" s="271">
        <v>9175</v>
      </c>
      <c r="D98" s="271">
        <v>9169</v>
      </c>
      <c r="E98" s="271">
        <v>9160</v>
      </c>
      <c r="F98" s="271">
        <v>9150</v>
      </c>
      <c r="G98" s="271">
        <v>9133</v>
      </c>
      <c r="H98" s="271">
        <v>9131</v>
      </c>
      <c r="I98" s="271">
        <v>9123</v>
      </c>
      <c r="J98" s="271">
        <v>9118</v>
      </c>
      <c r="K98" s="271">
        <v>9101</v>
      </c>
      <c r="L98" s="271">
        <v>9093</v>
      </c>
      <c r="M98" s="271">
        <v>9077</v>
      </c>
    </row>
    <row r="99" spans="1:13" ht="5.0999999999999996" customHeight="1">
      <c r="A99" s="593"/>
      <c r="B99" s="594"/>
      <c r="C99" s="594"/>
      <c r="D99" s="594"/>
      <c r="E99" s="594"/>
      <c r="F99" s="594"/>
      <c r="G99" s="594"/>
      <c r="H99" s="594"/>
      <c r="I99" s="594"/>
      <c r="J99" s="594"/>
      <c r="K99" s="594"/>
      <c r="L99" s="594"/>
      <c r="M99" s="594"/>
    </row>
    <row r="100" spans="1:13" s="273" customFormat="1" ht="11.1" customHeight="1">
      <c r="A100" s="607"/>
      <c r="B100" s="607"/>
      <c r="C100" s="607"/>
      <c r="D100" s="607"/>
      <c r="E100" s="607"/>
      <c r="F100" s="607"/>
      <c r="G100" s="471"/>
      <c r="H100" s="607"/>
      <c r="I100" s="607"/>
      <c r="J100" s="607"/>
      <c r="K100" s="607"/>
      <c r="L100" s="607"/>
      <c r="M100" s="606" t="s">
        <v>49</v>
      </c>
    </row>
    <row r="103" spans="1:13" ht="12.95" customHeight="1">
      <c r="A103" s="788" t="str">
        <f>A1</f>
        <v>7.23   PUNO: AFILIADOS ACTIVOS AL SISTEMA PRIVADO DE PENSIONES POR MES, SEGÚN AFPs Y SEXO, 2015 - 2023</v>
      </c>
      <c r="B103" s="788"/>
      <c r="C103" s="788"/>
      <c r="D103" s="788"/>
      <c r="E103" s="788"/>
      <c r="F103" s="788"/>
      <c r="G103" s="788"/>
      <c r="H103" s="788"/>
      <c r="I103" s="788"/>
      <c r="J103" s="788"/>
      <c r="K103" s="788"/>
      <c r="L103" s="788"/>
      <c r="M103" s="788"/>
    </row>
    <row r="104" spans="1:13" ht="5.0999999999999996" customHeight="1">
      <c r="A104" s="377"/>
      <c r="B104" s="377"/>
      <c r="C104" s="377"/>
      <c r="D104" s="377"/>
      <c r="E104" s="377"/>
      <c r="F104" s="377"/>
      <c r="G104" s="377"/>
      <c r="H104" s="377"/>
      <c r="I104" s="377"/>
      <c r="J104" s="377"/>
      <c r="K104" s="377"/>
      <c r="L104" s="377"/>
      <c r="M104" s="377"/>
    </row>
    <row r="105" spans="1:13" ht="21.95" customHeight="1">
      <c r="A105" s="596" t="s">
        <v>282</v>
      </c>
      <c r="B105" s="584" t="s">
        <v>207</v>
      </c>
      <c r="C105" s="584" t="s">
        <v>208</v>
      </c>
      <c r="D105" s="584" t="s">
        <v>228</v>
      </c>
      <c r="E105" s="584" t="s">
        <v>210</v>
      </c>
      <c r="F105" s="584" t="s">
        <v>211</v>
      </c>
      <c r="G105" s="584" t="s">
        <v>212</v>
      </c>
      <c r="H105" s="584" t="s">
        <v>213</v>
      </c>
      <c r="I105" s="584" t="s">
        <v>214</v>
      </c>
      <c r="J105" s="584" t="s">
        <v>215</v>
      </c>
      <c r="K105" s="584" t="s">
        <v>216</v>
      </c>
      <c r="L105" s="584" t="s">
        <v>217</v>
      </c>
      <c r="M105" s="584" t="s">
        <v>218</v>
      </c>
    </row>
    <row r="106" spans="1:13" ht="18" customHeight="1">
      <c r="A106" s="608">
        <v>2019</v>
      </c>
      <c r="B106" s="585"/>
      <c r="C106" s="585"/>
      <c r="D106" s="585"/>
      <c r="E106" s="585"/>
      <c r="F106" s="585"/>
      <c r="G106" s="585"/>
      <c r="H106" s="585"/>
      <c r="I106" s="585"/>
      <c r="J106" s="585"/>
      <c r="K106" s="585"/>
      <c r="L106" s="585"/>
      <c r="M106" s="586"/>
    </row>
    <row r="107" spans="1:13" s="273" customFormat="1" ht="21.95" customHeight="1">
      <c r="A107" s="598" t="s">
        <v>262</v>
      </c>
      <c r="B107" s="588">
        <f t="shared" ref="B107:G107" si="48">B108+B109</f>
        <v>142524</v>
      </c>
      <c r="C107" s="588">
        <f t="shared" si="48"/>
        <v>142976</v>
      </c>
      <c r="D107" s="588">
        <f t="shared" si="48"/>
        <v>143636</v>
      </c>
      <c r="E107" s="588">
        <f t="shared" si="48"/>
        <v>144107</v>
      </c>
      <c r="F107" s="588">
        <f t="shared" si="48"/>
        <v>144832</v>
      </c>
      <c r="G107" s="588">
        <f t="shared" si="48"/>
        <v>144896</v>
      </c>
      <c r="H107" s="588">
        <f t="shared" ref="H107:M107" si="49">H108+H109</f>
        <v>144851</v>
      </c>
      <c r="I107" s="588">
        <f t="shared" si="49"/>
        <v>144801</v>
      </c>
      <c r="J107" s="588">
        <f t="shared" si="49"/>
        <v>147693</v>
      </c>
      <c r="K107" s="588">
        <f t="shared" si="49"/>
        <v>146922</v>
      </c>
      <c r="L107" s="588">
        <f t="shared" si="49"/>
        <v>146145</v>
      </c>
      <c r="M107" s="588">
        <f t="shared" si="49"/>
        <v>146409</v>
      </c>
    </row>
    <row r="108" spans="1:13" ht="18" customHeight="1">
      <c r="A108" s="589" t="s">
        <v>33</v>
      </c>
      <c r="B108" s="590">
        <f t="shared" ref="B108:G109" si="50">B111+B114+B117+B120</f>
        <v>101140</v>
      </c>
      <c r="C108" s="590">
        <f t="shared" si="50"/>
        <v>101408</v>
      </c>
      <c r="D108" s="590">
        <f t="shared" si="50"/>
        <v>101771</v>
      </c>
      <c r="E108" s="590">
        <f t="shared" si="50"/>
        <v>102047</v>
      </c>
      <c r="F108" s="590">
        <f t="shared" si="50"/>
        <v>102511</v>
      </c>
      <c r="G108" s="590">
        <f t="shared" si="50"/>
        <v>102554</v>
      </c>
      <c r="H108" s="590">
        <f t="shared" ref="H108:M108" si="51">H111+H114+H117+H120</f>
        <v>102523</v>
      </c>
      <c r="I108" s="590">
        <f t="shared" si="51"/>
        <v>102485</v>
      </c>
      <c r="J108" s="590">
        <f t="shared" si="51"/>
        <v>104459</v>
      </c>
      <c r="K108" s="590">
        <f t="shared" si="51"/>
        <v>104578</v>
      </c>
      <c r="L108" s="590">
        <f t="shared" si="51"/>
        <v>103694</v>
      </c>
      <c r="M108" s="590">
        <f t="shared" si="51"/>
        <v>103851</v>
      </c>
    </row>
    <row r="109" spans="1:13" ht="18" customHeight="1">
      <c r="A109" s="591" t="s">
        <v>34</v>
      </c>
      <c r="B109" s="590">
        <f t="shared" si="50"/>
        <v>41384</v>
      </c>
      <c r="C109" s="590">
        <f t="shared" si="50"/>
        <v>41568</v>
      </c>
      <c r="D109" s="590">
        <f t="shared" si="50"/>
        <v>41865</v>
      </c>
      <c r="E109" s="590">
        <f t="shared" si="50"/>
        <v>42060</v>
      </c>
      <c r="F109" s="590">
        <f t="shared" si="50"/>
        <v>42321</v>
      </c>
      <c r="G109" s="590">
        <f t="shared" si="50"/>
        <v>42342</v>
      </c>
      <c r="H109" s="590">
        <f t="shared" ref="H109:M109" si="52">H112+H115+H118+H121</f>
        <v>42328</v>
      </c>
      <c r="I109" s="590">
        <f t="shared" si="52"/>
        <v>42316</v>
      </c>
      <c r="J109" s="590">
        <f t="shared" si="52"/>
        <v>43234</v>
      </c>
      <c r="K109" s="590">
        <f t="shared" si="52"/>
        <v>42344</v>
      </c>
      <c r="L109" s="590">
        <f t="shared" si="52"/>
        <v>42451</v>
      </c>
      <c r="M109" s="590">
        <f t="shared" si="52"/>
        <v>42558</v>
      </c>
    </row>
    <row r="110" spans="1:13" ht="21.95" customHeight="1">
      <c r="A110" s="587" t="s">
        <v>28</v>
      </c>
      <c r="B110" s="550">
        <f t="shared" ref="B110:G110" si="53">B111+B112</f>
        <v>44222</v>
      </c>
      <c r="C110" s="550">
        <f t="shared" si="53"/>
        <v>44227</v>
      </c>
      <c r="D110" s="550">
        <f t="shared" si="53"/>
        <v>44234</v>
      </c>
      <c r="E110" s="550">
        <f t="shared" si="53"/>
        <v>44224</v>
      </c>
      <c r="F110" s="550">
        <f t="shared" si="53"/>
        <v>44225</v>
      </c>
      <c r="G110" s="550">
        <f t="shared" si="53"/>
        <v>44236</v>
      </c>
      <c r="H110" s="550">
        <f t="shared" ref="H110:M110" si="54">H111+H112</f>
        <v>44246</v>
      </c>
      <c r="I110" s="550">
        <f t="shared" si="54"/>
        <v>44234</v>
      </c>
      <c r="J110" s="550">
        <f t="shared" si="54"/>
        <v>45628</v>
      </c>
      <c r="K110" s="550">
        <f t="shared" si="54"/>
        <v>45580</v>
      </c>
      <c r="L110" s="550">
        <f t="shared" si="54"/>
        <v>45462</v>
      </c>
      <c r="M110" s="550">
        <f t="shared" si="54"/>
        <v>45425</v>
      </c>
    </row>
    <row r="111" spans="1:13" ht="18" customHeight="1">
      <c r="A111" s="591" t="s">
        <v>33</v>
      </c>
      <c r="B111" s="590">
        <v>31599</v>
      </c>
      <c r="C111" s="590">
        <v>31600</v>
      </c>
      <c r="D111" s="590">
        <v>31598</v>
      </c>
      <c r="E111" s="590">
        <v>31587</v>
      </c>
      <c r="F111" s="590">
        <v>31585</v>
      </c>
      <c r="G111" s="590">
        <v>31592</v>
      </c>
      <c r="H111" s="590">
        <v>31588</v>
      </c>
      <c r="I111" s="590">
        <v>31577</v>
      </c>
      <c r="J111" s="590">
        <v>32499</v>
      </c>
      <c r="K111" s="590">
        <v>32466</v>
      </c>
      <c r="L111" s="590">
        <v>32369</v>
      </c>
      <c r="M111" s="590">
        <v>32346</v>
      </c>
    </row>
    <row r="112" spans="1:13" ht="18" customHeight="1">
      <c r="A112" s="591" t="s">
        <v>34</v>
      </c>
      <c r="B112" s="590">
        <v>12623</v>
      </c>
      <c r="C112" s="590">
        <v>12627</v>
      </c>
      <c r="D112" s="590">
        <v>12636</v>
      </c>
      <c r="E112" s="590">
        <v>12637</v>
      </c>
      <c r="F112" s="590">
        <v>12640</v>
      </c>
      <c r="G112" s="590">
        <v>12644</v>
      </c>
      <c r="H112" s="590">
        <v>12658</v>
      </c>
      <c r="I112" s="590">
        <v>12657</v>
      </c>
      <c r="J112" s="590">
        <v>13129</v>
      </c>
      <c r="K112" s="590">
        <v>13114</v>
      </c>
      <c r="L112" s="590">
        <v>13093</v>
      </c>
      <c r="M112" s="590">
        <v>13079</v>
      </c>
    </row>
    <row r="113" spans="1:16" ht="21.95" customHeight="1">
      <c r="A113" s="592" t="s">
        <v>29</v>
      </c>
      <c r="B113" s="550">
        <f t="shared" ref="B113:G113" si="55">B114+B115</f>
        <v>29355</v>
      </c>
      <c r="C113" s="550">
        <f t="shared" si="55"/>
        <v>29854</v>
      </c>
      <c r="D113" s="550">
        <f t="shared" si="55"/>
        <v>30558</v>
      </c>
      <c r="E113" s="550">
        <f t="shared" si="55"/>
        <v>31087</v>
      </c>
      <c r="F113" s="550">
        <f t="shared" si="55"/>
        <v>31861</v>
      </c>
      <c r="G113" s="550">
        <f t="shared" si="55"/>
        <v>31978</v>
      </c>
      <c r="H113" s="550">
        <f t="shared" ref="H113:M113" si="56">H114+H115</f>
        <v>31999</v>
      </c>
      <c r="I113" s="550">
        <f t="shared" si="56"/>
        <v>32004</v>
      </c>
      <c r="J113" s="550">
        <f t="shared" si="56"/>
        <v>32221</v>
      </c>
      <c r="K113" s="550">
        <f t="shared" si="56"/>
        <v>32205</v>
      </c>
      <c r="L113" s="550">
        <f t="shared" si="56"/>
        <v>32202</v>
      </c>
      <c r="M113" s="550">
        <f t="shared" si="56"/>
        <v>32196</v>
      </c>
    </row>
    <row r="114" spans="1:16" ht="18" customHeight="1">
      <c r="A114" s="591" t="s">
        <v>33</v>
      </c>
      <c r="B114" s="590">
        <v>19867</v>
      </c>
      <c r="C114" s="590">
        <v>20164</v>
      </c>
      <c r="D114" s="590">
        <v>20553</v>
      </c>
      <c r="E114" s="590">
        <v>20877</v>
      </c>
      <c r="F114" s="590">
        <v>21377</v>
      </c>
      <c r="G114" s="590">
        <v>21458</v>
      </c>
      <c r="H114" s="590">
        <v>21473</v>
      </c>
      <c r="I114" s="590">
        <v>21477</v>
      </c>
      <c r="J114" s="590">
        <v>21696</v>
      </c>
      <c r="K114" s="590">
        <v>21680</v>
      </c>
      <c r="L114" s="590">
        <v>21679</v>
      </c>
      <c r="M114" s="590">
        <v>21675</v>
      </c>
    </row>
    <row r="115" spans="1:16" ht="18" customHeight="1">
      <c r="A115" s="591" t="s">
        <v>34</v>
      </c>
      <c r="B115" s="590">
        <v>9488</v>
      </c>
      <c r="C115" s="590">
        <v>9690</v>
      </c>
      <c r="D115" s="590">
        <v>10005</v>
      </c>
      <c r="E115" s="590">
        <v>10210</v>
      </c>
      <c r="F115" s="590">
        <v>10484</v>
      </c>
      <c r="G115" s="590">
        <v>10520</v>
      </c>
      <c r="H115" s="590">
        <v>10526</v>
      </c>
      <c r="I115" s="590">
        <v>10527</v>
      </c>
      <c r="J115" s="590">
        <v>10525</v>
      </c>
      <c r="K115" s="590">
        <v>10525</v>
      </c>
      <c r="L115" s="590">
        <v>10523</v>
      </c>
      <c r="M115" s="590">
        <v>10521</v>
      </c>
    </row>
    <row r="116" spans="1:16" ht="21.95" customHeight="1">
      <c r="A116" s="587" t="s">
        <v>30</v>
      </c>
      <c r="B116" s="550">
        <f t="shared" ref="B116:G116" si="57">B117+B118</f>
        <v>46570</v>
      </c>
      <c r="C116" s="550">
        <f t="shared" si="57"/>
        <v>46546</v>
      </c>
      <c r="D116" s="550">
        <f t="shared" si="57"/>
        <v>46523</v>
      </c>
      <c r="E116" s="550">
        <f t="shared" si="57"/>
        <v>46495</v>
      </c>
      <c r="F116" s="550">
        <f t="shared" si="57"/>
        <v>46465</v>
      </c>
      <c r="G116" s="550">
        <f t="shared" si="57"/>
        <v>46430</v>
      </c>
      <c r="H116" s="550">
        <f t="shared" ref="H116:M116" si="58">H117+H118</f>
        <v>46409</v>
      </c>
      <c r="I116" s="550">
        <f t="shared" si="58"/>
        <v>46384</v>
      </c>
      <c r="J116" s="550">
        <f t="shared" si="58"/>
        <v>47308</v>
      </c>
      <c r="K116" s="550">
        <f t="shared" si="58"/>
        <v>47242</v>
      </c>
      <c r="L116" s="550">
        <f t="shared" si="58"/>
        <v>47204</v>
      </c>
      <c r="M116" s="550">
        <f t="shared" si="58"/>
        <v>47173</v>
      </c>
    </row>
    <row r="117" spans="1:16" ht="18" customHeight="1">
      <c r="A117" s="591" t="s">
        <v>33</v>
      </c>
      <c r="B117" s="590">
        <v>36367</v>
      </c>
      <c r="C117" s="590">
        <v>36348</v>
      </c>
      <c r="D117" s="590">
        <v>36328</v>
      </c>
      <c r="E117" s="590">
        <v>36303</v>
      </c>
      <c r="F117" s="590">
        <v>36279</v>
      </c>
      <c r="G117" s="590">
        <v>36252</v>
      </c>
      <c r="H117" s="590">
        <v>36237</v>
      </c>
      <c r="I117" s="590">
        <v>36217</v>
      </c>
      <c r="J117" s="590">
        <v>36661</v>
      </c>
      <c r="K117" s="590">
        <v>36613</v>
      </c>
      <c r="L117" s="590">
        <v>36582</v>
      </c>
      <c r="M117" s="590">
        <v>36560</v>
      </c>
    </row>
    <row r="118" spans="1:16" ht="18" customHeight="1">
      <c r="A118" s="591" t="s">
        <v>34</v>
      </c>
      <c r="B118" s="590">
        <v>10203</v>
      </c>
      <c r="C118" s="590">
        <v>10198</v>
      </c>
      <c r="D118" s="590">
        <v>10195</v>
      </c>
      <c r="E118" s="590">
        <v>10192</v>
      </c>
      <c r="F118" s="590">
        <v>10186</v>
      </c>
      <c r="G118" s="590">
        <v>10178</v>
      </c>
      <c r="H118" s="590">
        <v>10172</v>
      </c>
      <c r="I118" s="590">
        <v>10167</v>
      </c>
      <c r="J118" s="590">
        <v>10647</v>
      </c>
      <c r="K118" s="590">
        <v>10629</v>
      </c>
      <c r="L118" s="590">
        <v>10622</v>
      </c>
      <c r="M118" s="590">
        <v>10613</v>
      </c>
    </row>
    <row r="119" spans="1:16" ht="21.95" customHeight="1">
      <c r="A119" s="587" t="s">
        <v>63</v>
      </c>
      <c r="B119" s="550">
        <f t="shared" ref="B119:G119" si="59">B120+B121</f>
        <v>22377</v>
      </c>
      <c r="C119" s="550">
        <f t="shared" si="59"/>
        <v>22349</v>
      </c>
      <c r="D119" s="550">
        <f t="shared" si="59"/>
        <v>22321</v>
      </c>
      <c r="E119" s="550">
        <f t="shared" si="59"/>
        <v>22301</v>
      </c>
      <c r="F119" s="550">
        <f t="shared" si="59"/>
        <v>22281</v>
      </c>
      <c r="G119" s="550">
        <f t="shared" si="59"/>
        <v>22252</v>
      </c>
      <c r="H119" s="550">
        <f t="shared" ref="H119:M119" si="60">H120+H121</f>
        <v>22197</v>
      </c>
      <c r="I119" s="550">
        <f t="shared" si="60"/>
        <v>22179</v>
      </c>
      <c r="J119" s="550">
        <f t="shared" si="60"/>
        <v>22536</v>
      </c>
      <c r="K119" s="550">
        <f t="shared" si="60"/>
        <v>21895</v>
      </c>
      <c r="L119" s="550">
        <f t="shared" si="60"/>
        <v>21277</v>
      </c>
      <c r="M119" s="550">
        <f t="shared" si="60"/>
        <v>21615</v>
      </c>
    </row>
    <row r="120" spans="1:16" ht="18" customHeight="1">
      <c r="A120" s="591" t="s">
        <v>33</v>
      </c>
      <c r="B120" s="271">
        <v>13307</v>
      </c>
      <c r="C120" s="271">
        <v>13296</v>
      </c>
      <c r="D120" s="271">
        <v>13292</v>
      </c>
      <c r="E120" s="271">
        <v>13280</v>
      </c>
      <c r="F120" s="271">
        <v>13270</v>
      </c>
      <c r="G120" s="271">
        <v>13252</v>
      </c>
      <c r="H120" s="271">
        <v>13225</v>
      </c>
      <c r="I120" s="271">
        <v>13214</v>
      </c>
      <c r="J120" s="590">
        <v>13603</v>
      </c>
      <c r="K120" s="590">
        <v>13819</v>
      </c>
      <c r="L120" s="590">
        <v>13064</v>
      </c>
      <c r="M120" s="590">
        <v>13270</v>
      </c>
    </row>
    <row r="121" spans="1:16" ht="18" customHeight="1">
      <c r="A121" s="591" t="s">
        <v>34</v>
      </c>
      <c r="B121" s="271">
        <v>9070</v>
      </c>
      <c r="C121" s="271">
        <v>9053</v>
      </c>
      <c r="D121" s="271">
        <v>9029</v>
      </c>
      <c r="E121" s="271">
        <v>9021</v>
      </c>
      <c r="F121" s="271">
        <v>9011</v>
      </c>
      <c r="G121" s="271">
        <v>9000</v>
      </c>
      <c r="H121" s="271">
        <v>8972</v>
      </c>
      <c r="I121" s="271">
        <v>8965</v>
      </c>
      <c r="J121" s="590">
        <v>8933</v>
      </c>
      <c r="K121" s="590">
        <v>8076</v>
      </c>
      <c r="L121" s="590">
        <v>8213</v>
      </c>
      <c r="M121" s="590">
        <v>8345</v>
      </c>
    </row>
    <row r="122" spans="1:16" ht="9.9499999999999993" customHeight="1">
      <c r="A122" s="591"/>
      <c r="B122" s="271"/>
      <c r="C122" s="271"/>
      <c r="D122" s="271"/>
      <c r="E122" s="271"/>
      <c r="F122" s="271"/>
      <c r="G122" s="271"/>
      <c r="H122" s="271"/>
      <c r="I122" s="271"/>
      <c r="J122" s="590"/>
      <c r="K122" s="590"/>
      <c r="L122" s="590"/>
      <c r="M122" s="590"/>
    </row>
    <row r="123" spans="1:16" ht="18" customHeight="1">
      <c r="A123" s="608">
        <v>2020</v>
      </c>
      <c r="B123" s="585"/>
      <c r="C123" s="585"/>
      <c r="D123" s="585"/>
      <c r="E123" s="585"/>
      <c r="F123" s="585"/>
      <c r="G123" s="585"/>
      <c r="H123" s="585"/>
      <c r="I123" s="585"/>
      <c r="J123" s="585"/>
      <c r="K123" s="585"/>
      <c r="L123" s="585"/>
      <c r="M123" s="586"/>
    </row>
    <row r="124" spans="1:16" ht="21.95" customHeight="1">
      <c r="A124" s="598" t="s">
        <v>262</v>
      </c>
      <c r="B124" s="550">
        <f t="shared" ref="B124:G124" si="61">B125+B126</f>
        <v>150709</v>
      </c>
      <c r="C124" s="550">
        <f t="shared" si="61"/>
        <v>151494</v>
      </c>
      <c r="D124" s="550">
        <f t="shared" si="61"/>
        <v>151987</v>
      </c>
      <c r="E124" s="550">
        <f t="shared" si="61"/>
        <v>152246</v>
      </c>
      <c r="F124" s="550">
        <f t="shared" si="61"/>
        <v>152707</v>
      </c>
      <c r="G124" s="550">
        <f t="shared" si="61"/>
        <v>153250</v>
      </c>
      <c r="H124" s="550">
        <f t="shared" ref="H124:M124" si="62">H125+H126</f>
        <v>153713</v>
      </c>
      <c r="I124" s="550">
        <f t="shared" si="62"/>
        <v>154368</v>
      </c>
      <c r="J124" s="550">
        <f t="shared" si="62"/>
        <v>155120</v>
      </c>
      <c r="K124" s="550">
        <f t="shared" si="62"/>
        <v>156053</v>
      </c>
      <c r="L124" s="550">
        <f t="shared" si="62"/>
        <v>156935</v>
      </c>
      <c r="M124" s="550">
        <f t="shared" si="62"/>
        <v>157661</v>
      </c>
    </row>
    <row r="125" spans="1:16" ht="18" customHeight="1">
      <c r="A125" s="589" t="s">
        <v>33</v>
      </c>
      <c r="B125" s="590">
        <f t="shared" ref="B125:G126" si="63">B128+B131+B134+B137</f>
        <v>106201</v>
      </c>
      <c r="C125" s="590">
        <f t="shared" si="63"/>
        <v>106636</v>
      </c>
      <c r="D125" s="590">
        <f t="shared" si="63"/>
        <v>106932</v>
      </c>
      <c r="E125" s="590">
        <f t="shared" si="63"/>
        <v>107103</v>
      </c>
      <c r="F125" s="590">
        <f t="shared" si="63"/>
        <v>107410</v>
      </c>
      <c r="G125" s="590">
        <f t="shared" si="63"/>
        <v>107654</v>
      </c>
      <c r="H125" s="590">
        <f t="shared" ref="H125:M125" si="64">H128+H131+H134+H137</f>
        <v>108036</v>
      </c>
      <c r="I125" s="590">
        <f t="shared" si="64"/>
        <v>108482</v>
      </c>
      <c r="J125" s="590">
        <f t="shared" si="64"/>
        <v>108924</v>
      </c>
      <c r="K125" s="590">
        <f t="shared" si="64"/>
        <v>109467</v>
      </c>
      <c r="L125" s="590">
        <f t="shared" si="64"/>
        <v>109969</v>
      </c>
      <c r="M125" s="590">
        <f t="shared" si="64"/>
        <v>110407</v>
      </c>
    </row>
    <row r="126" spans="1:16" ht="18" customHeight="1">
      <c r="A126" s="591" t="s">
        <v>34</v>
      </c>
      <c r="B126" s="590">
        <f t="shared" si="63"/>
        <v>44508</v>
      </c>
      <c r="C126" s="590">
        <f t="shared" si="63"/>
        <v>44858</v>
      </c>
      <c r="D126" s="590">
        <f t="shared" si="63"/>
        <v>45055</v>
      </c>
      <c r="E126" s="590">
        <f t="shared" si="63"/>
        <v>45143</v>
      </c>
      <c r="F126" s="590">
        <f t="shared" si="63"/>
        <v>45297</v>
      </c>
      <c r="G126" s="590">
        <f t="shared" si="63"/>
        <v>45596</v>
      </c>
      <c r="H126" s="590">
        <f t="shared" ref="H126:M126" si="65">H129+H132+H135+H138</f>
        <v>45677</v>
      </c>
      <c r="I126" s="590">
        <f t="shared" si="65"/>
        <v>45886</v>
      </c>
      <c r="J126" s="590">
        <f t="shared" si="65"/>
        <v>46196</v>
      </c>
      <c r="K126" s="590">
        <f t="shared" si="65"/>
        <v>46586</v>
      </c>
      <c r="L126" s="590">
        <f t="shared" si="65"/>
        <v>46966</v>
      </c>
      <c r="M126" s="590">
        <f t="shared" si="65"/>
        <v>47254</v>
      </c>
    </row>
    <row r="127" spans="1:16" ht="21.95" customHeight="1">
      <c r="A127" s="587" t="s">
        <v>28</v>
      </c>
      <c r="B127" s="550">
        <f t="shared" ref="B127:G127" si="66">B128+B129</f>
        <v>50898</v>
      </c>
      <c r="C127" s="550">
        <f t="shared" si="66"/>
        <v>51745</v>
      </c>
      <c r="D127" s="550">
        <f t="shared" si="66"/>
        <v>52249</v>
      </c>
      <c r="E127" s="550">
        <f t="shared" si="66"/>
        <v>52522</v>
      </c>
      <c r="F127" s="550">
        <f t="shared" si="66"/>
        <v>52977</v>
      </c>
      <c r="G127" s="550">
        <f t="shared" si="66"/>
        <v>53358</v>
      </c>
      <c r="H127" s="550">
        <f t="shared" ref="H127:M127" si="67">H128+H129</f>
        <v>53999</v>
      </c>
      <c r="I127" s="550">
        <f t="shared" si="67"/>
        <v>54675</v>
      </c>
      <c r="J127" s="550">
        <f t="shared" si="67"/>
        <v>55449</v>
      </c>
      <c r="K127" s="550">
        <f t="shared" si="67"/>
        <v>56422</v>
      </c>
      <c r="L127" s="550">
        <f t="shared" si="67"/>
        <v>57319</v>
      </c>
      <c r="M127" s="550">
        <f t="shared" si="67"/>
        <v>58067</v>
      </c>
      <c r="N127" s="388"/>
      <c r="O127" s="388"/>
      <c r="P127" s="388"/>
    </row>
    <row r="128" spans="1:16" ht="18" customHeight="1">
      <c r="A128" s="591" t="s">
        <v>33</v>
      </c>
      <c r="B128" s="590">
        <v>35829</v>
      </c>
      <c r="C128" s="590">
        <v>36306</v>
      </c>
      <c r="D128" s="590">
        <v>36608</v>
      </c>
      <c r="E128" s="590">
        <v>36788</v>
      </c>
      <c r="F128" s="590">
        <v>37090</v>
      </c>
      <c r="G128" s="590">
        <v>37339</v>
      </c>
      <c r="H128" s="590">
        <v>37731</v>
      </c>
      <c r="I128" s="590">
        <v>38192</v>
      </c>
      <c r="J128" s="590">
        <v>38648</v>
      </c>
      <c r="K128" s="590">
        <v>39226</v>
      </c>
      <c r="L128" s="590">
        <v>39752</v>
      </c>
      <c r="M128" s="590">
        <v>40204</v>
      </c>
    </row>
    <row r="129" spans="1:13" ht="18" customHeight="1">
      <c r="A129" s="591" t="s">
        <v>34</v>
      </c>
      <c r="B129" s="590">
        <v>15069</v>
      </c>
      <c r="C129" s="590">
        <v>15439</v>
      </c>
      <c r="D129" s="590">
        <v>15641</v>
      </c>
      <c r="E129" s="590">
        <v>15734</v>
      </c>
      <c r="F129" s="590">
        <v>15887</v>
      </c>
      <c r="G129" s="590">
        <v>16019</v>
      </c>
      <c r="H129" s="590">
        <v>16268</v>
      </c>
      <c r="I129" s="590">
        <v>16483</v>
      </c>
      <c r="J129" s="590">
        <v>16801</v>
      </c>
      <c r="K129" s="590">
        <v>17196</v>
      </c>
      <c r="L129" s="590">
        <v>17567</v>
      </c>
      <c r="M129" s="590">
        <v>17863</v>
      </c>
    </row>
    <row r="130" spans="1:13" ht="21.95" customHeight="1">
      <c r="A130" s="592" t="s">
        <v>29</v>
      </c>
      <c r="B130" s="550">
        <f t="shared" ref="B130:G130" si="68">B131+B132</f>
        <v>32019</v>
      </c>
      <c r="C130" s="550">
        <f t="shared" si="68"/>
        <v>32028</v>
      </c>
      <c r="D130" s="550">
        <f t="shared" si="68"/>
        <v>32076</v>
      </c>
      <c r="E130" s="550">
        <f t="shared" si="68"/>
        <v>32075</v>
      </c>
      <c r="F130" s="550">
        <f t="shared" si="68"/>
        <v>32083</v>
      </c>
      <c r="G130" s="550">
        <f t="shared" si="68"/>
        <v>32082</v>
      </c>
      <c r="H130" s="550">
        <f t="shared" ref="H130:M130" si="69">H131+H132</f>
        <v>32080</v>
      </c>
      <c r="I130" s="550">
        <f t="shared" si="69"/>
        <v>32085</v>
      </c>
      <c r="J130" s="550">
        <f t="shared" si="69"/>
        <v>32098</v>
      </c>
      <c r="K130" s="550">
        <f t="shared" si="69"/>
        <v>32100</v>
      </c>
      <c r="L130" s="550">
        <f t="shared" si="69"/>
        <v>32136</v>
      </c>
      <c r="M130" s="550">
        <f t="shared" si="69"/>
        <v>32142</v>
      </c>
    </row>
    <row r="131" spans="1:13" ht="18" customHeight="1">
      <c r="A131" s="591" t="s">
        <v>33</v>
      </c>
      <c r="B131" s="590">
        <v>21473</v>
      </c>
      <c r="C131" s="590">
        <v>21471</v>
      </c>
      <c r="D131" s="590">
        <v>21488</v>
      </c>
      <c r="E131" s="590">
        <v>21488</v>
      </c>
      <c r="F131" s="590">
        <v>21491</v>
      </c>
      <c r="G131" s="590">
        <v>21489</v>
      </c>
      <c r="H131" s="590">
        <v>21488</v>
      </c>
      <c r="I131" s="590">
        <v>21489</v>
      </c>
      <c r="J131" s="590">
        <v>21497</v>
      </c>
      <c r="K131" s="590">
        <v>21500</v>
      </c>
      <c r="L131" s="590">
        <v>21502</v>
      </c>
      <c r="M131" s="590">
        <v>21502</v>
      </c>
    </row>
    <row r="132" spans="1:13" ht="18" customHeight="1">
      <c r="A132" s="591" t="s">
        <v>34</v>
      </c>
      <c r="B132" s="590">
        <v>10546</v>
      </c>
      <c r="C132" s="590">
        <v>10557</v>
      </c>
      <c r="D132" s="590">
        <v>10588</v>
      </c>
      <c r="E132" s="590">
        <v>10587</v>
      </c>
      <c r="F132" s="590">
        <v>10592</v>
      </c>
      <c r="G132" s="590">
        <v>10593</v>
      </c>
      <c r="H132" s="590">
        <v>10592</v>
      </c>
      <c r="I132" s="590">
        <v>10596</v>
      </c>
      <c r="J132" s="590">
        <v>10601</v>
      </c>
      <c r="K132" s="590">
        <v>10600</v>
      </c>
      <c r="L132" s="590">
        <v>10634</v>
      </c>
      <c r="M132" s="590">
        <v>10640</v>
      </c>
    </row>
    <row r="133" spans="1:13" ht="21.95" customHeight="1">
      <c r="A133" s="587" t="s">
        <v>30</v>
      </c>
      <c r="B133" s="550">
        <f t="shared" ref="B133:G133" si="70">B134+B135</f>
        <v>45827</v>
      </c>
      <c r="C133" s="550">
        <f t="shared" si="70"/>
        <v>45789</v>
      </c>
      <c r="D133" s="550">
        <f t="shared" si="70"/>
        <v>45765</v>
      </c>
      <c r="E133" s="550">
        <f t="shared" si="70"/>
        <v>45755</v>
      </c>
      <c r="F133" s="550">
        <f t="shared" si="70"/>
        <v>45746</v>
      </c>
      <c r="G133" s="550">
        <f t="shared" si="70"/>
        <v>45744</v>
      </c>
      <c r="H133" s="550">
        <f t="shared" ref="H133:M133" si="71">H134+H135</f>
        <v>45734</v>
      </c>
      <c r="I133" s="550">
        <f t="shared" si="71"/>
        <v>45720</v>
      </c>
      <c r="J133" s="550">
        <f t="shared" si="71"/>
        <v>45689</v>
      </c>
      <c r="K133" s="550">
        <f t="shared" si="71"/>
        <v>45656</v>
      </c>
      <c r="L133" s="550">
        <f t="shared" si="71"/>
        <v>45629</v>
      </c>
      <c r="M133" s="550">
        <f t="shared" si="71"/>
        <v>45609</v>
      </c>
    </row>
    <row r="134" spans="1:13" ht="18" customHeight="1">
      <c r="A134" s="591" t="s">
        <v>33</v>
      </c>
      <c r="B134" s="590">
        <v>35808</v>
      </c>
      <c r="C134" s="590">
        <v>35780</v>
      </c>
      <c r="D134" s="590">
        <v>35769</v>
      </c>
      <c r="E134" s="590">
        <v>35763</v>
      </c>
      <c r="F134" s="590">
        <v>35760</v>
      </c>
      <c r="G134" s="590">
        <v>35760</v>
      </c>
      <c r="H134" s="590">
        <v>35751</v>
      </c>
      <c r="I134" s="590">
        <v>35743</v>
      </c>
      <c r="J134" s="590">
        <v>35720</v>
      </c>
      <c r="K134" s="590">
        <v>35690</v>
      </c>
      <c r="L134" s="590">
        <v>35677</v>
      </c>
      <c r="M134" s="590">
        <v>35663</v>
      </c>
    </row>
    <row r="135" spans="1:13" ht="18" customHeight="1">
      <c r="A135" s="591" t="s">
        <v>34</v>
      </c>
      <c r="B135" s="590">
        <v>10019</v>
      </c>
      <c r="C135" s="590">
        <v>10009</v>
      </c>
      <c r="D135" s="590">
        <v>9996</v>
      </c>
      <c r="E135" s="590">
        <v>9992</v>
      </c>
      <c r="F135" s="590">
        <v>9986</v>
      </c>
      <c r="G135" s="590">
        <v>9984</v>
      </c>
      <c r="H135" s="590">
        <v>9983</v>
      </c>
      <c r="I135" s="590">
        <v>9977</v>
      </c>
      <c r="J135" s="590">
        <v>9969</v>
      </c>
      <c r="K135" s="590">
        <v>9966</v>
      </c>
      <c r="L135" s="590">
        <v>9952</v>
      </c>
      <c r="M135" s="590">
        <v>9946</v>
      </c>
    </row>
    <row r="136" spans="1:13" ht="21.95" customHeight="1">
      <c r="A136" s="587" t="s">
        <v>63</v>
      </c>
      <c r="B136" s="550">
        <f t="shared" ref="B136:G136" si="72">B137+B138</f>
        <v>21965</v>
      </c>
      <c r="C136" s="550">
        <f t="shared" si="72"/>
        <v>21932</v>
      </c>
      <c r="D136" s="550">
        <f t="shared" si="72"/>
        <v>21897</v>
      </c>
      <c r="E136" s="550">
        <f t="shared" si="72"/>
        <v>21894</v>
      </c>
      <c r="F136" s="550">
        <f t="shared" si="72"/>
        <v>21901</v>
      </c>
      <c r="G136" s="550">
        <f t="shared" si="72"/>
        <v>22066</v>
      </c>
      <c r="H136" s="550">
        <f t="shared" ref="H136:M136" si="73">H137+H138</f>
        <v>21900</v>
      </c>
      <c r="I136" s="550">
        <f t="shared" si="73"/>
        <v>21888</v>
      </c>
      <c r="J136" s="550">
        <f t="shared" si="73"/>
        <v>21884</v>
      </c>
      <c r="K136" s="550">
        <f t="shared" si="73"/>
        <v>21875</v>
      </c>
      <c r="L136" s="550">
        <f t="shared" si="73"/>
        <v>21851</v>
      </c>
      <c r="M136" s="550">
        <f t="shared" si="73"/>
        <v>21843</v>
      </c>
    </row>
    <row r="137" spans="1:13" ht="18" customHeight="1">
      <c r="A137" s="591" t="s">
        <v>33</v>
      </c>
      <c r="B137" s="590">
        <v>13091</v>
      </c>
      <c r="C137" s="590">
        <v>13079</v>
      </c>
      <c r="D137" s="590">
        <v>13067</v>
      </c>
      <c r="E137" s="590">
        <v>13064</v>
      </c>
      <c r="F137" s="590">
        <v>13069</v>
      </c>
      <c r="G137" s="590">
        <v>13066</v>
      </c>
      <c r="H137" s="590">
        <v>13066</v>
      </c>
      <c r="I137" s="590">
        <v>13058</v>
      </c>
      <c r="J137" s="590">
        <v>13059</v>
      </c>
      <c r="K137" s="590">
        <v>13051</v>
      </c>
      <c r="L137" s="590">
        <v>13038</v>
      </c>
      <c r="M137" s="590">
        <v>13038</v>
      </c>
    </row>
    <row r="138" spans="1:13" ht="18" customHeight="1">
      <c r="A138" s="591" t="s">
        <v>34</v>
      </c>
      <c r="B138" s="590">
        <v>8874</v>
      </c>
      <c r="C138" s="590">
        <v>8853</v>
      </c>
      <c r="D138" s="590">
        <v>8830</v>
      </c>
      <c r="E138" s="590">
        <v>8830</v>
      </c>
      <c r="F138" s="590">
        <v>8832</v>
      </c>
      <c r="G138" s="590">
        <v>9000</v>
      </c>
      <c r="H138" s="590">
        <v>8834</v>
      </c>
      <c r="I138" s="590">
        <v>8830</v>
      </c>
      <c r="J138" s="590">
        <v>8825</v>
      </c>
      <c r="K138" s="590">
        <v>8824</v>
      </c>
      <c r="L138" s="590">
        <v>8813</v>
      </c>
      <c r="M138" s="590">
        <v>8805</v>
      </c>
    </row>
    <row r="139" spans="1:13" ht="5.0999999999999996" customHeight="1">
      <c r="A139" s="593"/>
      <c r="B139" s="594"/>
      <c r="C139" s="594"/>
      <c r="D139" s="594"/>
      <c r="E139" s="594"/>
      <c r="F139" s="594"/>
      <c r="G139" s="594"/>
      <c r="H139" s="594"/>
      <c r="I139" s="594"/>
      <c r="J139" s="594"/>
      <c r="K139" s="594"/>
      <c r="L139" s="594"/>
      <c r="M139" s="594"/>
    </row>
    <row r="140" spans="1:13" s="273" customFormat="1" ht="11.1" customHeight="1">
      <c r="A140" s="607"/>
      <c r="B140" s="607"/>
      <c r="C140" s="607"/>
      <c r="D140" s="607"/>
      <c r="E140" s="607"/>
      <c r="F140" s="607"/>
      <c r="G140" s="471"/>
      <c r="H140" s="607"/>
      <c r="I140" s="607"/>
      <c r="J140" s="607"/>
      <c r="K140" s="607"/>
      <c r="L140" s="607"/>
      <c r="M140" s="606" t="s">
        <v>49</v>
      </c>
    </row>
    <row r="143" spans="1:13" ht="13.5">
      <c r="A143" s="788" t="str">
        <f>A1</f>
        <v>7.23   PUNO: AFILIADOS ACTIVOS AL SISTEMA PRIVADO DE PENSIONES POR MES, SEGÚN AFPs Y SEXO, 2015 - 2023</v>
      </c>
      <c r="B143" s="788"/>
      <c r="C143" s="788"/>
      <c r="D143" s="788"/>
      <c r="E143" s="788"/>
      <c r="F143" s="788"/>
      <c r="G143" s="788"/>
      <c r="H143" s="788"/>
      <c r="I143" s="788"/>
      <c r="J143" s="788"/>
      <c r="K143" s="788"/>
      <c r="L143" s="788"/>
      <c r="M143" s="788"/>
    </row>
    <row r="144" spans="1:13" ht="5.0999999999999996" customHeight="1">
      <c r="A144" s="521"/>
      <c r="B144" s="431"/>
      <c r="C144" s="431"/>
      <c r="D144" s="431"/>
      <c r="E144" s="431"/>
      <c r="F144" s="431"/>
      <c r="G144" s="431"/>
      <c r="H144" s="431"/>
      <c r="I144" s="431"/>
      <c r="J144" s="595"/>
      <c r="K144" s="595"/>
      <c r="L144" s="595"/>
      <c r="M144" s="609"/>
    </row>
    <row r="145" spans="1:14" ht="21.95" customHeight="1">
      <c r="A145" s="596" t="s">
        <v>282</v>
      </c>
      <c r="B145" s="584" t="s">
        <v>207</v>
      </c>
      <c r="C145" s="584" t="s">
        <v>208</v>
      </c>
      <c r="D145" s="584" t="s">
        <v>228</v>
      </c>
      <c r="E145" s="584" t="s">
        <v>210</v>
      </c>
      <c r="F145" s="584" t="s">
        <v>211</v>
      </c>
      <c r="G145" s="584" t="s">
        <v>212</v>
      </c>
      <c r="H145" s="584" t="s">
        <v>213</v>
      </c>
      <c r="I145" s="584" t="s">
        <v>214</v>
      </c>
      <c r="J145" s="584" t="s">
        <v>215</v>
      </c>
      <c r="K145" s="584" t="s">
        <v>216</v>
      </c>
      <c r="L145" s="584" t="s">
        <v>217</v>
      </c>
      <c r="M145" s="584" t="s">
        <v>218</v>
      </c>
    </row>
    <row r="146" spans="1:14" ht="18" customHeight="1">
      <c r="A146" s="597">
        <v>2021</v>
      </c>
      <c r="B146" s="585"/>
      <c r="C146" s="585"/>
      <c r="D146" s="585"/>
      <c r="E146" s="585"/>
      <c r="F146" s="585"/>
      <c r="G146" s="585"/>
      <c r="H146" s="585"/>
      <c r="I146" s="585"/>
      <c r="J146" s="585"/>
      <c r="K146" s="585"/>
      <c r="L146" s="585"/>
      <c r="M146" s="586"/>
    </row>
    <row r="147" spans="1:14" ht="21.95" customHeight="1">
      <c r="A147" s="598" t="s">
        <v>262</v>
      </c>
      <c r="B147" s="588">
        <f t="shared" ref="B147:G147" si="74">B148+B149</f>
        <v>158536</v>
      </c>
      <c r="C147" s="588">
        <f t="shared" si="74"/>
        <v>159401</v>
      </c>
      <c r="D147" s="588">
        <f t="shared" si="74"/>
        <v>160191</v>
      </c>
      <c r="E147" s="588">
        <f t="shared" si="74"/>
        <v>161091</v>
      </c>
      <c r="F147" s="588">
        <f t="shared" si="74"/>
        <v>162037</v>
      </c>
      <c r="G147" s="588">
        <f t="shared" si="74"/>
        <v>163037</v>
      </c>
      <c r="H147" s="588">
        <f t="shared" ref="H147:M147" si="75">H148+H149</f>
        <v>163932</v>
      </c>
      <c r="I147" s="588">
        <f t="shared" si="75"/>
        <v>164804</v>
      </c>
      <c r="J147" s="588">
        <f t="shared" si="75"/>
        <v>165686</v>
      </c>
      <c r="K147" s="588">
        <f t="shared" si="75"/>
        <v>166808</v>
      </c>
      <c r="L147" s="588">
        <f t="shared" si="75"/>
        <v>167558</v>
      </c>
      <c r="M147" s="588">
        <f t="shared" si="75"/>
        <v>168311</v>
      </c>
    </row>
    <row r="148" spans="1:14" ht="18" customHeight="1">
      <c r="A148" s="599" t="s">
        <v>33</v>
      </c>
      <c r="B148" s="590">
        <f t="shared" ref="B148:L148" si="76">B151+B154+B157+B160</f>
        <v>110958</v>
      </c>
      <c r="C148" s="590">
        <f t="shared" si="76"/>
        <v>111538</v>
      </c>
      <c r="D148" s="590">
        <f t="shared" si="76"/>
        <v>112012</v>
      </c>
      <c r="E148" s="590">
        <f t="shared" si="76"/>
        <v>112606</v>
      </c>
      <c r="F148" s="590">
        <f t="shared" si="76"/>
        <v>113216</v>
      </c>
      <c r="G148" s="590">
        <f t="shared" si="76"/>
        <v>113872</v>
      </c>
      <c r="H148" s="590">
        <f t="shared" si="76"/>
        <v>114449</v>
      </c>
      <c r="I148" s="590">
        <f t="shared" si="76"/>
        <v>114982</v>
      </c>
      <c r="J148" s="590">
        <f t="shared" si="76"/>
        <v>115527</v>
      </c>
      <c r="K148" s="590">
        <f t="shared" si="76"/>
        <v>116224</v>
      </c>
      <c r="L148" s="590">
        <f t="shared" si="76"/>
        <v>116669</v>
      </c>
      <c r="M148" s="590">
        <v>117129</v>
      </c>
    </row>
    <row r="149" spans="1:14" ht="18" customHeight="1">
      <c r="A149" s="600" t="s">
        <v>34</v>
      </c>
      <c r="B149" s="590">
        <f t="shared" ref="B149:L149" si="77">B152+B155+B158+B161</f>
        <v>47578</v>
      </c>
      <c r="C149" s="590">
        <f t="shared" si="77"/>
        <v>47863</v>
      </c>
      <c r="D149" s="590">
        <f t="shared" si="77"/>
        <v>48179</v>
      </c>
      <c r="E149" s="590">
        <f t="shared" si="77"/>
        <v>48485</v>
      </c>
      <c r="F149" s="590">
        <f t="shared" si="77"/>
        <v>48821</v>
      </c>
      <c r="G149" s="590">
        <f t="shared" si="77"/>
        <v>49165</v>
      </c>
      <c r="H149" s="590">
        <f t="shared" si="77"/>
        <v>49483</v>
      </c>
      <c r="I149" s="590">
        <f t="shared" si="77"/>
        <v>49822</v>
      </c>
      <c r="J149" s="590">
        <f t="shared" si="77"/>
        <v>50159</v>
      </c>
      <c r="K149" s="590">
        <f t="shared" si="77"/>
        <v>50584</v>
      </c>
      <c r="L149" s="590">
        <f t="shared" si="77"/>
        <v>50889</v>
      </c>
      <c r="M149" s="590">
        <v>51182</v>
      </c>
    </row>
    <row r="150" spans="1:14" ht="21.95" customHeight="1">
      <c r="A150" s="587" t="s">
        <v>28</v>
      </c>
      <c r="B150" s="550">
        <f t="shared" ref="B150:G150" si="78">B151+B152</f>
        <v>58949</v>
      </c>
      <c r="C150" s="550">
        <f t="shared" si="78"/>
        <v>59855</v>
      </c>
      <c r="D150" s="550">
        <f t="shared" si="78"/>
        <v>60654</v>
      </c>
      <c r="E150" s="550">
        <f t="shared" si="78"/>
        <v>61583</v>
      </c>
      <c r="F150" s="550">
        <f t="shared" si="78"/>
        <v>62557</v>
      </c>
      <c r="G150" s="550">
        <f t="shared" si="78"/>
        <v>63592</v>
      </c>
      <c r="H150" s="550">
        <f t="shared" ref="H150:M150" si="79">H151+H152</f>
        <v>64529</v>
      </c>
      <c r="I150" s="550">
        <f t="shared" si="79"/>
        <v>65415</v>
      </c>
      <c r="J150" s="550">
        <f t="shared" si="79"/>
        <v>66308</v>
      </c>
      <c r="K150" s="550">
        <f t="shared" si="79"/>
        <v>67456</v>
      </c>
      <c r="L150" s="550">
        <f t="shared" si="79"/>
        <v>68240</v>
      </c>
      <c r="M150" s="550">
        <f t="shared" si="79"/>
        <v>69013</v>
      </c>
    </row>
    <row r="151" spans="1:14" ht="18" customHeight="1">
      <c r="A151" s="600" t="s">
        <v>33</v>
      </c>
      <c r="B151" s="590">
        <v>40760</v>
      </c>
      <c r="C151" s="590">
        <v>41367</v>
      </c>
      <c r="D151" s="590">
        <v>41852</v>
      </c>
      <c r="E151" s="590">
        <v>42469</v>
      </c>
      <c r="F151" s="590">
        <v>43101</v>
      </c>
      <c r="G151" s="590">
        <v>43780</v>
      </c>
      <c r="H151" s="590">
        <v>44392</v>
      </c>
      <c r="I151" s="590">
        <v>44933</v>
      </c>
      <c r="J151" s="590">
        <v>45482</v>
      </c>
      <c r="K151" s="590">
        <v>46200</v>
      </c>
      <c r="L151" s="590">
        <v>46669</v>
      </c>
      <c r="M151" s="590">
        <v>47144</v>
      </c>
    </row>
    <row r="152" spans="1:14" ht="18" customHeight="1">
      <c r="A152" s="600" t="s">
        <v>34</v>
      </c>
      <c r="B152" s="590">
        <v>18189</v>
      </c>
      <c r="C152" s="590">
        <v>18488</v>
      </c>
      <c r="D152" s="590">
        <v>18802</v>
      </c>
      <c r="E152" s="590">
        <v>19114</v>
      </c>
      <c r="F152" s="590">
        <v>19456</v>
      </c>
      <c r="G152" s="590">
        <v>19812</v>
      </c>
      <c r="H152" s="590">
        <v>20137</v>
      </c>
      <c r="I152" s="590">
        <v>20482</v>
      </c>
      <c r="J152" s="590">
        <v>20826</v>
      </c>
      <c r="K152" s="590">
        <v>21256</v>
      </c>
      <c r="L152" s="590">
        <v>21571</v>
      </c>
      <c r="M152" s="590">
        <v>21869</v>
      </c>
    </row>
    <row r="153" spans="1:14" ht="21.95" customHeight="1">
      <c r="A153" s="592" t="s">
        <v>29</v>
      </c>
      <c r="B153" s="550">
        <f t="shared" ref="B153:G153" si="80">B154+B155</f>
        <v>32149</v>
      </c>
      <c r="C153" s="550">
        <f t="shared" si="80"/>
        <v>32126</v>
      </c>
      <c r="D153" s="550">
        <f t="shared" si="80"/>
        <v>32137</v>
      </c>
      <c r="E153" s="550">
        <f t="shared" si="80"/>
        <v>32134</v>
      </c>
      <c r="F153" s="550">
        <f t="shared" si="80"/>
        <v>32122</v>
      </c>
      <c r="G153" s="550">
        <f t="shared" si="80"/>
        <v>32121</v>
      </c>
      <c r="H153" s="550">
        <f t="shared" ref="H153:M153" si="81">H154+H155</f>
        <v>32121</v>
      </c>
      <c r="I153" s="550">
        <f t="shared" si="81"/>
        <v>32123</v>
      </c>
      <c r="J153" s="550">
        <f t="shared" si="81"/>
        <v>32123</v>
      </c>
      <c r="K153" s="550">
        <f t="shared" si="81"/>
        <v>32121</v>
      </c>
      <c r="L153" s="550">
        <f t="shared" si="81"/>
        <v>32119</v>
      </c>
      <c r="M153" s="550">
        <f t="shared" si="81"/>
        <v>32112</v>
      </c>
    </row>
    <row r="154" spans="1:14" ht="18" customHeight="1">
      <c r="A154" s="600" t="s">
        <v>33</v>
      </c>
      <c r="B154" s="590">
        <v>21504</v>
      </c>
      <c r="C154" s="590">
        <v>21492</v>
      </c>
      <c r="D154" s="590">
        <v>21491</v>
      </c>
      <c r="E154" s="590">
        <v>21486</v>
      </c>
      <c r="F154" s="590">
        <v>21480</v>
      </c>
      <c r="G154" s="590">
        <v>21476</v>
      </c>
      <c r="H154" s="590">
        <v>21474</v>
      </c>
      <c r="I154" s="590">
        <v>21478</v>
      </c>
      <c r="J154" s="590">
        <v>21478</v>
      </c>
      <c r="K154" s="590">
        <v>21475</v>
      </c>
      <c r="L154" s="590">
        <v>21474</v>
      </c>
      <c r="M154" s="590">
        <v>21467</v>
      </c>
    </row>
    <row r="155" spans="1:14" ht="18" customHeight="1">
      <c r="A155" s="600" t="s">
        <v>34</v>
      </c>
      <c r="B155" s="590">
        <v>10645</v>
      </c>
      <c r="C155" s="590">
        <v>10634</v>
      </c>
      <c r="D155" s="590">
        <v>10646</v>
      </c>
      <c r="E155" s="590">
        <v>10648</v>
      </c>
      <c r="F155" s="590">
        <v>10642</v>
      </c>
      <c r="G155" s="590">
        <v>10645</v>
      </c>
      <c r="H155" s="590">
        <v>10647</v>
      </c>
      <c r="I155" s="590">
        <v>10645</v>
      </c>
      <c r="J155" s="590">
        <v>10645</v>
      </c>
      <c r="K155" s="590">
        <v>10646</v>
      </c>
      <c r="L155" s="590">
        <v>10645</v>
      </c>
      <c r="M155" s="590">
        <v>10645</v>
      </c>
    </row>
    <row r="156" spans="1:14" ht="21.95" customHeight="1">
      <c r="A156" s="587" t="s">
        <v>30</v>
      </c>
      <c r="B156" s="550">
        <f t="shared" ref="B156:G156" si="82">B157+B158</f>
        <v>45592</v>
      </c>
      <c r="C156" s="550">
        <f t="shared" si="82"/>
        <v>45574</v>
      </c>
      <c r="D156" s="550">
        <f t="shared" si="82"/>
        <v>45555</v>
      </c>
      <c r="E156" s="550">
        <f t="shared" si="82"/>
        <v>45521</v>
      </c>
      <c r="F156" s="550">
        <f t="shared" si="82"/>
        <v>45500</v>
      </c>
      <c r="G156" s="550">
        <f t="shared" si="82"/>
        <v>45475</v>
      </c>
      <c r="H156" s="550">
        <f t="shared" ref="H156:M156" si="83">H157+H158</f>
        <v>45437</v>
      </c>
      <c r="I156" s="550">
        <f t="shared" si="83"/>
        <v>45422</v>
      </c>
      <c r="J156" s="550">
        <f t="shared" si="83"/>
        <v>45406</v>
      </c>
      <c r="K156" s="550">
        <f t="shared" si="83"/>
        <v>45386</v>
      </c>
      <c r="L156" s="550">
        <f t="shared" si="83"/>
        <v>45361</v>
      </c>
      <c r="M156" s="550">
        <f t="shared" si="83"/>
        <v>45345</v>
      </c>
    </row>
    <row r="157" spans="1:14" ht="18" customHeight="1">
      <c r="A157" s="600" t="s">
        <v>33</v>
      </c>
      <c r="B157" s="590">
        <v>35650</v>
      </c>
      <c r="C157" s="590">
        <v>35635</v>
      </c>
      <c r="D157" s="590">
        <v>35626</v>
      </c>
      <c r="E157" s="590">
        <v>35599</v>
      </c>
      <c r="F157" s="590">
        <v>35580</v>
      </c>
      <c r="G157" s="590">
        <v>35561</v>
      </c>
      <c r="H157" s="590">
        <v>35529</v>
      </c>
      <c r="I157" s="590">
        <v>35517</v>
      </c>
      <c r="J157" s="590">
        <v>35505</v>
      </c>
      <c r="K157" s="590">
        <v>35490</v>
      </c>
      <c r="L157" s="590">
        <v>35470</v>
      </c>
      <c r="M157" s="590">
        <v>35458</v>
      </c>
    </row>
    <row r="158" spans="1:14" ht="18" customHeight="1">
      <c r="A158" s="600" t="s">
        <v>34</v>
      </c>
      <c r="B158" s="590">
        <v>9942</v>
      </c>
      <c r="C158" s="590">
        <v>9939</v>
      </c>
      <c r="D158" s="590">
        <v>9929</v>
      </c>
      <c r="E158" s="590">
        <v>9922</v>
      </c>
      <c r="F158" s="590">
        <v>9920</v>
      </c>
      <c r="G158" s="590">
        <v>9914</v>
      </c>
      <c r="H158" s="590">
        <v>9908</v>
      </c>
      <c r="I158" s="590">
        <v>9905</v>
      </c>
      <c r="J158" s="590">
        <v>9901</v>
      </c>
      <c r="K158" s="590">
        <v>9896</v>
      </c>
      <c r="L158" s="590">
        <v>9891</v>
      </c>
      <c r="M158" s="590">
        <v>9887</v>
      </c>
    </row>
    <row r="159" spans="1:14" ht="21.95" customHeight="1">
      <c r="A159" s="587" t="s">
        <v>63</v>
      </c>
      <c r="B159" s="550">
        <f t="shared" ref="B159:G159" si="84">B160+B161</f>
        <v>21846</v>
      </c>
      <c r="C159" s="550">
        <f t="shared" si="84"/>
        <v>21846</v>
      </c>
      <c r="D159" s="550">
        <f t="shared" si="84"/>
        <v>21845</v>
      </c>
      <c r="E159" s="550">
        <f t="shared" si="84"/>
        <v>21853</v>
      </c>
      <c r="F159" s="550">
        <f t="shared" si="84"/>
        <v>21858</v>
      </c>
      <c r="G159" s="550">
        <f t="shared" si="84"/>
        <v>21849</v>
      </c>
      <c r="H159" s="550">
        <f t="shared" ref="H159:M159" si="85">H160+H161</f>
        <v>21845</v>
      </c>
      <c r="I159" s="550">
        <f t="shared" si="85"/>
        <v>21844</v>
      </c>
      <c r="J159" s="550">
        <f t="shared" si="85"/>
        <v>21849</v>
      </c>
      <c r="K159" s="550">
        <f t="shared" si="85"/>
        <v>21845</v>
      </c>
      <c r="L159" s="550">
        <f t="shared" si="85"/>
        <v>21838</v>
      </c>
      <c r="M159" s="550">
        <f t="shared" si="85"/>
        <v>21841</v>
      </c>
      <c r="N159" s="491"/>
    </row>
    <row r="160" spans="1:14" ht="18" customHeight="1">
      <c r="A160" s="600" t="s">
        <v>33</v>
      </c>
      <c r="B160" s="590">
        <v>13044</v>
      </c>
      <c r="C160" s="590">
        <v>13044</v>
      </c>
      <c r="D160" s="590">
        <v>13043</v>
      </c>
      <c r="E160" s="590">
        <v>13052</v>
      </c>
      <c r="F160" s="590">
        <v>13055</v>
      </c>
      <c r="G160" s="590">
        <v>13055</v>
      </c>
      <c r="H160" s="590">
        <v>13054</v>
      </c>
      <c r="I160" s="590">
        <v>13054</v>
      </c>
      <c r="J160" s="590">
        <v>13062</v>
      </c>
      <c r="K160" s="590">
        <v>13059</v>
      </c>
      <c r="L160" s="590">
        <v>13056</v>
      </c>
      <c r="M160" s="272">
        <v>13060</v>
      </c>
    </row>
    <row r="161" spans="1:14" ht="18" customHeight="1">
      <c r="A161" s="600" t="s">
        <v>34</v>
      </c>
      <c r="B161" s="590">
        <v>8802</v>
      </c>
      <c r="C161" s="590">
        <v>8802</v>
      </c>
      <c r="D161" s="590">
        <v>8802</v>
      </c>
      <c r="E161" s="590">
        <v>8801</v>
      </c>
      <c r="F161" s="590">
        <v>8803</v>
      </c>
      <c r="G161" s="590">
        <v>8794</v>
      </c>
      <c r="H161" s="590">
        <v>8791</v>
      </c>
      <c r="I161" s="590">
        <v>8790</v>
      </c>
      <c r="J161" s="590">
        <v>8787</v>
      </c>
      <c r="K161" s="590">
        <v>8786</v>
      </c>
      <c r="L161" s="590">
        <v>8782</v>
      </c>
      <c r="M161" s="272">
        <v>8781</v>
      </c>
    </row>
    <row r="162" spans="1:14" ht="9.9499999999999993" customHeight="1">
      <c r="A162" s="600"/>
      <c r="B162" s="590"/>
      <c r="C162" s="590"/>
      <c r="D162" s="590"/>
      <c r="E162" s="590"/>
      <c r="F162" s="590"/>
      <c r="G162" s="590"/>
      <c r="H162" s="590"/>
      <c r="I162" s="590"/>
      <c r="J162" s="590"/>
      <c r="K162" s="590"/>
      <c r="L162" s="590"/>
      <c r="M162" s="272"/>
    </row>
    <row r="163" spans="1:14" ht="20.100000000000001" customHeight="1">
      <c r="A163" s="597">
        <v>2022</v>
      </c>
      <c r="B163" s="585"/>
      <c r="C163" s="585"/>
      <c r="D163" s="585"/>
      <c r="E163" s="585"/>
      <c r="F163" s="585"/>
      <c r="G163" s="585"/>
      <c r="H163" s="585"/>
      <c r="I163" s="585"/>
      <c r="J163" s="585"/>
      <c r="K163" s="585"/>
      <c r="L163" s="585"/>
      <c r="M163" s="586"/>
    </row>
    <row r="164" spans="1:14" ht="21.95" customHeight="1">
      <c r="A164" s="598" t="s">
        <v>262</v>
      </c>
      <c r="B164" s="588">
        <f>B165+B166</f>
        <v>169152</v>
      </c>
      <c r="C164" s="588">
        <f t="shared" ref="C164:M164" si="86">C165+C166</f>
        <v>169961</v>
      </c>
      <c r="D164" s="588">
        <f t="shared" si="86"/>
        <v>171003</v>
      </c>
      <c r="E164" s="588">
        <f t="shared" si="86"/>
        <v>172113</v>
      </c>
      <c r="F164" s="588">
        <f t="shared" si="86"/>
        <v>173106</v>
      </c>
      <c r="G164" s="588">
        <f t="shared" si="86"/>
        <v>174198</v>
      </c>
      <c r="H164" s="588">
        <f t="shared" si="86"/>
        <v>175197</v>
      </c>
      <c r="I164" s="588">
        <f t="shared" si="86"/>
        <v>176175</v>
      </c>
      <c r="J164" s="588">
        <f t="shared" si="86"/>
        <v>177305</v>
      </c>
      <c r="K164" s="588">
        <f t="shared" si="86"/>
        <v>178436</v>
      </c>
      <c r="L164" s="588">
        <f t="shared" si="86"/>
        <v>179198</v>
      </c>
      <c r="M164" s="588">
        <f t="shared" si="86"/>
        <v>179774</v>
      </c>
    </row>
    <row r="165" spans="1:14" ht="18" customHeight="1">
      <c r="A165" s="599" t="s">
        <v>33</v>
      </c>
      <c r="B165" s="590">
        <f>B168+B171+B174+B177</f>
        <v>117616</v>
      </c>
      <c r="C165" s="590">
        <f t="shared" ref="C165:I165" si="87">C168+C171+C174+C177</f>
        <v>118098</v>
      </c>
      <c r="D165" s="590">
        <f t="shared" si="87"/>
        <v>118706</v>
      </c>
      <c r="E165" s="590">
        <f t="shared" si="87"/>
        <v>119403</v>
      </c>
      <c r="F165" s="590">
        <f t="shared" si="87"/>
        <v>120024</v>
      </c>
      <c r="G165" s="590">
        <f t="shared" si="87"/>
        <v>120717</v>
      </c>
      <c r="H165" s="590">
        <f t="shared" si="87"/>
        <v>121366</v>
      </c>
      <c r="I165" s="590">
        <f t="shared" si="87"/>
        <v>121972</v>
      </c>
      <c r="J165" s="581">
        <v>122695</v>
      </c>
      <c r="K165" s="581">
        <v>123371</v>
      </c>
      <c r="L165" s="581">
        <v>123877</v>
      </c>
      <c r="M165" s="581">
        <v>124231</v>
      </c>
    </row>
    <row r="166" spans="1:14" ht="18" customHeight="1">
      <c r="A166" s="600" t="s">
        <v>34</v>
      </c>
      <c r="B166" s="590">
        <f>B169+B172+B175+B178</f>
        <v>51536</v>
      </c>
      <c r="C166" s="590">
        <f t="shared" ref="C166:I166" si="88">C169+C172+C175+C178</f>
        <v>51863</v>
      </c>
      <c r="D166" s="590">
        <f t="shared" si="88"/>
        <v>52297</v>
      </c>
      <c r="E166" s="590">
        <f t="shared" si="88"/>
        <v>52710</v>
      </c>
      <c r="F166" s="590">
        <f t="shared" si="88"/>
        <v>53082</v>
      </c>
      <c r="G166" s="590">
        <f t="shared" si="88"/>
        <v>53481</v>
      </c>
      <c r="H166" s="590">
        <f t="shared" si="88"/>
        <v>53831</v>
      </c>
      <c r="I166" s="590">
        <f t="shared" si="88"/>
        <v>54203</v>
      </c>
      <c r="J166" s="581">
        <v>54610</v>
      </c>
      <c r="K166" s="581">
        <v>55065</v>
      </c>
      <c r="L166" s="581">
        <v>55321</v>
      </c>
      <c r="M166" s="581">
        <v>55543</v>
      </c>
    </row>
    <row r="167" spans="1:14" ht="21.95" customHeight="1">
      <c r="A167" s="587" t="s">
        <v>28</v>
      </c>
      <c r="B167" s="550">
        <f>B168+B169</f>
        <v>69879</v>
      </c>
      <c r="C167" s="550">
        <f t="shared" ref="C167:M167" si="89">C168+C169</f>
        <v>70691</v>
      </c>
      <c r="D167" s="550">
        <f t="shared" si="89"/>
        <v>71746</v>
      </c>
      <c r="E167" s="550">
        <f t="shared" si="89"/>
        <v>72875</v>
      </c>
      <c r="F167" s="550">
        <f t="shared" si="89"/>
        <v>73887</v>
      </c>
      <c r="G167" s="550">
        <f t="shared" si="89"/>
        <v>75000</v>
      </c>
      <c r="H167" s="550">
        <f t="shared" si="89"/>
        <v>76023</v>
      </c>
      <c r="I167" s="550">
        <f t="shared" si="89"/>
        <v>77017</v>
      </c>
      <c r="J167" s="550">
        <f t="shared" si="89"/>
        <v>78168</v>
      </c>
      <c r="K167" s="550">
        <f t="shared" si="89"/>
        <v>79345</v>
      </c>
      <c r="L167" s="550">
        <f t="shared" si="89"/>
        <v>80142</v>
      </c>
      <c r="M167" s="550">
        <f t="shared" si="89"/>
        <v>80738</v>
      </c>
    </row>
    <row r="168" spans="1:14" ht="18" customHeight="1">
      <c r="A168" s="600" t="s">
        <v>33</v>
      </c>
      <c r="B168" s="590">
        <v>47651</v>
      </c>
      <c r="C168" s="590">
        <v>48138</v>
      </c>
      <c r="D168" s="590">
        <v>48756</v>
      </c>
      <c r="E168" s="590">
        <v>49467</v>
      </c>
      <c r="F168" s="590">
        <v>50100</v>
      </c>
      <c r="G168" s="590">
        <v>50809</v>
      </c>
      <c r="H168" s="590">
        <v>51478</v>
      </c>
      <c r="I168" s="590">
        <v>52095</v>
      </c>
      <c r="J168" s="581">
        <v>52834</v>
      </c>
      <c r="K168" s="581">
        <v>53540</v>
      </c>
      <c r="L168" s="581">
        <v>54070</v>
      </c>
      <c r="M168" s="581">
        <v>54436</v>
      </c>
    </row>
    <row r="169" spans="1:14" ht="18" customHeight="1">
      <c r="A169" s="600" t="s">
        <v>34</v>
      </c>
      <c r="B169" s="590">
        <v>22228</v>
      </c>
      <c r="C169" s="590">
        <v>22553</v>
      </c>
      <c r="D169" s="590">
        <v>22990</v>
      </c>
      <c r="E169" s="590">
        <v>23408</v>
      </c>
      <c r="F169" s="590">
        <v>23787</v>
      </c>
      <c r="G169" s="590">
        <v>24191</v>
      </c>
      <c r="H169" s="590">
        <v>24545</v>
      </c>
      <c r="I169" s="590">
        <v>24922</v>
      </c>
      <c r="J169" s="581">
        <v>25334</v>
      </c>
      <c r="K169" s="581">
        <v>25805</v>
      </c>
      <c r="L169" s="581">
        <v>26072</v>
      </c>
      <c r="M169" s="581">
        <v>26302</v>
      </c>
    </row>
    <row r="170" spans="1:14" ht="21.95" customHeight="1">
      <c r="A170" s="592" t="s">
        <v>29</v>
      </c>
      <c r="B170" s="550">
        <f>B171+B172</f>
        <v>32111</v>
      </c>
      <c r="C170" s="550">
        <f t="shared" ref="C170:M170" si="90">C171+C172</f>
        <v>32113</v>
      </c>
      <c r="D170" s="550">
        <f t="shared" si="90"/>
        <v>32111</v>
      </c>
      <c r="E170" s="550">
        <f t="shared" si="90"/>
        <v>32108</v>
      </c>
      <c r="F170" s="550">
        <f t="shared" si="90"/>
        <v>32109</v>
      </c>
      <c r="G170" s="550">
        <f t="shared" si="90"/>
        <v>32096</v>
      </c>
      <c r="H170" s="550">
        <f t="shared" si="90"/>
        <v>32090</v>
      </c>
      <c r="I170" s="550">
        <f t="shared" si="90"/>
        <v>32085</v>
      </c>
      <c r="J170" s="550">
        <f t="shared" si="90"/>
        <v>32088</v>
      </c>
      <c r="K170" s="550">
        <f t="shared" si="90"/>
        <v>32072</v>
      </c>
      <c r="L170" s="550">
        <f t="shared" si="90"/>
        <v>32065</v>
      </c>
      <c r="M170" s="550">
        <f t="shared" si="90"/>
        <v>32066</v>
      </c>
    </row>
    <row r="171" spans="1:14" ht="18" customHeight="1">
      <c r="A171" s="600" t="s">
        <v>33</v>
      </c>
      <c r="B171" s="590">
        <v>21467</v>
      </c>
      <c r="C171" s="590">
        <v>21465</v>
      </c>
      <c r="D171" s="590">
        <v>21462</v>
      </c>
      <c r="E171" s="590">
        <v>21458</v>
      </c>
      <c r="F171" s="590">
        <v>21456</v>
      </c>
      <c r="G171" s="590">
        <v>21445</v>
      </c>
      <c r="H171" s="590">
        <v>21440</v>
      </c>
      <c r="I171" s="590">
        <v>21437</v>
      </c>
      <c r="J171" s="581">
        <v>21434</v>
      </c>
      <c r="K171" s="581">
        <v>21421</v>
      </c>
      <c r="L171" s="581">
        <v>21413</v>
      </c>
      <c r="M171" s="581">
        <v>21411</v>
      </c>
    </row>
    <row r="172" spans="1:14" ht="18" customHeight="1">
      <c r="A172" s="600" t="s">
        <v>34</v>
      </c>
      <c r="B172" s="590">
        <v>10644</v>
      </c>
      <c r="C172" s="590">
        <v>10648</v>
      </c>
      <c r="D172" s="590">
        <v>10649</v>
      </c>
      <c r="E172" s="590">
        <v>10650</v>
      </c>
      <c r="F172" s="590">
        <v>10653</v>
      </c>
      <c r="G172" s="590">
        <v>10651</v>
      </c>
      <c r="H172" s="590">
        <v>10650</v>
      </c>
      <c r="I172" s="590">
        <v>10648</v>
      </c>
      <c r="J172" s="581">
        <v>10654</v>
      </c>
      <c r="K172" s="581">
        <v>10651</v>
      </c>
      <c r="L172" s="581">
        <v>10652</v>
      </c>
      <c r="M172" s="581">
        <v>10655</v>
      </c>
    </row>
    <row r="173" spans="1:14" ht="21.95" customHeight="1">
      <c r="A173" s="587" t="s">
        <v>30</v>
      </c>
      <c r="B173" s="550">
        <f>B174+B175</f>
        <v>45323</v>
      </c>
      <c r="C173" s="550">
        <f t="shared" ref="C173:M173" si="91">C174+C175</f>
        <v>45317</v>
      </c>
      <c r="D173" s="550">
        <f t="shared" si="91"/>
        <v>45305</v>
      </c>
      <c r="E173" s="550">
        <f t="shared" si="91"/>
        <v>45286</v>
      </c>
      <c r="F173" s="550">
        <f t="shared" si="91"/>
        <v>45268</v>
      </c>
      <c r="G173" s="550">
        <f t="shared" si="91"/>
        <v>45255</v>
      </c>
      <c r="H173" s="550">
        <f t="shared" si="91"/>
        <v>45240</v>
      </c>
      <c r="I173" s="550">
        <f t="shared" si="91"/>
        <v>45229</v>
      </c>
      <c r="J173" s="550">
        <f t="shared" si="91"/>
        <v>45211</v>
      </c>
      <c r="K173" s="550">
        <f t="shared" si="91"/>
        <v>45191</v>
      </c>
      <c r="L173" s="550">
        <f t="shared" si="91"/>
        <v>45174</v>
      </c>
      <c r="M173" s="550">
        <f t="shared" si="91"/>
        <v>45159</v>
      </c>
      <c r="N173" s="640"/>
    </row>
    <row r="174" spans="1:14" ht="18" customHeight="1">
      <c r="A174" s="600" t="s">
        <v>33</v>
      </c>
      <c r="B174" s="590">
        <v>35440</v>
      </c>
      <c r="C174" s="590">
        <v>35435</v>
      </c>
      <c r="D174" s="590">
        <v>35427</v>
      </c>
      <c r="E174" s="590">
        <v>35411</v>
      </c>
      <c r="F174" s="590">
        <v>35400</v>
      </c>
      <c r="G174" s="590">
        <v>35391</v>
      </c>
      <c r="H174" s="590">
        <v>35376</v>
      </c>
      <c r="I174" s="590">
        <v>35366</v>
      </c>
      <c r="J174" s="581">
        <v>35355</v>
      </c>
      <c r="K174" s="581">
        <v>35341</v>
      </c>
      <c r="L174" s="581">
        <v>35329</v>
      </c>
      <c r="M174" s="581">
        <v>35318</v>
      </c>
    </row>
    <row r="175" spans="1:14" ht="18" customHeight="1">
      <c r="A175" s="600" t="s">
        <v>34</v>
      </c>
      <c r="B175" s="590">
        <v>9883</v>
      </c>
      <c r="C175" s="590">
        <v>9882</v>
      </c>
      <c r="D175" s="590">
        <v>9878</v>
      </c>
      <c r="E175" s="590">
        <v>9875</v>
      </c>
      <c r="F175" s="590">
        <v>9868</v>
      </c>
      <c r="G175" s="590">
        <v>9864</v>
      </c>
      <c r="H175" s="590">
        <v>9864</v>
      </c>
      <c r="I175" s="590">
        <v>9863</v>
      </c>
      <c r="J175" s="581">
        <v>9856</v>
      </c>
      <c r="K175" s="581">
        <v>9850</v>
      </c>
      <c r="L175" s="581">
        <v>9845</v>
      </c>
      <c r="M175" s="581">
        <v>9841</v>
      </c>
    </row>
    <row r="176" spans="1:14" ht="21.95" customHeight="1">
      <c r="A176" s="587" t="s">
        <v>63</v>
      </c>
      <c r="B176" s="550">
        <f>B177+B178</f>
        <v>21839</v>
      </c>
      <c r="C176" s="550">
        <f t="shared" ref="C176:M176" si="92">C177+C178</f>
        <v>21840</v>
      </c>
      <c r="D176" s="550">
        <f t="shared" si="92"/>
        <v>21841</v>
      </c>
      <c r="E176" s="550">
        <f t="shared" si="92"/>
        <v>21844</v>
      </c>
      <c r="F176" s="550">
        <f t="shared" si="92"/>
        <v>21842</v>
      </c>
      <c r="G176" s="550">
        <f t="shared" si="92"/>
        <v>21847</v>
      </c>
      <c r="H176" s="550">
        <f t="shared" si="92"/>
        <v>21844</v>
      </c>
      <c r="I176" s="550">
        <f t="shared" si="92"/>
        <v>21844</v>
      </c>
      <c r="J176" s="550">
        <f t="shared" si="92"/>
        <v>21838</v>
      </c>
      <c r="K176" s="550">
        <f t="shared" si="92"/>
        <v>21828</v>
      </c>
      <c r="L176" s="550">
        <f t="shared" si="92"/>
        <v>21817</v>
      </c>
      <c r="M176" s="550">
        <f t="shared" si="92"/>
        <v>21811</v>
      </c>
    </row>
    <row r="177" spans="1:13" ht="18" customHeight="1">
      <c r="A177" s="600" t="s">
        <v>33</v>
      </c>
      <c r="B177" s="590">
        <v>13058</v>
      </c>
      <c r="C177" s="590">
        <v>13060</v>
      </c>
      <c r="D177" s="590">
        <v>13061</v>
      </c>
      <c r="E177" s="590">
        <v>13067</v>
      </c>
      <c r="F177" s="590">
        <v>13068</v>
      </c>
      <c r="G177" s="590">
        <v>13072</v>
      </c>
      <c r="H177" s="590">
        <v>13072</v>
      </c>
      <c r="I177" s="590">
        <v>13074</v>
      </c>
      <c r="J177" s="581">
        <v>13072</v>
      </c>
      <c r="K177" s="581">
        <v>13069</v>
      </c>
      <c r="L177" s="581">
        <v>13065</v>
      </c>
      <c r="M177" s="581">
        <v>13066</v>
      </c>
    </row>
    <row r="178" spans="1:13" ht="18" customHeight="1">
      <c r="A178" s="600" t="s">
        <v>34</v>
      </c>
      <c r="B178" s="590">
        <v>8781</v>
      </c>
      <c r="C178" s="590">
        <v>8780</v>
      </c>
      <c r="D178" s="590">
        <v>8780</v>
      </c>
      <c r="E178" s="590">
        <v>8777</v>
      </c>
      <c r="F178" s="590">
        <v>8774</v>
      </c>
      <c r="G178" s="590">
        <v>8775</v>
      </c>
      <c r="H178" s="590">
        <v>8772</v>
      </c>
      <c r="I178" s="590">
        <v>8770</v>
      </c>
      <c r="J178" s="581">
        <v>8766</v>
      </c>
      <c r="K178" s="581">
        <v>8759</v>
      </c>
      <c r="L178" s="581">
        <v>8752</v>
      </c>
      <c r="M178" s="581">
        <v>8745</v>
      </c>
    </row>
    <row r="179" spans="1:13" ht="5.0999999999999996" customHeight="1">
      <c r="A179" s="593"/>
      <c r="B179" s="594"/>
      <c r="C179" s="594"/>
      <c r="D179" s="594"/>
      <c r="E179" s="594"/>
      <c r="F179" s="594"/>
      <c r="G179" s="594"/>
      <c r="H179" s="594"/>
      <c r="I179" s="594"/>
      <c r="J179" s="594"/>
      <c r="K179" s="594"/>
      <c r="L179" s="594"/>
      <c r="M179" s="594"/>
    </row>
    <row r="180" spans="1:13" s="273" customFormat="1" ht="11.1" customHeight="1">
      <c r="A180" s="607"/>
      <c r="B180" s="607"/>
      <c r="C180" s="607"/>
      <c r="D180" s="607"/>
      <c r="E180" s="607"/>
      <c r="F180" s="607"/>
      <c r="G180" s="471"/>
      <c r="H180" s="607"/>
      <c r="I180" s="607"/>
      <c r="J180" s="607"/>
      <c r="K180" s="607"/>
      <c r="L180" s="607"/>
      <c r="M180" s="606" t="s">
        <v>49</v>
      </c>
    </row>
    <row r="181" spans="1:13" s="273" customFormat="1" ht="11.1" customHeight="1">
      <c r="A181" s="366"/>
      <c r="B181" s="366"/>
      <c r="C181" s="366"/>
      <c r="D181" s="366"/>
      <c r="E181" s="366"/>
      <c r="F181" s="366"/>
      <c r="G181" s="150"/>
      <c r="H181" s="366"/>
      <c r="I181" s="366"/>
      <c r="J181" s="366"/>
      <c r="K181" s="366"/>
      <c r="L181" s="366"/>
      <c r="M181" s="366"/>
    </row>
    <row r="182" spans="1:13" s="273" customFormat="1" ht="11.1" customHeight="1">
      <c r="A182" s="366"/>
      <c r="B182" s="366"/>
      <c r="C182" s="366"/>
      <c r="D182" s="366"/>
      <c r="E182" s="366"/>
      <c r="F182" s="366"/>
      <c r="G182" s="150"/>
      <c r="H182" s="366"/>
      <c r="I182" s="366"/>
      <c r="J182" s="366"/>
      <c r="K182" s="366"/>
      <c r="L182" s="366"/>
      <c r="M182" s="366"/>
    </row>
    <row r="183" spans="1:13" s="273" customFormat="1" ht="11.1" customHeight="1">
      <c r="A183" s="366"/>
      <c r="B183" s="366"/>
      <c r="C183" s="366"/>
      <c r="D183" s="366"/>
      <c r="E183" s="366"/>
      <c r="F183" s="366"/>
      <c r="G183" s="150"/>
      <c r="H183" s="366"/>
      <c r="I183" s="366"/>
      <c r="J183" s="366"/>
      <c r="K183" s="366"/>
      <c r="L183" s="366"/>
      <c r="M183" s="366"/>
    </row>
    <row r="184" spans="1:13" ht="13.5">
      <c r="A184" s="788" t="str">
        <f>A1</f>
        <v>7.23   PUNO: AFILIADOS ACTIVOS AL SISTEMA PRIVADO DE PENSIONES POR MES, SEGÚN AFPs Y SEXO, 2015 - 2023</v>
      </c>
      <c r="B184" s="788"/>
      <c r="C184" s="788"/>
      <c r="D184" s="788"/>
      <c r="E184" s="788"/>
      <c r="F184" s="788"/>
      <c r="G184" s="788"/>
      <c r="H184" s="788"/>
      <c r="I184" s="788"/>
      <c r="J184" s="788"/>
      <c r="K184" s="788"/>
      <c r="L184" s="788"/>
      <c r="M184" s="788"/>
    </row>
    <row r="185" spans="1:13" ht="13.5">
      <c r="A185" s="521"/>
      <c r="B185" s="431"/>
      <c r="C185" s="431"/>
      <c r="D185" s="431"/>
      <c r="E185" s="431"/>
      <c r="F185" s="431"/>
      <c r="G185" s="431"/>
      <c r="H185" s="431"/>
      <c r="I185" s="431"/>
      <c r="J185" s="595"/>
      <c r="K185" s="595"/>
      <c r="L185" s="595"/>
      <c r="M185" s="609" t="s">
        <v>283</v>
      </c>
    </row>
    <row r="186" spans="1:13" ht="21.95" customHeight="1">
      <c r="A186" s="596" t="s">
        <v>282</v>
      </c>
      <c r="B186" s="584" t="s">
        <v>207</v>
      </c>
      <c r="C186" s="584" t="s">
        <v>208</v>
      </c>
      <c r="D186" s="584" t="s">
        <v>228</v>
      </c>
      <c r="E186" s="584" t="s">
        <v>210</v>
      </c>
      <c r="F186" s="584" t="s">
        <v>211</v>
      </c>
      <c r="G186" s="584" t="s">
        <v>212</v>
      </c>
      <c r="H186" s="584" t="s">
        <v>213</v>
      </c>
      <c r="I186" s="584" t="s">
        <v>214</v>
      </c>
      <c r="J186" s="584" t="s">
        <v>215</v>
      </c>
      <c r="K186" s="584" t="s">
        <v>216</v>
      </c>
      <c r="L186" s="584" t="s">
        <v>217</v>
      </c>
      <c r="M186" s="584" t="s">
        <v>218</v>
      </c>
    </row>
    <row r="187" spans="1:13" ht="17.100000000000001" customHeight="1">
      <c r="A187" s="597">
        <v>2023</v>
      </c>
      <c r="B187" s="585"/>
      <c r="C187" s="585"/>
      <c r="D187" s="585"/>
      <c r="E187" s="585"/>
      <c r="F187" s="585"/>
      <c r="G187" s="585"/>
      <c r="H187" s="585"/>
      <c r="I187" s="585"/>
      <c r="J187" s="585"/>
      <c r="K187" s="585"/>
      <c r="L187" s="585"/>
      <c r="M187" s="586"/>
    </row>
    <row r="188" spans="1:13" ht="15" customHeight="1">
      <c r="A188" s="598" t="s">
        <v>262</v>
      </c>
      <c r="B188" s="588">
        <f t="shared" ref="B188:G188" si="93">B189+B190</f>
        <v>180298</v>
      </c>
      <c r="C188" s="588">
        <f t="shared" si="93"/>
        <v>180890</v>
      </c>
      <c r="D188" s="588">
        <f t="shared" si="93"/>
        <v>181682</v>
      </c>
      <c r="E188" s="588">
        <f t="shared" si="93"/>
        <v>182419</v>
      </c>
      <c r="F188" s="588">
        <f t="shared" si="93"/>
        <v>183334</v>
      </c>
      <c r="G188" s="588">
        <f t="shared" si="93"/>
        <v>184351</v>
      </c>
      <c r="H188" s="387" t="s">
        <v>261</v>
      </c>
      <c r="I188" s="387" t="s">
        <v>261</v>
      </c>
      <c r="J188" s="387" t="s">
        <v>261</v>
      </c>
      <c r="K188" s="387" t="s">
        <v>261</v>
      </c>
      <c r="L188" s="387" t="s">
        <v>261</v>
      </c>
      <c r="M188" s="387" t="s">
        <v>261</v>
      </c>
    </row>
    <row r="189" spans="1:13" ht="15" customHeight="1">
      <c r="A189" s="599" t="s">
        <v>33</v>
      </c>
      <c r="B189" s="590">
        <v>124547</v>
      </c>
      <c r="C189" s="590">
        <v>124930</v>
      </c>
      <c r="D189" s="590">
        <v>125391</v>
      </c>
      <c r="E189" s="590">
        <v>125805</v>
      </c>
      <c r="F189" s="590">
        <v>126386</v>
      </c>
      <c r="G189" s="590">
        <v>126994</v>
      </c>
      <c r="H189" s="527" t="s">
        <v>261</v>
      </c>
      <c r="I189" s="527" t="s">
        <v>261</v>
      </c>
      <c r="J189" s="527" t="s">
        <v>261</v>
      </c>
      <c r="K189" s="527" t="s">
        <v>261</v>
      </c>
      <c r="L189" s="527" t="s">
        <v>261</v>
      </c>
      <c r="M189" s="527" t="s">
        <v>261</v>
      </c>
    </row>
    <row r="190" spans="1:13" ht="15" customHeight="1">
      <c r="A190" s="600" t="s">
        <v>34</v>
      </c>
      <c r="B190" s="590">
        <v>55751</v>
      </c>
      <c r="C190" s="590">
        <v>55960</v>
      </c>
      <c r="D190" s="590">
        <v>56291</v>
      </c>
      <c r="E190" s="590">
        <v>56614</v>
      </c>
      <c r="F190" s="590">
        <v>56948</v>
      </c>
      <c r="G190" s="590">
        <v>57357</v>
      </c>
      <c r="H190" s="527" t="s">
        <v>261</v>
      </c>
      <c r="I190" s="527" t="s">
        <v>261</v>
      </c>
      <c r="J190" s="527" t="s">
        <v>261</v>
      </c>
      <c r="K190" s="527" t="s">
        <v>261</v>
      </c>
      <c r="L190" s="527" t="s">
        <v>261</v>
      </c>
      <c r="M190" s="527" t="s">
        <v>261</v>
      </c>
    </row>
    <row r="191" spans="1:13" ht="15" customHeight="1">
      <c r="A191" s="587" t="s">
        <v>28</v>
      </c>
      <c r="B191" s="588">
        <f t="shared" ref="B191:G191" si="94">B192+B193</f>
        <v>81276</v>
      </c>
      <c r="C191" s="588">
        <f t="shared" si="94"/>
        <v>81888</v>
      </c>
      <c r="D191" s="588">
        <f t="shared" si="94"/>
        <v>82707</v>
      </c>
      <c r="E191" s="588">
        <f t="shared" si="94"/>
        <v>83469</v>
      </c>
      <c r="F191" s="588">
        <f t="shared" si="94"/>
        <v>84400</v>
      </c>
      <c r="G191" s="588">
        <f t="shared" si="94"/>
        <v>85410</v>
      </c>
      <c r="H191" s="387" t="s">
        <v>261</v>
      </c>
      <c r="I191" s="387" t="s">
        <v>261</v>
      </c>
      <c r="J191" s="387" t="s">
        <v>261</v>
      </c>
      <c r="K191" s="387" t="s">
        <v>261</v>
      </c>
      <c r="L191" s="387" t="s">
        <v>261</v>
      </c>
      <c r="M191" s="387" t="s">
        <v>261</v>
      </c>
    </row>
    <row r="192" spans="1:13" ht="15" customHeight="1">
      <c r="A192" s="600" t="s">
        <v>33</v>
      </c>
      <c r="B192" s="590">
        <v>54763</v>
      </c>
      <c r="C192" s="590">
        <v>55161</v>
      </c>
      <c r="D192" s="590">
        <v>55645</v>
      </c>
      <c r="E192" s="590">
        <v>56084</v>
      </c>
      <c r="F192" s="590">
        <v>56675</v>
      </c>
      <c r="G192" s="590">
        <v>57289</v>
      </c>
      <c r="H192" s="527" t="s">
        <v>261</v>
      </c>
      <c r="I192" s="527" t="s">
        <v>261</v>
      </c>
      <c r="J192" s="527" t="s">
        <v>261</v>
      </c>
      <c r="K192" s="527" t="s">
        <v>261</v>
      </c>
      <c r="L192" s="527" t="s">
        <v>261</v>
      </c>
      <c r="M192" s="527" t="s">
        <v>261</v>
      </c>
    </row>
    <row r="193" spans="1:14" ht="15" customHeight="1">
      <c r="A193" s="600" t="s">
        <v>34</v>
      </c>
      <c r="B193" s="590">
        <v>26513</v>
      </c>
      <c r="C193" s="590">
        <v>26727</v>
      </c>
      <c r="D193" s="590">
        <v>27062</v>
      </c>
      <c r="E193" s="590">
        <v>27385</v>
      </c>
      <c r="F193" s="590">
        <v>27725</v>
      </c>
      <c r="G193" s="590">
        <v>28121</v>
      </c>
      <c r="H193" s="527" t="s">
        <v>261</v>
      </c>
      <c r="I193" s="527" t="s">
        <v>261</v>
      </c>
      <c r="J193" s="527" t="s">
        <v>261</v>
      </c>
      <c r="K193" s="527" t="s">
        <v>261</v>
      </c>
      <c r="L193" s="527" t="s">
        <v>261</v>
      </c>
      <c r="M193" s="527" t="s">
        <v>261</v>
      </c>
    </row>
    <row r="194" spans="1:14" ht="15" customHeight="1">
      <c r="A194" s="592" t="s">
        <v>29</v>
      </c>
      <c r="B194" s="588">
        <f t="shared" ref="B194:G194" si="95">B195+B196</f>
        <v>32057</v>
      </c>
      <c r="C194" s="588">
        <f t="shared" si="95"/>
        <v>32045</v>
      </c>
      <c r="D194" s="588">
        <f t="shared" si="95"/>
        <v>32029</v>
      </c>
      <c r="E194" s="588">
        <f t="shared" si="95"/>
        <v>32018</v>
      </c>
      <c r="F194" s="588">
        <f t="shared" si="95"/>
        <v>32011</v>
      </c>
      <c r="G194" s="588">
        <f t="shared" si="95"/>
        <v>32036</v>
      </c>
      <c r="H194" s="387" t="s">
        <v>261</v>
      </c>
      <c r="I194" s="387" t="s">
        <v>261</v>
      </c>
      <c r="J194" s="387" t="s">
        <v>261</v>
      </c>
      <c r="K194" s="387" t="s">
        <v>261</v>
      </c>
      <c r="L194" s="387" t="s">
        <v>261</v>
      </c>
      <c r="M194" s="387" t="s">
        <v>261</v>
      </c>
    </row>
    <row r="195" spans="1:14" ht="15" customHeight="1">
      <c r="A195" s="600" t="s">
        <v>33</v>
      </c>
      <c r="B195" s="590">
        <v>21404</v>
      </c>
      <c r="C195" s="590">
        <v>21394</v>
      </c>
      <c r="D195" s="590">
        <v>21380</v>
      </c>
      <c r="E195" s="590">
        <v>21367</v>
      </c>
      <c r="F195" s="590">
        <v>21363</v>
      </c>
      <c r="G195" s="590">
        <v>21374</v>
      </c>
      <c r="H195" s="527" t="s">
        <v>261</v>
      </c>
      <c r="I195" s="527" t="s">
        <v>261</v>
      </c>
      <c r="J195" s="527" t="s">
        <v>261</v>
      </c>
      <c r="K195" s="527" t="s">
        <v>261</v>
      </c>
      <c r="L195" s="527" t="s">
        <v>261</v>
      </c>
      <c r="M195" s="527" t="s">
        <v>261</v>
      </c>
    </row>
    <row r="196" spans="1:14" ht="15" customHeight="1">
      <c r="A196" s="600" t="s">
        <v>34</v>
      </c>
      <c r="B196" s="590">
        <v>10653</v>
      </c>
      <c r="C196" s="590">
        <v>10651</v>
      </c>
      <c r="D196" s="590">
        <v>10649</v>
      </c>
      <c r="E196" s="590">
        <v>10651</v>
      </c>
      <c r="F196" s="590">
        <v>10648</v>
      </c>
      <c r="G196" s="590">
        <v>10662</v>
      </c>
      <c r="H196" s="527" t="s">
        <v>261</v>
      </c>
      <c r="I196" s="527" t="s">
        <v>261</v>
      </c>
      <c r="J196" s="527" t="s">
        <v>261</v>
      </c>
      <c r="K196" s="527" t="s">
        <v>261</v>
      </c>
      <c r="L196" s="527" t="s">
        <v>261</v>
      </c>
      <c r="M196" s="527" t="s">
        <v>261</v>
      </c>
    </row>
    <row r="197" spans="1:14" ht="15" customHeight="1">
      <c r="A197" s="587" t="s">
        <v>30</v>
      </c>
      <c r="B197" s="588">
        <f t="shared" ref="B197:G197" si="96">B198+B199</f>
        <v>45150</v>
      </c>
      <c r="C197" s="588">
        <f t="shared" si="96"/>
        <v>45138</v>
      </c>
      <c r="D197" s="588">
        <f t="shared" si="96"/>
        <v>45122</v>
      </c>
      <c r="E197" s="588">
        <f t="shared" si="96"/>
        <v>45109</v>
      </c>
      <c r="F197" s="588">
        <f t="shared" si="96"/>
        <v>45092</v>
      </c>
      <c r="G197" s="588">
        <f t="shared" si="96"/>
        <v>45077</v>
      </c>
      <c r="H197" s="387" t="s">
        <v>261</v>
      </c>
      <c r="I197" s="387" t="s">
        <v>261</v>
      </c>
      <c r="J197" s="387" t="s">
        <v>261</v>
      </c>
      <c r="K197" s="387" t="s">
        <v>261</v>
      </c>
      <c r="L197" s="387" t="s">
        <v>261</v>
      </c>
      <c r="M197" s="387" t="s">
        <v>261</v>
      </c>
    </row>
    <row r="198" spans="1:14" ht="15" customHeight="1">
      <c r="A198" s="600" t="s">
        <v>33</v>
      </c>
      <c r="B198" s="590">
        <v>35309</v>
      </c>
      <c r="C198" s="590">
        <v>35301</v>
      </c>
      <c r="D198" s="590">
        <v>35287</v>
      </c>
      <c r="E198" s="590">
        <v>35274</v>
      </c>
      <c r="F198" s="590">
        <v>35261</v>
      </c>
      <c r="G198" s="590">
        <v>35248</v>
      </c>
      <c r="H198" s="527" t="s">
        <v>261</v>
      </c>
      <c r="I198" s="527" t="s">
        <v>261</v>
      </c>
      <c r="J198" s="527" t="s">
        <v>261</v>
      </c>
      <c r="K198" s="527" t="s">
        <v>261</v>
      </c>
      <c r="L198" s="527" t="s">
        <v>261</v>
      </c>
      <c r="M198" s="527" t="s">
        <v>261</v>
      </c>
    </row>
    <row r="199" spans="1:14" ht="15" customHeight="1">
      <c r="A199" s="600" t="s">
        <v>34</v>
      </c>
      <c r="B199" s="590">
        <v>9841</v>
      </c>
      <c r="C199" s="590">
        <v>9837</v>
      </c>
      <c r="D199" s="590">
        <v>9835</v>
      </c>
      <c r="E199" s="590">
        <v>9835</v>
      </c>
      <c r="F199" s="590">
        <v>9831</v>
      </c>
      <c r="G199" s="590">
        <v>9829</v>
      </c>
      <c r="H199" s="527" t="s">
        <v>261</v>
      </c>
      <c r="I199" s="527" t="s">
        <v>261</v>
      </c>
      <c r="J199" s="527" t="s">
        <v>261</v>
      </c>
      <c r="K199" s="527" t="s">
        <v>261</v>
      </c>
      <c r="L199" s="527" t="s">
        <v>261</v>
      </c>
      <c r="M199" s="527" t="s">
        <v>261</v>
      </c>
    </row>
    <row r="200" spans="1:14" ht="15" customHeight="1">
      <c r="A200" s="587" t="s">
        <v>63</v>
      </c>
      <c r="B200" s="588">
        <f t="shared" ref="B200:G200" si="97">B201+B202</f>
        <v>21815</v>
      </c>
      <c r="C200" s="588">
        <f t="shared" si="97"/>
        <v>21819</v>
      </c>
      <c r="D200" s="588">
        <f t="shared" si="97"/>
        <v>21824</v>
      </c>
      <c r="E200" s="588">
        <f t="shared" si="97"/>
        <v>21823</v>
      </c>
      <c r="F200" s="588">
        <f t="shared" si="97"/>
        <v>21831</v>
      </c>
      <c r="G200" s="588">
        <f t="shared" si="97"/>
        <v>21828</v>
      </c>
      <c r="H200" s="387" t="s">
        <v>261</v>
      </c>
      <c r="I200" s="387" t="s">
        <v>261</v>
      </c>
      <c r="J200" s="387" t="s">
        <v>261</v>
      </c>
      <c r="K200" s="387" t="s">
        <v>261</v>
      </c>
      <c r="L200" s="387" t="s">
        <v>261</v>
      </c>
      <c r="M200" s="387" t="s">
        <v>261</v>
      </c>
      <c r="N200" s="491"/>
    </row>
    <row r="201" spans="1:14" ht="15" customHeight="1">
      <c r="A201" s="600" t="s">
        <v>33</v>
      </c>
      <c r="B201" s="590">
        <v>13071</v>
      </c>
      <c r="C201" s="590">
        <v>13074</v>
      </c>
      <c r="D201" s="590">
        <v>13079</v>
      </c>
      <c r="E201" s="590">
        <v>13080</v>
      </c>
      <c r="F201" s="590">
        <v>13087</v>
      </c>
      <c r="G201" s="590">
        <v>13083</v>
      </c>
      <c r="H201" s="527" t="s">
        <v>261</v>
      </c>
      <c r="I201" s="527" t="s">
        <v>261</v>
      </c>
      <c r="J201" s="527" t="s">
        <v>261</v>
      </c>
      <c r="K201" s="527" t="s">
        <v>261</v>
      </c>
      <c r="L201" s="527" t="s">
        <v>261</v>
      </c>
      <c r="M201" s="527" t="s">
        <v>261</v>
      </c>
    </row>
    <row r="202" spans="1:14" ht="15" customHeight="1">
      <c r="A202" s="600" t="s">
        <v>34</v>
      </c>
      <c r="B202" s="590">
        <v>8744</v>
      </c>
      <c r="C202" s="590">
        <v>8745</v>
      </c>
      <c r="D202" s="590">
        <v>8745</v>
      </c>
      <c r="E202" s="590">
        <v>8743</v>
      </c>
      <c r="F202" s="590">
        <v>8744</v>
      </c>
      <c r="G202" s="590">
        <v>8745</v>
      </c>
      <c r="H202" s="527" t="s">
        <v>261</v>
      </c>
      <c r="I202" s="527" t="s">
        <v>261</v>
      </c>
      <c r="J202" s="527" t="s">
        <v>261</v>
      </c>
      <c r="K202" s="527" t="s">
        <v>261</v>
      </c>
      <c r="L202" s="527" t="s">
        <v>261</v>
      </c>
      <c r="M202" s="527" t="s">
        <v>261</v>
      </c>
    </row>
    <row r="203" spans="1:14" ht="9.75" hidden="1" customHeight="1">
      <c r="A203" s="600"/>
      <c r="B203" s="590"/>
      <c r="C203" s="590"/>
      <c r="D203" s="590"/>
      <c r="E203" s="590"/>
      <c r="F203" s="590"/>
      <c r="G203" s="590"/>
      <c r="H203" s="590"/>
      <c r="I203" s="590"/>
      <c r="J203" s="590"/>
      <c r="K203" s="590"/>
      <c r="L203" s="590"/>
      <c r="M203" s="272"/>
    </row>
    <row r="204" spans="1:14" ht="5.0999999999999996" customHeight="1">
      <c r="A204" s="593"/>
      <c r="B204" s="594"/>
      <c r="C204" s="594"/>
      <c r="D204" s="594"/>
      <c r="E204" s="594"/>
      <c r="F204" s="594"/>
      <c r="G204" s="594"/>
      <c r="H204" s="594"/>
      <c r="I204" s="594"/>
      <c r="J204" s="594"/>
      <c r="K204" s="594"/>
      <c r="L204" s="594"/>
      <c r="M204" s="594"/>
    </row>
    <row r="205" spans="1:14" s="273" customFormat="1" ht="11.1" customHeight="1">
      <c r="A205" s="607" t="s">
        <v>225</v>
      </c>
      <c r="B205" s="607"/>
      <c r="C205" s="607"/>
      <c r="D205" s="607"/>
      <c r="E205" s="607"/>
      <c r="F205" s="607"/>
      <c r="G205" s="471"/>
      <c r="H205" s="607"/>
      <c r="I205" s="607"/>
      <c r="J205" s="607"/>
      <c r="K205" s="607"/>
      <c r="L205" s="607"/>
      <c r="M205" s="607"/>
    </row>
  </sheetData>
  <mergeCells count="8">
    <mergeCell ref="A1:M1"/>
    <mergeCell ref="A63:M63"/>
    <mergeCell ref="A103:M103"/>
    <mergeCell ref="A143:M143"/>
    <mergeCell ref="A184:M184"/>
    <mergeCell ref="A3:A4"/>
    <mergeCell ref="B3:G3"/>
    <mergeCell ref="H3:M3"/>
  </mergeCells>
  <phoneticPr fontId="0" type="noConversion"/>
  <pageMargins left="0.78740157480314965" right="0.78740157480314965" top="0.98425196850393704" bottom="0.98425196850393704" header="0.31496062992125984" footer="0"/>
  <pageSetup paperSize="9" orientation="portrait" r:id="rId1"/>
  <headerFooter alignWithMargins="0"/>
  <ignoredErrors>
    <ignoredError sqref="B15:G15 H15:M15" formulaRange="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zoomScaleNormal="100" zoomScaleSheetLayoutView="100" workbookViewId="0">
      <selection activeCell="P55" sqref="P55"/>
    </sheetView>
  </sheetViews>
  <sheetFormatPr baseColWidth="10" defaultColWidth="13.42578125" defaultRowHeight="12.75"/>
  <cols>
    <col min="1" max="1" width="8.42578125" customWidth="1"/>
    <col min="2" max="13" width="6.28515625" customWidth="1"/>
    <col min="14" max="16" width="12.28515625" customWidth="1"/>
  </cols>
  <sheetData>
    <row r="1" spans="1:16" ht="12.95" customHeight="1">
      <c r="A1" s="909" t="s">
        <v>263</v>
      </c>
      <c r="B1" s="909"/>
      <c r="C1" s="909"/>
      <c r="D1" s="909"/>
      <c r="E1" s="909"/>
      <c r="F1" s="909"/>
      <c r="G1" s="909"/>
      <c r="H1" s="909"/>
      <c r="I1" s="909"/>
      <c r="J1" s="909"/>
      <c r="K1" s="909"/>
      <c r="L1" s="909"/>
      <c r="M1" s="909"/>
    </row>
    <row r="2" spans="1:16" ht="12.95" customHeight="1">
      <c r="A2" s="495" t="s">
        <v>244</v>
      </c>
      <c r="B2" s="114"/>
      <c r="C2" s="114"/>
      <c r="D2" s="114"/>
      <c r="E2" s="114"/>
      <c r="F2" s="114"/>
      <c r="G2" s="114"/>
      <c r="J2" s="114"/>
      <c r="K2" s="114"/>
      <c r="L2" s="114"/>
      <c r="M2" s="114"/>
      <c r="N2" s="114"/>
      <c r="O2" s="114"/>
      <c r="P2" s="114"/>
    </row>
    <row r="3" spans="1:16" ht="3" customHeight="1">
      <c r="A3" s="370"/>
      <c r="B3" s="116"/>
      <c r="C3" s="116"/>
      <c r="D3" s="116"/>
      <c r="E3" s="116"/>
      <c r="F3" s="116"/>
      <c r="G3" s="116"/>
      <c r="H3" s="116"/>
      <c r="I3" s="116"/>
      <c r="J3" s="116"/>
      <c r="K3" s="116"/>
      <c r="L3" s="116"/>
      <c r="M3" s="116"/>
      <c r="N3" s="15"/>
      <c r="O3" s="15"/>
      <c r="P3" s="3"/>
    </row>
    <row r="4" spans="1:16" ht="18" customHeight="1">
      <c r="A4" s="904" t="s">
        <v>31</v>
      </c>
      <c r="B4" s="907" t="s">
        <v>50</v>
      </c>
      <c r="C4" s="908"/>
      <c r="D4" s="908"/>
      <c r="E4" s="908"/>
      <c r="F4" s="908"/>
      <c r="G4" s="908"/>
      <c r="H4" s="908"/>
      <c r="I4" s="908"/>
      <c r="J4" s="908"/>
      <c r="K4" s="908"/>
      <c r="L4" s="908"/>
      <c r="M4" s="908"/>
    </row>
    <row r="5" spans="1:16" ht="18" customHeight="1">
      <c r="A5" s="905"/>
      <c r="B5" s="63" t="s">
        <v>207</v>
      </c>
      <c r="C5" s="63" t="s">
        <v>208</v>
      </c>
      <c r="D5" s="63" t="s">
        <v>209</v>
      </c>
      <c r="E5" s="63" t="s">
        <v>210</v>
      </c>
      <c r="F5" s="63" t="s">
        <v>211</v>
      </c>
      <c r="G5" s="63" t="s">
        <v>212</v>
      </c>
      <c r="H5" s="63" t="s">
        <v>213</v>
      </c>
      <c r="I5" s="63" t="s">
        <v>214</v>
      </c>
      <c r="J5" s="63" t="s">
        <v>215</v>
      </c>
      <c r="K5" s="63" t="s">
        <v>216</v>
      </c>
      <c r="L5" s="63" t="s">
        <v>217</v>
      </c>
      <c r="M5" s="63" t="s">
        <v>218</v>
      </c>
    </row>
    <row r="6" spans="1:16" ht="4.5" customHeight="1">
      <c r="A6" s="368"/>
      <c r="B6" s="16"/>
      <c r="C6" s="16"/>
      <c r="D6" s="16"/>
      <c r="E6" s="16"/>
      <c r="F6" s="16"/>
      <c r="G6" s="16"/>
      <c r="H6" s="16"/>
      <c r="I6" s="16"/>
      <c r="J6" s="16"/>
      <c r="K6" s="16"/>
      <c r="L6" s="16"/>
      <c r="M6" s="16"/>
    </row>
    <row r="7" spans="1:16" ht="12.95" hidden="1" customHeight="1">
      <c r="A7" s="369">
        <v>1990</v>
      </c>
      <c r="B7" s="93">
        <v>0.56999999999999995</v>
      </c>
      <c r="C7" s="93">
        <v>0.78</v>
      </c>
      <c r="D7" s="93">
        <v>1.01</v>
      </c>
      <c r="E7" s="93">
        <v>1.4</v>
      </c>
      <c r="F7" s="93">
        <v>1.9</v>
      </c>
      <c r="G7" s="93">
        <v>2.5499999999999998</v>
      </c>
      <c r="H7" s="93">
        <v>4</v>
      </c>
      <c r="I7" s="93">
        <v>16</v>
      </c>
      <c r="J7" s="93">
        <v>25</v>
      </c>
      <c r="K7" s="93">
        <v>25</v>
      </c>
      <c r="L7" s="93">
        <v>25</v>
      </c>
      <c r="M7" s="93">
        <v>25</v>
      </c>
    </row>
    <row r="8" spans="1:16" ht="19.5" hidden="1" customHeight="1">
      <c r="A8" s="369">
        <f t="shared" ref="A8:A21" si="0">A7+1</f>
        <v>1991</v>
      </c>
      <c r="B8" s="93">
        <v>38</v>
      </c>
      <c r="C8" s="93">
        <v>38</v>
      </c>
      <c r="D8" s="93">
        <v>38</v>
      </c>
      <c r="E8" s="93">
        <v>38</v>
      </c>
      <c r="F8" s="93">
        <v>38</v>
      </c>
      <c r="G8" s="93">
        <v>38</v>
      </c>
      <c r="H8" s="93">
        <v>38</v>
      </c>
      <c r="I8" s="93">
        <v>38</v>
      </c>
      <c r="J8" s="93">
        <v>38</v>
      </c>
      <c r="K8" s="93">
        <v>38</v>
      </c>
      <c r="L8" s="93">
        <v>38</v>
      </c>
      <c r="M8" s="93">
        <v>38</v>
      </c>
    </row>
    <row r="9" spans="1:16" ht="19.5" hidden="1" customHeight="1">
      <c r="A9" s="369">
        <f t="shared" si="0"/>
        <v>1992</v>
      </c>
      <c r="B9" s="93">
        <v>38</v>
      </c>
      <c r="C9" s="93">
        <v>62.62</v>
      </c>
      <c r="D9" s="93">
        <v>72</v>
      </c>
      <c r="E9" s="93">
        <v>72</v>
      </c>
      <c r="F9" s="93">
        <v>72</v>
      </c>
      <c r="G9" s="93">
        <v>72</v>
      </c>
      <c r="H9" s="93">
        <v>72</v>
      </c>
      <c r="I9" s="93">
        <v>72</v>
      </c>
      <c r="J9" s="93">
        <v>72</v>
      </c>
      <c r="K9" s="93">
        <v>72</v>
      </c>
      <c r="L9" s="93">
        <v>72</v>
      </c>
      <c r="M9" s="93">
        <v>72</v>
      </c>
    </row>
    <row r="10" spans="1:16" ht="19.5" hidden="1" customHeight="1">
      <c r="A10" s="369">
        <f t="shared" si="0"/>
        <v>1993</v>
      </c>
      <c r="B10" s="93">
        <v>72</v>
      </c>
      <c r="C10" s="93">
        <v>72</v>
      </c>
      <c r="D10" s="93">
        <v>72</v>
      </c>
      <c r="E10" s="93">
        <v>72</v>
      </c>
      <c r="F10" s="93">
        <v>72</v>
      </c>
      <c r="G10" s="93">
        <v>72</v>
      </c>
      <c r="H10" s="93">
        <v>72</v>
      </c>
      <c r="I10" s="93">
        <v>72</v>
      </c>
      <c r="J10" s="93">
        <v>72</v>
      </c>
      <c r="K10" s="93">
        <v>72</v>
      </c>
      <c r="L10" s="93">
        <v>72</v>
      </c>
      <c r="M10" s="93">
        <v>72</v>
      </c>
    </row>
    <row r="11" spans="1:16" ht="19.5" hidden="1" customHeight="1">
      <c r="A11" s="369">
        <f t="shared" si="0"/>
        <v>1994</v>
      </c>
      <c r="B11" s="93">
        <v>72</v>
      </c>
      <c r="C11" s="93">
        <v>72</v>
      </c>
      <c r="D11" s="93">
        <v>72</v>
      </c>
      <c r="E11" s="93">
        <v>132</v>
      </c>
      <c r="F11" s="93">
        <v>132</v>
      </c>
      <c r="G11" s="93">
        <v>132</v>
      </c>
      <c r="H11" s="93">
        <v>132</v>
      </c>
      <c r="I11" s="93">
        <v>132</v>
      </c>
      <c r="J11" s="93">
        <v>132</v>
      </c>
      <c r="K11" s="93">
        <v>132</v>
      </c>
      <c r="L11" s="93">
        <v>132</v>
      </c>
      <c r="M11" s="93">
        <v>132</v>
      </c>
    </row>
    <row r="12" spans="1:16" ht="19.5" hidden="1" customHeight="1">
      <c r="A12" s="369">
        <f t="shared" si="0"/>
        <v>1995</v>
      </c>
      <c r="B12" s="93">
        <v>132</v>
      </c>
      <c r="C12" s="93">
        <v>132</v>
      </c>
      <c r="D12" s="93">
        <v>132</v>
      </c>
      <c r="E12" s="93">
        <v>132</v>
      </c>
      <c r="F12" s="93">
        <v>132</v>
      </c>
      <c r="G12" s="93">
        <v>132</v>
      </c>
      <c r="H12" s="93">
        <v>132</v>
      </c>
      <c r="I12" s="93">
        <v>132</v>
      </c>
      <c r="J12" s="93">
        <v>132</v>
      </c>
      <c r="K12" s="93">
        <v>132</v>
      </c>
      <c r="L12" s="93">
        <v>132</v>
      </c>
      <c r="M12" s="93">
        <v>132</v>
      </c>
    </row>
    <row r="13" spans="1:16" ht="19.5" hidden="1" customHeight="1">
      <c r="A13" s="369">
        <f t="shared" si="0"/>
        <v>1996</v>
      </c>
      <c r="B13" s="93">
        <v>132</v>
      </c>
      <c r="C13" s="93">
        <v>132</v>
      </c>
      <c r="D13" s="93">
        <v>132</v>
      </c>
      <c r="E13" s="93">
        <v>132</v>
      </c>
      <c r="F13" s="93">
        <v>132</v>
      </c>
      <c r="G13" s="93">
        <v>132</v>
      </c>
      <c r="H13" s="93">
        <v>132</v>
      </c>
      <c r="I13" s="93">
        <v>132</v>
      </c>
      <c r="J13" s="93">
        <v>132</v>
      </c>
      <c r="K13" s="93">
        <v>215</v>
      </c>
      <c r="L13" s="93">
        <v>215</v>
      </c>
      <c r="M13" s="93">
        <v>215</v>
      </c>
    </row>
    <row r="14" spans="1:16" ht="19.5" hidden="1" customHeight="1">
      <c r="A14" s="369">
        <f t="shared" si="0"/>
        <v>1997</v>
      </c>
      <c r="B14" s="93">
        <v>215</v>
      </c>
      <c r="C14" s="93">
        <v>215</v>
      </c>
      <c r="D14" s="93">
        <v>215</v>
      </c>
      <c r="E14" s="93">
        <v>265</v>
      </c>
      <c r="F14" s="93">
        <v>300</v>
      </c>
      <c r="G14" s="93">
        <v>300</v>
      </c>
      <c r="H14" s="93">
        <v>300</v>
      </c>
      <c r="I14" s="93">
        <v>300</v>
      </c>
      <c r="J14" s="93">
        <v>345</v>
      </c>
      <c r="K14" s="93">
        <v>345</v>
      </c>
      <c r="L14" s="93">
        <v>345</v>
      </c>
      <c r="M14" s="93">
        <v>345</v>
      </c>
    </row>
    <row r="15" spans="1:16" ht="19.5" hidden="1" customHeight="1">
      <c r="A15" s="369">
        <f t="shared" si="0"/>
        <v>1998</v>
      </c>
      <c r="B15" s="93">
        <v>345</v>
      </c>
      <c r="C15" s="93">
        <v>345</v>
      </c>
      <c r="D15" s="93">
        <v>345</v>
      </c>
      <c r="E15" s="93">
        <v>345</v>
      </c>
      <c r="F15" s="93">
        <v>345</v>
      </c>
      <c r="G15" s="93">
        <v>345</v>
      </c>
      <c r="H15" s="93">
        <v>345</v>
      </c>
      <c r="I15" s="93">
        <v>345</v>
      </c>
      <c r="J15" s="93">
        <v>345</v>
      </c>
      <c r="K15" s="93">
        <v>345</v>
      </c>
      <c r="L15" s="93">
        <v>345</v>
      </c>
      <c r="M15" s="93">
        <v>345</v>
      </c>
    </row>
    <row r="16" spans="1:16" ht="19.5" hidden="1" customHeight="1">
      <c r="A16" s="369">
        <f t="shared" si="0"/>
        <v>1999</v>
      </c>
      <c r="B16" s="93">
        <v>345</v>
      </c>
      <c r="C16" s="93">
        <v>345</v>
      </c>
      <c r="D16" s="93">
        <v>345</v>
      </c>
      <c r="E16" s="93">
        <v>345</v>
      </c>
      <c r="F16" s="93">
        <v>345</v>
      </c>
      <c r="G16" s="93">
        <v>345</v>
      </c>
      <c r="H16" s="93">
        <v>345</v>
      </c>
      <c r="I16" s="93">
        <v>345</v>
      </c>
      <c r="J16" s="93">
        <v>345</v>
      </c>
      <c r="K16" s="93">
        <v>345</v>
      </c>
      <c r="L16" s="93">
        <v>345</v>
      </c>
      <c r="M16" s="93">
        <v>345</v>
      </c>
    </row>
    <row r="17" spans="1:15" ht="19.5" hidden="1" customHeight="1">
      <c r="A17" s="369">
        <f t="shared" si="0"/>
        <v>2000</v>
      </c>
      <c r="B17" s="93">
        <v>345</v>
      </c>
      <c r="C17" s="93">
        <v>345</v>
      </c>
      <c r="D17" s="93">
        <v>410</v>
      </c>
      <c r="E17" s="93">
        <v>410</v>
      </c>
      <c r="F17" s="93">
        <v>410</v>
      </c>
      <c r="G17" s="93">
        <v>410</v>
      </c>
      <c r="H17" s="93">
        <v>410</v>
      </c>
      <c r="I17" s="93">
        <v>410</v>
      </c>
      <c r="J17" s="93">
        <v>410</v>
      </c>
      <c r="K17" s="93">
        <v>410</v>
      </c>
      <c r="L17" s="93">
        <v>410</v>
      </c>
      <c r="M17" s="93">
        <v>410</v>
      </c>
    </row>
    <row r="18" spans="1:15" ht="19.5" hidden="1" customHeight="1">
      <c r="A18" s="369">
        <f t="shared" si="0"/>
        <v>2001</v>
      </c>
      <c r="B18" s="93">
        <v>410</v>
      </c>
      <c r="C18" s="93">
        <v>410</v>
      </c>
      <c r="D18" s="93">
        <v>410</v>
      </c>
      <c r="E18" s="93">
        <v>410</v>
      </c>
      <c r="F18" s="93">
        <v>410</v>
      </c>
      <c r="G18" s="93">
        <v>410</v>
      </c>
      <c r="H18" s="93">
        <v>410</v>
      </c>
      <c r="I18" s="93">
        <v>410</v>
      </c>
      <c r="J18" s="93">
        <v>410</v>
      </c>
      <c r="K18" s="93">
        <v>410</v>
      </c>
      <c r="L18" s="93">
        <v>410</v>
      </c>
      <c r="M18" s="93">
        <v>410</v>
      </c>
    </row>
    <row r="19" spans="1:15" ht="19.5" hidden="1" customHeight="1">
      <c r="A19" s="369">
        <f t="shared" si="0"/>
        <v>2002</v>
      </c>
      <c r="B19" s="93">
        <v>410</v>
      </c>
      <c r="C19" s="93">
        <v>410</v>
      </c>
      <c r="D19" s="93">
        <v>410</v>
      </c>
      <c r="E19" s="93">
        <v>410</v>
      </c>
      <c r="F19" s="93">
        <v>410</v>
      </c>
      <c r="G19" s="93">
        <v>410</v>
      </c>
      <c r="H19" s="93">
        <v>410</v>
      </c>
      <c r="I19" s="93">
        <v>410</v>
      </c>
      <c r="J19" s="93">
        <v>410</v>
      </c>
      <c r="K19" s="93">
        <v>410</v>
      </c>
      <c r="L19" s="93">
        <v>410</v>
      </c>
      <c r="M19" s="93">
        <v>410</v>
      </c>
    </row>
    <row r="20" spans="1:15" ht="19.5" hidden="1" customHeight="1">
      <c r="A20" s="369">
        <f t="shared" si="0"/>
        <v>2003</v>
      </c>
      <c r="B20" s="93">
        <v>410</v>
      </c>
      <c r="C20" s="93">
        <v>410</v>
      </c>
      <c r="D20" s="93">
        <v>410</v>
      </c>
      <c r="E20" s="93">
        <v>410</v>
      </c>
      <c r="F20" s="93">
        <v>410</v>
      </c>
      <c r="G20" s="93">
        <v>410</v>
      </c>
      <c r="H20" s="93">
        <v>410</v>
      </c>
      <c r="I20" s="93">
        <v>410</v>
      </c>
      <c r="J20" s="93">
        <v>460</v>
      </c>
      <c r="K20" s="93">
        <v>460</v>
      </c>
      <c r="L20" s="93">
        <v>460</v>
      </c>
      <c r="M20" s="93">
        <v>460</v>
      </c>
    </row>
    <row r="21" spans="1:15" ht="19.5" hidden="1" customHeight="1">
      <c r="A21" s="369">
        <f t="shared" si="0"/>
        <v>2004</v>
      </c>
      <c r="B21" s="93">
        <v>460</v>
      </c>
      <c r="C21" s="93">
        <v>460</v>
      </c>
      <c r="D21" s="93">
        <v>460</v>
      </c>
      <c r="E21" s="93">
        <v>460</v>
      </c>
      <c r="F21" s="93">
        <v>460</v>
      </c>
      <c r="G21" s="93">
        <v>460</v>
      </c>
      <c r="H21" s="93">
        <v>460</v>
      </c>
      <c r="I21" s="93">
        <v>460</v>
      </c>
      <c r="J21" s="93">
        <v>460</v>
      </c>
      <c r="K21" s="93">
        <v>460</v>
      </c>
      <c r="L21" s="93">
        <v>460</v>
      </c>
      <c r="M21" s="93">
        <v>460</v>
      </c>
    </row>
    <row r="22" spans="1:15" ht="19.5" hidden="1" customHeight="1">
      <c r="A22" s="369">
        <v>2005</v>
      </c>
      <c r="B22" s="93">
        <v>460</v>
      </c>
      <c r="C22" s="93">
        <v>460</v>
      </c>
      <c r="D22" s="93">
        <v>460</v>
      </c>
      <c r="E22" s="93">
        <v>460</v>
      </c>
      <c r="F22" s="93">
        <v>460</v>
      </c>
      <c r="G22" s="93">
        <v>460</v>
      </c>
      <c r="H22" s="93">
        <v>460</v>
      </c>
      <c r="I22" s="93">
        <v>460</v>
      </c>
      <c r="J22" s="93">
        <v>460</v>
      </c>
      <c r="K22" s="93">
        <v>460</v>
      </c>
      <c r="L22" s="93">
        <v>460</v>
      </c>
      <c r="M22" s="93">
        <v>460</v>
      </c>
    </row>
    <row r="23" spans="1:15" ht="19.5" hidden="1" customHeight="1">
      <c r="A23" s="369">
        <v>2006</v>
      </c>
      <c r="B23" s="93">
        <v>500</v>
      </c>
      <c r="C23" s="93">
        <v>500</v>
      </c>
      <c r="D23" s="93">
        <v>500</v>
      </c>
      <c r="E23" s="93">
        <v>500</v>
      </c>
      <c r="F23" s="93">
        <v>500</v>
      </c>
      <c r="G23" s="93">
        <v>500</v>
      </c>
      <c r="H23" s="93">
        <v>500</v>
      </c>
      <c r="I23" s="93">
        <v>500</v>
      </c>
      <c r="J23" s="93">
        <v>500</v>
      </c>
      <c r="K23" s="93">
        <v>500</v>
      </c>
      <c r="L23" s="93">
        <v>500</v>
      </c>
      <c r="M23" s="93">
        <v>500</v>
      </c>
    </row>
    <row r="24" spans="1:15" ht="19.5" hidden="1" customHeight="1">
      <c r="A24" s="369">
        <v>2007</v>
      </c>
      <c r="B24" s="93">
        <v>550</v>
      </c>
      <c r="C24" s="93">
        <v>550</v>
      </c>
      <c r="D24" s="93">
        <v>550</v>
      </c>
      <c r="E24" s="93">
        <v>550</v>
      </c>
      <c r="F24" s="93">
        <v>550</v>
      </c>
      <c r="G24" s="93">
        <v>550</v>
      </c>
      <c r="H24" s="93">
        <v>550</v>
      </c>
      <c r="I24" s="93">
        <v>550</v>
      </c>
      <c r="J24" s="93">
        <v>550</v>
      </c>
      <c r="K24" s="93">
        <v>530</v>
      </c>
      <c r="L24" s="93">
        <v>530</v>
      </c>
      <c r="M24" s="93">
        <v>530</v>
      </c>
    </row>
    <row r="25" spans="1:15" ht="19.5" hidden="1" customHeight="1">
      <c r="A25" s="369">
        <v>2008</v>
      </c>
      <c r="B25" s="93">
        <v>550</v>
      </c>
      <c r="C25" s="93">
        <v>550</v>
      </c>
      <c r="D25" s="93">
        <v>550</v>
      </c>
      <c r="E25" s="93">
        <v>550</v>
      </c>
      <c r="F25" s="93">
        <v>550</v>
      </c>
      <c r="G25" s="93">
        <v>550</v>
      </c>
      <c r="H25" s="93">
        <v>550</v>
      </c>
      <c r="I25" s="93">
        <v>550</v>
      </c>
      <c r="J25" s="93">
        <v>550</v>
      </c>
      <c r="K25" s="93">
        <v>550</v>
      </c>
      <c r="L25" s="93">
        <v>550</v>
      </c>
      <c r="M25" s="93">
        <v>550</v>
      </c>
    </row>
    <row r="26" spans="1:15" ht="19.5" hidden="1" customHeight="1">
      <c r="A26" s="369">
        <v>2009</v>
      </c>
      <c r="B26" s="93">
        <v>550</v>
      </c>
      <c r="C26" s="93">
        <v>550</v>
      </c>
      <c r="D26" s="93">
        <v>550</v>
      </c>
      <c r="E26" s="93">
        <v>550</v>
      </c>
      <c r="F26" s="93">
        <v>550</v>
      </c>
      <c r="G26" s="93">
        <v>550</v>
      </c>
      <c r="H26" s="93">
        <v>550</v>
      </c>
      <c r="I26" s="93">
        <v>550</v>
      </c>
      <c r="J26" s="93">
        <v>550</v>
      </c>
      <c r="K26" s="93">
        <v>550</v>
      </c>
      <c r="L26" s="93">
        <v>550</v>
      </c>
      <c r="M26" s="93">
        <v>550</v>
      </c>
    </row>
    <row r="27" spans="1:15" ht="26.1" hidden="1" customHeight="1">
      <c r="A27" s="304">
        <v>2010</v>
      </c>
      <c r="B27" s="495">
        <v>550</v>
      </c>
      <c r="C27" s="495">
        <v>550</v>
      </c>
      <c r="D27" s="495">
        <v>550</v>
      </c>
      <c r="E27" s="495">
        <v>550</v>
      </c>
      <c r="F27" s="495">
        <v>550</v>
      </c>
      <c r="G27" s="495">
        <v>558</v>
      </c>
      <c r="H27" s="495">
        <v>550</v>
      </c>
      <c r="I27" s="495">
        <v>550</v>
      </c>
      <c r="J27" s="495">
        <v>550</v>
      </c>
      <c r="K27" s="495">
        <v>550</v>
      </c>
      <c r="L27" s="495">
        <v>550</v>
      </c>
      <c r="M27" s="495">
        <v>550</v>
      </c>
    </row>
    <row r="28" spans="1:15" ht="20.100000000000001" customHeight="1">
      <c r="A28" s="304">
        <v>2011</v>
      </c>
      <c r="B28" s="495">
        <v>580</v>
      </c>
      <c r="C28" s="495">
        <v>600</v>
      </c>
      <c r="D28" s="495">
        <v>600</v>
      </c>
      <c r="E28" s="495">
        <v>600</v>
      </c>
      <c r="F28" s="495">
        <v>600</v>
      </c>
      <c r="G28" s="495">
        <v>675</v>
      </c>
      <c r="H28" s="495">
        <v>600</v>
      </c>
      <c r="I28" s="495">
        <v>640</v>
      </c>
      <c r="J28" s="495">
        <v>640</v>
      </c>
      <c r="K28" s="495">
        <v>640</v>
      </c>
      <c r="L28" s="495">
        <v>640</v>
      </c>
      <c r="M28" s="495">
        <v>640</v>
      </c>
    </row>
    <row r="29" spans="1:15" ht="20.100000000000001" customHeight="1">
      <c r="A29" s="304">
        <v>2012</v>
      </c>
      <c r="B29" s="495">
        <v>675</v>
      </c>
      <c r="C29" s="495">
        <v>675</v>
      </c>
      <c r="D29" s="495">
        <v>675</v>
      </c>
      <c r="E29" s="495">
        <v>675</v>
      </c>
      <c r="F29" s="495">
        <v>675</v>
      </c>
      <c r="G29" s="495">
        <v>750</v>
      </c>
      <c r="H29" s="495">
        <v>750</v>
      </c>
      <c r="I29" s="495">
        <v>750</v>
      </c>
      <c r="J29" s="495">
        <v>750</v>
      </c>
      <c r="K29" s="495">
        <v>750</v>
      </c>
      <c r="L29" s="495">
        <v>750</v>
      </c>
      <c r="M29" s="495">
        <v>750</v>
      </c>
      <c r="O29" s="350"/>
    </row>
    <row r="30" spans="1:15" ht="20.100000000000001" customHeight="1">
      <c r="A30" s="304">
        <v>2013</v>
      </c>
      <c r="B30" s="495">
        <v>750</v>
      </c>
      <c r="C30" s="495">
        <v>750</v>
      </c>
      <c r="D30" s="495">
        <v>750</v>
      </c>
      <c r="E30" s="495">
        <v>750</v>
      </c>
      <c r="F30" s="495">
        <v>750</v>
      </c>
      <c r="G30" s="495">
        <v>750</v>
      </c>
      <c r="H30" s="495">
        <v>750</v>
      </c>
      <c r="I30" s="495">
        <v>750</v>
      </c>
      <c r="J30" s="495">
        <v>750</v>
      </c>
      <c r="K30" s="495">
        <v>750</v>
      </c>
      <c r="L30" s="495">
        <v>750</v>
      </c>
      <c r="M30" s="495">
        <v>750</v>
      </c>
      <c r="N30" s="396"/>
    </row>
    <row r="31" spans="1:15" ht="20.100000000000001" customHeight="1">
      <c r="A31" s="304">
        <v>2014</v>
      </c>
      <c r="B31" s="495">
        <v>750</v>
      </c>
      <c r="C31" s="495">
        <v>750</v>
      </c>
      <c r="D31" s="495">
        <v>750</v>
      </c>
      <c r="E31" s="495">
        <v>750</v>
      </c>
      <c r="F31" s="495">
        <v>750</v>
      </c>
      <c r="G31" s="495">
        <v>750</v>
      </c>
      <c r="H31" s="495">
        <v>750</v>
      </c>
      <c r="I31" s="495">
        <v>750</v>
      </c>
      <c r="J31" s="495">
        <v>750</v>
      </c>
      <c r="K31" s="495">
        <v>750</v>
      </c>
      <c r="L31" s="495">
        <v>750</v>
      </c>
      <c r="M31" s="495">
        <v>750</v>
      </c>
    </row>
    <row r="32" spans="1:15" ht="20.100000000000001" customHeight="1">
      <c r="A32" s="304">
        <v>2015</v>
      </c>
      <c r="B32" s="495">
        <v>750</v>
      </c>
      <c r="C32" s="495">
        <v>750</v>
      </c>
      <c r="D32" s="495">
        <v>750</v>
      </c>
      <c r="E32" s="495">
        <v>750</v>
      </c>
      <c r="F32" s="495">
        <v>750</v>
      </c>
      <c r="G32" s="495">
        <v>750</v>
      </c>
      <c r="H32" s="495">
        <v>750</v>
      </c>
      <c r="I32" s="495">
        <v>750</v>
      </c>
      <c r="J32" s="495">
        <v>750</v>
      </c>
      <c r="K32" s="495">
        <v>750</v>
      </c>
      <c r="L32" s="495">
        <v>750</v>
      </c>
      <c r="M32" s="495">
        <v>750</v>
      </c>
    </row>
    <row r="33" spans="1:17" ht="20.100000000000001" customHeight="1">
      <c r="A33" s="304">
        <v>2016</v>
      </c>
      <c r="B33" s="495">
        <v>750</v>
      </c>
      <c r="C33" s="495">
        <v>750</v>
      </c>
      <c r="D33" s="495">
        <v>750</v>
      </c>
      <c r="E33" s="495">
        <v>750</v>
      </c>
      <c r="F33" s="495">
        <v>850</v>
      </c>
      <c r="G33" s="495">
        <v>850</v>
      </c>
      <c r="H33" s="495">
        <v>850</v>
      </c>
      <c r="I33" s="495">
        <v>850</v>
      </c>
      <c r="J33" s="495">
        <v>850</v>
      </c>
      <c r="K33" s="495">
        <v>850</v>
      </c>
      <c r="L33" s="495">
        <v>850</v>
      </c>
      <c r="M33" s="495">
        <v>850</v>
      </c>
    </row>
    <row r="34" spans="1:17" ht="20.100000000000001" customHeight="1">
      <c r="A34" s="304">
        <v>2017</v>
      </c>
      <c r="B34" s="495">
        <v>850</v>
      </c>
      <c r="C34" s="495">
        <v>850</v>
      </c>
      <c r="D34" s="495">
        <v>850</v>
      </c>
      <c r="E34" s="495">
        <v>850</v>
      </c>
      <c r="F34" s="495">
        <v>850</v>
      </c>
      <c r="G34" s="495">
        <v>850</v>
      </c>
      <c r="H34" s="495">
        <v>850</v>
      </c>
      <c r="I34" s="495">
        <v>850</v>
      </c>
      <c r="J34" s="495">
        <v>850</v>
      </c>
      <c r="K34" s="495">
        <v>850</v>
      </c>
      <c r="L34" s="495">
        <v>850</v>
      </c>
      <c r="M34" s="495">
        <v>850</v>
      </c>
    </row>
    <row r="35" spans="1:17" ht="20.100000000000001" customHeight="1">
      <c r="A35" s="304">
        <v>2018</v>
      </c>
      <c r="B35" s="495">
        <v>850</v>
      </c>
      <c r="C35" s="495">
        <v>850</v>
      </c>
      <c r="D35" s="495">
        <v>850</v>
      </c>
      <c r="E35" s="495">
        <v>930</v>
      </c>
      <c r="F35" s="495">
        <v>930</v>
      </c>
      <c r="G35" s="495">
        <v>930</v>
      </c>
      <c r="H35" s="495">
        <v>930</v>
      </c>
      <c r="I35" s="495">
        <v>930</v>
      </c>
      <c r="J35" s="495">
        <v>930</v>
      </c>
      <c r="K35" s="495">
        <v>930</v>
      </c>
      <c r="L35" s="495">
        <v>930</v>
      </c>
      <c r="M35" s="495">
        <v>930</v>
      </c>
    </row>
    <row r="36" spans="1:17" ht="20.100000000000001" customHeight="1">
      <c r="A36" s="304">
        <v>2019</v>
      </c>
      <c r="B36" s="495">
        <v>930</v>
      </c>
      <c r="C36" s="495">
        <v>930</v>
      </c>
      <c r="D36" s="495">
        <v>930</v>
      </c>
      <c r="E36" s="495">
        <v>930</v>
      </c>
      <c r="F36" s="495">
        <v>930</v>
      </c>
      <c r="G36" s="495">
        <v>930</v>
      </c>
      <c r="H36" s="495">
        <v>930</v>
      </c>
      <c r="I36" s="495">
        <v>930</v>
      </c>
      <c r="J36" s="495">
        <v>930</v>
      </c>
      <c r="K36" s="495">
        <v>930</v>
      </c>
      <c r="L36" s="495">
        <v>930</v>
      </c>
      <c r="M36" s="495">
        <v>930</v>
      </c>
    </row>
    <row r="37" spans="1:17" ht="20.100000000000001" customHeight="1">
      <c r="A37" s="304">
        <v>2020</v>
      </c>
      <c r="B37" s="495">
        <v>930</v>
      </c>
      <c r="C37" s="495">
        <v>930</v>
      </c>
      <c r="D37" s="495">
        <v>930</v>
      </c>
      <c r="E37" s="495">
        <v>930</v>
      </c>
      <c r="F37" s="495">
        <v>930</v>
      </c>
      <c r="G37" s="495">
        <v>930</v>
      </c>
      <c r="H37" s="495">
        <v>930</v>
      </c>
      <c r="I37" s="495">
        <v>930</v>
      </c>
      <c r="J37" s="495">
        <v>930</v>
      </c>
      <c r="K37" s="495">
        <v>930</v>
      </c>
      <c r="L37" s="495">
        <v>930</v>
      </c>
      <c r="M37" s="495">
        <v>930</v>
      </c>
    </row>
    <row r="38" spans="1:17" ht="20.100000000000001" customHeight="1">
      <c r="A38" s="304">
        <v>2021</v>
      </c>
      <c r="B38" s="495">
        <v>930</v>
      </c>
      <c r="C38" s="495">
        <v>930</v>
      </c>
      <c r="D38" s="495">
        <v>930</v>
      </c>
      <c r="E38" s="495">
        <v>930</v>
      </c>
      <c r="F38" s="495">
        <v>930</v>
      </c>
      <c r="G38" s="495">
        <v>930</v>
      </c>
      <c r="H38" s="495">
        <v>930</v>
      </c>
      <c r="I38" s="495">
        <v>930</v>
      </c>
      <c r="J38" s="495">
        <v>930</v>
      </c>
      <c r="K38" s="495">
        <v>930</v>
      </c>
      <c r="L38" s="495">
        <v>930</v>
      </c>
      <c r="M38" s="495">
        <v>930</v>
      </c>
    </row>
    <row r="39" spans="1:17" ht="20.100000000000001" customHeight="1">
      <c r="A39" s="304">
        <v>2022</v>
      </c>
      <c r="B39" s="495">
        <v>930</v>
      </c>
      <c r="C39" s="495">
        <v>930</v>
      </c>
      <c r="D39" s="495">
        <v>930</v>
      </c>
      <c r="E39" s="495">
        <v>930</v>
      </c>
      <c r="F39" s="495">
        <v>1025</v>
      </c>
      <c r="G39" s="495">
        <v>1025</v>
      </c>
      <c r="H39" s="495">
        <v>1025</v>
      </c>
      <c r="I39" s="495">
        <v>1025</v>
      </c>
      <c r="J39" s="495">
        <v>1025</v>
      </c>
      <c r="K39" s="495">
        <v>1025</v>
      </c>
      <c r="L39" s="495">
        <v>1025</v>
      </c>
      <c r="M39" s="495">
        <v>1025</v>
      </c>
    </row>
    <row r="40" spans="1:17" ht="20.100000000000001" customHeight="1">
      <c r="A40" s="304">
        <v>2023</v>
      </c>
      <c r="B40" s="495">
        <v>930</v>
      </c>
      <c r="C40" s="495">
        <v>930</v>
      </c>
      <c r="D40" s="495">
        <v>930</v>
      </c>
      <c r="E40" s="495">
        <v>930</v>
      </c>
      <c r="F40" s="495">
        <v>1025</v>
      </c>
      <c r="G40" s="495">
        <v>1025</v>
      </c>
      <c r="H40" s="495">
        <v>1025</v>
      </c>
      <c r="I40" s="495">
        <v>1025</v>
      </c>
      <c r="J40" s="495">
        <v>1025</v>
      </c>
      <c r="K40" s="495">
        <v>1025</v>
      </c>
      <c r="L40" s="495">
        <v>1025</v>
      </c>
      <c r="M40" s="495">
        <v>1025</v>
      </c>
    </row>
    <row r="41" spans="1:17" ht="20.100000000000001" customHeight="1">
      <c r="A41" s="304">
        <v>2024</v>
      </c>
      <c r="B41" s="495">
        <v>1025</v>
      </c>
      <c r="C41" s="495">
        <v>1025</v>
      </c>
      <c r="D41" s="495">
        <v>1025</v>
      </c>
      <c r="E41" s="495">
        <v>1025</v>
      </c>
      <c r="F41" s="495">
        <v>1025</v>
      </c>
      <c r="G41" s="495">
        <v>1025</v>
      </c>
      <c r="H41" s="495">
        <v>1025</v>
      </c>
      <c r="I41" s="495">
        <v>1025</v>
      </c>
      <c r="J41" s="495">
        <v>1025</v>
      </c>
      <c r="K41" s="495">
        <v>1025</v>
      </c>
      <c r="L41" s="495">
        <v>1025</v>
      </c>
      <c r="M41" s="495">
        <v>1025</v>
      </c>
    </row>
    <row r="42" spans="1:17" ht="5.0999999999999996" customHeight="1">
      <c r="A42" s="83"/>
      <c r="B42" s="116"/>
      <c r="C42" s="116"/>
      <c r="D42" s="116"/>
      <c r="E42" s="116"/>
      <c r="F42" s="116"/>
      <c r="G42" s="116"/>
      <c r="H42" s="116"/>
      <c r="I42" s="116"/>
      <c r="J42" s="116"/>
      <c r="K42" s="116"/>
      <c r="L42" s="116"/>
      <c r="M42" s="116"/>
    </row>
    <row r="43" spans="1:17" ht="18" customHeight="1">
      <c r="A43" s="906" t="s">
        <v>293</v>
      </c>
      <c r="B43" s="906"/>
      <c r="C43" s="906"/>
      <c r="D43" s="906"/>
      <c r="E43" s="906"/>
      <c r="F43" s="906"/>
      <c r="G43" s="906"/>
      <c r="H43" s="906"/>
      <c r="I43" s="906"/>
      <c r="J43" s="906"/>
      <c r="K43" s="906"/>
      <c r="L43" s="906"/>
      <c r="M43" s="906"/>
      <c r="P43" s="350"/>
    </row>
    <row r="44" spans="1:17" ht="9.75" customHeight="1">
      <c r="A44" s="910" t="s">
        <v>292</v>
      </c>
      <c r="B44" s="910"/>
      <c r="C44" s="910"/>
      <c r="D44" s="910"/>
      <c r="E44" s="910"/>
      <c r="F44" s="910"/>
      <c r="G44" s="771"/>
      <c r="H44" s="771"/>
      <c r="I44" s="771"/>
      <c r="J44" s="771"/>
      <c r="K44" s="771"/>
      <c r="L44" s="771"/>
      <c r="M44" s="771"/>
      <c r="P44" s="350"/>
    </row>
    <row r="45" spans="1:17" ht="11.1" customHeight="1">
      <c r="A45" s="52" t="s">
        <v>75</v>
      </c>
      <c r="B45" s="73"/>
      <c r="C45" s="72"/>
      <c r="D45" s="72"/>
      <c r="E45" s="72"/>
      <c r="F45" s="72"/>
      <c r="G45" s="72"/>
      <c r="H45" s="351"/>
      <c r="I45" s="352"/>
    </row>
    <row r="46" spans="1:17">
      <c r="H46" s="353">
        <v>1990</v>
      </c>
      <c r="I46" s="354">
        <v>25</v>
      </c>
      <c r="P46" s="20"/>
      <c r="Q46" s="20"/>
    </row>
    <row r="47" spans="1:17">
      <c r="H47" s="353">
        <v>1991</v>
      </c>
      <c r="I47" s="354">
        <v>38</v>
      </c>
      <c r="P47" s="353">
        <v>1996</v>
      </c>
      <c r="Q47" s="354">
        <v>215</v>
      </c>
    </row>
    <row r="48" spans="1:17">
      <c r="H48" s="353">
        <v>1992</v>
      </c>
      <c r="I48" s="354">
        <v>72</v>
      </c>
      <c r="P48" s="353">
        <v>1997</v>
      </c>
      <c r="Q48" s="354">
        <v>345</v>
      </c>
    </row>
    <row r="49" spans="8:17">
      <c r="H49" s="353">
        <v>1993</v>
      </c>
      <c r="I49" s="354">
        <v>72</v>
      </c>
      <c r="P49" s="353">
        <v>1998</v>
      </c>
      <c r="Q49" s="354">
        <v>345</v>
      </c>
    </row>
    <row r="50" spans="8:17">
      <c r="H50" s="353">
        <v>1994</v>
      </c>
      <c r="I50" s="354">
        <v>132</v>
      </c>
      <c r="P50" s="353">
        <v>1999</v>
      </c>
      <c r="Q50" s="354">
        <v>345</v>
      </c>
    </row>
    <row r="51" spans="8:17">
      <c r="H51" s="353">
        <v>1995</v>
      </c>
      <c r="I51" s="354">
        <v>132</v>
      </c>
      <c r="P51" s="353">
        <v>2000</v>
      </c>
      <c r="Q51" s="354">
        <v>410</v>
      </c>
    </row>
    <row r="52" spans="8:17">
      <c r="P52" s="353">
        <v>2003</v>
      </c>
      <c r="Q52" s="354">
        <v>460</v>
      </c>
    </row>
    <row r="53" spans="8:17">
      <c r="P53" s="353">
        <v>2006</v>
      </c>
      <c r="Q53" s="354">
        <v>500</v>
      </c>
    </row>
    <row r="54" spans="8:17">
      <c r="P54" s="353">
        <v>2007</v>
      </c>
      <c r="Q54" s="354">
        <v>530</v>
      </c>
    </row>
    <row r="55" spans="8:17">
      <c r="P55" s="353">
        <v>2008</v>
      </c>
      <c r="Q55" s="354">
        <v>550</v>
      </c>
    </row>
    <row r="56" spans="8:17">
      <c r="P56" s="353">
        <v>2011</v>
      </c>
      <c r="Q56" s="354">
        <v>640</v>
      </c>
    </row>
    <row r="57" spans="8:17">
      <c r="P57" s="353">
        <v>2012</v>
      </c>
      <c r="Q57" s="354">
        <v>750</v>
      </c>
    </row>
    <row r="58" spans="8:17">
      <c r="M58" s="29"/>
      <c r="P58" s="353">
        <v>2016</v>
      </c>
      <c r="Q58" s="354">
        <v>850</v>
      </c>
    </row>
    <row r="59" spans="8:17">
      <c r="M59" s="29"/>
      <c r="P59" s="353">
        <v>2018</v>
      </c>
      <c r="Q59" s="354">
        <v>930</v>
      </c>
    </row>
    <row r="60" spans="8:17">
      <c r="M60" s="29"/>
      <c r="P60" s="353">
        <v>2021</v>
      </c>
      <c r="Q60" s="354">
        <v>930</v>
      </c>
    </row>
    <row r="61" spans="8:17">
      <c r="M61" s="29"/>
      <c r="P61" s="353">
        <v>2022</v>
      </c>
      <c r="Q61" s="354">
        <v>1025</v>
      </c>
    </row>
    <row r="62" spans="8:17">
      <c r="M62" s="29"/>
      <c r="P62" s="355"/>
      <c r="Q62" s="354"/>
    </row>
    <row r="63" spans="8:17">
      <c r="M63" s="29"/>
      <c r="P63" s="351"/>
      <c r="Q63" s="351"/>
    </row>
    <row r="64" spans="8:17">
      <c r="M64" s="29"/>
    </row>
    <row r="65" spans="8:17">
      <c r="M65" s="29"/>
      <c r="P65" s="29"/>
      <c r="Q65" s="29"/>
    </row>
    <row r="66" spans="8:17">
      <c r="M66" s="29"/>
      <c r="P66" s="29"/>
      <c r="Q66" s="29"/>
    </row>
    <row r="67" spans="8:17">
      <c r="M67" s="29"/>
      <c r="P67" s="29"/>
      <c r="Q67" s="29"/>
    </row>
    <row r="68" spans="8:17">
      <c r="M68" s="29"/>
      <c r="P68" s="29"/>
      <c r="Q68" s="29"/>
    </row>
    <row r="69" spans="8:17">
      <c r="H69" s="79"/>
      <c r="I69" s="79"/>
      <c r="M69" s="29"/>
      <c r="P69" s="29"/>
      <c r="Q69" s="29"/>
    </row>
    <row r="70" spans="8:17">
      <c r="M70" s="29"/>
      <c r="P70" s="29"/>
      <c r="Q70" s="29"/>
    </row>
    <row r="71" spans="8:17">
      <c r="M71" s="29"/>
      <c r="P71" s="29"/>
      <c r="Q71" s="29"/>
    </row>
    <row r="72" spans="8:17">
      <c r="M72" s="29"/>
      <c r="P72" s="29"/>
      <c r="Q72" s="29"/>
    </row>
    <row r="73" spans="8:17">
      <c r="M73" s="29"/>
      <c r="P73" s="29"/>
      <c r="Q73" s="29"/>
    </row>
    <row r="74" spans="8:17">
      <c r="M74" s="29"/>
      <c r="P74" s="29"/>
      <c r="Q74" s="29"/>
    </row>
  </sheetData>
  <mergeCells count="5">
    <mergeCell ref="A4:A5"/>
    <mergeCell ref="A43:M43"/>
    <mergeCell ref="B4:M4"/>
    <mergeCell ref="A1:M1"/>
    <mergeCell ref="A44:F44"/>
  </mergeCells>
  <phoneticPr fontId="0" type="noConversion"/>
  <pageMargins left="0.78740157480314965" right="0.78740157480314965" top="0.98425196850393704" bottom="0.98425196850393704" header="0.31496062992125984"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4"/>
  <sheetViews>
    <sheetView showGridLines="0" topLeftCell="P1" zoomScaleNormal="100" zoomScaleSheetLayoutView="90" workbookViewId="0">
      <selection activeCell="P15" sqref="P15:Z15"/>
    </sheetView>
  </sheetViews>
  <sheetFormatPr baseColWidth="10" defaultRowHeight="12.75"/>
  <cols>
    <col min="1" max="1" width="18.42578125" hidden="1" customWidth="1"/>
    <col min="2" max="2" width="7.85546875" hidden="1" customWidth="1"/>
    <col min="3" max="3" width="7.5703125" hidden="1" customWidth="1"/>
    <col min="4" max="4" width="7.85546875" hidden="1" customWidth="1"/>
    <col min="5" max="5" width="12.85546875" hidden="1" customWidth="1"/>
    <col min="6" max="11" width="10.28515625" hidden="1" customWidth="1"/>
    <col min="12" max="13" width="7.5703125" hidden="1" customWidth="1"/>
    <col min="14" max="14" width="6.7109375" hidden="1" customWidth="1"/>
    <col min="15" max="15" width="0" hidden="1" customWidth="1"/>
    <col min="16" max="16" width="22.5703125" style="79" customWidth="1"/>
    <col min="17" max="19" width="9.7109375" style="79" hidden="1" customWidth="1"/>
    <col min="20" max="22" width="9.7109375" style="79" customWidth="1"/>
    <col min="23" max="24" width="9.7109375" style="79" hidden="1" customWidth="1"/>
    <col min="25" max="25" width="8.7109375" style="79" customWidth="1"/>
    <col min="26" max="26" width="9.7109375" customWidth="1"/>
    <col min="27" max="28" width="0" hidden="1" customWidth="1"/>
    <col min="29" max="31" width="9.7109375" customWidth="1"/>
  </cols>
  <sheetData>
    <row r="1" spans="1:32" s="18" customFormat="1" ht="12.95" customHeight="1">
      <c r="A1" s="327" t="s">
        <v>169</v>
      </c>
      <c r="B1" s="36"/>
      <c r="C1" s="36"/>
      <c r="D1" s="36"/>
      <c r="E1" s="36"/>
      <c r="F1" s="36"/>
      <c r="G1" s="36"/>
      <c r="H1" s="36"/>
      <c r="I1" s="36"/>
      <c r="J1" s="36"/>
      <c r="K1" s="36"/>
      <c r="L1" s="36"/>
      <c r="M1" s="36"/>
      <c r="N1" s="36"/>
      <c r="P1" s="788" t="s">
        <v>266</v>
      </c>
      <c r="Q1" s="788"/>
      <c r="R1" s="788"/>
      <c r="S1" s="788"/>
      <c r="T1" s="788"/>
      <c r="U1" s="788"/>
      <c r="V1" s="788"/>
      <c r="W1" s="788"/>
      <c r="X1" s="788"/>
      <c r="Y1" s="788"/>
      <c r="Z1" s="788"/>
      <c r="AA1" s="788"/>
      <c r="AB1" s="788"/>
      <c r="AC1" s="788"/>
      <c r="AD1" s="788"/>
      <c r="AE1" s="788"/>
    </row>
    <row r="2" spans="1:32" s="18" customFormat="1">
      <c r="A2" s="330" t="s">
        <v>168</v>
      </c>
      <c r="B2" s="23"/>
      <c r="C2" s="23"/>
      <c r="D2" s="23"/>
      <c r="E2" s="23"/>
      <c r="F2" s="23"/>
      <c r="G2" s="23"/>
      <c r="H2" s="23"/>
      <c r="I2" s="23"/>
      <c r="J2" s="23"/>
      <c r="K2" s="123"/>
      <c r="P2" s="661" t="s">
        <v>168</v>
      </c>
      <c r="Q2" s="405"/>
      <c r="R2" s="405"/>
      <c r="S2" s="405"/>
      <c r="T2" s="143"/>
      <c r="U2" s="143"/>
      <c r="V2" s="143"/>
      <c r="W2" s="143"/>
      <c r="X2" s="143"/>
      <c r="Y2" s="143"/>
    </row>
    <row r="3" spans="1:32" s="18" customFormat="1" ht="5.0999999999999996" customHeight="1">
      <c r="A3" s="314"/>
      <c r="B3" s="123"/>
      <c r="C3" s="123"/>
      <c r="D3" s="123"/>
      <c r="E3" s="123"/>
      <c r="F3" s="123"/>
      <c r="G3" s="123"/>
      <c r="H3" s="123"/>
      <c r="I3" s="123"/>
      <c r="J3" s="123"/>
      <c r="K3" s="123"/>
      <c r="P3" s="406"/>
      <c r="Q3" s="374"/>
      <c r="R3" s="374"/>
      <c r="S3" s="374"/>
      <c r="T3" s="143"/>
      <c r="U3" s="143"/>
      <c r="V3" s="153"/>
      <c r="W3" s="153"/>
      <c r="X3" s="153"/>
      <c r="Y3" s="153"/>
    </row>
    <row r="4" spans="1:32" s="18" customFormat="1" ht="12.95" customHeight="1">
      <c r="A4" s="82" t="s">
        <v>51</v>
      </c>
      <c r="B4" s="312">
        <v>2005</v>
      </c>
      <c r="C4" s="312">
        <v>2006</v>
      </c>
      <c r="D4" s="312">
        <v>2007</v>
      </c>
      <c r="E4" s="312">
        <v>2008</v>
      </c>
      <c r="F4" s="790">
        <v>2009</v>
      </c>
      <c r="G4" s="790">
        <v>2010</v>
      </c>
      <c r="H4" s="790">
        <v>2011</v>
      </c>
      <c r="I4" s="790">
        <v>2012</v>
      </c>
      <c r="J4" s="790">
        <v>2013</v>
      </c>
      <c r="K4" s="790">
        <v>2014</v>
      </c>
      <c r="L4" s="790">
        <v>2015</v>
      </c>
      <c r="M4" s="790">
        <v>2016</v>
      </c>
      <c r="N4" s="794"/>
      <c r="P4" s="778" t="s">
        <v>230</v>
      </c>
      <c r="Q4" s="786">
        <v>2016</v>
      </c>
      <c r="R4" s="786">
        <v>2017</v>
      </c>
      <c r="S4" s="780"/>
      <c r="T4" s="782">
        <v>2018</v>
      </c>
      <c r="U4" s="784">
        <v>2019</v>
      </c>
      <c r="V4" s="784">
        <v>2020</v>
      </c>
      <c r="W4" s="784">
        <v>2021</v>
      </c>
      <c r="X4" s="784"/>
      <c r="Y4" s="784"/>
      <c r="Z4" s="784">
        <v>2022</v>
      </c>
      <c r="AA4" s="784"/>
      <c r="AB4" s="784"/>
      <c r="AC4" s="793">
        <v>2023</v>
      </c>
      <c r="AD4" s="793"/>
      <c r="AE4" s="793"/>
    </row>
    <row r="5" spans="1:32" s="18" customFormat="1" ht="12.95" customHeight="1">
      <c r="A5" s="141"/>
      <c r="B5" s="313">
        <v>2005</v>
      </c>
      <c r="C5" s="313">
        <v>2006</v>
      </c>
      <c r="D5" s="313">
        <v>2007</v>
      </c>
      <c r="E5" s="313">
        <v>2008</v>
      </c>
      <c r="F5" s="791"/>
      <c r="G5" s="791"/>
      <c r="H5" s="791"/>
      <c r="I5" s="791"/>
      <c r="J5" s="791"/>
      <c r="K5" s="791"/>
      <c r="L5" s="791"/>
      <c r="M5" s="791"/>
      <c r="N5" s="794"/>
      <c r="P5" s="779"/>
      <c r="Q5" s="787"/>
      <c r="R5" s="787"/>
      <c r="S5" s="781"/>
      <c r="T5" s="783"/>
      <c r="U5" s="785"/>
      <c r="V5" s="785"/>
      <c r="W5" s="785"/>
      <c r="X5" s="785"/>
      <c r="Y5" s="785"/>
      <c r="Z5" s="785"/>
      <c r="AA5" s="785"/>
      <c r="AB5" s="785"/>
      <c r="AC5" s="148" t="s">
        <v>0</v>
      </c>
      <c r="AD5" s="148" t="s">
        <v>1</v>
      </c>
      <c r="AE5" s="148" t="s">
        <v>2</v>
      </c>
    </row>
    <row r="6" spans="1:32" s="18" customFormat="1" ht="5.0999999999999996" customHeight="1">
      <c r="A6" s="70"/>
      <c r="B6" s="3"/>
      <c r="C6" s="3"/>
      <c r="D6" s="3"/>
      <c r="E6" s="3"/>
      <c r="F6" s="3"/>
      <c r="G6" s="3"/>
      <c r="H6" s="3"/>
      <c r="I6" s="3"/>
      <c r="P6" s="408"/>
      <c r="Q6" s="150"/>
      <c r="R6" s="150"/>
      <c r="S6" s="150"/>
      <c r="T6" s="150"/>
      <c r="U6" s="150"/>
      <c r="V6" s="150"/>
      <c r="W6" s="143"/>
      <c r="X6" s="143"/>
      <c r="Y6" s="143"/>
      <c r="Z6" s="143"/>
      <c r="AA6" s="143"/>
      <c r="AB6" s="143"/>
      <c r="AC6" s="143"/>
      <c r="AD6" s="143"/>
      <c r="AE6" s="143"/>
    </row>
    <row r="7" spans="1:32" s="18" customFormat="1" ht="20.25" customHeight="1">
      <c r="A7" s="140" t="s">
        <v>4</v>
      </c>
      <c r="B7" s="74">
        <v>68.449700416540367</v>
      </c>
      <c r="C7" s="124">
        <v>68.872575649566812</v>
      </c>
      <c r="D7" s="124">
        <v>71.00823489237969</v>
      </c>
      <c r="E7" s="74">
        <v>71.394109352117724</v>
      </c>
      <c r="F7" s="124" t="s">
        <v>158</v>
      </c>
      <c r="G7" s="124" t="s">
        <v>159</v>
      </c>
      <c r="H7" s="124" t="s">
        <v>160</v>
      </c>
      <c r="I7" s="124" t="s">
        <v>161</v>
      </c>
      <c r="J7" s="124" t="s">
        <v>162</v>
      </c>
      <c r="K7" s="124" t="s">
        <v>163</v>
      </c>
      <c r="L7" s="124" t="s">
        <v>164</v>
      </c>
      <c r="M7" s="124" t="s">
        <v>165</v>
      </c>
      <c r="N7" s="124"/>
      <c r="P7" s="409" t="s">
        <v>229</v>
      </c>
      <c r="Q7" s="410">
        <v>23401.599999999999</v>
      </c>
      <c r="R7" s="410">
        <v>23771.7</v>
      </c>
      <c r="S7" s="410"/>
      <c r="T7" s="410">
        <v>24142.3</v>
      </c>
      <c r="U7" s="410">
        <v>24511.5</v>
      </c>
      <c r="V7" s="410">
        <v>24881.599999999999</v>
      </c>
      <c r="W7" s="410">
        <v>25250.741999999998</v>
      </c>
      <c r="X7" s="410">
        <v>12562.734</v>
      </c>
      <c r="Y7" s="410">
        <v>12688.008</v>
      </c>
      <c r="Z7" s="410">
        <v>25481.683921266456</v>
      </c>
      <c r="AA7" s="410">
        <v>12567.042250057479</v>
      </c>
      <c r="AB7" s="410">
        <v>12914.641671208305</v>
      </c>
      <c r="AC7" s="410">
        <v>25910.034833334175</v>
      </c>
      <c r="AD7" s="410">
        <v>12567.042250057479</v>
      </c>
      <c r="AE7" s="410">
        <v>13144.431249999927</v>
      </c>
    </row>
    <row r="8" spans="1:32" s="18" customFormat="1" ht="20.25" customHeight="1">
      <c r="A8" s="141" t="s">
        <v>3</v>
      </c>
      <c r="B8" s="2">
        <v>67.435127685062653</v>
      </c>
      <c r="C8" s="2">
        <v>67.971514066221047</v>
      </c>
      <c r="D8" s="2">
        <v>67.363274151290341</v>
      </c>
      <c r="E8" s="2">
        <v>67.703374478659839</v>
      </c>
      <c r="F8" s="2">
        <v>912.5</v>
      </c>
      <c r="G8" s="2">
        <v>925.9</v>
      </c>
      <c r="H8" s="2">
        <v>940.2</v>
      </c>
      <c r="I8" s="2">
        <v>955.2</v>
      </c>
      <c r="J8" s="2">
        <v>970.7</v>
      </c>
      <c r="K8" s="2">
        <v>986.4</v>
      </c>
      <c r="L8" s="2" t="s">
        <v>166</v>
      </c>
      <c r="M8" s="2" t="s">
        <v>167</v>
      </c>
      <c r="N8" s="2"/>
      <c r="P8" s="408" t="s">
        <v>3</v>
      </c>
      <c r="Q8" s="411">
        <v>1017.8</v>
      </c>
      <c r="R8" s="411">
        <v>1033.8</v>
      </c>
      <c r="S8" s="411"/>
      <c r="T8" s="411">
        <v>1049.8</v>
      </c>
      <c r="U8" s="411">
        <v>1065.9000000000001</v>
      </c>
      <c r="V8" s="411">
        <v>1082</v>
      </c>
      <c r="W8" s="411">
        <v>1098.057</v>
      </c>
      <c r="X8" s="411">
        <v>548.35599999999999</v>
      </c>
      <c r="Y8" s="411">
        <v>549.70100000000002</v>
      </c>
      <c r="Z8" s="411">
        <v>924.81683523058894</v>
      </c>
      <c r="AA8" s="411">
        <v>453.7403339486122</v>
      </c>
      <c r="AB8" s="411">
        <v>471.07650128197668</v>
      </c>
      <c r="AC8" s="411">
        <v>923.53983333334077</v>
      </c>
      <c r="AD8" s="411">
        <v>453.7403339486122</v>
      </c>
      <c r="AE8" s="411">
        <v>470.24391666666395</v>
      </c>
    </row>
    <row r="9" spans="1:32" s="18" customFormat="1" ht="5.0999999999999996" customHeight="1">
      <c r="A9" s="142"/>
      <c r="B9" s="139"/>
      <c r="C9" s="139"/>
      <c r="D9" s="139"/>
      <c r="E9" s="139"/>
      <c r="F9" s="139"/>
      <c r="G9" s="139"/>
      <c r="H9" s="139"/>
      <c r="I9" s="139"/>
      <c r="J9" s="139"/>
      <c r="K9" s="139"/>
      <c r="L9" s="139"/>
      <c r="M9" s="139"/>
      <c r="N9" s="2"/>
      <c r="P9" s="412"/>
      <c r="Q9" s="413"/>
      <c r="R9" s="256"/>
      <c r="S9" s="256"/>
      <c r="T9" s="256"/>
      <c r="U9" s="256"/>
      <c r="V9" s="256"/>
      <c r="W9" s="256"/>
      <c r="X9" s="402"/>
      <c r="Y9" s="402"/>
      <c r="Z9" s="256"/>
      <c r="AA9" s="402"/>
      <c r="AB9" s="402"/>
      <c r="AC9" s="256"/>
      <c r="AD9" s="402"/>
      <c r="AE9" s="402"/>
    </row>
    <row r="10" spans="1:32" s="18" customFormat="1" ht="11.1" customHeight="1">
      <c r="A10" s="125"/>
      <c r="B10" s="23"/>
      <c r="C10" s="23"/>
      <c r="D10" s="23"/>
      <c r="E10" s="23"/>
      <c r="F10" s="23"/>
      <c r="G10" s="23"/>
      <c r="H10" s="23"/>
      <c r="I10" s="137"/>
      <c r="J10" s="137"/>
      <c r="K10" s="123"/>
      <c r="M10" s="328" t="s">
        <v>197</v>
      </c>
      <c r="P10" s="134" t="s">
        <v>79</v>
      </c>
      <c r="Q10" s="134"/>
      <c r="R10" s="134"/>
      <c r="S10" s="134"/>
      <c r="T10" s="143"/>
      <c r="U10" s="143"/>
      <c r="V10" s="143"/>
      <c r="W10" s="143"/>
      <c r="X10" s="143"/>
      <c r="Y10" s="143"/>
    </row>
    <row r="11" spans="1:32" s="18" customFormat="1" ht="10.5" customHeight="1">
      <c r="A11" s="125"/>
      <c r="B11" s="23"/>
      <c r="C11" s="23"/>
      <c r="D11" s="23"/>
      <c r="E11" s="23"/>
      <c r="F11" s="23"/>
      <c r="G11" s="23"/>
      <c r="H11" s="23"/>
      <c r="I11" s="137"/>
      <c r="J11" s="137"/>
      <c r="K11" s="123"/>
      <c r="P11" s="143"/>
      <c r="Q11" s="143"/>
      <c r="R11" s="143"/>
      <c r="S11" s="143"/>
      <c r="T11" s="143"/>
      <c r="U11" s="143"/>
      <c r="V11" s="143"/>
      <c r="W11" s="143"/>
      <c r="X11" s="143"/>
      <c r="Y11" s="143"/>
    </row>
    <row r="12" spans="1:32" s="18" customFormat="1" ht="10.5" customHeight="1">
      <c r="A12" s="125"/>
      <c r="B12" s="23"/>
      <c r="C12" s="23"/>
      <c r="D12" s="23"/>
      <c r="E12" s="23"/>
      <c r="F12" s="23"/>
      <c r="G12" s="23"/>
      <c r="H12" s="23"/>
      <c r="I12" s="137"/>
      <c r="J12" s="137"/>
      <c r="K12" s="123"/>
      <c r="P12" s="143"/>
      <c r="Q12" s="143"/>
      <c r="R12" s="143"/>
      <c r="S12" s="143"/>
      <c r="T12" s="143"/>
      <c r="U12" s="143"/>
      <c r="V12" s="143"/>
      <c r="W12" s="143"/>
      <c r="X12" s="143"/>
      <c r="Y12" s="143"/>
    </row>
    <row r="13" spans="1:32" ht="10.5" customHeight="1">
      <c r="A13" s="121"/>
      <c r="B13" s="121"/>
      <c r="C13" s="121"/>
      <c r="D13" s="121"/>
      <c r="E13" s="121"/>
      <c r="F13" s="121"/>
      <c r="G13" s="121"/>
      <c r="H13" s="121"/>
      <c r="I13" s="121"/>
      <c r="J13" s="121"/>
      <c r="K13" s="121"/>
      <c r="L13" s="121"/>
      <c r="M13" s="121"/>
      <c r="N13" s="121"/>
    </row>
    <row r="14" spans="1:32" ht="10.5" customHeight="1">
      <c r="A14" s="121"/>
      <c r="B14" s="121"/>
      <c r="C14" s="121"/>
      <c r="D14" s="121"/>
      <c r="E14" s="121"/>
      <c r="F14" s="121"/>
      <c r="G14" s="121"/>
      <c r="H14" s="121"/>
      <c r="I14" s="121"/>
      <c r="J14" s="121"/>
      <c r="K14" s="121"/>
      <c r="L14" s="121"/>
      <c r="M14" s="121"/>
      <c r="N14" s="121"/>
    </row>
    <row r="15" spans="1:32" ht="12.95" customHeight="1">
      <c r="A15" s="792" t="s">
        <v>153</v>
      </c>
      <c r="B15" s="792"/>
      <c r="C15" s="792"/>
      <c r="D15" s="792"/>
      <c r="E15" s="792"/>
      <c r="F15" s="792"/>
      <c r="G15" s="792"/>
      <c r="H15" s="792"/>
      <c r="I15" s="792"/>
      <c r="J15" s="792"/>
      <c r="K15" s="792"/>
      <c r="L15" s="329"/>
      <c r="M15" s="329"/>
      <c r="N15" s="329"/>
      <c r="P15" s="788" t="s">
        <v>251</v>
      </c>
      <c r="Q15" s="788"/>
      <c r="R15" s="788"/>
      <c r="S15" s="788"/>
      <c r="T15" s="788"/>
      <c r="U15" s="788"/>
      <c r="V15" s="788"/>
      <c r="W15" s="788"/>
      <c r="X15" s="788"/>
      <c r="Y15" s="788"/>
      <c r="Z15" s="788"/>
      <c r="AA15" s="329"/>
      <c r="AB15" s="329"/>
      <c r="AC15" s="329"/>
      <c r="AD15" s="329"/>
      <c r="AE15" s="329"/>
      <c r="AF15" s="329"/>
    </row>
    <row r="16" spans="1:32" ht="12.95" customHeight="1">
      <c r="A16" s="610"/>
      <c r="B16" s="610"/>
      <c r="C16" s="610"/>
      <c r="D16" s="610"/>
      <c r="E16" s="610"/>
      <c r="F16" s="610"/>
      <c r="G16" s="610"/>
      <c r="H16" s="610"/>
      <c r="I16" s="610"/>
      <c r="J16" s="610"/>
      <c r="K16" s="610"/>
      <c r="L16" s="329"/>
      <c r="M16" s="329"/>
      <c r="N16" s="329"/>
      <c r="P16" s="613" t="s">
        <v>57</v>
      </c>
      <c r="Q16" s="377"/>
      <c r="R16" s="377"/>
      <c r="S16" s="377"/>
      <c r="T16" s="377"/>
      <c r="U16" s="377"/>
      <c r="V16" s="377"/>
      <c r="W16" s="377"/>
      <c r="X16" s="377"/>
      <c r="Y16" s="377"/>
      <c r="Z16" s="36"/>
      <c r="AA16" s="329"/>
      <c r="AB16" s="329"/>
      <c r="AC16" s="329"/>
      <c r="AD16" s="329"/>
      <c r="AE16" s="329"/>
      <c r="AF16" s="329"/>
    </row>
    <row r="17" spans="1:32" ht="5.0999999999999996" customHeight="1">
      <c r="A17" s="789" t="s">
        <v>198</v>
      </c>
      <c r="B17" s="789"/>
      <c r="C17" s="789"/>
      <c r="D17" s="789"/>
      <c r="E17" s="331"/>
      <c r="F17" s="331"/>
      <c r="G17" s="332"/>
      <c r="H17" s="333"/>
      <c r="I17" s="334"/>
      <c r="J17" s="334"/>
      <c r="K17" s="334"/>
      <c r="L17" s="30"/>
      <c r="M17" s="30"/>
      <c r="N17" s="30"/>
      <c r="Q17" s="612"/>
      <c r="R17" s="612"/>
      <c r="S17" s="612"/>
      <c r="T17" s="612"/>
      <c r="U17" s="612"/>
      <c r="V17" s="612"/>
      <c r="W17" s="414"/>
      <c r="X17" s="415"/>
      <c r="Y17" s="415"/>
      <c r="Z17" s="115"/>
      <c r="AA17" s="30"/>
      <c r="AB17" s="30"/>
      <c r="AC17" s="30"/>
      <c r="AD17" s="30"/>
      <c r="AE17" s="30"/>
      <c r="AF17" s="30"/>
    </row>
    <row r="18" spans="1:32" ht="29.1" customHeight="1">
      <c r="A18" s="82" t="s">
        <v>51</v>
      </c>
      <c r="B18" s="87">
        <v>2005</v>
      </c>
      <c r="C18" s="37">
        <v>2006</v>
      </c>
      <c r="D18" s="37">
        <v>2007</v>
      </c>
      <c r="E18" s="37">
        <v>2008</v>
      </c>
      <c r="F18" s="38">
        <v>2009</v>
      </c>
      <c r="G18" s="38">
        <v>2010</v>
      </c>
      <c r="H18" s="38">
        <v>2011</v>
      </c>
      <c r="I18" s="38">
        <v>2012</v>
      </c>
      <c r="J18" s="38">
        <v>2013</v>
      </c>
      <c r="K18" s="38">
        <v>2014</v>
      </c>
      <c r="L18" s="320"/>
      <c r="M18" s="320"/>
      <c r="N18" s="320"/>
      <c r="P18" s="407" t="s">
        <v>267</v>
      </c>
      <c r="Q18" s="416">
        <v>2015</v>
      </c>
      <c r="R18" s="416">
        <v>2016</v>
      </c>
      <c r="S18" s="416"/>
      <c r="T18" s="674">
        <v>2017</v>
      </c>
      <c r="U18" s="416">
        <v>2018</v>
      </c>
      <c r="V18" s="416">
        <v>2019</v>
      </c>
      <c r="W18" s="416">
        <v>2020</v>
      </c>
      <c r="X18" s="416">
        <v>2021</v>
      </c>
      <c r="Y18" s="416">
        <v>2022</v>
      </c>
      <c r="Z18" s="416">
        <v>2023</v>
      </c>
      <c r="AA18" s="320"/>
      <c r="AB18" s="320"/>
    </row>
    <row r="19" spans="1:32" ht="10.5" customHeight="1">
      <c r="A19" s="11"/>
      <c r="B19" s="22"/>
      <c r="C19" s="7"/>
      <c r="D19" s="7"/>
      <c r="E19" s="8"/>
      <c r="F19" s="8"/>
      <c r="P19" s="417"/>
      <c r="T19" s="675"/>
      <c r="U19" s="418"/>
      <c r="Z19" s="79"/>
    </row>
    <row r="20" spans="1:32" ht="21.95" customHeight="1">
      <c r="A20" s="140" t="s">
        <v>4</v>
      </c>
      <c r="B20" s="135">
        <v>13866.8</v>
      </c>
      <c r="C20" s="135">
        <v>14356</v>
      </c>
      <c r="D20" s="253">
        <v>14907.227640439383</v>
      </c>
      <c r="E20" s="253">
        <v>15156.843811581901</v>
      </c>
      <c r="F20" s="253">
        <v>15451.348290929953</v>
      </c>
      <c r="G20" s="253">
        <v>15738.051650523204</v>
      </c>
      <c r="H20" s="253">
        <v>15948.809862297056</v>
      </c>
      <c r="I20" s="253">
        <v>16143.078761045617</v>
      </c>
      <c r="J20" s="253">
        <v>16326.451498802509</v>
      </c>
      <c r="K20" s="253">
        <v>16396.350413027045</v>
      </c>
      <c r="L20" s="253"/>
      <c r="M20" s="253"/>
      <c r="N20" s="253"/>
      <c r="P20" s="409" t="s">
        <v>229</v>
      </c>
      <c r="Q20" s="253">
        <v>16498.365468448454</v>
      </c>
      <c r="R20" s="253">
        <v>16903.680178260209</v>
      </c>
      <c r="S20" s="253"/>
      <c r="T20" s="676">
        <v>17215.741362465618</v>
      </c>
      <c r="U20" s="253">
        <v>17462.751569602489</v>
      </c>
      <c r="V20" s="253">
        <f>SUM(V21:V22)</f>
        <v>17830.4810429676</v>
      </c>
      <c r="W20" s="253">
        <v>16094.964464660257</v>
      </c>
      <c r="X20" s="253">
        <v>18149.421999999999</v>
      </c>
      <c r="Y20" s="253">
        <v>18184.318548597694</v>
      </c>
      <c r="Z20" s="253">
        <v>18157.195248537693</v>
      </c>
      <c r="AA20" s="253"/>
      <c r="AB20" s="253"/>
    </row>
    <row r="21" spans="1:32" ht="21.95" customHeight="1">
      <c r="A21" s="13" t="s">
        <v>1</v>
      </c>
      <c r="B21" s="135"/>
      <c r="C21" s="135"/>
      <c r="D21" s="254">
        <v>8351.399177435067</v>
      </c>
      <c r="E21" s="254">
        <v>8494.4252514239015</v>
      </c>
      <c r="F21" s="254">
        <v>8639.6900896667212</v>
      </c>
      <c r="G21" s="254">
        <v>8743.0063409964914</v>
      </c>
      <c r="H21" s="254">
        <v>8886.0858232920327</v>
      </c>
      <c r="I21" s="254">
        <v>9005.6058448435597</v>
      </c>
      <c r="J21" s="254">
        <v>9101.5312335508352</v>
      </c>
      <c r="K21" s="254">
        <v>9191.6770556787251</v>
      </c>
      <c r="L21" s="254"/>
      <c r="M21" s="254"/>
      <c r="N21" s="254"/>
      <c r="P21" s="419" t="s">
        <v>1</v>
      </c>
      <c r="Q21" s="254">
        <v>9288.2893895368634</v>
      </c>
      <c r="R21" s="254">
        <v>9464.0826772423879</v>
      </c>
      <c r="S21" s="254"/>
      <c r="T21" s="677">
        <v>9579.0637487626082</v>
      </c>
      <c r="U21" s="254">
        <v>9695.8228456618781</v>
      </c>
      <c r="V21" s="266">
        <v>9891.5352620231388</v>
      </c>
      <c r="W21" s="254">
        <v>9281</v>
      </c>
      <c r="X21" s="254">
        <v>10157.607</v>
      </c>
      <c r="Y21" s="254">
        <v>10004.878211961453</v>
      </c>
      <c r="Z21" s="254">
        <v>10005.309500683315</v>
      </c>
      <c r="AA21" s="254"/>
      <c r="AB21" s="254"/>
    </row>
    <row r="22" spans="1:32" ht="21.95" customHeight="1">
      <c r="A22" s="13" t="s">
        <v>2</v>
      </c>
      <c r="B22" s="135"/>
      <c r="C22" s="135"/>
      <c r="D22" s="254">
        <v>6555.8284630036433</v>
      </c>
      <c r="E22" s="254">
        <v>6662.4185601571171</v>
      </c>
      <c r="F22" s="254">
        <v>6811.6582012624931</v>
      </c>
      <c r="G22" s="254">
        <v>6995.0453095264129</v>
      </c>
      <c r="H22" s="254">
        <v>7062.7240390048837</v>
      </c>
      <c r="I22" s="254">
        <v>7137.4729162029689</v>
      </c>
      <c r="J22" s="254">
        <v>7224.9202652517406</v>
      </c>
      <c r="K22" s="254">
        <v>7204.6733573483216</v>
      </c>
      <c r="L22" s="254"/>
      <c r="M22" s="254"/>
      <c r="N22" s="254"/>
      <c r="P22" s="419" t="s">
        <v>2</v>
      </c>
      <c r="Q22" s="254">
        <v>7210.0760789116393</v>
      </c>
      <c r="R22" s="254">
        <v>7439.5975010172269</v>
      </c>
      <c r="S22" s="254"/>
      <c r="T22" s="677">
        <v>7636.6776137030129</v>
      </c>
      <c r="U22" s="254">
        <v>7766.9287239406112</v>
      </c>
      <c r="V22" s="254">
        <v>7938.9457809444621</v>
      </c>
      <c r="W22" s="254">
        <v>6814</v>
      </c>
      <c r="X22" s="254">
        <v>7991.8149999999996</v>
      </c>
      <c r="Y22" s="254">
        <v>8179.4403366358174</v>
      </c>
      <c r="Z22" s="254">
        <v>8151.8857478538894</v>
      </c>
      <c r="AA22" s="254"/>
      <c r="AB22" s="254"/>
    </row>
    <row r="23" spans="1:32" ht="5.0999999999999996" customHeight="1">
      <c r="A23" s="13"/>
      <c r="B23" s="135"/>
      <c r="C23" s="135"/>
      <c r="D23" s="138"/>
      <c r="E23" s="138"/>
      <c r="F23" s="138"/>
      <c r="G23" s="138"/>
      <c r="H23" s="138"/>
      <c r="I23" s="138"/>
      <c r="J23" s="138"/>
      <c r="K23" s="138"/>
      <c r="L23" s="321"/>
      <c r="M23" s="321"/>
      <c r="N23" s="321"/>
      <c r="P23" s="419"/>
      <c r="Q23" s="420"/>
      <c r="R23" s="420"/>
      <c r="S23" s="420"/>
      <c r="T23" s="678"/>
      <c r="V23" s="310"/>
      <c r="W23" s="310"/>
      <c r="X23" s="310"/>
      <c r="Y23" s="310"/>
      <c r="Z23" s="310"/>
      <c r="AA23" s="321"/>
      <c r="AB23" s="321"/>
    </row>
    <row r="24" spans="1:32" ht="21.95" customHeight="1">
      <c r="A24" s="12" t="s">
        <v>3</v>
      </c>
      <c r="B24" s="135">
        <v>741.5</v>
      </c>
      <c r="C24" s="135">
        <v>742.40000000000009</v>
      </c>
      <c r="D24" s="253">
        <v>730.99059081638268</v>
      </c>
      <c r="E24" s="253">
        <v>738.84146413641247</v>
      </c>
      <c r="F24" s="253">
        <v>749.4736303308913</v>
      </c>
      <c r="G24" s="253">
        <v>772.5534392206157</v>
      </c>
      <c r="H24" s="253">
        <v>783.04188697070083</v>
      </c>
      <c r="I24" s="253">
        <v>783.60931964782583</v>
      </c>
      <c r="J24" s="253">
        <v>803.39380696347769</v>
      </c>
      <c r="K24" s="253">
        <v>817.40835435037479</v>
      </c>
      <c r="L24" s="253"/>
      <c r="M24" s="253"/>
      <c r="N24" s="253"/>
      <c r="P24" s="421" t="s">
        <v>3</v>
      </c>
      <c r="Q24" s="253">
        <v>801.95270433652024</v>
      </c>
      <c r="R24" s="253">
        <v>795.90215515227158</v>
      </c>
      <c r="S24" s="253"/>
      <c r="T24" s="676">
        <v>799.36708712005611</v>
      </c>
      <c r="U24" s="253">
        <v>821.64535290765764</v>
      </c>
      <c r="V24" s="422">
        <f>SUM(V25:V26)</f>
        <v>829.90197139098814</v>
      </c>
      <c r="W24" s="422">
        <f>SUM(W25:W26)</f>
        <v>827.90000000000009</v>
      </c>
      <c r="X24" s="253">
        <v>922.23590000000002</v>
      </c>
      <c r="Y24" s="253">
        <v>742.9602131502628</v>
      </c>
      <c r="Z24" s="253">
        <v>717.42746258863485</v>
      </c>
      <c r="AA24" s="253"/>
      <c r="AB24" s="253"/>
    </row>
    <row r="25" spans="1:32" ht="21.95" customHeight="1">
      <c r="A25" s="13" t="s">
        <v>1</v>
      </c>
      <c r="B25" s="136">
        <v>375.7</v>
      </c>
      <c r="C25" s="136">
        <v>372.6</v>
      </c>
      <c r="D25" s="254">
        <v>375.4901967222292</v>
      </c>
      <c r="E25" s="254">
        <v>379.4851754005569</v>
      </c>
      <c r="F25" s="254">
        <v>390.92722509551186</v>
      </c>
      <c r="G25" s="254">
        <v>396.38315785426289</v>
      </c>
      <c r="H25" s="254">
        <v>405.7483576223226</v>
      </c>
      <c r="I25" s="254">
        <v>397.60625016888497</v>
      </c>
      <c r="J25" s="254">
        <v>410.81731919560383</v>
      </c>
      <c r="K25" s="254">
        <v>420.6384070819002</v>
      </c>
      <c r="L25" s="254"/>
      <c r="M25" s="254"/>
      <c r="N25" s="254"/>
      <c r="P25" s="419" t="s">
        <v>1</v>
      </c>
      <c r="Q25" s="254">
        <v>414.33616115153052</v>
      </c>
      <c r="R25" s="254">
        <v>408.74017314356752</v>
      </c>
      <c r="S25" s="254"/>
      <c r="T25" s="677">
        <v>425.69915312957761</v>
      </c>
      <c r="U25" s="254">
        <v>432.3018512682915</v>
      </c>
      <c r="V25" s="266">
        <v>431.36651259787237</v>
      </c>
      <c r="W25" s="266">
        <v>434.6</v>
      </c>
      <c r="X25" s="266">
        <v>473.245</v>
      </c>
      <c r="Y25" s="266">
        <v>380.08365286254883</v>
      </c>
      <c r="Z25" s="266">
        <v>375.16327974745269</v>
      </c>
      <c r="AA25" s="254"/>
      <c r="AB25" s="254"/>
    </row>
    <row r="26" spans="1:32" ht="21.95" customHeight="1">
      <c r="A26" s="13" t="s">
        <v>2</v>
      </c>
      <c r="B26" s="136">
        <v>365.8</v>
      </c>
      <c r="C26" s="136">
        <v>369.8</v>
      </c>
      <c r="D26" s="254">
        <v>355.50039409415871</v>
      </c>
      <c r="E26" s="254">
        <v>359.35628873585586</v>
      </c>
      <c r="F26" s="254">
        <v>358.54640523538001</v>
      </c>
      <c r="G26" s="254">
        <v>376.17028136635918</v>
      </c>
      <c r="H26" s="254">
        <v>377.29352934837766</v>
      </c>
      <c r="I26" s="254">
        <v>386.00306947893421</v>
      </c>
      <c r="J26" s="254">
        <v>392.57648776786885</v>
      </c>
      <c r="K26" s="254">
        <v>396.7699472684771</v>
      </c>
      <c r="L26" s="254"/>
      <c r="M26" s="254"/>
      <c r="N26" s="254"/>
      <c r="P26" s="419" t="s">
        <v>2</v>
      </c>
      <c r="Q26" s="254">
        <v>387.61654318499671</v>
      </c>
      <c r="R26" s="254">
        <v>387.16198200870076</v>
      </c>
      <c r="S26" s="254"/>
      <c r="T26" s="677">
        <v>373.6679339904785</v>
      </c>
      <c r="U26" s="254">
        <v>389.34350163936614</v>
      </c>
      <c r="V26" s="254">
        <v>398.53545879311571</v>
      </c>
      <c r="W26" s="254">
        <v>393.3</v>
      </c>
      <c r="X26" s="254">
        <v>448.99059999999997</v>
      </c>
      <c r="Y26" s="254">
        <v>362.87656028771403</v>
      </c>
      <c r="Z26" s="254">
        <v>342.26418284118159</v>
      </c>
      <c r="AA26" s="254"/>
      <c r="AB26" s="254"/>
    </row>
    <row r="27" spans="1:32" ht="5.0999999999999996" customHeight="1">
      <c r="A27" s="13"/>
      <c r="B27" s="136"/>
      <c r="C27" s="136"/>
      <c r="D27" s="138"/>
      <c r="E27" s="138"/>
      <c r="F27" s="138"/>
      <c r="G27" s="138"/>
      <c r="H27" s="138"/>
      <c r="I27" s="138"/>
      <c r="J27" s="138"/>
      <c r="K27" s="138"/>
      <c r="L27" s="321"/>
      <c r="M27" s="321"/>
      <c r="N27" s="321"/>
      <c r="P27" s="419"/>
      <c r="Q27" s="420"/>
      <c r="R27" s="420"/>
      <c r="S27" s="420"/>
      <c r="T27" s="678"/>
      <c r="Z27" s="79"/>
      <c r="AA27" s="321"/>
      <c r="AB27" s="321"/>
    </row>
    <row r="28" spans="1:32" ht="21.95" customHeight="1">
      <c r="A28" s="77" t="s">
        <v>35</v>
      </c>
      <c r="B28" s="135">
        <v>13125.3</v>
      </c>
      <c r="C28" s="135">
        <v>13613.6</v>
      </c>
      <c r="D28" s="253">
        <v>14176.237049623001</v>
      </c>
      <c r="E28" s="253">
        <v>14418.002347445463</v>
      </c>
      <c r="F28" s="253">
        <v>14701.874660599062</v>
      </c>
      <c r="G28" s="253">
        <v>14965.498211302589</v>
      </c>
      <c r="H28" s="253">
        <v>15165.767975326355</v>
      </c>
      <c r="I28" s="253">
        <v>15359.469441397792</v>
      </c>
      <c r="J28" s="253">
        <v>15523.057691839032</v>
      </c>
      <c r="K28" s="253">
        <v>15578.94205867667</v>
      </c>
      <c r="L28" s="253"/>
      <c r="M28" s="253"/>
      <c r="N28" s="253"/>
      <c r="P28" s="423" t="s">
        <v>35</v>
      </c>
      <c r="Q28" s="253">
        <v>15696.412764111934</v>
      </c>
      <c r="R28" s="253">
        <v>16107.778023107938</v>
      </c>
      <c r="S28" s="253"/>
      <c r="T28" s="676">
        <v>16416.374275345563</v>
      </c>
      <c r="U28" s="253">
        <f>U20-U24</f>
        <v>16641.106216694832</v>
      </c>
      <c r="V28" s="253">
        <f t="shared" ref="V28:Y30" si="0">+V20-V24</f>
        <v>17000.579071576612</v>
      </c>
      <c r="W28" s="253">
        <f t="shared" si="0"/>
        <v>15267.064464660258</v>
      </c>
      <c r="X28" s="253">
        <f t="shared" si="0"/>
        <v>17227.186099999999</v>
      </c>
      <c r="Y28" s="253">
        <f t="shared" si="0"/>
        <v>17441.358335447432</v>
      </c>
      <c r="Z28" s="253">
        <f t="shared" ref="Z28" si="1">+Z20-Z24</f>
        <v>17439.767785949058</v>
      </c>
      <c r="AA28" s="253"/>
      <c r="AB28" s="253"/>
    </row>
    <row r="29" spans="1:32" ht="21.95" customHeight="1">
      <c r="A29" s="13" t="s">
        <v>1</v>
      </c>
      <c r="B29" s="2">
        <v>7629.0953899998976</v>
      </c>
      <c r="C29" s="2">
        <v>7847.1260199999415</v>
      </c>
      <c r="D29" s="254">
        <v>7975.9089807128375</v>
      </c>
      <c r="E29" s="254">
        <v>8114.9400760233448</v>
      </c>
      <c r="F29" s="254">
        <v>8248.7628645712102</v>
      </c>
      <c r="G29" s="254">
        <v>8346.6231831422283</v>
      </c>
      <c r="H29" s="254">
        <v>8480.3374656697106</v>
      </c>
      <c r="I29" s="254">
        <v>8607.9995946746749</v>
      </c>
      <c r="J29" s="254">
        <v>8690.7139143552322</v>
      </c>
      <c r="K29" s="254">
        <v>8771.0386485968247</v>
      </c>
      <c r="L29" s="254"/>
      <c r="M29" s="254"/>
      <c r="N29" s="254"/>
      <c r="P29" s="419" t="s">
        <v>1</v>
      </c>
      <c r="Q29" s="254">
        <v>8873.9532283853332</v>
      </c>
      <c r="R29" s="254">
        <v>9055.3425040988204</v>
      </c>
      <c r="S29" s="254"/>
      <c r="T29" s="677">
        <v>9153.3645956330311</v>
      </c>
      <c r="U29" s="254">
        <v>9263.5209943935861</v>
      </c>
      <c r="V29" s="254">
        <f t="shared" si="0"/>
        <v>9460.1687494252656</v>
      </c>
      <c r="W29" s="254">
        <f t="shared" si="0"/>
        <v>8846.4</v>
      </c>
      <c r="X29" s="254">
        <f t="shared" si="0"/>
        <v>9684.3619999999992</v>
      </c>
      <c r="Y29" s="254">
        <f t="shared" si="0"/>
        <v>9624.7945590989038</v>
      </c>
      <c r="Z29" s="254">
        <f t="shared" ref="Z29" si="2">+Z21-Z25</f>
        <v>9630.1462209358633</v>
      </c>
      <c r="AA29" s="254"/>
      <c r="AB29" s="254"/>
    </row>
    <row r="30" spans="1:32" ht="21.95" customHeight="1">
      <c r="A30" s="13" t="s">
        <v>2</v>
      </c>
      <c r="B30" s="136">
        <v>5854.560439999912</v>
      </c>
      <c r="C30" s="136">
        <v>6124.0927300000831</v>
      </c>
      <c r="D30" s="254">
        <v>6200.3280689094845</v>
      </c>
      <c r="E30" s="254">
        <v>6303.0622714212614</v>
      </c>
      <c r="F30" s="254">
        <v>6453.1117960271131</v>
      </c>
      <c r="G30" s="254">
        <v>6618.8750281600533</v>
      </c>
      <c r="H30" s="254">
        <v>6685.4305096565058</v>
      </c>
      <c r="I30" s="254">
        <v>6751.4698467240351</v>
      </c>
      <c r="J30" s="254">
        <v>6832.3437774838721</v>
      </c>
      <c r="K30" s="254">
        <v>6807.9034100798444</v>
      </c>
      <c r="L30" s="254"/>
      <c r="M30" s="254"/>
      <c r="N30" s="254"/>
      <c r="P30" s="419" t="s">
        <v>2</v>
      </c>
      <c r="Q30" s="254">
        <v>6822.4595357266426</v>
      </c>
      <c r="R30" s="254">
        <v>7052.4355190085262</v>
      </c>
      <c r="S30" s="254"/>
      <c r="T30" s="677">
        <v>7263.0096797125343</v>
      </c>
      <c r="U30" s="254">
        <v>7377.5852223012453</v>
      </c>
      <c r="V30" s="254">
        <f t="shared" si="0"/>
        <v>7540.410322151346</v>
      </c>
      <c r="W30" s="254">
        <f t="shared" si="0"/>
        <v>6420.7</v>
      </c>
      <c r="X30" s="254">
        <f t="shared" si="0"/>
        <v>7542.8243999999995</v>
      </c>
      <c r="Y30" s="254">
        <f t="shared" si="0"/>
        <v>7816.5637763481036</v>
      </c>
      <c r="Z30" s="254">
        <f t="shared" ref="Z30" si="3">+Z22-Z26</f>
        <v>7809.6215650127078</v>
      </c>
      <c r="AA30" s="254"/>
      <c r="AB30" s="254"/>
    </row>
    <row r="31" spans="1:32" ht="5.0999999999999996" customHeight="1">
      <c r="A31" s="14"/>
      <c r="B31" s="17"/>
      <c r="C31" s="9"/>
      <c r="D31" s="5"/>
      <c r="E31" s="5"/>
      <c r="F31" s="9"/>
      <c r="G31" s="81"/>
      <c r="H31" s="81"/>
      <c r="I31" s="81"/>
      <c r="J31" s="81"/>
      <c r="K31" s="28"/>
      <c r="P31" s="424"/>
      <c r="Q31" s="179"/>
      <c r="R31" s="179"/>
      <c r="S31" s="179"/>
      <c r="T31" s="679"/>
      <c r="U31" s="179"/>
      <c r="V31" s="179"/>
      <c r="W31" s="179"/>
      <c r="X31" s="179"/>
      <c r="Y31" s="179"/>
      <c r="Z31" s="179"/>
    </row>
    <row r="32" spans="1:32" ht="11.1" customHeight="1">
      <c r="A32" s="52"/>
      <c r="B32" s="52"/>
      <c r="C32" s="52"/>
      <c r="D32" s="52"/>
      <c r="E32" s="52"/>
      <c r="F32" s="52"/>
      <c r="G32" s="52"/>
      <c r="H32" s="52"/>
      <c r="I32" s="52"/>
      <c r="J32" s="52"/>
      <c r="K32" s="328" t="s">
        <v>197</v>
      </c>
      <c r="L32" s="52"/>
      <c r="M32" s="52"/>
      <c r="N32" s="52"/>
      <c r="P32" s="366" t="s">
        <v>67</v>
      </c>
      <c r="Q32" s="366"/>
      <c r="R32" s="366"/>
      <c r="S32" s="366"/>
      <c r="T32" s="366"/>
      <c r="U32" s="366"/>
      <c r="V32" s="366"/>
      <c r="W32" s="366"/>
      <c r="X32" s="366"/>
      <c r="Y32" s="366"/>
      <c r="Z32" s="52"/>
      <c r="AA32" s="52"/>
      <c r="AB32" s="52"/>
      <c r="AC32" s="52"/>
      <c r="AD32" s="52"/>
      <c r="AE32" s="52"/>
      <c r="AF32" s="52"/>
    </row>
    <row r="33" spans="1:6" ht="12" customHeight="1">
      <c r="A33" s="19"/>
      <c r="B33" s="24"/>
      <c r="C33" s="24"/>
      <c r="D33" s="24"/>
      <c r="E33" s="24"/>
      <c r="F33" s="24"/>
    </row>
    <row r="54" spans="1:11" ht="9.75" customHeight="1">
      <c r="A54" s="19"/>
      <c r="B54" s="19"/>
      <c r="C54" s="71"/>
      <c r="D54" s="71"/>
      <c r="E54" s="71"/>
      <c r="F54" s="71"/>
      <c r="G54" s="71"/>
      <c r="H54" s="69"/>
      <c r="I54" s="69"/>
      <c r="J54" s="69"/>
      <c r="K54" s="69"/>
    </row>
  </sheetData>
  <mergeCells count="23">
    <mergeCell ref="Z4:AB5"/>
    <mergeCell ref="W4:Y5"/>
    <mergeCell ref="P1:AE1"/>
    <mergeCell ref="P15:Z15"/>
    <mergeCell ref="A17:D17"/>
    <mergeCell ref="F4:F5"/>
    <mergeCell ref="G4:G5"/>
    <mergeCell ref="H4:H5"/>
    <mergeCell ref="I4:I5"/>
    <mergeCell ref="A15:K15"/>
    <mergeCell ref="J4:J5"/>
    <mergeCell ref="K4:K5"/>
    <mergeCell ref="AC4:AE4"/>
    <mergeCell ref="L4:L5"/>
    <mergeCell ref="M4:M5"/>
    <mergeCell ref="N4:N5"/>
    <mergeCell ref="R4:R5"/>
    <mergeCell ref="P4:P5"/>
    <mergeCell ref="S4:S5"/>
    <mergeCell ref="T4:T5"/>
    <mergeCell ref="V4:V5"/>
    <mergeCell ref="Q4:Q5"/>
    <mergeCell ref="U4:U5"/>
  </mergeCells>
  <phoneticPr fontId="0" type="noConversion"/>
  <pageMargins left="0.78740157480314965" right="0.78740157480314965" top="0.98425196850393704" bottom="0.98425196850393704" header="0.31496062992125984" footer="0"/>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6"/>
  <sheetViews>
    <sheetView showGridLines="0" topLeftCell="Q1" zoomScaleNormal="100" zoomScaleSheetLayoutView="100" workbookViewId="0">
      <selection activeCell="Q36" sqref="Q36:Z36"/>
    </sheetView>
  </sheetViews>
  <sheetFormatPr baseColWidth="10" defaultColWidth="11.42578125" defaultRowHeight="12.75"/>
  <cols>
    <col min="1" max="1" width="18.5703125" style="79" hidden="1" customWidth="1"/>
    <col min="2" max="3" width="6.42578125" style="79" hidden="1" customWidth="1"/>
    <col min="4" max="10" width="10.28515625" style="79" hidden="1" customWidth="1"/>
    <col min="11" max="11" width="6.7109375" style="79" hidden="1" customWidth="1"/>
    <col min="12" max="13" width="6.5703125" style="79" hidden="1" customWidth="1"/>
    <col min="14" max="15" width="6.7109375" style="79" hidden="1" customWidth="1"/>
    <col min="16" max="16" width="0" style="79" hidden="1" customWidth="1"/>
    <col min="17" max="17" width="18.5703125" style="79" customWidth="1"/>
    <col min="18" max="19" width="8.7109375" style="79" hidden="1" customWidth="1"/>
    <col min="20" max="26" width="9.28515625" style="79" customWidth="1"/>
    <col min="27" max="16384" width="11.42578125" style="79"/>
  </cols>
  <sheetData>
    <row r="1" spans="1:31" ht="12.95" customHeight="1">
      <c r="A1" s="145" t="s">
        <v>154</v>
      </c>
      <c r="B1" s="145"/>
      <c r="C1" s="145"/>
      <c r="D1" s="145"/>
      <c r="E1" s="145"/>
      <c r="F1" s="145"/>
      <c r="G1" s="145"/>
      <c r="H1" s="145"/>
      <c r="I1" s="145"/>
      <c r="J1" s="145"/>
      <c r="K1" s="144"/>
      <c r="L1" s="144"/>
      <c r="M1" s="144"/>
      <c r="Q1" s="801" t="s">
        <v>294</v>
      </c>
      <c r="R1" s="801"/>
      <c r="S1" s="801"/>
      <c r="T1" s="801"/>
      <c r="U1" s="801"/>
      <c r="V1" s="801"/>
      <c r="W1" s="801"/>
      <c r="X1" s="801"/>
      <c r="Y1" s="801"/>
      <c r="Z1" s="801"/>
    </row>
    <row r="2" spans="1:31" ht="12.95" customHeight="1">
      <c r="A2" s="146" t="s">
        <v>80</v>
      </c>
      <c r="B2" s="145"/>
      <c r="C2" s="145"/>
      <c r="D2" s="145"/>
      <c r="E2" s="145"/>
      <c r="F2" s="145"/>
      <c r="G2" s="145"/>
      <c r="H2" s="145"/>
      <c r="I2" s="145"/>
      <c r="J2" s="145"/>
      <c r="K2" s="144"/>
      <c r="L2" s="144"/>
      <c r="M2" s="144"/>
      <c r="Q2" s="613" t="s">
        <v>91</v>
      </c>
      <c r="R2" s="145"/>
      <c r="S2" s="144"/>
      <c r="T2" s="144"/>
      <c r="U2" s="144"/>
    </row>
    <row r="3" spans="1:31" ht="5.0999999999999996" customHeight="1">
      <c r="A3" s="143"/>
      <c r="B3" s="143"/>
      <c r="C3" s="143"/>
      <c r="D3" s="143"/>
      <c r="E3" s="143"/>
      <c r="F3" s="143"/>
      <c r="G3" s="143"/>
      <c r="H3" s="143"/>
      <c r="I3" s="143"/>
      <c r="J3" s="143"/>
      <c r="K3" s="144"/>
      <c r="L3" s="144"/>
      <c r="M3" s="144"/>
      <c r="Q3" s="143"/>
      <c r="R3" s="143"/>
      <c r="S3" s="144"/>
      <c r="T3" s="144"/>
      <c r="U3" s="144"/>
      <c r="W3" s="390"/>
    </row>
    <row r="4" spans="1:31" ht="31.5" customHeight="1">
      <c r="A4" s="251" t="s">
        <v>51</v>
      </c>
      <c r="B4" s="147">
        <v>2007</v>
      </c>
      <c r="C4" s="147">
        <v>2008</v>
      </c>
      <c r="D4" s="147">
        <v>2009</v>
      </c>
      <c r="E4" s="147">
        <v>2010</v>
      </c>
      <c r="F4" s="147">
        <v>2011</v>
      </c>
      <c r="G4" s="147">
        <v>2012</v>
      </c>
      <c r="H4" s="147">
        <v>2013</v>
      </c>
      <c r="I4" s="148">
        <v>2014</v>
      </c>
      <c r="J4" s="322"/>
      <c r="K4" s="323"/>
      <c r="L4" s="322"/>
      <c r="M4" s="322"/>
      <c r="N4" s="322"/>
      <c r="O4" s="322"/>
      <c r="Q4" s="261" t="s">
        <v>269</v>
      </c>
      <c r="R4" s="148">
        <v>2015</v>
      </c>
      <c r="S4" s="147">
        <v>2016</v>
      </c>
      <c r="T4" s="680">
        <v>2017</v>
      </c>
      <c r="U4" s="148">
        <v>2018</v>
      </c>
      <c r="V4" s="148">
        <v>2019</v>
      </c>
      <c r="W4" s="148">
        <v>2020</v>
      </c>
      <c r="X4" s="148">
        <v>2021</v>
      </c>
      <c r="Y4" s="148">
        <v>2022</v>
      </c>
      <c r="Z4" s="148">
        <v>2023</v>
      </c>
    </row>
    <row r="5" spans="1:31" ht="9.9499999999999993" customHeight="1">
      <c r="A5" s="196"/>
      <c r="B5" s="149"/>
      <c r="C5" s="150"/>
      <c r="D5" s="150"/>
      <c r="E5" s="144"/>
      <c r="F5" s="144"/>
      <c r="G5" s="144"/>
      <c r="H5" s="144"/>
      <c r="I5" s="144"/>
      <c r="J5" s="144"/>
      <c r="K5" s="144"/>
      <c r="L5" s="144"/>
      <c r="M5" s="144"/>
      <c r="O5" s="144"/>
      <c r="Q5" s="196"/>
      <c r="R5" s="144"/>
      <c r="S5" s="144"/>
      <c r="T5" s="681"/>
      <c r="U5" s="144"/>
      <c r="W5" s="144"/>
      <c r="X5" s="144"/>
      <c r="Y5" s="144"/>
      <c r="Z5" s="144"/>
    </row>
    <row r="6" spans="1:31" ht="21.95" customHeight="1">
      <c r="A6" s="197" t="s">
        <v>4</v>
      </c>
      <c r="B6" s="151">
        <v>73.827539699475238</v>
      </c>
      <c r="C6" s="151">
        <v>73.816420909307624</v>
      </c>
      <c r="D6" s="151">
        <v>74.018289549362379</v>
      </c>
      <c r="E6" s="151">
        <v>74.15392175106264</v>
      </c>
      <c r="F6" s="151">
        <v>73.917742137874399</v>
      </c>
      <c r="G6" s="151">
        <v>73.578778389695714</v>
      </c>
      <c r="H6" s="151">
        <v>73.201701692089003</v>
      </c>
      <c r="I6" s="151">
        <v>72.330590907155923</v>
      </c>
      <c r="J6" s="151"/>
      <c r="K6" s="151"/>
      <c r="L6" s="151"/>
      <c r="M6" s="151"/>
      <c r="N6" s="74"/>
      <c r="O6" s="151"/>
      <c r="Q6" s="197" t="s">
        <v>229</v>
      </c>
      <c r="R6" s="151">
        <v>71.625370485063542</v>
      </c>
      <c r="S6" s="151">
        <v>72.232933303820346</v>
      </c>
      <c r="T6" s="682">
        <v>72.421225854325996</v>
      </c>
      <c r="U6" s="151">
        <v>72.332547905881356</v>
      </c>
      <c r="V6" s="151">
        <v>72.743423784198072</v>
      </c>
      <c r="W6" s="151">
        <v>64.7</v>
      </c>
      <c r="X6" s="151">
        <v>71.900000000000006</v>
      </c>
      <c r="Y6" s="151">
        <v>71.362311081103471</v>
      </c>
      <c r="Z6" s="151">
        <v>70.077849625959672</v>
      </c>
      <c r="AA6" s="310"/>
      <c r="AB6" s="310"/>
      <c r="AC6" s="310"/>
      <c r="AD6" s="310"/>
      <c r="AE6" s="310"/>
    </row>
    <row r="7" spans="1:31" ht="21.95" customHeight="1">
      <c r="A7" s="198" t="s">
        <v>102</v>
      </c>
      <c r="B7" s="152">
        <v>82.98604430622261</v>
      </c>
      <c r="C7" s="152">
        <v>83.013045329007923</v>
      </c>
      <c r="D7" s="152">
        <v>83.060845113523783</v>
      </c>
      <c r="E7" s="152">
        <v>82.685229400480466</v>
      </c>
      <c r="F7" s="152">
        <v>82.663662641108473</v>
      </c>
      <c r="G7" s="152">
        <v>82.411147175163492</v>
      </c>
      <c r="H7" s="152">
        <v>81.943111819403541</v>
      </c>
      <c r="I7" s="152">
        <v>81.432751660616233</v>
      </c>
      <c r="J7" s="152"/>
      <c r="K7" s="152"/>
      <c r="L7" s="152"/>
      <c r="M7" s="152"/>
      <c r="N7" s="152"/>
      <c r="O7" s="152"/>
      <c r="Q7" s="198" t="s">
        <v>102</v>
      </c>
      <c r="R7" s="152">
        <v>80.993275444044329</v>
      </c>
      <c r="S7" s="152">
        <v>81.240701177717412</v>
      </c>
      <c r="T7" s="683">
        <v>80.957143404365638</v>
      </c>
      <c r="U7" s="152">
        <v>80.695200176683798</v>
      </c>
      <c r="V7" s="152">
        <v>81.093738518473586</v>
      </c>
      <c r="W7" s="152">
        <v>75</v>
      </c>
      <c r="X7" s="152">
        <v>80.900000000000006</v>
      </c>
      <c r="Y7" s="152">
        <v>79.612036093184074</v>
      </c>
      <c r="Z7" s="152">
        <v>78.377096980720935</v>
      </c>
      <c r="AD7" s="391"/>
      <c r="AE7" s="391"/>
    </row>
    <row r="8" spans="1:31" ht="21.95" customHeight="1">
      <c r="A8" s="198" t="s">
        <v>103</v>
      </c>
      <c r="B8" s="152">
        <v>64.727560402943311</v>
      </c>
      <c r="C8" s="152">
        <v>64.680403643240041</v>
      </c>
      <c r="D8" s="152">
        <v>65.037691207110797</v>
      </c>
      <c r="E8" s="152">
        <v>65.68334139018539</v>
      </c>
      <c r="F8" s="152">
        <v>65.234066383192754</v>
      </c>
      <c r="G8" s="152">
        <v>64.814220772584775</v>
      </c>
      <c r="H8" s="152">
        <v>64.529862966100524</v>
      </c>
      <c r="I8" s="152">
        <v>63.303395230973123</v>
      </c>
      <c r="J8" s="152"/>
      <c r="K8" s="152"/>
      <c r="L8" s="152"/>
      <c r="M8" s="152"/>
      <c r="N8" s="152"/>
      <c r="O8" s="152"/>
      <c r="Q8" s="198" t="s">
        <v>103</v>
      </c>
      <c r="R8" s="152">
        <v>62.337078696675981</v>
      </c>
      <c r="S8" s="152">
        <v>63.303924638873184</v>
      </c>
      <c r="T8" s="683">
        <v>63.961913003362135</v>
      </c>
      <c r="U8" s="152">
        <v>64.046843794858745</v>
      </c>
      <c r="V8" s="152">
        <v>64.471877440913701</v>
      </c>
      <c r="W8" s="152">
        <v>54.5</v>
      </c>
      <c r="X8" s="152">
        <v>63</v>
      </c>
      <c r="Y8" s="152">
        <v>63.334628593458618</v>
      </c>
      <c r="Z8" s="152">
        <v>62.017789836695549</v>
      </c>
    </row>
    <row r="9" spans="1:31" ht="5.0999999999999996" customHeight="1">
      <c r="A9" s="198"/>
      <c r="B9" s="152"/>
      <c r="C9" s="152"/>
      <c r="D9" s="152"/>
      <c r="E9" s="152"/>
      <c r="F9" s="152"/>
      <c r="G9" s="152"/>
      <c r="H9" s="152"/>
      <c r="I9" s="152"/>
      <c r="J9" s="152"/>
      <c r="K9" s="152"/>
      <c r="L9" s="152"/>
      <c r="Q9" s="198"/>
      <c r="R9" s="152"/>
      <c r="S9" s="152"/>
      <c r="T9" s="683"/>
    </row>
    <row r="10" spans="1:31" ht="21.95" customHeight="1">
      <c r="A10" s="197" t="s">
        <v>3</v>
      </c>
      <c r="B10" s="151">
        <v>82.33841759703742</v>
      </c>
      <c r="C10" s="151">
        <v>82.09696233134477</v>
      </c>
      <c r="D10" s="151">
        <v>82.134276494950456</v>
      </c>
      <c r="E10" s="151">
        <v>83.441261870858099</v>
      </c>
      <c r="F10" s="151">
        <v>83.283456724242427</v>
      </c>
      <c r="G10" s="151">
        <v>82.034090396369848</v>
      </c>
      <c r="H10" s="151">
        <v>82.765400104201902</v>
      </c>
      <c r="I10" s="151">
        <v>82.870526451626006</v>
      </c>
      <c r="J10" s="151"/>
      <c r="K10" s="151"/>
      <c r="L10" s="151"/>
      <c r="M10" s="151"/>
      <c r="N10" s="151"/>
      <c r="O10" s="151"/>
      <c r="Q10" s="197" t="s">
        <v>3</v>
      </c>
      <c r="R10" s="151">
        <v>80.031925274167548</v>
      </c>
      <c r="S10" s="151">
        <v>78.19928483585187</v>
      </c>
      <c r="T10" s="682">
        <v>77.32655095445044</v>
      </c>
      <c r="U10" s="151">
        <v>78.264908019429882</v>
      </c>
      <c r="V10" s="151">
        <v>77.86007467860081</v>
      </c>
      <c r="W10" s="151">
        <v>76.5</v>
      </c>
      <c r="X10" s="151">
        <v>84</v>
      </c>
      <c r="Y10" s="151">
        <v>80.335930840296285</v>
      </c>
      <c r="Z10" s="151">
        <v>77.682351826581993</v>
      </c>
      <c r="AD10" s="310"/>
      <c r="AE10" s="310"/>
    </row>
    <row r="11" spans="1:31" ht="21.95" customHeight="1">
      <c r="A11" s="198" t="s">
        <v>102</v>
      </c>
      <c r="B11" s="152">
        <v>85.236203909896787</v>
      </c>
      <c r="C11" s="152">
        <v>84.93895692241675</v>
      </c>
      <c r="D11" s="152">
        <v>86.258175111431299</v>
      </c>
      <c r="E11" s="152">
        <v>86.1588262978741</v>
      </c>
      <c r="F11" s="152">
        <v>86.805575608833138</v>
      </c>
      <c r="G11" s="152">
        <v>83.684908995962743</v>
      </c>
      <c r="H11" s="152">
        <v>85.045485243037476</v>
      </c>
      <c r="I11" s="152">
        <v>85.653338685037994</v>
      </c>
      <c r="J11" s="152"/>
      <c r="K11" s="152"/>
      <c r="L11" s="152"/>
      <c r="M11" s="152"/>
      <c r="N11" s="152"/>
      <c r="O11" s="152"/>
      <c r="Q11" s="198" t="s">
        <v>102</v>
      </c>
      <c r="R11" s="152">
        <v>83.011173605337689</v>
      </c>
      <c r="S11" s="152">
        <v>80.586302491989386</v>
      </c>
      <c r="T11" s="683">
        <v>82.596999250702453</v>
      </c>
      <c r="U11" s="152">
        <v>82.558333459208654</v>
      </c>
      <c r="V11" s="152">
        <v>81.104359481123566</v>
      </c>
      <c r="W11" s="152">
        <v>80.5</v>
      </c>
      <c r="X11" s="152">
        <v>86.3</v>
      </c>
      <c r="Y11" s="152">
        <v>83.766776815921048</v>
      </c>
      <c r="Z11" s="152">
        <v>82.763436852957767</v>
      </c>
    </row>
    <row r="12" spans="1:31" ht="21.95" customHeight="1">
      <c r="A12" s="198" t="s">
        <v>103</v>
      </c>
      <c r="B12" s="152">
        <v>79.484234882732011</v>
      </c>
      <c r="C12" s="152">
        <v>79.295190679332876</v>
      </c>
      <c r="D12" s="152">
        <v>78.06502295606731</v>
      </c>
      <c r="E12" s="152">
        <v>80.757202893568717</v>
      </c>
      <c r="F12" s="152">
        <v>79.801334912969608</v>
      </c>
      <c r="G12" s="152">
        <v>80.400388559685211</v>
      </c>
      <c r="H12" s="152">
        <v>80.506711570994668</v>
      </c>
      <c r="I12" s="152">
        <v>80.111200521019839</v>
      </c>
      <c r="J12" s="152"/>
      <c r="K12" s="152"/>
      <c r="L12" s="152"/>
      <c r="M12" s="152"/>
      <c r="N12" s="152"/>
      <c r="O12" s="152"/>
      <c r="Q12" s="198" t="s">
        <v>103</v>
      </c>
      <c r="R12" s="152">
        <v>77.075040203177664</v>
      </c>
      <c r="S12" s="152">
        <v>75.828027006340108</v>
      </c>
      <c r="T12" s="683">
        <v>72.086289965691947</v>
      </c>
      <c r="U12" s="152">
        <v>73.992386977006191</v>
      </c>
      <c r="V12" s="152">
        <v>74.628894035110989</v>
      </c>
      <c r="W12" s="152">
        <v>72.599999999999994</v>
      </c>
      <c r="X12" s="152">
        <v>81.7</v>
      </c>
      <c r="Y12" s="152">
        <v>77.031344017413346</v>
      </c>
      <c r="Z12" s="152">
        <v>72.784393526519182</v>
      </c>
    </row>
    <row r="13" spans="1:31" ht="5.0999999999999996" customHeight="1">
      <c r="A13" s="252"/>
      <c r="B13" s="153"/>
      <c r="C13" s="153"/>
      <c r="D13" s="153"/>
      <c r="E13" s="154"/>
      <c r="F13" s="154"/>
      <c r="G13" s="154"/>
      <c r="H13" s="154"/>
      <c r="I13" s="154"/>
      <c r="J13" s="184"/>
      <c r="K13" s="184"/>
      <c r="L13" s="184"/>
      <c r="M13" s="152"/>
      <c r="N13" s="184"/>
      <c r="O13" s="184"/>
      <c r="Q13" s="252"/>
      <c r="R13" s="154"/>
      <c r="S13" s="154"/>
      <c r="T13" s="684"/>
      <c r="U13" s="154"/>
      <c r="V13" s="154"/>
      <c r="W13" s="154"/>
      <c r="X13" s="154"/>
      <c r="Y13" s="154"/>
      <c r="Z13" s="154"/>
    </row>
    <row r="14" spans="1:31" s="498" customFormat="1" ht="11.1" customHeight="1">
      <c r="A14" s="134"/>
      <c r="B14" s="497"/>
      <c r="C14" s="497"/>
      <c r="D14" s="497"/>
      <c r="E14" s="497"/>
      <c r="F14" s="497"/>
      <c r="G14" s="497"/>
      <c r="H14" s="497"/>
      <c r="I14" s="497"/>
      <c r="J14" s="497"/>
      <c r="K14" s="497"/>
      <c r="L14" s="497"/>
      <c r="M14" s="497"/>
      <c r="Q14" s="371" t="s">
        <v>79</v>
      </c>
      <c r="R14" s="497"/>
      <c r="S14" s="497"/>
      <c r="T14" s="497"/>
      <c r="U14" s="497"/>
    </row>
    <row r="16" spans="1:31" ht="12.95" customHeight="1">
      <c r="A16" s="265" t="s">
        <v>155</v>
      </c>
      <c r="B16" s="264"/>
      <c r="C16" s="264"/>
      <c r="D16" s="264"/>
      <c r="E16" s="264"/>
      <c r="F16" s="264"/>
      <c r="G16" s="264"/>
      <c r="H16" s="264"/>
      <c r="I16" s="264"/>
      <c r="J16" s="264"/>
      <c r="K16" s="264"/>
      <c r="L16" s="264"/>
      <c r="M16" s="264"/>
      <c r="Q16" s="802" t="s">
        <v>252</v>
      </c>
      <c r="R16" s="802"/>
      <c r="S16" s="802"/>
      <c r="T16" s="802"/>
      <c r="U16" s="802"/>
      <c r="V16" s="802"/>
      <c r="W16" s="802"/>
      <c r="X16" s="802"/>
      <c r="Y16" s="802"/>
      <c r="Z16" s="802"/>
    </row>
    <row r="17" spans="1:31" ht="12.95" customHeight="1">
      <c r="A17" s="806" t="s">
        <v>81</v>
      </c>
      <c r="B17" s="806"/>
      <c r="C17" s="806"/>
      <c r="D17" s="806"/>
      <c r="E17" s="806"/>
      <c r="F17" s="155"/>
      <c r="G17" s="155"/>
      <c r="H17" s="155"/>
      <c r="I17" s="155"/>
      <c r="Q17" s="662" t="s">
        <v>91</v>
      </c>
      <c r="R17" s="403"/>
      <c r="S17" s="403"/>
      <c r="T17" s="403"/>
      <c r="U17" s="403"/>
      <c r="V17" s="155"/>
      <c r="W17" s="155"/>
      <c r="X17" s="155"/>
    </row>
    <row r="18" spans="1:31" ht="5.0999999999999996" customHeight="1">
      <c r="A18" s="156"/>
      <c r="B18" s="157"/>
      <c r="G18" s="158"/>
      <c r="H18" s="158"/>
      <c r="I18" s="158"/>
      <c r="J18" s="159"/>
      <c r="K18" s="160"/>
      <c r="L18" s="160"/>
      <c r="M18" s="158"/>
      <c r="Q18" s="156"/>
      <c r="R18" s="157"/>
      <c r="W18" s="390"/>
      <c r="X18" s="158"/>
    </row>
    <row r="19" spans="1:31" ht="27" customHeight="1">
      <c r="A19" s="161" t="s">
        <v>82</v>
      </c>
      <c r="B19" s="162">
        <v>2007</v>
      </c>
      <c r="C19" s="162">
        <v>2008</v>
      </c>
      <c r="D19" s="162">
        <v>2009</v>
      </c>
      <c r="E19" s="162">
        <v>2010</v>
      </c>
      <c r="F19" s="162">
        <v>2011</v>
      </c>
      <c r="G19" s="162">
        <v>2012</v>
      </c>
      <c r="H19" s="162">
        <v>2013</v>
      </c>
      <c r="I19" s="162">
        <v>2014</v>
      </c>
      <c r="J19" s="324"/>
      <c r="K19" s="324"/>
      <c r="L19" s="324"/>
      <c r="M19" s="324"/>
      <c r="N19" s="324"/>
      <c r="O19" s="324"/>
      <c r="Q19" s="240" t="s">
        <v>268</v>
      </c>
      <c r="R19" s="239">
        <v>2015</v>
      </c>
      <c r="S19" s="239">
        <v>2016</v>
      </c>
      <c r="T19" s="685">
        <v>2017</v>
      </c>
      <c r="U19" s="239">
        <v>2018</v>
      </c>
      <c r="V19" s="239">
        <v>2019</v>
      </c>
      <c r="W19" s="239">
        <v>2020</v>
      </c>
      <c r="X19" s="239">
        <v>2021</v>
      </c>
      <c r="Y19" s="239">
        <v>2022</v>
      </c>
      <c r="Z19" s="239">
        <v>2023</v>
      </c>
    </row>
    <row r="20" spans="1:31" ht="21" customHeight="1">
      <c r="A20" s="171" t="s">
        <v>4</v>
      </c>
      <c r="B20" s="164"/>
      <c r="C20" s="164"/>
      <c r="D20" s="164"/>
      <c r="E20" s="155"/>
      <c r="F20" s="165"/>
      <c r="G20" s="165"/>
      <c r="H20" s="155"/>
      <c r="I20" s="166"/>
      <c r="J20" s="166"/>
      <c r="K20" s="155"/>
      <c r="L20" s="155"/>
      <c r="M20" s="155"/>
      <c r="O20" s="155"/>
      <c r="Q20" s="356" t="s">
        <v>229</v>
      </c>
      <c r="R20" s="166"/>
      <c r="S20" s="155"/>
      <c r="T20" s="686"/>
      <c r="U20" s="155"/>
      <c r="V20" s="357"/>
      <c r="W20" s="155"/>
      <c r="X20" s="155"/>
      <c r="Y20" s="155"/>
      <c r="Z20" s="155"/>
    </row>
    <row r="21" spans="1:31" ht="21" customHeight="1">
      <c r="A21" s="171" t="s">
        <v>83</v>
      </c>
      <c r="B21" s="167">
        <v>99.999999999996732</v>
      </c>
      <c r="C21" s="167">
        <v>99.999999999993719</v>
      </c>
      <c r="D21" s="167">
        <v>99.999999999995822</v>
      </c>
      <c r="E21" s="167">
        <v>100.00000000000297</v>
      </c>
      <c r="F21" s="167">
        <v>99.999999999998238</v>
      </c>
      <c r="G21" s="167">
        <v>100.00000000000549</v>
      </c>
      <c r="H21" s="167">
        <v>99.999999999995637</v>
      </c>
      <c r="I21" s="167">
        <v>100.00000000000064</v>
      </c>
      <c r="J21" s="167"/>
      <c r="K21" s="167"/>
      <c r="L21" s="167"/>
      <c r="M21" s="167"/>
      <c r="N21" s="167"/>
      <c r="O21" s="167"/>
      <c r="Q21" s="356" t="s">
        <v>83</v>
      </c>
      <c r="R21" s="167">
        <v>100.00000000000028</v>
      </c>
      <c r="S21" s="167">
        <v>99.999999999996817</v>
      </c>
      <c r="T21" s="687">
        <v>100.00000000000556</v>
      </c>
      <c r="U21" s="663">
        <f>U22+U25</f>
        <v>99.999999999999986</v>
      </c>
      <c r="V21" s="663">
        <v>99.999999999999986</v>
      </c>
      <c r="W21" s="663">
        <f>W22+W25</f>
        <v>99.998952760125647</v>
      </c>
      <c r="X21" s="663">
        <f>X22+X25</f>
        <v>100.00000000000001</v>
      </c>
      <c r="Y21" s="663">
        <f>Y22+Y25</f>
        <v>100.00000000000014</v>
      </c>
      <c r="Z21" s="663">
        <f>Z22+Z25</f>
        <v>100.00000000000011</v>
      </c>
    </row>
    <row r="22" spans="1:31" ht="21" customHeight="1">
      <c r="A22" s="171" t="s">
        <v>84</v>
      </c>
      <c r="B22" s="167">
        <v>95.241581376877747</v>
      </c>
      <c r="C22" s="167">
        <v>95.399814763276396</v>
      </c>
      <c r="D22" s="167">
        <v>95.541377048432992</v>
      </c>
      <c r="E22" s="167">
        <v>95.898234892294624</v>
      </c>
      <c r="F22" s="167">
        <v>95.978441699087611</v>
      </c>
      <c r="G22" s="167">
        <v>96.281083919595545</v>
      </c>
      <c r="H22" s="167">
        <v>96.057969963856891</v>
      </c>
      <c r="I22" s="167">
        <v>96.343564561210371</v>
      </c>
      <c r="J22" s="167"/>
      <c r="K22" s="167"/>
      <c r="L22" s="167"/>
      <c r="M22" s="167"/>
      <c r="N22" s="167"/>
      <c r="O22" s="167"/>
      <c r="Q22" s="356" t="s">
        <v>84</v>
      </c>
      <c r="R22" s="167">
        <v>96.489840923406959</v>
      </c>
      <c r="S22" s="167">
        <v>95.820021765213284</v>
      </c>
      <c r="T22" s="687">
        <v>95.90632001258696</v>
      </c>
      <c r="U22" s="663">
        <v>96.070103656714565</v>
      </c>
      <c r="V22" s="663">
        <v>96.088826451231483</v>
      </c>
      <c r="W22" s="663">
        <v>92.586607247813333</v>
      </c>
      <c r="X22" s="663">
        <v>94.328852276388673</v>
      </c>
      <c r="Y22" s="663">
        <f>SUM(Y23:Y24)</f>
        <v>95.337692397359348</v>
      </c>
      <c r="Z22" s="663">
        <f>SUM(Z23:Z24)</f>
        <v>94.617015091634215</v>
      </c>
      <c r="AA22" s="310"/>
      <c r="AB22" s="310"/>
      <c r="AC22" s="310"/>
      <c r="AD22" s="310"/>
      <c r="AE22" s="310"/>
    </row>
    <row r="23" spans="1:31" ht="21" customHeight="1">
      <c r="A23" s="168" t="s">
        <v>85</v>
      </c>
      <c r="B23" s="169">
        <v>32.60600003109834</v>
      </c>
      <c r="C23" s="169">
        <v>36.858459605700531</v>
      </c>
      <c r="D23" s="169">
        <v>39.96555167692653</v>
      </c>
      <c r="E23" s="169">
        <v>42.254949693939857</v>
      </c>
      <c r="F23" s="169">
        <v>44.836310295131305</v>
      </c>
      <c r="G23" s="169">
        <v>48.149106325565668</v>
      </c>
      <c r="H23" s="169">
        <v>49.052544183522926</v>
      </c>
      <c r="I23" s="169">
        <v>50.022775174714106</v>
      </c>
      <c r="J23" s="169"/>
      <c r="K23" s="169"/>
      <c r="L23" s="169"/>
      <c r="M23" s="263"/>
      <c r="N23" s="263"/>
      <c r="O23" s="263"/>
      <c r="Q23" s="168" t="s">
        <v>85</v>
      </c>
      <c r="R23" s="169">
        <v>50.832328336489972</v>
      </c>
      <c r="S23" s="169">
        <v>50.884620689521711</v>
      </c>
      <c r="T23" s="688">
        <v>51.208208621653128</v>
      </c>
      <c r="U23" s="263">
        <v>52.484941119019204</v>
      </c>
      <c r="V23" s="263">
        <v>53.08425894003085</v>
      </c>
      <c r="W23" s="263">
        <v>51.223441119019199</v>
      </c>
      <c r="X23" s="263">
        <v>46.973687143516436</v>
      </c>
      <c r="Y23" s="263">
        <v>48.253733384857419</v>
      </c>
      <c r="Z23" s="263">
        <v>49.014424740837221</v>
      </c>
    </row>
    <row r="24" spans="1:31" ht="21" customHeight="1">
      <c r="A24" s="168" t="s">
        <v>104</v>
      </c>
      <c r="B24" s="169">
        <v>62.6355813457794</v>
      </c>
      <c r="C24" s="169">
        <v>58.541355157575858</v>
      </c>
      <c r="D24" s="169">
        <v>55.575825371506468</v>
      </c>
      <c r="E24" s="169">
        <v>53.643285198354775</v>
      </c>
      <c r="F24" s="169">
        <v>51.142131403956313</v>
      </c>
      <c r="G24" s="169">
        <v>48.131977594029884</v>
      </c>
      <c r="H24" s="169">
        <v>47.005425780333972</v>
      </c>
      <c r="I24" s="169">
        <v>46.320789386496273</v>
      </c>
      <c r="J24" s="169"/>
      <c r="K24" s="169"/>
      <c r="L24" s="169"/>
      <c r="M24" s="263"/>
      <c r="N24" s="263"/>
      <c r="O24" s="263"/>
      <c r="P24" s="311"/>
      <c r="Q24" s="168" t="s">
        <v>104</v>
      </c>
      <c r="R24" s="169">
        <v>45.657512586916987</v>
      </c>
      <c r="S24" s="169">
        <v>44.935401075691573</v>
      </c>
      <c r="T24" s="688">
        <v>44.698111390933832</v>
      </c>
      <c r="U24" s="263">
        <v>43.585162537695375</v>
      </c>
      <c r="V24" s="263">
        <v>43.004567511200641</v>
      </c>
      <c r="W24" s="263">
        <v>41.361842537695402</v>
      </c>
      <c r="X24" s="263">
        <v>47.355165132872223</v>
      </c>
      <c r="Y24" s="263">
        <v>47.083959012501921</v>
      </c>
      <c r="Z24" s="263">
        <v>45.602590350796994</v>
      </c>
    </row>
    <row r="25" spans="1:31" ht="21" customHeight="1">
      <c r="A25" s="171" t="s">
        <v>105</v>
      </c>
      <c r="B25" s="167">
        <v>4.7584186231189918</v>
      </c>
      <c r="C25" s="167">
        <v>4.6001852367173264</v>
      </c>
      <c r="D25" s="167">
        <v>4.4586229515628304</v>
      </c>
      <c r="E25" s="167">
        <v>4.1017651077083457</v>
      </c>
      <c r="F25" s="167">
        <v>4.0215583009106322</v>
      </c>
      <c r="G25" s="167">
        <v>3.7189160804099419</v>
      </c>
      <c r="H25" s="167">
        <v>3.9420300361387479</v>
      </c>
      <c r="I25" s="167">
        <v>3.6564354387902691</v>
      </c>
      <c r="J25" s="167"/>
      <c r="K25" s="167"/>
      <c r="L25" s="167"/>
      <c r="M25" s="167"/>
      <c r="N25" s="167"/>
      <c r="O25" s="167"/>
      <c r="Q25" s="356" t="s">
        <v>105</v>
      </c>
      <c r="R25" s="167">
        <v>3.510159076593327</v>
      </c>
      <c r="S25" s="167">
        <v>4.1799782347835732</v>
      </c>
      <c r="T25" s="687">
        <v>4.0936799874185983</v>
      </c>
      <c r="U25" s="663">
        <v>3.929896343285427</v>
      </c>
      <c r="V25" s="663">
        <v>3.911173548768506</v>
      </c>
      <c r="W25" s="663">
        <v>7.4123455123123101</v>
      </c>
      <c r="X25" s="263">
        <v>5.6711477236113392</v>
      </c>
      <c r="Y25" s="263">
        <v>4.6623076026407944</v>
      </c>
      <c r="Z25" s="263">
        <v>5.3829849083658985</v>
      </c>
    </row>
    <row r="26" spans="1:31" ht="21" customHeight="1">
      <c r="A26" s="171" t="s">
        <v>106</v>
      </c>
      <c r="B26" s="170"/>
      <c r="C26" s="170"/>
      <c r="D26" s="170"/>
      <c r="E26" s="170"/>
      <c r="F26" s="157"/>
      <c r="G26" s="157"/>
      <c r="Q26" s="356" t="s">
        <v>106</v>
      </c>
      <c r="R26" s="357"/>
      <c r="S26" s="357"/>
      <c r="T26" s="689"/>
      <c r="U26" s="664"/>
      <c r="V26" s="664"/>
      <c r="W26" s="664"/>
      <c r="X26" s="664"/>
      <c r="Y26" s="664"/>
      <c r="Z26" s="664"/>
    </row>
    <row r="27" spans="1:31" ht="21" customHeight="1">
      <c r="A27" s="171" t="s">
        <v>83</v>
      </c>
      <c r="B27" s="172">
        <v>100</v>
      </c>
      <c r="C27" s="172">
        <v>100</v>
      </c>
      <c r="D27" s="172">
        <v>100</v>
      </c>
      <c r="E27" s="172">
        <v>100</v>
      </c>
      <c r="F27" s="172">
        <v>100</v>
      </c>
      <c r="G27" s="172">
        <v>100</v>
      </c>
      <c r="H27" s="172">
        <v>100</v>
      </c>
      <c r="I27" s="172">
        <v>100</v>
      </c>
      <c r="J27" s="172"/>
      <c r="K27" s="172"/>
      <c r="L27" s="172"/>
      <c r="M27" s="167"/>
      <c r="N27" s="167"/>
      <c r="O27" s="167"/>
      <c r="Q27" s="356" t="s">
        <v>83</v>
      </c>
      <c r="R27" s="172">
        <v>100</v>
      </c>
      <c r="S27" s="172">
        <v>100</v>
      </c>
      <c r="T27" s="690">
        <v>100.0000000000022</v>
      </c>
      <c r="U27" s="663">
        <f t="shared" ref="U27:Z27" si="0">U28+U31</f>
        <v>99.999999999999986</v>
      </c>
      <c r="V27" s="663">
        <f t="shared" si="0"/>
        <v>100.00000000000001</v>
      </c>
      <c r="W27" s="663">
        <f t="shared" si="0"/>
        <v>100.04348742412522</v>
      </c>
      <c r="X27" s="663">
        <f t="shared" si="0"/>
        <v>100</v>
      </c>
      <c r="Y27" s="663">
        <f t="shared" si="0"/>
        <v>100</v>
      </c>
      <c r="Z27" s="663">
        <f t="shared" si="0"/>
        <v>99.999999999999915</v>
      </c>
    </row>
    <row r="28" spans="1:31" ht="21" customHeight="1">
      <c r="A28" s="171" t="s">
        <v>84</v>
      </c>
      <c r="B28" s="170">
        <v>97.620040709425993</v>
      </c>
      <c r="C28" s="170">
        <v>97.076612541295901</v>
      </c>
      <c r="D28" s="170">
        <v>98.224622341096904</v>
      </c>
      <c r="E28" s="170">
        <v>98.266903594465987</v>
      </c>
      <c r="F28" s="170">
        <v>97.710792646511194</v>
      </c>
      <c r="G28" s="170">
        <v>97.655277268244333</v>
      </c>
      <c r="H28" s="170">
        <v>97.208246958256154</v>
      </c>
      <c r="I28" s="170">
        <v>97.348361275452291</v>
      </c>
      <c r="J28" s="170"/>
      <c r="K28" s="170"/>
      <c r="L28" s="170"/>
      <c r="M28" s="170"/>
      <c r="N28" s="122"/>
      <c r="O28" s="170"/>
      <c r="Q28" s="356" t="s">
        <v>84</v>
      </c>
      <c r="R28" s="170">
        <v>96.745689695243215</v>
      </c>
      <c r="S28" s="170">
        <v>96.861547143532619</v>
      </c>
      <c r="T28" s="691">
        <v>96.958314338570347</v>
      </c>
      <c r="U28" s="170">
        <v>96.770395922052884</v>
      </c>
      <c r="V28" s="170">
        <v>96.507415471885594</v>
      </c>
      <c r="W28" s="170">
        <v>96.143483346178101</v>
      </c>
      <c r="X28" s="170">
        <v>96.274927552970581</v>
      </c>
      <c r="Y28" s="170">
        <f>SUM(Y29:Y30)</f>
        <v>96.685433254382062</v>
      </c>
      <c r="Z28" s="170">
        <f>SUM(Z29:Z30)</f>
        <v>96.219340537397684</v>
      </c>
      <c r="AA28" s="310"/>
      <c r="AB28" s="310"/>
      <c r="AC28" s="310"/>
      <c r="AD28" s="310"/>
      <c r="AE28" s="310"/>
    </row>
    <row r="29" spans="1:31" ht="21" customHeight="1">
      <c r="A29" s="173" t="s">
        <v>85</v>
      </c>
      <c r="B29" s="174">
        <v>14.831878378267286</v>
      </c>
      <c r="C29" s="174">
        <v>17.067563187054642</v>
      </c>
      <c r="D29" s="174">
        <v>20.606747534892627</v>
      </c>
      <c r="E29" s="174">
        <v>24.725257613847656</v>
      </c>
      <c r="F29" s="174">
        <v>26.38406616406715</v>
      </c>
      <c r="G29" s="174">
        <v>30.211907953419686</v>
      </c>
      <c r="H29" s="174">
        <v>31.441717607222493</v>
      </c>
      <c r="I29" s="174">
        <v>33.575460545763008</v>
      </c>
      <c r="J29" s="174"/>
      <c r="K29" s="174"/>
      <c r="L29" s="174"/>
      <c r="M29" s="263"/>
      <c r="N29" s="26"/>
      <c r="O29" s="263"/>
      <c r="P29" s="310"/>
      <c r="Q29" s="168" t="s">
        <v>85</v>
      </c>
      <c r="R29" s="174">
        <v>31.911832562303921</v>
      </c>
      <c r="S29" s="174">
        <v>32.573198376390017</v>
      </c>
      <c r="T29" s="692">
        <v>32.32466731793938</v>
      </c>
      <c r="U29" s="263">
        <v>33.7073637558209</v>
      </c>
      <c r="V29" s="174">
        <v>34.012637155631388</v>
      </c>
      <c r="W29" s="263">
        <v>33.372513755820897</v>
      </c>
      <c r="X29" s="174">
        <v>31.80206678887798</v>
      </c>
      <c r="Y29" s="174">
        <v>30.355449907811959</v>
      </c>
      <c r="Z29" s="174">
        <v>27.930871276455775</v>
      </c>
    </row>
    <row r="30" spans="1:31" ht="21" customHeight="1">
      <c r="A30" s="173" t="s">
        <v>86</v>
      </c>
      <c r="B30" s="174">
        <v>82.788162331158702</v>
      </c>
      <c r="C30" s="174">
        <v>80.009049354241256</v>
      </c>
      <c r="D30" s="174">
        <v>77.61787480620427</v>
      </c>
      <c r="E30" s="174">
        <v>73.541645980618327</v>
      </c>
      <c r="F30" s="174">
        <v>71.326726482444045</v>
      </c>
      <c r="G30" s="174">
        <v>67.44336931482465</v>
      </c>
      <c r="H30" s="174">
        <v>65.766529351033668</v>
      </c>
      <c r="I30" s="174">
        <v>63.772900729689283</v>
      </c>
      <c r="J30" s="174"/>
      <c r="K30" s="174"/>
      <c r="L30" s="174"/>
      <c r="M30" s="263"/>
      <c r="N30" s="26"/>
      <c r="O30" s="263"/>
      <c r="Q30" s="168" t="s">
        <v>86</v>
      </c>
      <c r="R30" s="174">
        <v>64.833857132939286</v>
      </c>
      <c r="S30" s="174">
        <v>64.288348767142608</v>
      </c>
      <c r="T30" s="692">
        <v>64.633647020630974</v>
      </c>
      <c r="U30" s="263">
        <v>63.063032166231991</v>
      </c>
      <c r="V30" s="174">
        <v>62.494778316254198</v>
      </c>
      <c r="W30" s="263">
        <v>62.754421166232</v>
      </c>
      <c r="X30" s="174">
        <v>64.472860764092601</v>
      </c>
      <c r="Y30" s="174">
        <v>66.329983346570103</v>
      </c>
      <c r="Z30" s="174">
        <v>68.288469260941909</v>
      </c>
    </row>
    <row r="31" spans="1:31" ht="21" customHeight="1">
      <c r="A31" s="171" t="s">
        <v>105</v>
      </c>
      <c r="B31" s="170">
        <v>2.3799592905740092</v>
      </c>
      <c r="C31" s="170">
        <v>2.9233874587042026</v>
      </c>
      <c r="D31" s="170">
        <v>1.7753776589032273</v>
      </c>
      <c r="E31" s="170">
        <v>1.7330964055346443</v>
      </c>
      <c r="F31" s="170">
        <v>2.2892073534887829</v>
      </c>
      <c r="G31" s="170">
        <v>2.3447227317547834</v>
      </c>
      <c r="H31" s="170">
        <v>2.791753041744292</v>
      </c>
      <c r="I31" s="170">
        <v>2.6516387245486812</v>
      </c>
      <c r="J31" s="170"/>
      <c r="K31" s="170"/>
      <c r="L31" s="170"/>
      <c r="M31" s="170"/>
      <c r="N31" s="122"/>
      <c r="O31" s="170"/>
      <c r="Q31" s="356" t="s">
        <v>105</v>
      </c>
      <c r="R31" s="170">
        <v>3.2543103047570399</v>
      </c>
      <c r="S31" s="170">
        <v>3.1384528564667411</v>
      </c>
      <c r="T31" s="691">
        <v>3.0416856614318526</v>
      </c>
      <c r="U31" s="170">
        <v>3.2296040779471076</v>
      </c>
      <c r="V31" s="170">
        <v>3.4925845281144152</v>
      </c>
      <c r="W31" s="170">
        <v>3.9000040779471101</v>
      </c>
      <c r="X31" s="170">
        <v>3.725072447029417</v>
      </c>
      <c r="Y31" s="170">
        <v>3.3145667456179382</v>
      </c>
      <c r="Z31" s="170">
        <v>3.7806594626022303</v>
      </c>
    </row>
    <row r="32" spans="1:31" ht="5.0999999999999996" customHeight="1">
      <c r="A32" s="175"/>
      <c r="B32" s="176"/>
      <c r="C32" s="176"/>
      <c r="D32" s="176"/>
      <c r="E32" s="177"/>
      <c r="F32" s="178"/>
      <c r="G32" s="178"/>
      <c r="H32" s="179"/>
      <c r="I32" s="179"/>
      <c r="Q32" s="175"/>
      <c r="R32" s="179"/>
      <c r="S32" s="179"/>
      <c r="T32" s="693"/>
      <c r="U32" s="179"/>
      <c r="V32" s="179"/>
      <c r="W32" s="179"/>
      <c r="X32" s="179"/>
      <c r="Y32" s="179"/>
      <c r="Z32" s="179"/>
    </row>
    <row r="33" spans="1:26" s="498" customFormat="1" ht="11.1" customHeight="1">
      <c r="A33" s="180"/>
      <c r="B33" s="499"/>
      <c r="C33" s="499"/>
      <c r="D33" s="499"/>
      <c r="E33" s="499"/>
      <c r="F33" s="499"/>
      <c r="G33" s="499"/>
      <c r="H33" s="499"/>
      <c r="I33" s="335" t="s">
        <v>197</v>
      </c>
      <c r="J33" s="499"/>
      <c r="K33" s="499"/>
      <c r="L33" s="499"/>
      <c r="M33" s="499"/>
      <c r="O33" s="499"/>
      <c r="Q33" s="502" t="s">
        <v>107</v>
      </c>
      <c r="R33" s="499"/>
      <c r="S33" s="499"/>
      <c r="T33" s="499"/>
      <c r="U33" s="499"/>
      <c r="V33" s="499"/>
      <c r="W33" s="499"/>
      <c r="X33" s="499"/>
    </row>
    <row r="34" spans="1:26" s="498" customFormat="1" ht="11.1" customHeight="1">
      <c r="A34" s="134"/>
      <c r="B34" s="499"/>
      <c r="C34" s="499"/>
      <c r="D34" s="499"/>
      <c r="E34" s="500"/>
      <c r="F34" s="501"/>
      <c r="Q34" s="371" t="s">
        <v>79</v>
      </c>
      <c r="R34" s="499"/>
      <c r="S34" s="499"/>
      <c r="T34" s="499"/>
      <c r="U34" s="500"/>
      <c r="V34" s="501"/>
    </row>
    <row r="35" spans="1:26" ht="15.75">
      <c r="A35" s="181"/>
      <c r="B35" s="144"/>
      <c r="C35" s="144"/>
      <c r="D35" s="144"/>
      <c r="E35" s="144"/>
      <c r="F35" s="144"/>
      <c r="G35" s="144"/>
      <c r="H35" s="144"/>
      <c r="I35" s="144"/>
      <c r="J35" s="144"/>
      <c r="K35" s="144"/>
      <c r="L35" s="144"/>
      <c r="M35" s="144"/>
      <c r="O35" s="144"/>
    </row>
    <row r="36" spans="1:26" ht="12.95" customHeight="1">
      <c r="A36" s="182" t="s">
        <v>170</v>
      </c>
      <c r="B36" s="182"/>
      <c r="C36" s="182"/>
      <c r="D36" s="182"/>
      <c r="E36" s="143"/>
      <c r="F36" s="143"/>
      <c r="G36" s="143"/>
      <c r="H36" s="143"/>
      <c r="I36" s="143"/>
      <c r="J36" s="143"/>
      <c r="K36" s="144"/>
      <c r="L36" s="144"/>
      <c r="M36" s="144"/>
      <c r="O36" s="144"/>
      <c r="Q36" s="801" t="s">
        <v>264</v>
      </c>
      <c r="R36" s="801"/>
      <c r="S36" s="801"/>
      <c r="T36" s="801"/>
      <c r="U36" s="801"/>
      <c r="V36" s="801"/>
      <c r="W36" s="801"/>
      <c r="X36" s="801"/>
      <c r="Y36" s="801"/>
      <c r="Z36" s="801"/>
    </row>
    <row r="37" spans="1:26" ht="12.95" customHeight="1">
      <c r="A37" s="143" t="s">
        <v>77</v>
      </c>
      <c r="B37" s="143"/>
      <c r="C37" s="143"/>
      <c r="D37" s="143"/>
      <c r="E37" s="143"/>
      <c r="F37" s="143"/>
      <c r="G37" s="143"/>
      <c r="H37" s="143"/>
      <c r="I37" s="143"/>
      <c r="J37" s="143"/>
      <c r="K37" s="144"/>
      <c r="L37" s="144"/>
      <c r="M37" s="144"/>
      <c r="O37" s="144"/>
      <c r="Q37" s="566" t="s">
        <v>235</v>
      </c>
      <c r="R37" s="143"/>
      <c r="S37" s="143"/>
      <c r="T37" s="143"/>
      <c r="U37" s="143"/>
      <c r="V37" s="143"/>
      <c r="W37" s="143"/>
      <c r="X37" s="143"/>
    </row>
    <row r="38" spans="1:26" ht="5.0999999999999996" customHeight="1">
      <c r="A38" s="183"/>
      <c r="B38" s="183"/>
      <c r="C38" s="183"/>
      <c r="D38" s="183"/>
      <c r="E38" s="183"/>
      <c r="F38" s="183"/>
      <c r="G38" s="183"/>
      <c r="H38" s="183"/>
      <c r="I38" s="183"/>
      <c r="J38" s="183"/>
      <c r="K38" s="144"/>
      <c r="L38" s="144"/>
      <c r="M38" s="144"/>
      <c r="O38" s="144"/>
      <c r="Q38" s="183"/>
      <c r="R38" s="183"/>
      <c r="S38" s="183"/>
      <c r="T38" s="183"/>
      <c r="U38" s="183"/>
      <c r="V38" s="183"/>
      <c r="W38" s="390"/>
      <c r="X38" s="183"/>
    </row>
    <row r="39" spans="1:26">
      <c r="A39" s="795" t="s">
        <v>87</v>
      </c>
      <c r="B39" s="803">
        <v>2007</v>
      </c>
      <c r="C39" s="803">
        <v>2008</v>
      </c>
      <c r="D39" s="797">
        <v>2009</v>
      </c>
      <c r="E39" s="797">
        <v>2010</v>
      </c>
      <c r="F39" s="797">
        <v>2011</v>
      </c>
      <c r="G39" s="797">
        <v>2012</v>
      </c>
      <c r="H39" s="797">
        <v>2013</v>
      </c>
      <c r="I39" s="797">
        <v>2014</v>
      </c>
      <c r="J39" s="797"/>
      <c r="K39" s="797"/>
      <c r="L39" s="797"/>
      <c r="M39" s="797"/>
      <c r="N39" s="797"/>
      <c r="O39" s="797"/>
      <c r="Q39" s="795" t="s">
        <v>231</v>
      </c>
      <c r="R39" s="797">
        <v>2015</v>
      </c>
      <c r="S39" s="797">
        <v>2016</v>
      </c>
      <c r="T39" s="799">
        <v>2017</v>
      </c>
      <c r="U39" s="797">
        <v>2018</v>
      </c>
      <c r="V39" s="797">
        <v>2019</v>
      </c>
      <c r="W39" s="797">
        <v>2020</v>
      </c>
      <c r="X39" s="797">
        <v>2021</v>
      </c>
      <c r="Y39" s="797">
        <v>2022</v>
      </c>
      <c r="Z39" s="797">
        <v>2023</v>
      </c>
    </row>
    <row r="40" spans="1:26">
      <c r="A40" s="796"/>
      <c r="B40" s="804"/>
      <c r="C40" s="804"/>
      <c r="D40" s="805"/>
      <c r="E40" s="805"/>
      <c r="F40" s="805"/>
      <c r="G40" s="798"/>
      <c r="H40" s="798"/>
      <c r="I40" s="798"/>
      <c r="J40" s="798"/>
      <c r="K40" s="798"/>
      <c r="L40" s="798"/>
      <c r="M40" s="798"/>
      <c r="N40" s="798"/>
      <c r="O40" s="798"/>
      <c r="Q40" s="796"/>
      <c r="R40" s="798"/>
      <c r="S40" s="798"/>
      <c r="T40" s="800"/>
      <c r="U40" s="798"/>
      <c r="V40" s="798"/>
      <c r="W40" s="798"/>
      <c r="X40" s="798"/>
      <c r="Y40" s="798"/>
      <c r="Z40" s="798"/>
    </row>
    <row r="41" spans="1:26" ht="9" customHeight="1">
      <c r="A41" s="196"/>
      <c r="B41" s="184"/>
      <c r="C41" s="163"/>
      <c r="D41" s="163"/>
      <c r="E41" s="144"/>
      <c r="F41" s="144"/>
      <c r="G41" s="144"/>
      <c r="H41" s="144"/>
      <c r="I41" s="144"/>
      <c r="J41" s="144"/>
      <c r="K41" s="144"/>
      <c r="L41" s="144"/>
      <c r="M41" s="144"/>
      <c r="O41" s="144"/>
      <c r="Q41" s="196"/>
      <c r="R41" s="144"/>
      <c r="S41" s="144"/>
      <c r="T41" s="681"/>
      <c r="U41" s="144"/>
      <c r="W41" s="144"/>
      <c r="X41" s="144"/>
      <c r="Y41" s="144"/>
      <c r="Z41" s="144"/>
    </row>
    <row r="42" spans="1:26" ht="18" customHeight="1">
      <c r="A42" s="197" t="s">
        <v>4</v>
      </c>
      <c r="B42" s="185">
        <v>26.172460300524488</v>
      </c>
      <c r="C42" s="185">
        <v>26.183579090695705</v>
      </c>
      <c r="D42" s="185">
        <v>4.4586229515627469</v>
      </c>
      <c r="E42" s="185">
        <v>4.1017651077081849</v>
      </c>
      <c r="F42" s="185">
        <v>4.0215583009106934</v>
      </c>
      <c r="G42" s="185">
        <v>3.7189160804099535</v>
      </c>
      <c r="H42" s="185">
        <v>3.9420300361388918</v>
      </c>
      <c r="I42" s="185">
        <v>3.6564354387902371</v>
      </c>
      <c r="J42" s="185"/>
      <c r="K42" s="185"/>
      <c r="L42" s="185"/>
      <c r="M42" s="185"/>
      <c r="N42" s="185"/>
      <c r="O42" s="185"/>
      <c r="Q42" s="356" t="s">
        <v>229</v>
      </c>
      <c r="R42" s="185">
        <v>3.5101590765933208</v>
      </c>
      <c r="S42" s="185">
        <v>4.179978234783623</v>
      </c>
      <c r="T42" s="694">
        <v>4.0936799874187084</v>
      </c>
      <c r="U42" s="185">
        <v>3.929896343285427</v>
      </c>
      <c r="V42" s="185">
        <v>3.9111735485224131</v>
      </c>
      <c r="W42" s="185">
        <v>7.4133927521866623</v>
      </c>
      <c r="X42" s="185">
        <v>5.67</v>
      </c>
      <c r="Y42" s="185">
        <v>4.6623076026407944</v>
      </c>
      <c r="Z42" s="185">
        <v>5.3829849083658985</v>
      </c>
    </row>
    <row r="43" spans="1:26" ht="18" customHeight="1">
      <c r="A43" s="198" t="s">
        <v>106</v>
      </c>
      <c r="B43" s="186">
        <v>17.661582402962729</v>
      </c>
      <c r="C43" s="186">
        <v>17.903037668655745</v>
      </c>
      <c r="D43" s="186">
        <v>1.7753776589032308</v>
      </c>
      <c r="E43" s="186">
        <v>1.7330964055346532</v>
      </c>
      <c r="F43" s="186">
        <v>2.2892073534887829</v>
      </c>
      <c r="G43" s="186">
        <v>2.3447227317547856</v>
      </c>
      <c r="H43" s="186">
        <v>2.791753041744284</v>
      </c>
      <c r="I43" s="186">
        <v>2.6516387245486679</v>
      </c>
      <c r="J43" s="186"/>
      <c r="K43" s="186"/>
      <c r="L43" s="186"/>
      <c r="M43" s="186"/>
      <c r="N43" s="185"/>
      <c r="O43" s="186"/>
      <c r="Q43" s="198" t="s">
        <v>106</v>
      </c>
      <c r="R43" s="186">
        <v>3.2543103047570403</v>
      </c>
      <c r="S43" s="186">
        <v>3.1384528564667487</v>
      </c>
      <c r="T43" s="695">
        <v>3.0416856614317997</v>
      </c>
      <c r="U43" s="186">
        <v>3.2296040779471076</v>
      </c>
      <c r="V43" s="186">
        <v>3.4925845479739195</v>
      </c>
      <c r="W43" s="186">
        <v>3.8565166538219189</v>
      </c>
      <c r="X43" s="186">
        <v>3.73</v>
      </c>
      <c r="Y43" s="186">
        <v>3.3145667456179382</v>
      </c>
      <c r="Z43" s="186">
        <v>3.7806594626022303</v>
      </c>
    </row>
    <row r="44" spans="1:26" ht="5.0999999999999996" customHeight="1">
      <c r="A44" s="199"/>
      <c r="B44" s="187"/>
      <c r="C44" s="187"/>
      <c r="D44" s="187"/>
      <c r="E44" s="188"/>
      <c r="F44" s="188"/>
      <c r="G44" s="188"/>
      <c r="H44" s="188"/>
      <c r="I44" s="188"/>
      <c r="J44" s="188"/>
      <c r="K44" s="188"/>
      <c r="L44" s="188"/>
      <c r="M44" s="188"/>
      <c r="N44" s="188"/>
      <c r="O44" s="188"/>
      <c r="Q44" s="199"/>
      <c r="R44" s="188"/>
      <c r="S44" s="188"/>
      <c r="T44" s="696"/>
      <c r="U44" s="188"/>
      <c r="V44" s="188"/>
      <c r="W44" s="188"/>
      <c r="X44" s="188"/>
      <c r="Y44" s="188"/>
      <c r="Z44" s="188"/>
    </row>
    <row r="45" spans="1:26" s="498" customFormat="1" ht="11.1" customHeight="1">
      <c r="A45" s="134"/>
      <c r="B45" s="497"/>
      <c r="C45" s="497"/>
      <c r="D45" s="497"/>
      <c r="E45" s="497"/>
      <c r="F45" s="497"/>
      <c r="G45" s="497"/>
      <c r="H45" s="497"/>
      <c r="I45" s="335" t="s">
        <v>197</v>
      </c>
      <c r="J45" s="335"/>
      <c r="K45" s="497"/>
      <c r="L45" s="497"/>
      <c r="M45" s="497"/>
      <c r="Q45" s="371" t="s">
        <v>79</v>
      </c>
      <c r="R45" s="497"/>
      <c r="S45" s="497"/>
      <c r="T45" s="497"/>
      <c r="U45" s="497"/>
      <c r="V45" s="497"/>
      <c r="W45" s="497"/>
      <c r="X45" s="497"/>
    </row>
    <row r="46" spans="1:26" ht="13.5" customHeight="1"/>
  </sheetData>
  <mergeCells count="29">
    <mergeCell ref="O39:O40"/>
    <mergeCell ref="N39:N40"/>
    <mergeCell ref="G39:G40"/>
    <mergeCell ref="H39:H40"/>
    <mergeCell ref="I39:I40"/>
    <mergeCell ref="J39:J40"/>
    <mergeCell ref="K39:K40"/>
    <mergeCell ref="M39:M40"/>
    <mergeCell ref="L39:L40"/>
    <mergeCell ref="C39:C40"/>
    <mergeCell ref="D39:D40"/>
    <mergeCell ref="E39:E40"/>
    <mergeCell ref="F39:F40"/>
    <mergeCell ref="A17:E17"/>
    <mergeCell ref="A39:A40"/>
    <mergeCell ref="B39:B40"/>
    <mergeCell ref="Q39:Q40"/>
    <mergeCell ref="R39:R40"/>
    <mergeCell ref="S39:S40"/>
    <mergeCell ref="T39:T40"/>
    <mergeCell ref="Q1:Z1"/>
    <mergeCell ref="Q16:Z16"/>
    <mergeCell ref="Q36:Z36"/>
    <mergeCell ref="Z39:Z40"/>
    <mergeCell ref="Y39:Y40"/>
    <mergeCell ref="X39:X40"/>
    <mergeCell ref="U39:U40"/>
    <mergeCell ref="V39:V40"/>
    <mergeCell ref="W39:W40"/>
  </mergeCells>
  <pageMargins left="0.78740157480314965" right="0.78740157480314965" top="0.98425196850393704" bottom="0.98425196850393704" header="0.31496062992125984" footer="0"/>
  <pageSetup paperSize="9" orientation="portrait" r:id="rId1"/>
  <ignoredErrors>
    <ignoredError sqref="Y22:Z22 Y28:Z28"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7"/>
  <sheetViews>
    <sheetView showGridLines="0" topLeftCell="R1" zoomScaleNormal="100" zoomScaleSheetLayoutView="100" workbookViewId="0">
      <selection activeCell="R38" sqref="R38:AA38"/>
    </sheetView>
  </sheetViews>
  <sheetFormatPr baseColWidth="10" defaultColWidth="11.42578125" defaultRowHeight="12.75"/>
  <cols>
    <col min="1" max="1" width="1.7109375" style="79" hidden="1" customWidth="1"/>
    <col min="2" max="2" width="14.28515625" style="79" hidden="1" customWidth="1"/>
    <col min="3" max="4" width="9.28515625" style="79" hidden="1" customWidth="1"/>
    <col min="5" max="10" width="11.140625" style="79" hidden="1" customWidth="1"/>
    <col min="11" max="11" width="7.42578125" style="79" hidden="1" customWidth="1"/>
    <col min="12" max="12" width="7.5703125" style="79" hidden="1" customWidth="1"/>
    <col min="13" max="16" width="7.7109375" style="79" hidden="1" customWidth="1"/>
    <col min="17" max="17" width="6" style="79" hidden="1" customWidth="1"/>
    <col min="18" max="18" width="14.28515625" style="79" customWidth="1"/>
    <col min="19" max="20" width="9.7109375" style="79" hidden="1" customWidth="1"/>
    <col min="21" max="27" width="10.28515625" style="79" customWidth="1"/>
    <col min="28" max="29" width="7.5703125" style="79" customWidth="1"/>
    <col min="30" max="16384" width="11.42578125" style="79"/>
  </cols>
  <sheetData>
    <row r="1" spans="2:34" ht="13.5">
      <c r="B1" s="182" t="s">
        <v>156</v>
      </c>
      <c r="C1" s="182"/>
      <c r="D1" s="182"/>
      <c r="E1" s="182"/>
      <c r="F1" s="182"/>
      <c r="G1" s="182"/>
      <c r="H1" s="182"/>
      <c r="I1" s="182"/>
      <c r="J1" s="182"/>
      <c r="K1" s="182"/>
      <c r="L1" s="182"/>
      <c r="M1" s="182"/>
      <c r="N1" s="182"/>
      <c r="R1" s="788" t="s">
        <v>253</v>
      </c>
      <c r="S1" s="788"/>
      <c r="T1" s="788"/>
      <c r="U1" s="788"/>
      <c r="V1" s="788"/>
      <c r="W1" s="788"/>
      <c r="X1" s="788"/>
      <c r="Y1" s="788"/>
      <c r="Z1" s="788"/>
      <c r="AA1" s="788"/>
      <c r="AB1" s="182"/>
      <c r="AC1" s="182"/>
      <c r="AD1" s="182"/>
    </row>
    <row r="2" spans="2:34" ht="13.5">
      <c r="B2" s="182"/>
      <c r="C2" s="182"/>
      <c r="D2" s="182"/>
      <c r="E2" s="182"/>
      <c r="F2" s="182"/>
      <c r="G2" s="182"/>
      <c r="H2" s="182"/>
      <c r="I2" s="182"/>
      <c r="J2" s="182"/>
      <c r="K2" s="182"/>
      <c r="L2" s="182"/>
      <c r="M2" s="182"/>
      <c r="N2" s="182"/>
      <c r="R2" s="788" t="s">
        <v>295</v>
      </c>
      <c r="S2" s="788"/>
      <c r="T2" s="788"/>
      <c r="U2" s="788"/>
      <c r="V2" s="788"/>
      <c r="W2" s="788"/>
      <c r="X2" s="788"/>
      <c r="Y2" s="788"/>
      <c r="Z2" s="788"/>
      <c r="AA2" s="788"/>
      <c r="AB2" s="182"/>
      <c r="AC2" s="182"/>
      <c r="AD2" s="182"/>
    </row>
    <row r="3" spans="2:34" ht="13.5">
      <c r="B3" s="146" t="s">
        <v>88</v>
      </c>
      <c r="C3" s="145"/>
      <c r="D3" s="145"/>
      <c r="E3" s="145"/>
      <c r="F3" s="184"/>
      <c r="G3" s="184"/>
      <c r="H3" s="163"/>
      <c r="I3" s="163"/>
      <c r="J3" s="163"/>
      <c r="K3" s="163"/>
      <c r="L3" s="163"/>
      <c r="M3" s="163"/>
      <c r="N3" s="163"/>
      <c r="R3" s="615" t="s">
        <v>201</v>
      </c>
      <c r="S3" s="145"/>
      <c r="T3" s="145"/>
      <c r="U3" s="145"/>
      <c r="V3" s="184"/>
      <c r="W3" s="184"/>
      <c r="X3" s="163"/>
      <c r="Y3" s="163"/>
      <c r="Z3" s="163"/>
      <c r="AA3" s="163"/>
      <c r="AB3" s="163"/>
      <c r="AC3" s="163"/>
      <c r="AD3" s="163"/>
    </row>
    <row r="4" spans="2:34" ht="5.0999999999999996" customHeight="1">
      <c r="B4" s="143"/>
      <c r="C4" s="143"/>
      <c r="D4" s="143"/>
      <c r="E4" s="143"/>
      <c r="F4" s="184"/>
      <c r="G4" s="184"/>
      <c r="H4" s="163"/>
      <c r="I4" s="163"/>
      <c r="J4" s="163"/>
      <c r="K4" s="163"/>
      <c r="L4" s="163"/>
      <c r="M4" s="163"/>
      <c r="N4" s="163"/>
      <c r="R4" s="143"/>
      <c r="S4" s="143"/>
      <c r="T4" s="143"/>
      <c r="U4" s="143"/>
      <c r="V4" s="184"/>
      <c r="W4" s="184"/>
      <c r="X4" s="390"/>
      <c r="Y4" s="163"/>
      <c r="Z4" s="163"/>
      <c r="AA4" s="163"/>
      <c r="AB4" s="163"/>
      <c r="AC4" s="163"/>
      <c r="AD4" s="163"/>
    </row>
    <row r="5" spans="2:34" ht="25.5" customHeight="1">
      <c r="B5" s="261" t="s">
        <v>51</v>
      </c>
      <c r="C5" s="148">
        <v>2007</v>
      </c>
      <c r="D5" s="148">
        <v>2008</v>
      </c>
      <c r="E5" s="148">
        <v>2009</v>
      </c>
      <c r="F5" s="148">
        <v>2010</v>
      </c>
      <c r="G5" s="148">
        <v>2011</v>
      </c>
      <c r="H5" s="148">
        <v>2012</v>
      </c>
      <c r="I5" s="148">
        <v>2013</v>
      </c>
      <c r="J5" s="148">
        <v>2014</v>
      </c>
      <c r="K5" s="322"/>
      <c r="L5" s="322"/>
      <c r="M5" s="322"/>
      <c r="N5" s="322"/>
      <c r="O5" s="322"/>
      <c r="P5" s="322"/>
      <c r="R5" s="261" t="s">
        <v>267</v>
      </c>
      <c r="S5" s="148">
        <v>2015</v>
      </c>
      <c r="T5" s="148">
        <v>2016</v>
      </c>
      <c r="U5" s="680">
        <v>2017</v>
      </c>
      <c r="V5" s="148">
        <v>2018</v>
      </c>
      <c r="W5" s="148">
        <v>2019</v>
      </c>
      <c r="X5" s="148">
        <v>2020</v>
      </c>
      <c r="Y5" s="148">
        <v>2021</v>
      </c>
      <c r="Z5" s="148">
        <v>2022</v>
      </c>
      <c r="AA5" s="148">
        <v>2023</v>
      </c>
    </row>
    <row r="6" spans="2:34" ht="9" customHeight="1">
      <c r="B6" s="196"/>
      <c r="C6" s="149"/>
      <c r="D6" s="150"/>
      <c r="E6" s="150"/>
      <c r="F6" s="149"/>
      <c r="G6" s="184"/>
      <c r="H6" s="184"/>
      <c r="I6" s="163"/>
      <c r="J6" s="163"/>
      <c r="K6" s="163"/>
      <c r="L6" s="163"/>
      <c r="M6" s="163"/>
      <c r="N6" s="163"/>
      <c r="R6" s="196"/>
      <c r="S6" s="163"/>
      <c r="T6" s="163"/>
      <c r="U6" s="697"/>
      <c r="V6" s="163"/>
    </row>
    <row r="7" spans="2:34" ht="18" customHeight="1">
      <c r="B7" s="197" t="s">
        <v>141</v>
      </c>
      <c r="C7" s="253">
        <v>14197.879344205934</v>
      </c>
      <c r="D7" s="253">
        <v>14459.600920209126</v>
      </c>
      <c r="E7" s="253">
        <v>14762.430929704522</v>
      </c>
      <c r="F7" s="253">
        <v>15092.513739288919</v>
      </c>
      <c r="G7" s="253">
        <v>15307.419175383444</v>
      </c>
      <c r="H7" s="253">
        <v>15542.731209127862</v>
      </c>
      <c r="I7" s="253">
        <v>15682.857876884011</v>
      </c>
      <c r="J7" s="253">
        <v>15796.828445856927</v>
      </c>
      <c r="K7" s="253"/>
      <c r="L7" s="253"/>
      <c r="M7" s="253"/>
      <c r="N7" s="253"/>
      <c r="O7" s="253"/>
      <c r="P7" s="253"/>
      <c r="R7" s="197" t="s">
        <v>232</v>
      </c>
      <c r="S7" s="253">
        <v>15919.24659546823</v>
      </c>
      <c r="T7" s="253">
        <v>16197.110025931474</v>
      </c>
      <c r="U7" s="698">
        <v>16510.983980820383</v>
      </c>
      <c r="V7" s="315">
        <v>16776.483534231662</v>
      </c>
      <c r="W7" s="315">
        <f>SUM(W8:W9)</f>
        <v>17133.099984840668</v>
      </c>
      <c r="X7" s="315">
        <f>SUM(X8:X9)</f>
        <v>14901.781535570113</v>
      </c>
      <c r="Y7" s="315">
        <f>SUM(Y8:Y9)</f>
        <v>17120.141199999998</v>
      </c>
      <c r="Z7" s="315">
        <v>17336.5</v>
      </c>
      <c r="AA7" s="315">
        <v>17179.79616852638</v>
      </c>
      <c r="AB7" s="253"/>
      <c r="AF7" s="253"/>
      <c r="AG7" s="253"/>
      <c r="AH7" s="253"/>
    </row>
    <row r="8" spans="2:34" ht="18" customHeight="1">
      <c r="B8" s="198" t="s">
        <v>102</v>
      </c>
      <c r="C8" s="254">
        <v>7990.8917474227992</v>
      </c>
      <c r="D8" s="254">
        <v>8150.9821841687681</v>
      </c>
      <c r="E8" s="254">
        <v>8271.2314705589743</v>
      </c>
      <c r="F8" s="254">
        <v>8427.3534987179555</v>
      </c>
      <c r="G8" s="254">
        <v>8554.4634136374898</v>
      </c>
      <c r="H8" s="254">
        <v>8719.7235635624347</v>
      </c>
      <c r="I8" s="254">
        <v>8793.9424693802866</v>
      </c>
      <c r="J8" s="254">
        <v>8881.0793849934726</v>
      </c>
      <c r="K8" s="254"/>
      <c r="L8" s="254"/>
      <c r="M8" s="254"/>
      <c r="N8" s="266"/>
      <c r="O8" s="266"/>
      <c r="P8" s="266"/>
      <c r="R8" s="198" t="s">
        <v>102</v>
      </c>
      <c r="S8" s="254">
        <v>8971.7482226842367</v>
      </c>
      <c r="T8" s="254">
        <v>9097.0276725589447</v>
      </c>
      <c r="U8" s="699">
        <v>9211.1837418295472</v>
      </c>
      <c r="V8" s="266">
        <v>9354.8674405853744</v>
      </c>
      <c r="W8" s="266">
        <v>9549.3144531641592</v>
      </c>
      <c r="X8" s="266">
        <v>8612.9394407066102</v>
      </c>
      <c r="Y8" s="266">
        <v>9660.9491999999991</v>
      </c>
      <c r="Z8" s="266">
        <v>9626</v>
      </c>
      <c r="AA8" s="266">
        <v>9550.9040570028901</v>
      </c>
    </row>
    <row r="9" spans="2:34" ht="18" customHeight="1">
      <c r="B9" s="198" t="s">
        <v>103</v>
      </c>
      <c r="C9" s="254">
        <v>6206.9875967825365</v>
      </c>
      <c r="D9" s="254">
        <v>6308.618736039497</v>
      </c>
      <c r="E9" s="254">
        <v>6491.1994591448511</v>
      </c>
      <c r="F9" s="254">
        <v>6665.1602405706872</v>
      </c>
      <c r="G9" s="254">
        <v>6752.9557617456367</v>
      </c>
      <c r="H9" s="254">
        <v>6823.0076455663757</v>
      </c>
      <c r="I9" s="254">
        <v>6888.9154075038787</v>
      </c>
      <c r="J9" s="254">
        <v>6915.7490608633616</v>
      </c>
      <c r="K9" s="189"/>
      <c r="L9" s="189"/>
      <c r="M9" s="189"/>
      <c r="N9" s="266"/>
      <c r="O9" s="266"/>
      <c r="P9" s="266"/>
      <c r="R9" s="198" t="s">
        <v>103</v>
      </c>
      <c r="S9" s="189">
        <v>6947.4983727839535</v>
      </c>
      <c r="T9" s="189">
        <v>7100.082353371924</v>
      </c>
      <c r="U9" s="700">
        <v>7299.8002389911853</v>
      </c>
      <c r="V9" s="266">
        <v>7421.6160936462875</v>
      </c>
      <c r="W9" s="266">
        <v>7583.7855316765099</v>
      </c>
      <c r="X9" s="266">
        <v>6288.8420948635039</v>
      </c>
      <c r="Y9" s="266">
        <v>7459.192</v>
      </c>
      <c r="Z9" s="266" t="s">
        <v>247</v>
      </c>
      <c r="AA9" s="266">
        <v>7628.8921115233006</v>
      </c>
    </row>
    <row r="10" spans="2:34" ht="9" customHeight="1">
      <c r="B10" s="198"/>
      <c r="C10" s="253"/>
      <c r="D10" s="253"/>
      <c r="E10" s="253"/>
      <c r="F10" s="253"/>
      <c r="G10" s="253"/>
      <c r="H10" s="253"/>
      <c r="I10" s="253"/>
      <c r="J10" s="253"/>
      <c r="K10" s="253"/>
      <c r="L10" s="253"/>
      <c r="M10" s="253"/>
      <c r="R10" s="198"/>
      <c r="S10" s="253"/>
      <c r="T10" s="253"/>
      <c r="U10" s="698"/>
      <c r="V10" s="360"/>
      <c r="W10" s="360"/>
      <c r="X10" s="360"/>
      <c r="Y10" s="360"/>
      <c r="Z10" s="360"/>
      <c r="AA10" s="360"/>
    </row>
    <row r="11" spans="2:34" ht="18" customHeight="1">
      <c r="B11" s="197" t="s">
        <v>142</v>
      </c>
      <c r="C11" s="253">
        <v>713.59331233702574</v>
      </c>
      <c r="D11" s="253">
        <v>717.24226543414341</v>
      </c>
      <c r="E11" s="253">
        <v>736.1676429386257</v>
      </c>
      <c r="F11" s="253">
        <v>759.16434333464883</v>
      </c>
      <c r="G11" s="253">
        <v>765.11643451327029</v>
      </c>
      <c r="H11" s="253">
        <v>765.23585380189411</v>
      </c>
      <c r="I11" s="253">
        <v>780.96503592038869</v>
      </c>
      <c r="J11" s="253">
        <v>795.73363788872382</v>
      </c>
      <c r="K11" s="132"/>
      <c r="L11" s="132"/>
      <c r="M11" s="132"/>
      <c r="N11" s="132"/>
      <c r="O11" s="132"/>
      <c r="P11" s="132"/>
      <c r="R11" s="197" t="s">
        <v>142</v>
      </c>
      <c r="S11" s="132">
        <v>775.85467484001981</v>
      </c>
      <c r="T11" s="132">
        <v>770.92314122921471</v>
      </c>
      <c r="U11" s="671">
        <v>775.05285291860753</v>
      </c>
      <c r="V11" s="132">
        <v>795.10946108388896</v>
      </c>
      <c r="W11" s="132">
        <f>SUM(W12:W13)</f>
        <v>800.91694337485706</v>
      </c>
      <c r="X11" s="132">
        <f>SUM(X12:X13)</f>
        <v>795.99817949533463</v>
      </c>
      <c r="Y11" s="426">
        <f>SUM(Y12:Y13)</f>
        <v>887.88100000000009</v>
      </c>
      <c r="Z11" s="426">
        <v>718.3</v>
      </c>
      <c r="AA11" s="426">
        <v>690.30397333697056</v>
      </c>
      <c r="AD11" s="392"/>
    </row>
    <row r="12" spans="2:34" ht="18" customHeight="1">
      <c r="B12" s="198" t="s">
        <v>102</v>
      </c>
      <c r="C12" s="254">
        <v>365.82390737299983</v>
      </c>
      <c r="D12" s="254">
        <v>367.96566673884621</v>
      </c>
      <c r="E12" s="254">
        <v>382.03759612598765</v>
      </c>
      <c r="F12" s="254">
        <v>390.25171519612769</v>
      </c>
      <c r="G12" s="254">
        <v>396.4396642425944</v>
      </c>
      <c r="H12" s="254">
        <v>386.57289189564341</v>
      </c>
      <c r="I12" s="254">
        <v>398.05903033316082</v>
      </c>
      <c r="J12" s="254">
        <v>408.17026276929266</v>
      </c>
      <c r="K12" s="254"/>
      <c r="L12" s="254"/>
      <c r="M12" s="254"/>
      <c r="N12" s="266"/>
      <c r="O12" s="266"/>
      <c r="P12" s="266"/>
      <c r="R12" s="198" t="s">
        <v>102</v>
      </c>
      <c r="S12" s="254">
        <v>394.45376962023039</v>
      </c>
      <c r="T12" s="254">
        <v>396.33021873581845</v>
      </c>
      <c r="U12" s="699">
        <v>411.1356724573252</v>
      </c>
      <c r="V12" s="266">
        <v>420.37633788251878</v>
      </c>
      <c r="W12" s="266">
        <v>414.10156689055498</v>
      </c>
      <c r="X12" s="266">
        <v>419.30291407835483</v>
      </c>
      <c r="Y12" s="427">
        <v>458.149</v>
      </c>
      <c r="Z12" s="427">
        <v>369.3</v>
      </c>
      <c r="AA12" s="427">
        <v>359.17830380816253</v>
      </c>
    </row>
    <row r="13" spans="2:34" ht="18" customHeight="1">
      <c r="B13" s="198" t="s">
        <v>103</v>
      </c>
      <c r="C13" s="254">
        <v>347.76940496403205</v>
      </c>
      <c r="D13" s="254">
        <v>349.27659869529646</v>
      </c>
      <c r="E13" s="254">
        <v>354.13004681263823</v>
      </c>
      <c r="F13" s="254">
        <v>368.91262813852757</v>
      </c>
      <c r="G13" s="254">
        <v>368.67677027067532</v>
      </c>
      <c r="H13" s="254">
        <v>378.66296190624428</v>
      </c>
      <c r="I13" s="254">
        <v>382.90600558722383</v>
      </c>
      <c r="J13" s="254">
        <v>387.56337511943423</v>
      </c>
      <c r="K13" s="254"/>
      <c r="L13" s="254"/>
      <c r="M13" s="254"/>
      <c r="N13" s="266"/>
      <c r="O13" s="266"/>
      <c r="P13" s="266"/>
      <c r="R13" s="198" t="s">
        <v>103</v>
      </c>
      <c r="S13" s="254">
        <v>381.4009052197955</v>
      </c>
      <c r="T13" s="254">
        <v>374.59292249339268</v>
      </c>
      <c r="U13" s="699">
        <v>363.91718046129176</v>
      </c>
      <c r="V13" s="266">
        <v>374.73312320137023</v>
      </c>
      <c r="W13" s="266">
        <v>386.81537648430202</v>
      </c>
      <c r="X13" s="266">
        <v>376.69526541697979</v>
      </c>
      <c r="Y13" s="266">
        <v>429.73200000000003</v>
      </c>
      <c r="Z13" s="266">
        <v>349</v>
      </c>
      <c r="AA13" s="266">
        <v>331.12566952880741</v>
      </c>
    </row>
    <row r="14" spans="2:34" ht="5.0999999999999996" customHeight="1">
      <c r="B14" s="248"/>
      <c r="C14" s="255"/>
      <c r="D14" s="255"/>
      <c r="E14" s="255"/>
      <c r="F14" s="255"/>
      <c r="G14" s="154"/>
      <c r="H14" s="154"/>
      <c r="I14" s="154"/>
      <c r="J14" s="154"/>
      <c r="K14" s="163"/>
      <c r="L14" s="163"/>
      <c r="M14" s="163"/>
      <c r="N14" s="163"/>
      <c r="O14" s="163"/>
      <c r="P14" s="163"/>
      <c r="R14" s="248"/>
      <c r="S14" s="224"/>
      <c r="T14" s="224"/>
      <c r="U14" s="701"/>
      <c r="V14" s="224"/>
      <c r="W14" s="224"/>
      <c r="X14" s="224"/>
      <c r="Y14" s="224"/>
      <c r="Z14" s="224"/>
      <c r="AA14" s="224"/>
    </row>
    <row r="15" spans="2:34" s="273" customFormat="1" ht="11.1" customHeight="1">
      <c r="B15" s="76"/>
      <c r="C15" s="143"/>
      <c r="D15" s="143"/>
      <c r="E15" s="143"/>
      <c r="F15" s="374"/>
      <c r="G15" s="374"/>
      <c r="H15" s="143"/>
      <c r="I15" s="375"/>
      <c r="J15" s="328" t="s">
        <v>197</v>
      </c>
      <c r="K15" s="143"/>
      <c r="L15" s="143"/>
      <c r="M15" s="143"/>
      <c r="N15" s="143"/>
      <c r="O15" s="143"/>
      <c r="R15" s="76" t="s">
        <v>143</v>
      </c>
      <c r="S15" s="143"/>
      <c r="T15" s="143"/>
      <c r="U15" s="143"/>
      <c r="V15" s="374"/>
      <c r="W15" s="374"/>
      <c r="X15" s="143"/>
      <c r="Y15" s="375"/>
      <c r="Z15" s="143"/>
      <c r="AA15" s="143"/>
      <c r="AB15" s="143"/>
      <c r="AC15" s="143"/>
      <c r="AD15" s="143"/>
      <c r="AE15" s="143"/>
    </row>
    <row r="16" spans="2:34" s="273" customFormat="1" ht="11.1" customHeight="1">
      <c r="B16" s="371"/>
      <c r="C16" s="143"/>
      <c r="D16" s="143"/>
      <c r="E16" s="143"/>
      <c r="F16" s="374"/>
      <c r="G16" s="374"/>
      <c r="H16" s="143"/>
      <c r="I16" s="375"/>
      <c r="J16" s="143"/>
      <c r="K16" s="143"/>
      <c r="L16" s="143"/>
      <c r="M16" s="143"/>
      <c r="N16" s="143"/>
      <c r="R16" s="371" t="s">
        <v>79</v>
      </c>
      <c r="S16" s="143"/>
      <c r="T16" s="143"/>
      <c r="U16" s="143"/>
      <c r="V16" s="374"/>
      <c r="W16" s="374"/>
      <c r="X16" s="143"/>
      <c r="Y16" s="375"/>
      <c r="Z16" s="143"/>
      <c r="AA16" s="143"/>
      <c r="AB16" s="143"/>
      <c r="AC16" s="143"/>
      <c r="AD16" s="143"/>
    </row>
    <row r="17" spans="2:31">
      <c r="O17" s="298"/>
      <c r="P17" s="298"/>
      <c r="Q17" s="298"/>
      <c r="R17" s="298"/>
      <c r="S17" s="298"/>
      <c r="T17" s="298"/>
      <c r="U17" s="298"/>
      <c r="V17" s="298"/>
      <c r="W17" s="298"/>
      <c r="X17" s="298"/>
      <c r="Y17" s="298"/>
      <c r="Z17" s="298"/>
      <c r="AA17" s="298"/>
      <c r="AB17" s="298"/>
      <c r="AC17" s="298"/>
      <c r="AD17" s="298"/>
      <c r="AE17" s="298"/>
    </row>
    <row r="18" spans="2:31" s="306" customFormat="1" ht="13.5">
      <c r="B18" s="346"/>
      <c r="C18" s="347"/>
      <c r="D18" s="347"/>
      <c r="E18" s="347"/>
      <c r="F18" s="348"/>
      <c r="G18" s="348"/>
      <c r="H18" s="347"/>
      <c r="I18" s="349"/>
      <c r="J18" s="347"/>
      <c r="K18" s="347"/>
      <c r="L18" s="347"/>
      <c r="M18" s="347"/>
      <c r="N18" s="347"/>
      <c r="Q18" s="307">
        <v>2015</v>
      </c>
      <c r="R18" s="387">
        <v>2015</v>
      </c>
      <c r="S18" s="322">
        <v>2016</v>
      </c>
      <c r="T18" s="322">
        <v>2017</v>
      </c>
      <c r="U18" s="322">
        <v>2018</v>
      </c>
      <c r="V18" s="322">
        <v>2019</v>
      </c>
      <c r="W18" s="322">
        <v>2020</v>
      </c>
      <c r="X18" s="322">
        <v>2021</v>
      </c>
      <c r="Y18" s="322">
        <v>2022</v>
      </c>
      <c r="Z18" s="322">
        <v>2023</v>
      </c>
    </row>
    <row r="19" spans="2:31" s="306" customFormat="1" ht="13.5">
      <c r="B19" s="346"/>
      <c r="C19" s="347"/>
      <c r="D19" s="347"/>
      <c r="E19" s="347"/>
      <c r="F19" s="348"/>
      <c r="G19" s="348"/>
      <c r="H19" s="347"/>
      <c r="I19" s="349"/>
      <c r="J19" s="347"/>
      <c r="K19" s="347"/>
      <c r="L19" s="347"/>
      <c r="M19" s="347"/>
      <c r="N19" s="347"/>
      <c r="P19" s="308" t="s">
        <v>102</v>
      </c>
      <c r="Q19" s="309">
        <v>394.45376962023039</v>
      </c>
      <c r="R19" s="386">
        <v>394.45376962023039</v>
      </c>
      <c r="S19" s="384">
        <v>396.33021873581845</v>
      </c>
      <c r="T19" s="384">
        <v>411.1356724573252</v>
      </c>
      <c r="U19" s="384">
        <v>420.37633788251878</v>
      </c>
      <c r="V19" s="385">
        <v>414</v>
      </c>
      <c r="W19" s="385">
        <v>419</v>
      </c>
      <c r="X19" s="385">
        <v>458</v>
      </c>
      <c r="Y19" s="385">
        <v>369</v>
      </c>
      <c r="Z19" s="427">
        <v>359.17830380816253</v>
      </c>
    </row>
    <row r="20" spans="2:31" s="306" customFormat="1" ht="13.5">
      <c r="B20" s="346"/>
      <c r="C20" s="347"/>
      <c r="D20" s="347"/>
      <c r="E20" s="347"/>
      <c r="F20" s="348"/>
      <c r="G20" s="348"/>
      <c r="H20" s="347"/>
      <c r="I20" s="349"/>
      <c r="J20" s="347"/>
      <c r="K20" s="347"/>
      <c r="L20" s="347"/>
      <c r="M20" s="347"/>
      <c r="N20" s="347"/>
      <c r="P20" s="308" t="s">
        <v>103</v>
      </c>
      <c r="Q20" s="309">
        <v>381.4009052197955</v>
      </c>
      <c r="R20" s="386">
        <v>381.4009052197955</v>
      </c>
      <c r="S20" s="384">
        <v>374.59292249339268</v>
      </c>
      <c r="T20" s="384">
        <v>363.91718046129176</v>
      </c>
      <c r="U20" s="384">
        <v>374.73312320137023</v>
      </c>
      <c r="V20" s="385">
        <v>387</v>
      </c>
      <c r="W20" s="385">
        <v>377</v>
      </c>
      <c r="X20" s="385">
        <v>430</v>
      </c>
      <c r="Y20" s="385">
        <v>349</v>
      </c>
      <c r="Z20" s="266">
        <v>331.12566952880741</v>
      </c>
    </row>
    <row r="21" spans="2:31" ht="13.5">
      <c r="B21" s="134"/>
      <c r="C21" s="163"/>
      <c r="D21" s="163"/>
      <c r="E21" s="163"/>
      <c r="F21" s="184"/>
      <c r="G21" s="184"/>
      <c r="H21" s="163"/>
      <c r="I21" s="190"/>
      <c r="J21" s="163"/>
      <c r="K21" s="163"/>
      <c r="L21" s="163"/>
      <c r="M21" s="163"/>
      <c r="N21" s="163"/>
      <c r="O21" s="298"/>
      <c r="P21" s="298"/>
      <c r="Q21" s="298"/>
      <c r="R21" s="298"/>
      <c r="S21" s="298"/>
      <c r="T21" s="298"/>
      <c r="U21" s="298"/>
      <c r="V21" s="298"/>
      <c r="W21" s="298"/>
      <c r="X21" s="298"/>
      <c r="Y21" s="298"/>
      <c r="Z21" s="298"/>
      <c r="AA21" s="298"/>
      <c r="AB21" s="298"/>
      <c r="AC21" s="298"/>
      <c r="AD21" s="298"/>
      <c r="AE21" s="298"/>
    </row>
    <row r="22" spans="2:31" ht="13.5">
      <c r="B22" s="134"/>
      <c r="C22" s="163"/>
      <c r="D22" s="163"/>
      <c r="E22" s="163"/>
      <c r="F22" s="184"/>
      <c r="G22" s="184"/>
      <c r="H22" s="163"/>
      <c r="I22" s="190"/>
      <c r="J22" s="163"/>
      <c r="K22" s="163"/>
      <c r="L22" s="163"/>
      <c r="M22" s="163"/>
      <c r="N22" s="163"/>
    </row>
    <row r="23" spans="2:31" ht="13.5">
      <c r="B23" s="134"/>
      <c r="C23" s="163"/>
      <c r="D23" s="163"/>
      <c r="E23" s="163"/>
      <c r="F23" s="184"/>
      <c r="G23" s="184"/>
      <c r="H23" s="163"/>
      <c r="I23" s="190"/>
      <c r="J23" s="163"/>
      <c r="K23" s="163"/>
      <c r="L23" s="163"/>
      <c r="M23" s="163"/>
      <c r="N23" s="163"/>
    </row>
    <row r="24" spans="2:31" ht="13.5">
      <c r="B24" s="134"/>
      <c r="C24" s="163"/>
      <c r="D24" s="163"/>
      <c r="E24" s="163"/>
      <c r="F24" s="184"/>
      <c r="G24" s="184"/>
      <c r="H24" s="163"/>
      <c r="I24" s="190"/>
      <c r="J24" s="163"/>
      <c r="K24" s="163"/>
      <c r="L24" s="163"/>
      <c r="M24" s="163"/>
      <c r="N24" s="163"/>
    </row>
    <row r="25" spans="2:31" ht="13.5">
      <c r="B25" s="134"/>
      <c r="C25" s="163"/>
      <c r="D25" s="163"/>
      <c r="E25" s="163"/>
      <c r="F25" s="184">
        <v>0</v>
      </c>
      <c r="G25" s="184"/>
      <c r="H25" s="163"/>
      <c r="I25" s="190"/>
      <c r="J25" s="163"/>
      <c r="K25" s="163"/>
      <c r="L25" s="163"/>
      <c r="M25" s="163"/>
      <c r="N25" s="163"/>
    </row>
    <row r="26" spans="2:31" ht="13.5">
      <c r="B26" s="134"/>
      <c r="C26" s="163"/>
      <c r="D26" s="163"/>
      <c r="E26" s="163"/>
      <c r="F26" s="184"/>
      <c r="G26" s="184"/>
      <c r="H26" s="163"/>
      <c r="I26" s="190"/>
      <c r="J26" s="163"/>
      <c r="K26" s="163"/>
      <c r="L26" s="163"/>
      <c r="M26" s="163"/>
      <c r="N26" s="163"/>
    </row>
    <row r="27" spans="2:31" ht="13.5">
      <c r="B27" s="134"/>
      <c r="C27" s="163"/>
      <c r="D27" s="163"/>
      <c r="E27" s="163"/>
      <c r="F27" s="184"/>
      <c r="G27" s="184"/>
      <c r="H27" s="163"/>
      <c r="I27" s="190"/>
      <c r="J27" s="163"/>
      <c r="K27" s="163"/>
      <c r="L27" s="163"/>
      <c r="M27" s="163"/>
      <c r="N27" s="163"/>
    </row>
    <row r="28" spans="2:31" ht="13.5">
      <c r="B28" s="134"/>
      <c r="C28" s="163"/>
      <c r="D28" s="163"/>
      <c r="E28" s="163"/>
      <c r="F28" s="184"/>
      <c r="G28" s="184"/>
      <c r="H28" s="163"/>
      <c r="I28" s="190"/>
      <c r="J28" s="163"/>
      <c r="K28" s="163"/>
      <c r="L28" s="163"/>
      <c r="M28" s="163"/>
      <c r="N28" s="163"/>
    </row>
    <row r="29" spans="2:31" ht="13.5">
      <c r="B29" s="134"/>
      <c r="C29" s="163"/>
      <c r="D29" s="163"/>
      <c r="E29" s="163"/>
      <c r="F29" s="184"/>
      <c r="G29" s="184"/>
      <c r="H29" s="163"/>
      <c r="I29" s="190"/>
      <c r="J29" s="163"/>
      <c r="K29" s="163"/>
      <c r="L29" s="163"/>
      <c r="M29" s="163"/>
      <c r="N29" s="163"/>
    </row>
    <row r="30" spans="2:31" ht="13.5">
      <c r="B30" s="134"/>
      <c r="C30" s="163"/>
      <c r="D30" s="163"/>
      <c r="E30" s="163"/>
      <c r="F30" s="184"/>
      <c r="G30" s="184"/>
      <c r="H30" s="163"/>
      <c r="I30" s="190"/>
      <c r="J30" s="163"/>
      <c r="K30" s="163"/>
      <c r="L30" s="163"/>
      <c r="M30" s="163"/>
      <c r="N30" s="163"/>
    </row>
    <row r="31" spans="2:31" ht="13.5">
      <c r="B31" s="134"/>
      <c r="C31" s="163"/>
      <c r="D31" s="163"/>
      <c r="E31" s="163"/>
      <c r="F31" s="184"/>
      <c r="G31" s="184"/>
      <c r="H31" s="163"/>
      <c r="I31" s="190"/>
      <c r="J31" s="163"/>
      <c r="K31" s="163"/>
      <c r="L31" s="163"/>
      <c r="M31" s="163"/>
      <c r="N31" s="163"/>
    </row>
    <row r="32" spans="2:31" ht="13.5">
      <c r="B32" s="134"/>
      <c r="C32" s="163"/>
      <c r="D32" s="163"/>
      <c r="E32" s="163"/>
      <c r="F32" s="184"/>
      <c r="G32" s="184"/>
      <c r="H32" s="163"/>
      <c r="I32" s="190"/>
      <c r="J32" s="163"/>
      <c r="K32" s="163"/>
      <c r="L32" s="163"/>
      <c r="M32" s="163"/>
      <c r="N32" s="163"/>
    </row>
    <row r="33" spans="2:31" ht="13.5">
      <c r="B33" s="134"/>
      <c r="C33" s="163"/>
      <c r="D33" s="163"/>
      <c r="E33" s="163"/>
      <c r="F33" s="184"/>
      <c r="G33" s="184"/>
      <c r="H33" s="163"/>
      <c r="I33" s="190"/>
      <c r="J33" s="163"/>
      <c r="K33" s="163"/>
      <c r="L33" s="163"/>
      <c r="M33" s="163"/>
      <c r="N33" s="163"/>
    </row>
    <row r="34" spans="2:31" ht="13.5">
      <c r="B34" s="134"/>
      <c r="C34" s="163"/>
      <c r="D34" s="163"/>
      <c r="E34" s="163"/>
      <c r="F34" s="184"/>
      <c r="G34" s="184"/>
      <c r="H34" s="163"/>
      <c r="I34" s="190"/>
      <c r="J34" s="163"/>
      <c r="K34" s="163"/>
      <c r="L34" s="163"/>
      <c r="M34" s="163"/>
      <c r="N34" s="163"/>
    </row>
    <row r="38" spans="2:31" ht="12.95" customHeight="1">
      <c r="B38" s="807" t="s">
        <v>199</v>
      </c>
      <c r="C38" s="807"/>
      <c r="D38" s="807"/>
      <c r="E38" s="807"/>
      <c r="F38" s="807"/>
      <c r="G38" s="807"/>
      <c r="H38" s="807"/>
      <c r="I38" s="807"/>
      <c r="J38" s="807"/>
      <c r="K38" s="323"/>
      <c r="L38" s="323"/>
      <c r="M38" s="323"/>
      <c r="N38" s="323"/>
      <c r="O38" s="323"/>
      <c r="R38" s="801" t="s">
        <v>270</v>
      </c>
      <c r="S38" s="801"/>
      <c r="T38" s="801"/>
      <c r="U38" s="801"/>
      <c r="V38" s="801"/>
      <c r="W38" s="801"/>
      <c r="X38" s="801"/>
      <c r="Y38" s="801"/>
      <c r="Z38" s="801"/>
      <c r="AA38" s="801"/>
      <c r="AB38" s="323"/>
      <c r="AC38" s="323"/>
      <c r="AD38" s="323"/>
      <c r="AE38" s="323"/>
    </row>
    <row r="39" spans="2:31" ht="12.95" customHeight="1">
      <c r="B39" s="808" t="s">
        <v>200</v>
      </c>
      <c r="C39" s="808"/>
      <c r="D39" s="808"/>
      <c r="E39" s="808"/>
      <c r="F39" s="808"/>
      <c r="G39" s="808"/>
      <c r="H39" s="808"/>
      <c r="I39" s="808"/>
      <c r="J39" s="808"/>
      <c r="K39" s="323"/>
      <c r="L39" s="323"/>
      <c r="M39" s="323"/>
      <c r="N39" s="323"/>
      <c r="O39" s="323"/>
      <c r="R39" s="809" t="s">
        <v>296</v>
      </c>
      <c r="S39" s="809"/>
      <c r="T39" s="809"/>
      <c r="U39" s="809"/>
      <c r="V39" s="809"/>
      <c r="W39" s="809"/>
      <c r="X39" s="809"/>
      <c r="Y39" s="809"/>
      <c r="Z39" s="809"/>
      <c r="AA39" s="809"/>
      <c r="AB39" s="323"/>
      <c r="AC39" s="323"/>
      <c r="AD39" s="323"/>
      <c r="AE39" s="323"/>
    </row>
    <row r="40" spans="2:31" ht="12.95" customHeight="1">
      <c r="B40" s="143" t="s">
        <v>201</v>
      </c>
      <c r="C40" s="145"/>
      <c r="D40" s="145"/>
      <c r="E40" s="145"/>
      <c r="F40" s="163"/>
      <c r="G40" s="163"/>
      <c r="H40" s="163"/>
      <c r="I40" s="189"/>
      <c r="J40" s="163"/>
      <c r="K40" s="163"/>
      <c r="L40" s="163"/>
      <c r="M40" s="163"/>
      <c r="N40" s="163"/>
      <c r="R40" s="616" t="s">
        <v>88</v>
      </c>
      <c r="S40" s="145"/>
      <c r="T40" s="145"/>
      <c r="U40" s="145"/>
      <c r="V40" s="163"/>
      <c r="W40" s="163"/>
      <c r="X40" s="665"/>
      <c r="Y40" s="189"/>
      <c r="Z40" s="163"/>
      <c r="AA40" s="163"/>
      <c r="AB40" s="163"/>
      <c r="AC40" s="163"/>
      <c r="AD40" s="163"/>
    </row>
    <row r="41" spans="2:31" ht="5.0999999999999996" customHeight="1">
      <c r="B41" s="143"/>
      <c r="C41" s="143"/>
      <c r="D41" s="143"/>
      <c r="E41" s="143"/>
      <c r="F41" s="163"/>
      <c r="G41" s="163"/>
      <c r="H41" s="163"/>
      <c r="I41" s="163"/>
      <c r="J41" s="163"/>
      <c r="K41" s="163"/>
      <c r="L41" s="163"/>
      <c r="M41" s="163"/>
      <c r="N41" s="163"/>
      <c r="R41" s="143"/>
      <c r="S41" s="143"/>
      <c r="T41" s="143"/>
      <c r="U41" s="143"/>
      <c r="V41" s="163"/>
      <c r="W41" s="163"/>
      <c r="X41" s="224"/>
      <c r="Y41" s="163"/>
      <c r="Z41" s="163"/>
      <c r="AA41" s="163"/>
      <c r="AB41" s="163"/>
      <c r="AC41" s="163"/>
      <c r="AD41" s="163"/>
    </row>
    <row r="42" spans="2:31" ht="27" customHeight="1">
      <c r="B42" s="261" t="s">
        <v>51</v>
      </c>
      <c r="C42" s="148">
        <v>2007</v>
      </c>
      <c r="D42" s="148">
        <v>2008</v>
      </c>
      <c r="E42" s="148">
        <v>2009</v>
      </c>
      <c r="F42" s="148">
        <v>2010</v>
      </c>
      <c r="G42" s="148">
        <v>2011</v>
      </c>
      <c r="H42" s="148">
        <v>2012</v>
      </c>
      <c r="I42" s="148">
        <v>2013</v>
      </c>
      <c r="J42" s="148">
        <v>2014</v>
      </c>
      <c r="K42" s="322"/>
      <c r="L42" s="322"/>
      <c r="M42" s="322"/>
      <c r="N42" s="322"/>
      <c r="O42" s="322"/>
      <c r="P42" s="322"/>
      <c r="R42" s="261" t="s">
        <v>245</v>
      </c>
      <c r="S42" s="148">
        <v>2015</v>
      </c>
      <c r="T42" s="148">
        <v>2016</v>
      </c>
      <c r="U42" s="680">
        <v>2017</v>
      </c>
      <c r="V42" s="148">
        <v>2018</v>
      </c>
      <c r="W42" s="148">
        <v>2019</v>
      </c>
      <c r="X42" s="148">
        <v>2020</v>
      </c>
      <c r="Y42" s="148">
        <v>2021</v>
      </c>
      <c r="Z42" s="148">
        <v>2022</v>
      </c>
      <c r="AA42" s="148">
        <v>2023</v>
      </c>
    </row>
    <row r="43" spans="2:31" ht="9" customHeight="1">
      <c r="B43" s="196"/>
      <c r="C43" s="191"/>
      <c r="D43" s="191"/>
      <c r="E43" s="191"/>
      <c r="F43" s="191"/>
      <c r="G43" s="235"/>
      <c r="H43" s="235"/>
      <c r="I43" s="191"/>
      <c r="J43" s="191"/>
      <c r="K43" s="191"/>
      <c r="L43" s="191"/>
      <c r="M43" s="191"/>
      <c r="N43" s="163"/>
      <c r="R43" s="196"/>
      <c r="S43" s="191"/>
      <c r="T43" s="191"/>
      <c r="U43" s="702"/>
      <c r="V43" s="163"/>
      <c r="W43" s="163"/>
      <c r="X43" s="163"/>
      <c r="Y43" s="163"/>
      <c r="Z43" s="163"/>
      <c r="AA43" s="163"/>
    </row>
    <row r="44" spans="2:31" s="273" customFormat="1" ht="35.1" customHeight="1">
      <c r="B44" s="197" t="s">
        <v>4</v>
      </c>
      <c r="C44" s="253">
        <v>7242.9827338569676</v>
      </c>
      <c r="D44" s="253">
        <v>7440.4473052979665</v>
      </c>
      <c r="E44" s="253">
        <v>5951.5798015393302</v>
      </c>
      <c r="F44" s="315" t="s">
        <v>171</v>
      </c>
      <c r="G44" s="315">
        <v>6194.7</v>
      </c>
      <c r="H44" s="315" t="s">
        <v>172</v>
      </c>
      <c r="I44" s="315" t="s">
        <v>173</v>
      </c>
      <c r="J44" s="315" t="s">
        <v>174</v>
      </c>
      <c r="K44" s="315"/>
      <c r="L44" s="315"/>
      <c r="M44" s="315"/>
      <c r="N44" s="315"/>
      <c r="O44" s="315"/>
      <c r="P44" s="315"/>
      <c r="R44" s="197" t="s">
        <v>229</v>
      </c>
      <c r="S44" s="315" t="s">
        <v>175</v>
      </c>
      <c r="T44" s="315" t="s">
        <v>176</v>
      </c>
      <c r="U44" s="698" t="s">
        <v>177</v>
      </c>
      <c r="V44" s="315" t="s">
        <v>178</v>
      </c>
      <c r="W44" s="315" t="s">
        <v>179</v>
      </c>
      <c r="X44" s="315" t="s">
        <v>180</v>
      </c>
      <c r="Y44" s="315">
        <v>7099.9519036073689</v>
      </c>
      <c r="Z44" s="315">
        <v>7209.3651303536581</v>
      </c>
      <c r="AA44" s="315">
        <v>7190.2921420510647</v>
      </c>
    </row>
    <row r="45" spans="2:31" s="273" customFormat="1" ht="35.1" customHeight="1">
      <c r="B45" s="198" t="s">
        <v>3</v>
      </c>
      <c r="C45" s="254">
        <v>226.59430739104536</v>
      </c>
      <c r="D45" s="254">
        <v>248.09487120827632</v>
      </c>
      <c r="E45" s="266" t="s">
        <v>181</v>
      </c>
      <c r="F45" s="266" t="s">
        <v>182</v>
      </c>
      <c r="G45" s="266" t="s">
        <v>183</v>
      </c>
      <c r="H45" s="266" t="s">
        <v>184</v>
      </c>
      <c r="I45" s="266" t="s">
        <v>185</v>
      </c>
      <c r="J45" s="266" t="s">
        <v>186</v>
      </c>
      <c r="K45" s="266"/>
      <c r="L45" s="266"/>
      <c r="M45" s="266"/>
      <c r="N45" s="266"/>
      <c r="O45" s="266"/>
      <c r="P45" s="266"/>
      <c r="R45" s="198" t="s">
        <v>3</v>
      </c>
      <c r="S45" s="266" t="s">
        <v>187</v>
      </c>
      <c r="T45" s="266" t="s">
        <v>188</v>
      </c>
      <c r="U45" s="699" t="s">
        <v>189</v>
      </c>
      <c r="V45" s="266" t="s">
        <v>190</v>
      </c>
      <c r="W45" s="266" t="s">
        <v>191</v>
      </c>
      <c r="X45" s="266" t="s">
        <v>192</v>
      </c>
      <c r="Y45" s="266">
        <v>391.07950537848473</v>
      </c>
      <c r="Z45" s="266">
        <v>345.17944562125206</v>
      </c>
      <c r="AA45" s="266">
        <v>354.60169605598577</v>
      </c>
    </row>
    <row r="46" spans="2:31" ht="5.0999999999999996" customHeight="1">
      <c r="B46" s="248"/>
      <c r="C46" s="256"/>
      <c r="D46" s="256"/>
      <c r="E46" s="256"/>
      <c r="F46" s="256"/>
      <c r="G46" s="224"/>
      <c r="H46" s="224"/>
      <c r="I46" s="224"/>
      <c r="J46" s="224"/>
      <c r="K46" s="152"/>
      <c r="L46" s="152"/>
      <c r="M46" s="152"/>
      <c r="N46" s="152"/>
      <c r="O46" s="152"/>
      <c r="P46" s="152"/>
      <c r="R46" s="248"/>
      <c r="S46" s="256"/>
      <c r="T46" s="256"/>
      <c r="U46" s="703"/>
      <c r="V46" s="256"/>
      <c r="W46" s="256"/>
      <c r="X46" s="256"/>
      <c r="Y46" s="256"/>
      <c r="Z46" s="256"/>
      <c r="AA46" s="256"/>
    </row>
    <row r="47" spans="2:31" s="273" customFormat="1" ht="11.1" customHeight="1">
      <c r="B47" s="371"/>
      <c r="C47" s="372"/>
      <c r="D47" s="372"/>
      <c r="E47" s="372"/>
      <c r="F47" s="372"/>
      <c r="G47" s="372"/>
      <c r="H47" s="372"/>
      <c r="I47" s="373"/>
      <c r="J47" s="328" t="s">
        <v>197</v>
      </c>
      <c r="K47" s="372"/>
      <c r="L47" s="372"/>
      <c r="M47" s="372"/>
      <c r="N47" s="372"/>
      <c r="R47" s="371" t="s">
        <v>79</v>
      </c>
      <c r="S47" s="372"/>
      <c r="T47" s="372"/>
      <c r="U47" s="372"/>
      <c r="V47" s="372"/>
      <c r="W47" s="372"/>
      <c r="X47" s="372"/>
      <c r="Y47" s="373"/>
      <c r="Z47" s="372"/>
      <c r="AA47" s="372"/>
      <c r="AB47" s="372"/>
      <c r="AC47" s="372"/>
      <c r="AD47" s="372"/>
    </row>
  </sheetData>
  <mergeCells count="6">
    <mergeCell ref="B38:J38"/>
    <mergeCell ref="B39:J39"/>
    <mergeCell ref="R1:AA1"/>
    <mergeCell ref="R2:AA2"/>
    <mergeCell ref="R38:AA38"/>
    <mergeCell ref="R39:AA39"/>
  </mergeCells>
  <pageMargins left="0.78740157480314965" right="0.78740157480314965" top="0.98425196850393704" bottom="0.98425196850393704" header="0.31496062992125984" footer="0"/>
  <pageSetup paperSize="9" orientation="portrait" r:id="rId1"/>
  <ignoredErrors>
    <ignoredError sqref="E45:J45 S44:X45 E44:F44 H44:J44 Z9"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topLeftCell="I1" zoomScaleNormal="100" zoomScaleSheetLayoutView="100" workbookViewId="0">
      <selection activeCell="I1" sqref="I1:P1"/>
    </sheetView>
  </sheetViews>
  <sheetFormatPr baseColWidth="10" defaultRowHeight="12.75"/>
  <cols>
    <col min="1" max="1" width="3.7109375" hidden="1" customWidth="1"/>
    <col min="2" max="2" width="11.42578125" hidden="1" customWidth="1"/>
    <col min="3" max="7" width="12.85546875" hidden="1" customWidth="1"/>
    <col min="8" max="8" width="9.7109375" hidden="1" customWidth="1"/>
    <col min="10" max="16" width="10.7109375" style="79" customWidth="1"/>
  </cols>
  <sheetData>
    <row r="1" spans="2:18" s="79" customFormat="1" ht="12.95" customHeight="1">
      <c r="B1" s="265" t="s">
        <v>193</v>
      </c>
      <c r="C1" s="265"/>
      <c r="D1" s="265"/>
      <c r="E1" s="265"/>
      <c r="F1" s="265"/>
      <c r="G1" s="265"/>
      <c r="I1" s="811" t="s">
        <v>271</v>
      </c>
      <c r="J1" s="811"/>
      <c r="K1" s="811"/>
      <c r="L1" s="811"/>
      <c r="M1" s="811"/>
      <c r="N1" s="811"/>
      <c r="O1" s="811"/>
      <c r="P1" s="811"/>
    </row>
    <row r="2" spans="2:18" s="79" customFormat="1" ht="13.5">
      <c r="B2" s="810" t="s">
        <v>80</v>
      </c>
      <c r="C2" s="810"/>
      <c r="D2" s="810"/>
      <c r="E2" s="810"/>
      <c r="F2" s="810"/>
      <c r="G2" s="144"/>
      <c r="I2" s="617" t="s">
        <v>236</v>
      </c>
      <c r="O2" s="665"/>
    </row>
    <row r="3" spans="2:18" s="79" customFormat="1" ht="5.0999999999999996" customHeight="1">
      <c r="B3" s="257"/>
      <c r="C3" s="163"/>
      <c r="D3" s="163"/>
      <c r="E3" s="144"/>
      <c r="F3" s="144"/>
      <c r="G3" s="144"/>
      <c r="I3" s="257"/>
      <c r="O3" s="179"/>
    </row>
    <row r="4" spans="2:18" s="79" customFormat="1" ht="27.75" customHeight="1">
      <c r="B4" s="282" t="s">
        <v>51</v>
      </c>
      <c r="C4" s="283">
        <v>2011</v>
      </c>
      <c r="D4" s="284">
        <v>2012</v>
      </c>
      <c r="E4" s="281">
        <v>2013</v>
      </c>
      <c r="F4" s="281">
        <v>2014</v>
      </c>
      <c r="G4" s="284">
        <v>2015</v>
      </c>
      <c r="H4" s="325"/>
      <c r="I4" s="451" t="s">
        <v>230</v>
      </c>
      <c r="J4" s="669">
        <v>2015</v>
      </c>
      <c r="K4" s="381">
        <v>2016</v>
      </c>
      <c r="L4" s="239">
        <v>2017</v>
      </c>
      <c r="M4" s="239">
        <v>2018</v>
      </c>
      <c r="N4" s="239">
        <v>2019</v>
      </c>
      <c r="O4" s="239">
        <v>2020</v>
      </c>
      <c r="P4" s="239">
        <v>2021</v>
      </c>
    </row>
    <row r="5" spans="2:18" s="79" customFormat="1" ht="6" customHeight="1">
      <c r="B5" s="259"/>
      <c r="C5" s="192"/>
      <c r="D5" s="192"/>
      <c r="E5" s="192"/>
      <c r="F5" s="192"/>
      <c r="G5" s="144"/>
      <c r="H5" s="144"/>
      <c r="I5" s="666"/>
      <c r="J5" s="670"/>
      <c r="K5" s="362"/>
      <c r="L5" s="362"/>
      <c r="M5" s="362"/>
      <c r="N5" s="362"/>
      <c r="O5" s="362"/>
      <c r="P5" s="362"/>
    </row>
    <row r="6" spans="2:18" s="273" customFormat="1" ht="27" customHeight="1">
      <c r="B6" s="197" t="s">
        <v>4</v>
      </c>
      <c r="C6" s="193">
        <v>43.810858312543211</v>
      </c>
      <c r="D6" s="193">
        <v>45.358484458669146</v>
      </c>
      <c r="E6" s="193">
        <v>46.395533940357467</v>
      </c>
      <c r="F6" s="193">
        <v>46.770814516330972</v>
      </c>
      <c r="G6" s="193">
        <v>47.069379600304693</v>
      </c>
      <c r="H6" s="193"/>
      <c r="I6" s="182" t="s">
        <v>229</v>
      </c>
      <c r="J6" s="671">
        <v>47.069379600304693</v>
      </c>
      <c r="K6" s="132">
        <v>46.667227112387714</v>
      </c>
      <c r="L6" s="132">
        <v>46.398564209501522</v>
      </c>
      <c r="M6" s="132">
        <v>46.320258638665592</v>
      </c>
      <c r="N6" s="132">
        <v>46.320258638665592</v>
      </c>
      <c r="O6" s="132">
        <v>43.642990061509657</v>
      </c>
      <c r="P6" s="132">
        <v>45.309550990215705</v>
      </c>
      <c r="R6" s="425"/>
    </row>
    <row r="7" spans="2:18" s="273" customFormat="1" ht="27" customHeight="1">
      <c r="B7" s="274" t="s">
        <v>3</v>
      </c>
      <c r="C7" s="194">
        <v>28.600320869662649</v>
      </c>
      <c r="D7" s="194">
        <v>28.621834754745251</v>
      </c>
      <c r="E7" s="194">
        <v>32.632536886014009</v>
      </c>
      <c r="F7" s="194">
        <v>32.957709678669985</v>
      </c>
      <c r="G7" s="194">
        <v>33.727317226025697</v>
      </c>
      <c r="H7" s="194"/>
      <c r="I7" s="667" t="s">
        <v>3</v>
      </c>
      <c r="J7" s="672">
        <v>33.727317226025697</v>
      </c>
      <c r="K7" s="133">
        <v>33.590811193703814</v>
      </c>
      <c r="L7" s="133">
        <v>35.813512961551893</v>
      </c>
      <c r="M7" s="133">
        <v>36.920719414914387</v>
      </c>
      <c r="N7" s="133">
        <v>37.2887875155457</v>
      </c>
      <c r="O7" s="133">
        <v>31.457360684075503</v>
      </c>
      <c r="P7" s="133">
        <v>36.390917355602816</v>
      </c>
    </row>
    <row r="8" spans="2:18" s="79" customFormat="1" ht="5.0999999999999996" customHeight="1">
      <c r="B8" s="260"/>
      <c r="C8" s="258"/>
      <c r="D8" s="258"/>
      <c r="E8" s="258"/>
      <c r="F8" s="258"/>
      <c r="G8" s="209"/>
      <c r="H8" s="144"/>
      <c r="I8" s="668"/>
      <c r="J8" s="673"/>
      <c r="K8" s="209"/>
      <c r="L8" s="209"/>
      <c r="M8" s="209"/>
      <c r="N8" s="209"/>
      <c r="O8" s="209"/>
      <c r="P8" s="209"/>
    </row>
    <row r="9" spans="2:18" s="273" customFormat="1" ht="11.1" customHeight="1">
      <c r="B9" s="371"/>
      <c r="C9" s="143"/>
      <c r="D9" s="143"/>
      <c r="G9" s="328" t="s">
        <v>197</v>
      </c>
      <c r="H9" s="376"/>
      <c r="I9" s="371" t="s">
        <v>79</v>
      </c>
      <c r="J9" s="376"/>
      <c r="K9" s="376"/>
      <c r="L9" s="364"/>
    </row>
    <row r="12" spans="2:18">
      <c r="J12" s="428"/>
      <c r="K12" s="428"/>
      <c r="N12" s="428"/>
    </row>
    <row r="14" spans="2:18">
      <c r="K14" s="428"/>
    </row>
    <row r="16" spans="2:18">
      <c r="J16" s="428"/>
    </row>
    <row r="17" spans="11:11">
      <c r="K17" s="429"/>
    </row>
    <row r="19" spans="11:11">
      <c r="K19" s="428"/>
    </row>
  </sheetData>
  <mergeCells count="2">
    <mergeCell ref="B2:F2"/>
    <mergeCell ref="I1:P1"/>
  </mergeCells>
  <pageMargins left="0.78740157480314965" right="0.78740157480314965" top="0.98425196850393704" bottom="0.98425196850393704" header="0.31496062992125984" footer="0"/>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zoomScaleNormal="100" zoomScaleSheetLayoutView="100" workbookViewId="0">
      <selection sqref="A1:J1"/>
    </sheetView>
  </sheetViews>
  <sheetFormatPr baseColWidth="10" defaultRowHeight="12.75"/>
  <cols>
    <col min="1" max="1" width="15.85546875" style="79" customWidth="1"/>
    <col min="2" max="3" width="9.7109375" style="79" hidden="1" customWidth="1"/>
    <col min="4" max="10" width="9.7109375" style="79" customWidth="1"/>
    <col min="11" max="16384" width="11.42578125" style="79"/>
  </cols>
  <sheetData>
    <row r="1" spans="1:15" ht="13.5">
      <c r="A1" s="788" t="s">
        <v>254</v>
      </c>
      <c r="B1" s="788"/>
      <c r="C1" s="788"/>
      <c r="D1" s="788"/>
      <c r="E1" s="788"/>
      <c r="F1" s="788"/>
      <c r="G1" s="788"/>
      <c r="H1" s="788"/>
      <c r="I1" s="788"/>
      <c r="J1" s="788"/>
    </row>
    <row r="2" spans="1:15" ht="13.5">
      <c r="A2" s="615" t="s">
        <v>201</v>
      </c>
      <c r="B2" s="145"/>
      <c r="C2" s="145"/>
      <c r="D2" s="145"/>
      <c r="E2" s="184"/>
      <c r="F2" s="184"/>
      <c r="G2" s="163"/>
    </row>
    <row r="3" spans="1:15" ht="5.0999999999999996" customHeight="1">
      <c r="A3" s="143"/>
      <c r="B3" s="143"/>
      <c r="C3" s="143"/>
      <c r="D3" s="143"/>
      <c r="E3" s="184"/>
      <c r="F3" s="184"/>
      <c r="G3" s="390"/>
    </row>
    <row r="4" spans="1:15" ht="24.95" customHeight="1">
      <c r="A4" s="261" t="s">
        <v>245</v>
      </c>
      <c r="B4" s="148">
        <v>2015</v>
      </c>
      <c r="C4" s="148">
        <v>2016</v>
      </c>
      <c r="D4" s="680">
        <v>2017</v>
      </c>
      <c r="E4" s="148">
        <v>2018</v>
      </c>
      <c r="F4" s="148">
        <v>2019</v>
      </c>
      <c r="G4" s="148">
        <v>2020</v>
      </c>
      <c r="H4" s="148">
        <v>2021</v>
      </c>
      <c r="I4" s="148">
        <v>2022</v>
      </c>
      <c r="J4" s="148">
        <v>2023</v>
      </c>
    </row>
    <row r="5" spans="1:15" ht="13.5">
      <c r="A5" s="196"/>
      <c r="B5" s="163"/>
      <c r="C5" s="163"/>
      <c r="D5" s="697"/>
      <c r="E5" s="163"/>
    </row>
    <row r="6" spans="1:15" ht="15.95" customHeight="1">
      <c r="A6" s="197" t="s">
        <v>229</v>
      </c>
      <c r="B6" s="253">
        <v>6535.8345315515471</v>
      </c>
      <c r="C6" s="253">
        <v>6497.9198217397898</v>
      </c>
      <c r="D6" s="704">
        <v>6555.9586375343824</v>
      </c>
      <c r="E6" s="253">
        <v>6679.5484303975099</v>
      </c>
      <c r="F6" s="253">
        <v>6681.0189570324001</v>
      </c>
      <c r="G6" s="253">
        <v>8786.6355353397394</v>
      </c>
      <c r="H6" s="253">
        <v>7101.2999999999993</v>
      </c>
      <c r="I6" s="53">
        <v>7297.3653726683779</v>
      </c>
      <c r="J6" s="53">
        <v>7752.8395847959273</v>
      </c>
      <c r="K6" s="394"/>
      <c r="L6" s="394"/>
      <c r="M6" s="394"/>
      <c r="N6" s="394"/>
      <c r="O6" s="394"/>
    </row>
    <row r="7" spans="1:15" ht="15.95" customHeight="1">
      <c r="A7" s="198" t="s">
        <v>102</v>
      </c>
      <c r="B7" s="266">
        <v>2179.6106104631363</v>
      </c>
      <c r="C7" s="266">
        <v>2185.3173227576117</v>
      </c>
      <c r="D7" s="699">
        <v>2253.2362512373911</v>
      </c>
      <c r="E7" s="266">
        <v>2319.5771543381215</v>
      </c>
      <c r="F7" s="266">
        <v>2306.1647379768601</v>
      </c>
      <c r="G7" s="266">
        <v>3099.3904000000002</v>
      </c>
      <c r="H7" s="266">
        <v>2405.1000000000004</v>
      </c>
      <c r="I7" s="58">
        <v>2562.1640380960775</v>
      </c>
      <c r="J7" s="58">
        <v>2760.2940826497393</v>
      </c>
    </row>
    <row r="8" spans="1:15" ht="15.95" customHeight="1">
      <c r="A8" s="198" t="s">
        <v>103</v>
      </c>
      <c r="B8" s="266">
        <v>4356.2239210883599</v>
      </c>
      <c r="C8" s="266">
        <v>4312.6024989827738</v>
      </c>
      <c r="D8" s="699">
        <v>4302.7223862969868</v>
      </c>
      <c r="E8" s="266">
        <v>4359.9712760593884</v>
      </c>
      <c r="F8" s="266">
        <v>4374.8542190555372</v>
      </c>
      <c r="G8" s="266">
        <v>5687.2</v>
      </c>
      <c r="H8" s="266">
        <v>4696.2</v>
      </c>
      <c r="I8" s="58">
        <v>4735.2013345724208</v>
      </c>
      <c r="J8" s="58">
        <v>4992.545502146213</v>
      </c>
    </row>
    <row r="9" spans="1:15" ht="2.25" customHeight="1">
      <c r="A9" s="198"/>
      <c r="B9" s="253"/>
      <c r="C9" s="253"/>
      <c r="D9" s="704"/>
      <c r="I9"/>
      <c r="J9"/>
    </row>
    <row r="10" spans="1:15" ht="15.95" customHeight="1">
      <c r="A10" s="197" t="s">
        <v>3</v>
      </c>
      <c r="B10" s="132">
        <v>200.04729566348001</v>
      </c>
      <c r="C10" s="132">
        <v>221.89784484772838</v>
      </c>
      <c r="D10" s="671">
        <v>234.43291287994384</v>
      </c>
      <c r="E10" s="132">
        <v>228.154647092342</v>
      </c>
      <c r="F10" s="132">
        <v>235.99802860901195</v>
      </c>
      <c r="G10" s="132">
        <v>254.1</v>
      </c>
      <c r="H10" s="132">
        <v>175.82105999999999</v>
      </c>
      <c r="I10" s="126">
        <v>181.85662208032608</v>
      </c>
      <c r="J10" s="126">
        <v>206.11237074469699</v>
      </c>
      <c r="K10" s="394"/>
      <c r="L10" s="394"/>
      <c r="M10" s="394"/>
      <c r="N10" s="394"/>
      <c r="O10" s="394"/>
    </row>
    <row r="11" spans="1:15" ht="15.95" customHeight="1">
      <c r="A11" s="198" t="s">
        <v>102</v>
      </c>
      <c r="B11" s="254">
        <v>84.763838848469504</v>
      </c>
      <c r="C11" s="254">
        <v>98.459826856432471</v>
      </c>
      <c r="D11" s="705">
        <v>89.700846870422367</v>
      </c>
      <c r="E11" s="254">
        <v>91.298148731708523</v>
      </c>
      <c r="F11" s="254">
        <v>100.53348740212761</v>
      </c>
      <c r="G11" s="254">
        <v>105.5</v>
      </c>
      <c r="H11" s="254">
        <v>75.110659999999996</v>
      </c>
      <c r="I11" s="34">
        <v>73.656681086063386</v>
      </c>
      <c r="J11" s="34">
        <v>78.132636919215273</v>
      </c>
    </row>
    <row r="12" spans="1:15" ht="15.95" customHeight="1">
      <c r="A12" s="198" t="s">
        <v>103</v>
      </c>
      <c r="B12" s="254">
        <v>115.28345681500326</v>
      </c>
      <c r="C12" s="254">
        <v>123.43801799129926</v>
      </c>
      <c r="D12" s="705">
        <v>144.73206600952147</v>
      </c>
      <c r="E12" s="254">
        <v>136.85649836063391</v>
      </c>
      <c r="F12" s="254">
        <v>135.46454120688429</v>
      </c>
      <c r="G12" s="254">
        <v>148.59999999999997</v>
      </c>
      <c r="H12" s="254">
        <v>100.71040000000001</v>
      </c>
      <c r="I12" s="34">
        <v>108.19994099426269</v>
      </c>
      <c r="J12" s="34">
        <v>127.97973382548172</v>
      </c>
    </row>
    <row r="13" spans="1:15" ht="15.95" customHeight="1">
      <c r="A13" s="197" t="s">
        <v>220</v>
      </c>
      <c r="B13" s="254"/>
      <c r="C13" s="254"/>
      <c r="D13" s="705"/>
      <c r="E13" s="254"/>
      <c r="F13" s="254"/>
      <c r="G13" s="254"/>
      <c r="H13" s="254"/>
      <c r="I13" s="254"/>
      <c r="J13" s="254"/>
    </row>
    <row r="14" spans="1:15" ht="15.95" customHeight="1">
      <c r="A14" s="198" t="s">
        <v>221</v>
      </c>
      <c r="B14" s="254">
        <v>138.1</v>
      </c>
      <c r="C14" s="254">
        <v>142.50489999999999</v>
      </c>
      <c r="D14" s="705">
        <v>153.04650000000001</v>
      </c>
      <c r="E14" s="254">
        <v>151.81909999999999</v>
      </c>
      <c r="F14" s="254">
        <v>166.05889999999999</v>
      </c>
      <c r="G14" s="254">
        <v>190.25839999999999</v>
      </c>
      <c r="H14" s="254">
        <v>130.15343999999999</v>
      </c>
      <c r="I14" s="254">
        <v>130.15343999999999</v>
      </c>
      <c r="J14" s="254">
        <v>130.15343999999999</v>
      </c>
    </row>
    <row r="15" spans="1:15" ht="15.95" customHeight="1">
      <c r="A15" s="198" t="s">
        <v>246</v>
      </c>
      <c r="B15" s="254">
        <v>61.933889999999998</v>
      </c>
      <c r="C15" s="254">
        <v>79.37997</v>
      </c>
      <c r="D15" s="705">
        <v>81.341050999999993</v>
      </c>
      <c r="E15" s="254">
        <v>76.361590000000007</v>
      </c>
      <c r="F15" s="254">
        <v>69.928129999999996</v>
      </c>
      <c r="G15" s="254">
        <v>63.811279999999996</v>
      </c>
      <c r="H15" s="254">
        <v>45.667639999999999</v>
      </c>
      <c r="I15" s="254">
        <v>45.667639999999999</v>
      </c>
      <c r="J15" s="254">
        <v>45.667639999999999</v>
      </c>
    </row>
    <row r="16" spans="1:15" ht="15.95" customHeight="1">
      <c r="A16" s="197" t="s">
        <v>18</v>
      </c>
      <c r="B16" s="253"/>
      <c r="C16" s="253"/>
      <c r="D16" s="704"/>
      <c r="E16" s="253"/>
      <c r="F16" s="253"/>
      <c r="G16" s="253"/>
      <c r="H16" s="253"/>
      <c r="I16" s="253"/>
      <c r="J16" s="253"/>
    </row>
    <row r="17" spans="1:10" ht="15.95" customHeight="1">
      <c r="A17" s="198" t="s">
        <v>37</v>
      </c>
      <c r="B17" s="254">
        <v>123.69999999999999</v>
      </c>
      <c r="C17" s="254">
        <v>139.09999999999997</v>
      </c>
      <c r="D17" s="705">
        <v>134.10000000000002</v>
      </c>
      <c r="E17" s="254">
        <v>143.90000000000003</v>
      </c>
      <c r="F17" s="254">
        <v>136.79999999999998</v>
      </c>
      <c r="G17" s="254">
        <v>120.70000000000002</v>
      </c>
      <c r="H17" s="254">
        <v>97.851060000000004</v>
      </c>
      <c r="I17" s="34">
        <v>92.669946777582169</v>
      </c>
      <c r="J17" s="34">
        <v>95.607657525356117</v>
      </c>
    </row>
    <row r="18" spans="1:10" ht="15.95" customHeight="1">
      <c r="A18" s="198" t="s">
        <v>38</v>
      </c>
      <c r="B18" s="254">
        <v>38.300000000000011</v>
      </c>
      <c r="C18" s="254">
        <v>39.800000000000011</v>
      </c>
      <c r="D18" s="705">
        <v>49.199999999999989</v>
      </c>
      <c r="E18" s="254">
        <v>38.699999999999989</v>
      </c>
      <c r="F18" s="254">
        <v>54.199999999999989</v>
      </c>
      <c r="G18" s="254">
        <v>77.600000000000023</v>
      </c>
      <c r="H18" s="254">
        <v>39.109839999999998</v>
      </c>
      <c r="I18" s="34">
        <v>40.494152444124225</v>
      </c>
      <c r="J18" s="34">
        <v>50.589615731621095</v>
      </c>
    </row>
    <row r="19" spans="1:10" ht="15.95" customHeight="1">
      <c r="A19" s="198" t="s">
        <v>68</v>
      </c>
      <c r="B19" s="254">
        <v>14.5</v>
      </c>
      <c r="C19" s="254">
        <v>14.200000000000017</v>
      </c>
      <c r="D19" s="705">
        <v>16</v>
      </c>
      <c r="E19" s="254">
        <v>15.400000000000006</v>
      </c>
      <c r="F19" s="254">
        <v>15.400000000000006</v>
      </c>
      <c r="G19" s="254">
        <v>24.299999999999983</v>
      </c>
      <c r="H19" s="254">
        <v>15.329549999999999</v>
      </c>
      <c r="I19" s="34">
        <v>22.429549999999999</v>
      </c>
      <c r="J19" s="34">
        <v>31.329550000000001</v>
      </c>
    </row>
    <row r="20" spans="1:10" ht="15.95" customHeight="1">
      <c r="A20" s="198" t="s">
        <v>74</v>
      </c>
      <c r="B20" s="254">
        <v>23.5</v>
      </c>
      <c r="C20" s="254">
        <v>28.799999999999997</v>
      </c>
      <c r="D20" s="705">
        <v>35.1</v>
      </c>
      <c r="E20" s="254">
        <v>30.200000000000003</v>
      </c>
      <c r="F20" s="254">
        <v>29.599999999999994</v>
      </c>
      <c r="G20" s="254">
        <v>31.5</v>
      </c>
      <c r="H20" s="254">
        <v>23.530629999999999</v>
      </c>
      <c r="I20" s="34">
        <v>26.230630000000001</v>
      </c>
      <c r="J20" s="34">
        <v>28.61063</v>
      </c>
    </row>
    <row r="21" spans="1:10" ht="15.95" customHeight="1">
      <c r="A21" s="197" t="s">
        <v>39</v>
      </c>
      <c r="B21" s="253"/>
      <c r="C21" s="253"/>
      <c r="D21" s="704"/>
      <c r="E21" s="253"/>
      <c r="F21" s="253"/>
      <c r="G21" s="253"/>
      <c r="H21" s="253"/>
      <c r="I21" s="253"/>
      <c r="J21" s="253"/>
    </row>
    <row r="22" spans="1:10" ht="15.95" customHeight="1">
      <c r="A22" s="198" t="s">
        <v>237</v>
      </c>
      <c r="B22" s="254">
        <v>44.100000000000023</v>
      </c>
      <c r="C22" s="254">
        <v>50.100000000000023</v>
      </c>
      <c r="D22" s="705">
        <v>58.599999999999994</v>
      </c>
      <c r="E22" s="254">
        <v>44.399999999999977</v>
      </c>
      <c r="F22" s="254">
        <v>50.899999999999977</v>
      </c>
      <c r="G22" s="254">
        <v>49.5</v>
      </c>
      <c r="H22" s="254">
        <v>32.282550000000001</v>
      </c>
      <c r="I22" s="254">
        <v>32.282550000000001</v>
      </c>
      <c r="J22" s="254">
        <v>32.282550000000001</v>
      </c>
    </row>
    <row r="23" spans="1:10" ht="15.95" customHeight="1">
      <c r="A23" s="198" t="s">
        <v>5</v>
      </c>
      <c r="B23" s="254">
        <v>111.5</v>
      </c>
      <c r="C23" s="254">
        <v>117.10000000000002</v>
      </c>
      <c r="D23" s="705">
        <v>114.60000000000002</v>
      </c>
      <c r="E23" s="254">
        <v>130.5</v>
      </c>
      <c r="F23" s="254">
        <v>130</v>
      </c>
      <c r="G23" s="254">
        <v>140.69999999999999</v>
      </c>
      <c r="H23" s="254">
        <v>105.4409</v>
      </c>
      <c r="I23" s="254">
        <v>105.4409</v>
      </c>
      <c r="J23" s="254">
        <v>105.4409</v>
      </c>
    </row>
    <row r="24" spans="1:10" ht="15.95" customHeight="1">
      <c r="A24" s="198" t="s">
        <v>54</v>
      </c>
      <c r="B24" s="254">
        <v>11.200000000000003</v>
      </c>
      <c r="C24" s="254">
        <v>15.299999999999997</v>
      </c>
      <c r="D24" s="705">
        <v>22</v>
      </c>
      <c r="E24" s="254">
        <v>16.400000000000006</v>
      </c>
      <c r="F24" s="254">
        <v>16.5</v>
      </c>
      <c r="G24" s="254">
        <v>22.6</v>
      </c>
      <c r="H24" s="254">
        <v>13.591240000000001</v>
      </c>
      <c r="I24" s="254">
        <v>13.591240000000001</v>
      </c>
      <c r="J24" s="254">
        <v>13.591240000000001</v>
      </c>
    </row>
    <row r="25" spans="1:10" ht="15.95" customHeight="1">
      <c r="A25" s="198" t="s">
        <v>55</v>
      </c>
      <c r="B25" s="254">
        <v>33.200000000000017</v>
      </c>
      <c r="C25" s="254">
        <v>39.400000000000006</v>
      </c>
      <c r="D25" s="705">
        <v>39.200000000000003</v>
      </c>
      <c r="E25" s="254">
        <v>36.900000000000006</v>
      </c>
      <c r="F25" s="254">
        <v>38.599999999999994</v>
      </c>
      <c r="G25" s="254">
        <v>41.400000000000006</v>
      </c>
      <c r="H25" s="254">
        <v>24.506409999999999</v>
      </c>
      <c r="I25" s="254">
        <v>24.506409999999999</v>
      </c>
      <c r="J25" s="254">
        <v>24.506409999999999</v>
      </c>
    </row>
    <row r="26" spans="1:10" ht="5.0999999999999996" customHeight="1">
      <c r="A26" s="424"/>
      <c r="B26" s="179"/>
      <c r="C26" s="179"/>
      <c r="D26" s="693"/>
      <c r="E26" s="179"/>
      <c r="F26" s="179"/>
      <c r="G26" s="179"/>
      <c r="H26" s="179"/>
      <c r="I26" s="179"/>
      <c r="J26" s="179"/>
    </row>
    <row r="27" spans="1:10">
      <c r="A27" s="366" t="s">
        <v>67</v>
      </c>
    </row>
    <row r="28" spans="1:10">
      <c r="I28" s="394"/>
    </row>
    <row r="29" spans="1:10" ht="15.75">
      <c r="A29" s="496"/>
    </row>
  </sheetData>
  <mergeCells count="1">
    <mergeCell ref="A1:J1"/>
  </mergeCells>
  <pageMargins left="0.78740157480314965" right="0.78740157480314965" top="0.98425196850393704" bottom="0.98425196850393704" header="0.31496062992125984" footer="0"/>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5"/>
  <sheetViews>
    <sheetView showGridLines="0" topLeftCell="N1" zoomScaleNormal="100" zoomScaleSheetLayoutView="115" workbookViewId="0">
      <selection activeCell="N1" sqref="N1:W1"/>
    </sheetView>
  </sheetViews>
  <sheetFormatPr baseColWidth="10" defaultRowHeight="12.75"/>
  <cols>
    <col min="1" max="1" width="2.140625" hidden="1" customWidth="1"/>
    <col min="2" max="2" width="20.5703125" hidden="1" customWidth="1"/>
    <col min="3" max="3" width="5.7109375" hidden="1" customWidth="1"/>
    <col min="4" max="4" width="5" hidden="1" customWidth="1"/>
    <col min="5" max="6" width="5.7109375" hidden="1" customWidth="1"/>
    <col min="7" max="12" width="10" hidden="1" customWidth="1"/>
    <col min="13" max="13" width="8.42578125" hidden="1" customWidth="1"/>
    <col min="14" max="14" width="20.85546875" style="79" customWidth="1"/>
    <col min="15" max="16" width="9" style="79" hidden="1" customWidth="1"/>
    <col min="17" max="21" width="9" style="79" customWidth="1"/>
    <col min="22" max="23" width="9" customWidth="1"/>
    <col min="24" max="24" width="12.85546875" bestFit="1" customWidth="1"/>
    <col min="27" max="27" width="33.28515625" customWidth="1"/>
  </cols>
  <sheetData>
    <row r="1" spans="2:28" ht="13.5">
      <c r="B1" s="36" t="s">
        <v>194</v>
      </c>
      <c r="C1" s="36"/>
      <c r="D1" s="36"/>
      <c r="E1" s="36"/>
      <c r="F1" s="36"/>
      <c r="G1" s="36"/>
      <c r="H1" s="36"/>
      <c r="I1" s="36"/>
      <c r="N1" s="788" t="s">
        <v>255</v>
      </c>
      <c r="O1" s="788"/>
      <c r="P1" s="788"/>
      <c r="Q1" s="788"/>
      <c r="R1" s="788"/>
      <c r="S1" s="788"/>
      <c r="T1" s="788"/>
      <c r="U1" s="788"/>
      <c r="V1" s="788"/>
      <c r="W1" s="788"/>
    </row>
    <row r="2" spans="2:28" ht="10.5" customHeight="1">
      <c r="B2" s="825" t="s">
        <v>57</v>
      </c>
      <c r="C2" s="825"/>
      <c r="D2" s="825"/>
      <c r="E2" s="825"/>
      <c r="F2" s="825"/>
      <c r="G2" s="825"/>
      <c r="H2" s="825"/>
      <c r="I2" s="825"/>
      <c r="N2" s="430" t="s">
        <v>238</v>
      </c>
      <c r="S2" s="814"/>
      <c r="T2" s="816"/>
    </row>
    <row r="3" spans="2:28" ht="5.0999999999999996" customHeight="1">
      <c r="B3" s="826"/>
      <c r="C3" s="826"/>
      <c r="D3" s="826"/>
      <c r="E3" s="826"/>
      <c r="F3" s="826"/>
      <c r="G3" s="826"/>
      <c r="H3" s="826"/>
      <c r="I3" s="826"/>
      <c r="N3" s="431"/>
      <c r="S3" s="815"/>
      <c r="T3" s="816"/>
    </row>
    <row r="4" spans="2:28" ht="6.75" customHeight="1">
      <c r="B4" s="831" t="s">
        <v>36</v>
      </c>
      <c r="C4" s="829">
        <v>2005</v>
      </c>
      <c r="D4" s="827">
        <v>2006</v>
      </c>
      <c r="E4" s="817">
        <v>2007</v>
      </c>
      <c r="F4" s="817">
        <v>2008</v>
      </c>
      <c r="G4" s="817">
        <v>2009</v>
      </c>
      <c r="H4" s="817">
        <v>2010</v>
      </c>
      <c r="I4" s="817">
        <v>2011</v>
      </c>
      <c r="J4" s="817">
        <v>2012</v>
      </c>
      <c r="K4" s="817">
        <v>2013</v>
      </c>
      <c r="L4" s="817">
        <v>2014</v>
      </c>
      <c r="M4" s="32"/>
      <c r="N4" s="823" t="s">
        <v>272</v>
      </c>
      <c r="O4" s="812">
        <v>2015</v>
      </c>
      <c r="P4" s="812">
        <v>2016</v>
      </c>
      <c r="Q4" s="820">
        <v>2017</v>
      </c>
      <c r="R4" s="812">
        <v>2018</v>
      </c>
      <c r="S4" s="812">
        <v>2019</v>
      </c>
      <c r="T4" s="812">
        <v>2020</v>
      </c>
      <c r="U4" s="812">
        <v>2021</v>
      </c>
      <c r="V4" s="812">
        <v>2022</v>
      </c>
      <c r="W4" s="812">
        <v>2023</v>
      </c>
    </row>
    <row r="5" spans="2:28" ht="14.25" customHeight="1">
      <c r="B5" s="832"/>
      <c r="C5" s="830"/>
      <c r="D5" s="828"/>
      <c r="E5" s="818"/>
      <c r="F5" s="818"/>
      <c r="G5" s="818"/>
      <c r="H5" s="818"/>
      <c r="I5" s="818"/>
      <c r="J5" s="818"/>
      <c r="K5" s="818"/>
      <c r="L5" s="818"/>
      <c r="M5" s="78"/>
      <c r="N5" s="824"/>
      <c r="O5" s="813"/>
      <c r="P5" s="813"/>
      <c r="Q5" s="821"/>
      <c r="R5" s="813"/>
      <c r="S5" s="813"/>
      <c r="T5" s="813"/>
      <c r="U5" s="813"/>
      <c r="V5" s="813"/>
      <c r="W5" s="813"/>
    </row>
    <row r="6" spans="2:28" ht="8.4499999999999993" customHeight="1">
      <c r="B6" s="31"/>
      <c r="C6" s="96"/>
      <c r="D6" s="97"/>
      <c r="E6" s="98"/>
      <c r="F6" s="98"/>
      <c r="G6" s="98"/>
      <c r="H6" s="98"/>
      <c r="I6" s="98"/>
      <c r="J6" s="99"/>
      <c r="K6" s="99"/>
      <c r="L6" s="262"/>
      <c r="M6" s="44"/>
      <c r="N6" s="432"/>
      <c r="O6" s="433"/>
      <c r="P6" s="433"/>
      <c r="Q6" s="706"/>
      <c r="R6" s="433"/>
      <c r="S6" s="433"/>
      <c r="T6" s="433"/>
      <c r="U6" s="433"/>
      <c r="V6" s="433"/>
      <c r="W6" s="433"/>
    </row>
    <row r="7" spans="2:28" ht="17.25" customHeight="1">
      <c r="B7" s="12" t="s">
        <v>0</v>
      </c>
      <c r="C7" s="100">
        <v>13120.4</v>
      </c>
      <c r="D7" s="94">
        <v>13683</v>
      </c>
      <c r="E7" s="94">
        <f t="shared" ref="E7:J7" si="0">E8+E9</f>
        <v>14197.879344205336</v>
      </c>
      <c r="F7" s="94">
        <f t="shared" si="0"/>
        <v>14459.600920208264</v>
      </c>
      <c r="G7" s="285">
        <f t="shared" si="0"/>
        <v>14762.430929703825</v>
      </c>
      <c r="H7" s="286">
        <f>H8+H9</f>
        <v>15092.513739288643</v>
      </c>
      <c r="I7" s="287">
        <f t="shared" si="0"/>
        <v>15307.419175383126</v>
      </c>
      <c r="J7" s="285">
        <f t="shared" si="0"/>
        <v>15542.731209128811</v>
      </c>
      <c r="K7" s="269">
        <f>K8+K9</f>
        <v>15682.857876884165</v>
      </c>
      <c r="L7" s="269">
        <f>L8+L9</f>
        <v>15796.828445856834</v>
      </c>
      <c r="M7" s="44"/>
      <c r="N7" s="421" t="s">
        <v>229</v>
      </c>
      <c r="O7" s="434">
        <f>O8+O9</f>
        <v>15919.24659546819</v>
      </c>
      <c r="P7" s="434">
        <f>P8+P9</f>
        <v>16197.11002593087</v>
      </c>
      <c r="Q7" s="707">
        <f>Q8+Q9</f>
        <v>16510.983980820733</v>
      </c>
      <c r="R7" s="434">
        <v>16776.483534231662</v>
      </c>
      <c r="S7" s="164">
        <v>17133.099984840712</v>
      </c>
      <c r="T7" s="164">
        <v>14901.781535570115</v>
      </c>
      <c r="U7" s="164">
        <v>17120.141</v>
      </c>
      <c r="V7" s="644">
        <v>17336.509682417989</v>
      </c>
      <c r="W7" s="644">
        <v>17179.79616852638</v>
      </c>
      <c r="AA7" s="393"/>
      <c r="AB7" s="393"/>
    </row>
    <row r="8" spans="2:28" ht="17.25" customHeight="1">
      <c r="B8" s="13" t="s">
        <v>1</v>
      </c>
      <c r="C8" s="102">
        <v>7483.2</v>
      </c>
      <c r="D8" s="103">
        <v>7775.7591899999406</v>
      </c>
      <c r="E8" s="95">
        <v>7990.8917474227992</v>
      </c>
      <c r="F8" s="95">
        <v>8150.9821841687681</v>
      </c>
      <c r="G8" s="288">
        <v>8271.2314705589743</v>
      </c>
      <c r="H8" s="288">
        <v>8427.3534987179555</v>
      </c>
      <c r="I8" s="288">
        <v>8554.4634136374898</v>
      </c>
      <c r="J8" s="288">
        <v>8719.7235635624347</v>
      </c>
      <c r="K8" s="268">
        <v>8793.9424693802866</v>
      </c>
      <c r="L8" s="289">
        <v>8881.0793849934726</v>
      </c>
      <c r="M8" s="40"/>
      <c r="N8" s="419" t="s">
        <v>1</v>
      </c>
      <c r="O8" s="435">
        <v>8971.7482226842367</v>
      </c>
      <c r="P8" s="435">
        <v>9097.0276725589447</v>
      </c>
      <c r="Q8" s="708">
        <v>9211.1837418295472</v>
      </c>
      <c r="R8" s="435">
        <v>9354.8674405853744</v>
      </c>
      <c r="S8" s="436">
        <v>9549.3144531641556</v>
      </c>
      <c r="T8" s="436">
        <v>8612.9394407066102</v>
      </c>
      <c r="U8" s="266">
        <v>9660.9491999999991</v>
      </c>
      <c r="V8" s="58">
        <v>9625.9983751971758</v>
      </c>
      <c r="W8" s="58">
        <v>9550.9040570028901</v>
      </c>
    </row>
    <row r="9" spans="2:28" ht="17.25" customHeight="1">
      <c r="B9" s="13" t="s">
        <v>2</v>
      </c>
      <c r="C9" s="102">
        <v>5637.2</v>
      </c>
      <c r="D9" s="103">
        <v>5907.2339800000836</v>
      </c>
      <c r="E9" s="95">
        <v>6206.9875967825365</v>
      </c>
      <c r="F9" s="95">
        <v>6308.618736039497</v>
      </c>
      <c r="G9" s="288">
        <v>6491.1994591448511</v>
      </c>
      <c r="H9" s="288">
        <v>6665.1602405706872</v>
      </c>
      <c r="I9" s="288">
        <v>6752.9557617456367</v>
      </c>
      <c r="J9" s="288">
        <v>6823.0076455663757</v>
      </c>
      <c r="K9" s="268">
        <v>6888.9154075038787</v>
      </c>
      <c r="L9" s="289">
        <v>6915.7490608633616</v>
      </c>
      <c r="M9" s="53"/>
      <c r="N9" s="419" t="s">
        <v>2</v>
      </c>
      <c r="O9" s="435">
        <v>6947.4983727839535</v>
      </c>
      <c r="P9" s="435">
        <v>7100.082353371924</v>
      </c>
      <c r="Q9" s="708">
        <v>7299.8002389911853</v>
      </c>
      <c r="R9" s="435">
        <v>7421.6160936462875</v>
      </c>
      <c r="S9" s="436">
        <v>7583.7855316765135</v>
      </c>
      <c r="T9" s="436">
        <v>6288.8420948635003</v>
      </c>
      <c r="U9" s="266">
        <v>7459.192</v>
      </c>
      <c r="V9" s="58">
        <v>7710.5113072205122</v>
      </c>
      <c r="W9" s="58">
        <v>7628.8921115233006</v>
      </c>
    </row>
    <row r="10" spans="2:28" ht="17.25" customHeight="1">
      <c r="B10" s="77" t="s">
        <v>18</v>
      </c>
      <c r="C10" s="105"/>
      <c r="D10" s="103"/>
      <c r="E10" s="95"/>
      <c r="F10" s="95"/>
      <c r="G10" s="288"/>
      <c r="H10" s="288"/>
      <c r="I10" s="288"/>
      <c r="J10" s="290"/>
      <c r="K10" s="290"/>
      <c r="L10" s="289"/>
      <c r="M10" s="42"/>
      <c r="N10" s="423" t="s">
        <v>18</v>
      </c>
      <c r="O10" s="316"/>
      <c r="P10" s="316"/>
      <c r="Q10" s="709"/>
      <c r="R10" s="316"/>
      <c r="S10" s="316"/>
      <c r="T10" s="316"/>
      <c r="U10" s="316"/>
      <c r="V10" s="645"/>
      <c r="W10" s="645"/>
    </row>
    <row r="11" spans="2:28" ht="17.25" customHeight="1">
      <c r="B11" s="75" t="s">
        <v>37</v>
      </c>
      <c r="C11" s="107">
        <v>3007</v>
      </c>
      <c r="D11" s="103">
        <v>3137.2165900000059</v>
      </c>
      <c r="E11" s="95">
        <v>3167.4760083502852</v>
      </c>
      <c r="F11" s="95">
        <v>3251.1725573515446</v>
      </c>
      <c r="G11" s="288">
        <v>3261.0583459744225</v>
      </c>
      <c r="H11" s="288">
        <v>3247.6137521193273</v>
      </c>
      <c r="I11" s="288">
        <v>3193.8017582154066</v>
      </c>
      <c r="J11" s="288">
        <v>3203.1939318738096</v>
      </c>
      <c r="K11" s="268">
        <v>3155.6547619170206</v>
      </c>
      <c r="L11" s="289">
        <v>3033.5913418587047</v>
      </c>
      <c r="M11" s="34"/>
      <c r="N11" s="437" t="s">
        <v>37</v>
      </c>
      <c r="O11" s="435">
        <v>2933.9184959946097</v>
      </c>
      <c r="P11" s="435">
        <v>2865.0848702135436</v>
      </c>
      <c r="Q11" s="708">
        <v>2873.2603860264621</v>
      </c>
      <c r="R11" s="435">
        <v>2837.7908958606722</v>
      </c>
      <c r="S11" s="254">
        <v>2873.1685220680238</v>
      </c>
      <c r="T11" s="254">
        <v>2516.2718599582909</v>
      </c>
      <c r="U11" s="254">
        <v>2992.518</v>
      </c>
      <c r="V11" s="34">
        <v>2793.6768858926212</v>
      </c>
      <c r="W11" s="34">
        <v>2560.4420928723262</v>
      </c>
      <c r="X11" s="638"/>
      <c r="AA11" s="637"/>
    </row>
    <row r="12" spans="2:28" ht="17.25" customHeight="1">
      <c r="B12" s="13" t="s">
        <v>38</v>
      </c>
      <c r="C12" s="102">
        <v>6505.4</v>
      </c>
      <c r="D12" s="103">
        <v>6698.9284000000553</v>
      </c>
      <c r="E12" s="95">
        <v>6961.4117790522951</v>
      </c>
      <c r="F12" s="95">
        <v>6976.1698745020267</v>
      </c>
      <c r="G12" s="288">
        <v>7110.5712775721231</v>
      </c>
      <c r="H12" s="288">
        <v>7248.0177274480493</v>
      </c>
      <c r="I12" s="288">
        <v>7375.5918111300398</v>
      </c>
      <c r="J12" s="288">
        <v>7484.7324519001013</v>
      </c>
      <c r="K12" s="268">
        <v>7565.3172007032263</v>
      </c>
      <c r="L12" s="289">
        <v>7623.5875964685465</v>
      </c>
      <c r="M12" s="34"/>
      <c r="N12" s="419" t="s">
        <v>38</v>
      </c>
      <c r="O12" s="435">
        <v>7681.9031837887387</v>
      </c>
      <c r="P12" s="435">
        <v>7834.5752635148583</v>
      </c>
      <c r="Q12" s="708">
        <v>7947.671440658969</v>
      </c>
      <c r="R12" s="435">
        <v>8072.6988869543075</v>
      </c>
      <c r="S12" s="254">
        <v>8113.2240335187907</v>
      </c>
      <c r="T12" s="254">
        <v>7024.0772020390032</v>
      </c>
      <c r="U12" s="254">
        <v>8057.7849999999999</v>
      </c>
      <c r="V12" s="34">
        <v>8320.3364704748055</v>
      </c>
      <c r="W12" s="34">
        <v>8227.4055344775625</v>
      </c>
    </row>
    <row r="13" spans="2:28" ht="17.25" customHeight="1">
      <c r="B13" s="13" t="s">
        <v>68</v>
      </c>
      <c r="C13" s="102">
        <v>2985.5</v>
      </c>
      <c r="D13" s="103">
        <v>3185.2427000000353</v>
      </c>
      <c r="E13" s="95">
        <v>3380.6719768998446</v>
      </c>
      <c r="F13" s="95">
        <v>3479.5165110749231</v>
      </c>
      <c r="G13" s="291">
        <v>3634.6347554005552</v>
      </c>
      <c r="H13" s="288">
        <v>3800.9952713228531</v>
      </c>
      <c r="I13" s="288">
        <v>3936.7318897935756</v>
      </c>
      <c r="J13" s="288">
        <v>4012.2064600483745</v>
      </c>
      <c r="K13" s="268">
        <v>4128.3016293407873</v>
      </c>
      <c r="L13" s="289">
        <v>4277.683953888838</v>
      </c>
      <c r="M13" s="42"/>
      <c r="N13" s="419" t="s">
        <v>68</v>
      </c>
      <c r="O13" s="435">
        <v>4379.9434605679098</v>
      </c>
      <c r="P13" s="435">
        <v>4567.4555408746282</v>
      </c>
      <c r="Q13" s="708">
        <v>4726.8197652157778</v>
      </c>
      <c r="R13" s="435">
        <v>4831.3079485039707</v>
      </c>
      <c r="S13" s="254">
        <v>5054.6063905506135</v>
      </c>
      <c r="T13" s="254">
        <v>4411.6841179255844</v>
      </c>
      <c r="U13" s="254">
        <v>5000.4233000000004</v>
      </c>
      <c r="V13" s="34">
        <v>5112.1252131442498</v>
      </c>
      <c r="W13" s="34">
        <v>5229.9372131442497</v>
      </c>
      <c r="X13" s="649"/>
    </row>
    <row r="14" spans="2:28" ht="17.25" customHeight="1">
      <c r="B14" s="13" t="s">
        <v>74</v>
      </c>
      <c r="C14" s="102">
        <v>622.5</v>
      </c>
      <c r="D14" s="103">
        <v>661.60548000000256</v>
      </c>
      <c r="E14" s="95">
        <v>688.319579902908</v>
      </c>
      <c r="F14" s="95">
        <v>752.74197727948672</v>
      </c>
      <c r="G14" s="291">
        <v>756.16655075649362</v>
      </c>
      <c r="H14" s="288">
        <v>795.88698839840242</v>
      </c>
      <c r="I14" s="288">
        <v>801.29371624418775</v>
      </c>
      <c r="J14" s="288">
        <v>842.59836530658038</v>
      </c>
      <c r="K14" s="268">
        <v>833.58428492312828</v>
      </c>
      <c r="L14" s="289">
        <v>861.96555364064773</v>
      </c>
      <c r="M14" s="42"/>
      <c r="N14" s="419" t="s">
        <v>74</v>
      </c>
      <c r="O14" s="435">
        <v>923.48145511700704</v>
      </c>
      <c r="P14" s="435">
        <v>929.99435132789938</v>
      </c>
      <c r="Q14" s="708">
        <v>963.23238891968276</v>
      </c>
      <c r="R14" s="435">
        <v>1034.685802912712</v>
      </c>
      <c r="S14" s="254">
        <v>1092.1010279419422</v>
      </c>
      <c r="T14" s="254">
        <v>949.74835564723605</v>
      </c>
      <c r="U14" s="254">
        <v>1069.414</v>
      </c>
      <c r="V14" s="34">
        <v>1110.3251315141199</v>
      </c>
      <c r="W14" s="34">
        <v>1161.9971315141199</v>
      </c>
    </row>
    <row r="15" spans="2:28" ht="17.25" customHeight="1">
      <c r="B15" s="12" t="s">
        <v>39</v>
      </c>
      <c r="C15" s="100"/>
      <c r="D15" s="103"/>
      <c r="E15" s="95"/>
      <c r="F15" s="95"/>
      <c r="G15" s="288"/>
      <c r="H15" s="288"/>
      <c r="I15" s="288"/>
      <c r="J15" s="290"/>
      <c r="K15" s="290"/>
      <c r="L15" s="289"/>
      <c r="M15" s="34"/>
      <c r="N15" s="421" t="s">
        <v>39</v>
      </c>
      <c r="O15" s="410"/>
      <c r="P15" s="410"/>
      <c r="Q15" s="710"/>
      <c r="R15" s="410"/>
      <c r="S15" s="410"/>
      <c r="T15" s="410"/>
      <c r="U15" s="410"/>
      <c r="V15" s="646"/>
      <c r="W15" s="646"/>
    </row>
    <row r="16" spans="2:28" ht="17.25" customHeight="1">
      <c r="B16" s="13" t="s">
        <v>53</v>
      </c>
      <c r="C16" s="102">
        <v>4606.2</v>
      </c>
      <c r="D16" s="103">
        <v>4614.4090400000587</v>
      </c>
      <c r="E16" s="95">
        <v>4484.7320633827103</v>
      </c>
      <c r="F16" s="95">
        <v>4441.3810793514431</v>
      </c>
      <c r="G16" s="288">
        <v>4446.2933401811106</v>
      </c>
      <c r="H16" s="288">
        <v>4438.6798505105617</v>
      </c>
      <c r="I16" s="288">
        <v>4384.4803748182012</v>
      </c>
      <c r="J16" s="288">
        <v>4176.3074457848688</v>
      </c>
      <c r="K16" s="268">
        <v>4218.3566832357528</v>
      </c>
      <c r="L16" s="289">
        <v>4245.5699697843838</v>
      </c>
      <c r="M16" s="34"/>
      <c r="N16" s="419" t="s">
        <v>53</v>
      </c>
      <c r="O16" s="435">
        <v>4198.1164477494949</v>
      </c>
      <c r="P16" s="435">
        <v>4222.4708379117437</v>
      </c>
      <c r="Q16" s="708">
        <v>4217.350246304708</v>
      </c>
      <c r="R16" s="435">
        <v>4186.4713827449086</v>
      </c>
      <c r="S16" s="254">
        <v>4136.7388615363498</v>
      </c>
      <c r="T16" s="254">
        <v>3620.1283590326011</v>
      </c>
      <c r="U16" s="254">
        <v>4048.0434</v>
      </c>
      <c r="V16" s="34">
        <v>4048.0434</v>
      </c>
      <c r="W16" s="34">
        <v>4048.0434</v>
      </c>
    </row>
    <row r="17" spans="2:24" ht="17.25" customHeight="1">
      <c r="B17" s="13" t="s">
        <v>5</v>
      </c>
      <c r="C17" s="102">
        <v>5444.1</v>
      </c>
      <c r="D17" s="103">
        <v>5705.2281200000198</v>
      </c>
      <c r="E17" s="95">
        <v>5879.5002793829126</v>
      </c>
      <c r="F17" s="95">
        <v>6039.5142309925777</v>
      </c>
      <c r="G17" s="288">
        <v>6061.8536548100028</v>
      </c>
      <c r="H17" s="288">
        <v>6310.4782650240113</v>
      </c>
      <c r="I17" s="288">
        <v>6341.8375030354573</v>
      </c>
      <c r="J17" s="288">
        <v>6448.3875888291932</v>
      </c>
      <c r="K17" s="268">
        <v>6622.2384468575274</v>
      </c>
      <c r="L17" s="289">
        <v>6724.2365567194047</v>
      </c>
      <c r="M17" s="34"/>
      <c r="N17" s="419" t="s">
        <v>5</v>
      </c>
      <c r="O17" s="435">
        <v>6981.100918322255</v>
      </c>
      <c r="P17" s="435">
        <v>6871.8650562251614</v>
      </c>
      <c r="Q17" s="708">
        <v>7099.9988706544436</v>
      </c>
      <c r="R17" s="435">
        <v>7153.0906939518454</v>
      </c>
      <c r="S17" s="254">
        <v>7288.3788696901329</v>
      </c>
      <c r="T17" s="254">
        <v>6579.7488506039981</v>
      </c>
      <c r="U17" s="254">
        <v>7783.6994999999997</v>
      </c>
      <c r="V17" s="34">
        <v>7783.6994999999997</v>
      </c>
      <c r="W17" s="34">
        <v>7783.6994999999997</v>
      </c>
    </row>
    <row r="18" spans="2:24" ht="17.25" customHeight="1">
      <c r="B18" s="13" t="s">
        <v>54</v>
      </c>
      <c r="C18" s="102">
        <v>1574.5</v>
      </c>
      <c r="D18" s="103">
        <v>1707.2509399999935</v>
      </c>
      <c r="E18" s="95">
        <v>1858.0938944910145</v>
      </c>
      <c r="F18" s="95">
        <v>1966.9613087632697</v>
      </c>
      <c r="G18" s="288">
        <v>2103.4814568878105</v>
      </c>
      <c r="H18" s="288">
        <v>2202.8039294942746</v>
      </c>
      <c r="I18" s="288">
        <v>2342.1569193173118</v>
      </c>
      <c r="J18" s="288">
        <v>2360.6245352113851</v>
      </c>
      <c r="K18" s="268">
        <v>2299.6498596655997</v>
      </c>
      <c r="L18" s="289">
        <v>2242.5420459761344</v>
      </c>
      <c r="M18" s="34"/>
      <c r="N18" s="419" t="s">
        <v>54</v>
      </c>
      <c r="O18" s="435">
        <v>2193.4088059172295</v>
      </c>
      <c r="P18" s="435">
        <v>2412.9349096419974</v>
      </c>
      <c r="Q18" s="708">
        <v>2426.2096676034121</v>
      </c>
      <c r="R18" s="435">
        <v>2533.3889997229576</v>
      </c>
      <c r="S18" s="254">
        <v>2679.3260734643732</v>
      </c>
      <c r="T18" s="254">
        <v>2283.1970066134932</v>
      </c>
      <c r="U18" s="254">
        <v>2618.8366999999998</v>
      </c>
      <c r="V18" s="34">
        <v>2618.8366999999998</v>
      </c>
      <c r="W18" s="34">
        <v>2618.8366999999998</v>
      </c>
    </row>
    <row r="19" spans="2:24" ht="17.25" customHeight="1">
      <c r="B19" s="13" t="s">
        <v>55</v>
      </c>
      <c r="C19" s="102">
        <v>1490.4</v>
      </c>
      <c r="D19" s="103">
        <v>1655.756319999992</v>
      </c>
      <c r="E19" s="95">
        <v>1975.5531069486326</v>
      </c>
      <c r="F19" s="95">
        <v>2011.4795420184391</v>
      </c>
      <c r="G19" s="288">
        <v>2150.6243718098112</v>
      </c>
      <c r="H19" s="288">
        <v>2136.8787971460774</v>
      </c>
      <c r="I19" s="288">
        <v>2237.9230093190981</v>
      </c>
      <c r="J19" s="288">
        <v>2556.5259805875739</v>
      </c>
      <c r="K19" s="268">
        <v>2537.3325602207842</v>
      </c>
      <c r="L19" s="289">
        <v>2580.2877140409487</v>
      </c>
      <c r="M19" s="34"/>
      <c r="N19" s="419" t="s">
        <v>55</v>
      </c>
      <c r="O19" s="435">
        <v>2543.9834695823088</v>
      </c>
      <c r="P19" s="435">
        <v>2683.0850800919156</v>
      </c>
      <c r="Q19" s="708">
        <v>2764.770035608472</v>
      </c>
      <c r="R19" s="435">
        <v>2902.7580255151988</v>
      </c>
      <c r="S19" s="254">
        <v>3024.5924777433188</v>
      </c>
      <c r="T19" s="254">
        <v>2413.9842002437713</v>
      </c>
      <c r="U19" s="254">
        <v>2665.8283999999999</v>
      </c>
      <c r="V19" s="34">
        <v>2665.8283999999999</v>
      </c>
      <c r="W19" s="34">
        <v>2665.8283999999999</v>
      </c>
    </row>
    <row r="20" spans="2:24" ht="17.25" customHeight="1">
      <c r="B20" s="13" t="s">
        <v>43</v>
      </c>
      <c r="C20" s="104">
        <v>5.1315400000657974</v>
      </c>
      <c r="D20" s="104">
        <v>0.3</v>
      </c>
      <c r="E20" s="109" t="s">
        <v>52</v>
      </c>
      <c r="F20" s="109" t="s">
        <v>52</v>
      </c>
      <c r="G20" s="292" t="s">
        <v>52</v>
      </c>
      <c r="H20" s="268">
        <v>3.6728971136544191</v>
      </c>
      <c r="I20" s="268">
        <v>1.021368893070296</v>
      </c>
      <c r="J20" s="268">
        <v>0.8856587156893202</v>
      </c>
      <c r="K20" s="268">
        <v>5.2803269044068282</v>
      </c>
      <c r="L20" s="268">
        <v>4.1921593360459273</v>
      </c>
      <c r="M20" s="34"/>
      <c r="N20" s="419" t="s">
        <v>43</v>
      </c>
      <c r="O20" s="435">
        <v>2.6369538968768764</v>
      </c>
      <c r="P20" s="435">
        <v>6.7541420602390048</v>
      </c>
      <c r="Q20" s="708">
        <v>2.655160649870544</v>
      </c>
      <c r="R20" s="435">
        <v>0.77443229675292968</v>
      </c>
      <c r="S20" s="254">
        <v>4.0637024064061302</v>
      </c>
      <c r="T20" s="254">
        <v>4.7231190762519839</v>
      </c>
      <c r="U20" s="254">
        <v>3.7</v>
      </c>
      <c r="V20" s="34">
        <v>3.7</v>
      </c>
      <c r="W20" s="34">
        <v>3.7</v>
      </c>
    </row>
    <row r="21" spans="2:24" ht="17.25" customHeight="1">
      <c r="B21" s="12" t="s">
        <v>40</v>
      </c>
      <c r="C21" s="100"/>
      <c r="D21" s="103"/>
      <c r="E21" s="95"/>
      <c r="F21" s="95"/>
      <c r="G21" s="288"/>
      <c r="H21" s="288"/>
      <c r="I21" s="288"/>
      <c r="J21" s="290"/>
      <c r="K21" s="268"/>
      <c r="L21" s="293"/>
      <c r="M21" s="34"/>
      <c r="N21" s="421" t="s">
        <v>40</v>
      </c>
      <c r="O21" s="435"/>
      <c r="P21" s="435"/>
      <c r="Q21" s="708"/>
      <c r="R21" s="435"/>
      <c r="S21" s="435"/>
      <c r="T21" s="435"/>
      <c r="U21" s="435"/>
      <c r="V21" s="268"/>
      <c r="W21" s="268"/>
    </row>
    <row r="22" spans="2:24" ht="17.25" customHeight="1">
      <c r="B22" s="13" t="s">
        <v>41</v>
      </c>
      <c r="C22" s="102">
        <v>10086</v>
      </c>
      <c r="D22" s="103">
        <v>10413.030409999916</v>
      </c>
      <c r="E22" s="95">
        <v>10692.310958677985</v>
      </c>
      <c r="F22" s="95">
        <v>10707.534395671448</v>
      </c>
      <c r="G22" s="288">
        <v>10813.205704101547</v>
      </c>
      <c r="H22" s="288">
        <v>11093.119770431793</v>
      </c>
      <c r="I22" s="288">
        <v>11106.467603067969</v>
      </c>
      <c r="J22" s="288">
        <v>11025.752138096548</v>
      </c>
      <c r="K22" s="268">
        <v>11121.991447781109</v>
      </c>
      <c r="L22" s="289">
        <v>11176.809743797083</v>
      </c>
      <c r="M22" s="34"/>
      <c r="N22" s="419" t="s">
        <v>41</v>
      </c>
      <c r="O22" s="435">
        <v>11339.192870324379</v>
      </c>
      <c r="P22" s="435">
        <v>11574.610290584442</v>
      </c>
      <c r="Q22" s="708">
        <v>11915.562262434885</v>
      </c>
      <c r="R22" s="435">
        <v>12148.81343842864</v>
      </c>
      <c r="S22" s="133">
        <v>12408.9805705081</v>
      </c>
      <c r="T22" s="133">
        <v>11202.961988356859</v>
      </c>
      <c r="U22" s="133">
        <v>13034.8932</v>
      </c>
      <c r="V22" s="33">
        <v>12938.020500377856</v>
      </c>
      <c r="W22" s="33">
        <v>12512.3123456789</v>
      </c>
    </row>
    <row r="23" spans="2:24" ht="17.25" customHeight="1">
      <c r="B23" s="13" t="s">
        <v>24</v>
      </c>
      <c r="C23" s="102">
        <v>928</v>
      </c>
      <c r="D23" s="108">
        <v>933.81749999999897</v>
      </c>
      <c r="E23" s="108">
        <v>990.89618553754792</v>
      </c>
      <c r="F23" s="108">
        <v>1096.4230821747431</v>
      </c>
      <c r="G23" s="291">
        <v>1130.4353203127953</v>
      </c>
      <c r="H23" s="288">
        <v>1121.2693603634227</v>
      </c>
      <c r="I23" s="291">
        <v>1099.869656026799</v>
      </c>
      <c r="J23" s="288">
        <v>1177.6760395050674</v>
      </c>
      <c r="K23" s="268">
        <v>1231.4487588439019</v>
      </c>
      <c r="L23" s="289">
        <v>1194.8587969776759</v>
      </c>
      <c r="M23" s="34"/>
      <c r="N23" s="419" t="s">
        <v>24</v>
      </c>
      <c r="O23" s="435">
        <v>1219.004830905269</v>
      </c>
      <c r="P23" s="435">
        <v>1169.4606884369418</v>
      </c>
      <c r="Q23" s="708">
        <v>1209.5104688992622</v>
      </c>
      <c r="R23" s="435">
        <v>1246.7839229385852</v>
      </c>
      <c r="S23" s="133">
        <v>1229.4419540588119</v>
      </c>
      <c r="T23" s="133">
        <v>911.88738308846951</v>
      </c>
      <c r="U23" s="133">
        <v>1121.9659999999999</v>
      </c>
      <c r="V23" s="33">
        <v>1120.2616455913408</v>
      </c>
      <c r="W23" s="33">
        <v>1212.626813716477</v>
      </c>
    </row>
    <row r="24" spans="2:24" ht="17.25" customHeight="1">
      <c r="B24" s="13" t="s">
        <v>42</v>
      </c>
      <c r="C24" s="102">
        <v>1959.3</v>
      </c>
      <c r="D24" s="108">
        <v>2195.049859999991</v>
      </c>
      <c r="E24" s="108">
        <v>2500.3453428951634</v>
      </c>
      <c r="F24" s="108">
        <v>2639.2585327982838</v>
      </c>
      <c r="G24" s="291">
        <v>2799.3924643117712</v>
      </c>
      <c r="H24" s="288">
        <v>2845.1496656223658</v>
      </c>
      <c r="I24" s="291">
        <v>3051.1935021570976</v>
      </c>
      <c r="J24" s="288">
        <v>3276.3271810280771</v>
      </c>
      <c r="K24" s="268">
        <v>3310.9526786583779</v>
      </c>
      <c r="L24" s="289">
        <v>3406.9862086310409</v>
      </c>
      <c r="M24" s="34"/>
      <c r="N24" s="419" t="s">
        <v>42</v>
      </c>
      <c r="O24" s="435">
        <v>3348.9601213426636</v>
      </c>
      <c r="P24" s="435">
        <v>3441.2696567805519</v>
      </c>
      <c r="Q24" s="708">
        <v>3371.2941237323735</v>
      </c>
      <c r="R24" s="435">
        <v>3372.2566696276663</v>
      </c>
      <c r="S24" s="133">
        <v>3480.5575106165529</v>
      </c>
      <c r="T24" s="133">
        <v>2769.5171418426635</v>
      </c>
      <c r="U24" s="133">
        <v>2952.6619999999998</v>
      </c>
      <c r="V24" s="33">
        <v>3278.2275364487155</v>
      </c>
      <c r="W24" s="33">
        <v>3454.8718509266891</v>
      </c>
    </row>
    <row r="25" spans="2:24" ht="17.25" customHeight="1">
      <c r="B25" s="13" t="s">
        <v>43</v>
      </c>
      <c r="C25" s="102">
        <v>147.1</v>
      </c>
      <c r="D25" s="108">
        <v>141.09539999999978</v>
      </c>
      <c r="E25" s="108">
        <v>14.326857094721968</v>
      </c>
      <c r="F25" s="108">
        <v>16.38490956393542</v>
      </c>
      <c r="G25" s="291">
        <v>19.397440977837107</v>
      </c>
      <c r="H25" s="288">
        <v>32.974942871262527</v>
      </c>
      <c r="I25" s="291">
        <v>49.888414131501499</v>
      </c>
      <c r="J25" s="288">
        <v>62.975850498920153</v>
      </c>
      <c r="K25" s="268">
        <v>18.464991600702923</v>
      </c>
      <c r="L25" s="289">
        <v>18.173696451116417</v>
      </c>
      <c r="M25" s="34"/>
      <c r="N25" s="419" t="s">
        <v>43</v>
      </c>
      <c r="O25" s="435">
        <v>12.088772895713586</v>
      </c>
      <c r="P25" s="435">
        <v>11.769390129103144</v>
      </c>
      <c r="Q25" s="708">
        <v>14.617125753664716</v>
      </c>
      <c r="R25" s="435">
        <v>8.6295032367706295</v>
      </c>
      <c r="S25" s="133">
        <v>14.119949657049061</v>
      </c>
      <c r="T25" s="133">
        <v>17.415022282123566</v>
      </c>
      <c r="U25" s="133">
        <v>10.620482000000001</v>
      </c>
      <c r="V25" s="33">
        <v>10.220482456779999</v>
      </c>
      <c r="W25" s="33">
        <v>10.220482456779999</v>
      </c>
    </row>
    <row r="26" spans="2:24" ht="17.25" customHeight="1">
      <c r="B26" s="12" t="s">
        <v>59</v>
      </c>
      <c r="C26" s="110"/>
      <c r="D26" s="108"/>
      <c r="E26" s="108"/>
      <c r="F26" s="108"/>
      <c r="G26" s="291"/>
      <c r="H26" s="294"/>
      <c r="I26" s="291"/>
      <c r="J26" s="290"/>
      <c r="K26" s="290"/>
      <c r="L26" s="289"/>
      <c r="M26" s="34"/>
      <c r="N26" s="421" t="s">
        <v>59</v>
      </c>
      <c r="O26" s="411"/>
      <c r="P26" s="411"/>
      <c r="Q26" s="711"/>
      <c r="R26" s="411"/>
      <c r="S26" s="411"/>
      <c r="T26" s="411"/>
      <c r="U26" s="411"/>
      <c r="V26" s="292"/>
      <c r="W26" s="292"/>
    </row>
    <row r="27" spans="2:24" ht="17.25" customHeight="1">
      <c r="B27" s="13" t="s">
        <v>44</v>
      </c>
      <c r="C27" s="111" t="s">
        <v>71</v>
      </c>
      <c r="D27" s="108">
        <v>4503.3331799999642</v>
      </c>
      <c r="E27" s="95">
        <v>4152.7088800000756</v>
      </c>
      <c r="F27" s="108">
        <v>4121.2549300000355</v>
      </c>
      <c r="G27" s="291">
        <v>4151.9685570360889</v>
      </c>
      <c r="H27" s="291">
        <v>4056.5600313237978</v>
      </c>
      <c r="I27" s="291">
        <v>4146.790004984955</v>
      </c>
      <c r="J27" s="288">
        <v>4041.2646129442592</v>
      </c>
      <c r="K27" s="292">
        <v>4054.2411817559264</v>
      </c>
      <c r="L27" s="295">
        <v>4113.8893282986355</v>
      </c>
      <c r="M27" s="58"/>
      <c r="N27" s="419" t="s">
        <v>44</v>
      </c>
      <c r="O27" s="411">
        <v>4283.2001803812154</v>
      </c>
      <c r="P27" s="411">
        <v>4292.5584220555611</v>
      </c>
      <c r="Q27" s="711">
        <v>4266.5027093941217</v>
      </c>
      <c r="R27" s="411">
        <v>4341.0014878089432</v>
      </c>
      <c r="S27" s="133">
        <v>4342.7855442104337</v>
      </c>
      <c r="T27" s="133">
        <v>4916.5986956446468</v>
      </c>
      <c r="U27" s="133">
        <v>4989.4809999999998</v>
      </c>
      <c r="V27" s="33">
        <v>4440.7956731384938</v>
      </c>
      <c r="W27" s="33">
        <v>4161.6550804951839</v>
      </c>
    </row>
    <row r="28" spans="2:24" ht="17.25" customHeight="1">
      <c r="B28" s="13" t="s">
        <v>21</v>
      </c>
      <c r="C28" s="112" t="s">
        <v>71</v>
      </c>
      <c r="D28" s="108">
        <v>1402.96777</v>
      </c>
      <c r="E28" s="108">
        <v>1598.8669699999909</v>
      </c>
      <c r="F28" s="108">
        <v>1634.37464</v>
      </c>
      <c r="G28" s="291">
        <v>1560.0587572536908</v>
      </c>
      <c r="H28" s="291">
        <v>1588.5483261268355</v>
      </c>
      <c r="I28" s="291">
        <v>1547.2159124893985</v>
      </c>
      <c r="J28" s="288">
        <v>1625.5497774483038</v>
      </c>
      <c r="K28" s="292">
        <v>1587.9673239564574</v>
      </c>
      <c r="L28" s="289">
        <v>1506.4475610139054</v>
      </c>
      <c r="M28" s="34"/>
      <c r="N28" s="419" t="s">
        <v>21</v>
      </c>
      <c r="O28" s="411">
        <v>1501.6899701524305</v>
      </c>
      <c r="P28" s="411">
        <v>1541.714901068573</v>
      </c>
      <c r="Q28" s="711">
        <v>1551.6572720740664</v>
      </c>
      <c r="R28" s="411">
        <v>1504.8336833302974</v>
      </c>
      <c r="S28" s="133">
        <v>1519.1703846006394</v>
      </c>
      <c r="T28" s="133">
        <v>1263.4871620225899</v>
      </c>
      <c r="U28" s="133">
        <v>1498.5229999999999</v>
      </c>
      <c r="V28" s="33">
        <v>1444.9120464798398</v>
      </c>
      <c r="W28" s="33">
        <v>1442.95118769245</v>
      </c>
    </row>
    <row r="29" spans="2:24" ht="17.25" customHeight="1">
      <c r="B29" s="13" t="s">
        <v>22</v>
      </c>
      <c r="C29" s="112" t="s">
        <v>71</v>
      </c>
      <c r="D29" s="108">
        <v>538.65818000000002</v>
      </c>
      <c r="E29" s="108">
        <v>612.88666000000001</v>
      </c>
      <c r="F29" s="108">
        <v>655.49928999999804</v>
      </c>
      <c r="G29" s="291">
        <v>737.20982827729927</v>
      </c>
      <c r="H29" s="291">
        <v>843.49614671522693</v>
      </c>
      <c r="I29" s="291">
        <v>866.66253770515141</v>
      </c>
      <c r="J29" s="288">
        <v>917.97941958952993</v>
      </c>
      <c r="K29" s="292">
        <v>975.69634523161938</v>
      </c>
      <c r="L29" s="289">
        <v>1014.3840655292813</v>
      </c>
      <c r="M29" s="34"/>
      <c r="N29" s="419" t="s">
        <v>22</v>
      </c>
      <c r="O29" s="411">
        <v>1043.595569733789</v>
      </c>
      <c r="P29" s="411">
        <v>997.33825511637212</v>
      </c>
      <c r="Q29" s="711">
        <v>957.10997206590127</v>
      </c>
      <c r="R29" s="411">
        <v>1003.0698437373638</v>
      </c>
      <c r="S29" s="133">
        <v>1055.1086740105152</v>
      </c>
      <c r="T29" s="133">
        <v>937.57841182029244</v>
      </c>
      <c r="U29" s="133">
        <v>1244.597</v>
      </c>
      <c r="V29" s="33">
        <v>1255.0139228589624</v>
      </c>
      <c r="W29" s="33">
        <v>1133.1424277154604</v>
      </c>
    </row>
    <row r="30" spans="2:24" ht="17.25" customHeight="1">
      <c r="B30" s="13" t="s">
        <v>23</v>
      </c>
      <c r="C30" s="112" t="s">
        <v>71</v>
      </c>
      <c r="D30" s="108">
        <v>2422.5222000000003</v>
      </c>
      <c r="E30" s="108">
        <v>2527.3593799999999</v>
      </c>
      <c r="F30" s="108">
        <v>2518.0472400000003</v>
      </c>
      <c r="G30" s="291">
        <v>2678.2779251451029</v>
      </c>
      <c r="H30" s="291">
        <v>2792.3994777143148</v>
      </c>
      <c r="I30" s="291">
        <v>2788.100789365621</v>
      </c>
      <c r="J30" s="288">
        <v>2937.9957897338945</v>
      </c>
      <c r="K30" s="292">
        <v>3008.2505612324189</v>
      </c>
      <c r="L30" s="289">
        <v>3007.0756562709707</v>
      </c>
      <c r="M30" s="34"/>
      <c r="N30" s="419" t="s">
        <v>23</v>
      </c>
      <c r="O30" s="411">
        <v>2889.658715504042</v>
      </c>
      <c r="P30" s="411">
        <v>2965.0248733213557</v>
      </c>
      <c r="Q30" s="711">
        <v>3109.6369840232701</v>
      </c>
      <c r="R30" s="411">
        <v>3161.7256351933479</v>
      </c>
      <c r="S30" s="133">
        <v>3272.1385976948736</v>
      </c>
      <c r="T30" s="133">
        <v>2638.7253615866898</v>
      </c>
      <c r="U30" s="133">
        <v>3337.645</v>
      </c>
      <c r="V30" s="33">
        <v>3140.3669396750734</v>
      </c>
      <c r="W30" s="33">
        <v>3201.3410377312398</v>
      </c>
    </row>
    <row r="31" spans="2:24" ht="17.25" customHeight="1">
      <c r="B31" s="13" t="s">
        <v>45</v>
      </c>
      <c r="C31" s="112" t="s">
        <v>71</v>
      </c>
      <c r="D31" s="108">
        <v>892.80139999999938</v>
      </c>
      <c r="E31" s="95">
        <v>1016.82817</v>
      </c>
      <c r="F31" s="108">
        <v>1109.1223499999949</v>
      </c>
      <c r="G31" s="291">
        <v>1156.6966274633476</v>
      </c>
      <c r="H31" s="291">
        <v>1197.369454791155</v>
      </c>
      <c r="I31" s="291">
        <v>1226.6344713010842</v>
      </c>
      <c r="J31" s="288">
        <v>1190.236302002156</v>
      </c>
      <c r="K31" s="292">
        <v>1205.6935420522739</v>
      </c>
      <c r="L31" s="289">
        <v>1270.0085794251158</v>
      </c>
      <c r="M31" s="34"/>
      <c r="N31" s="419" t="s">
        <v>45</v>
      </c>
      <c r="O31" s="411">
        <v>1314.5961628565171</v>
      </c>
      <c r="P31" s="411">
        <v>1361.7165522014279</v>
      </c>
      <c r="Q31" s="711">
        <v>1413.1970271285622</v>
      </c>
      <c r="R31" s="411">
        <v>1418.1248449141979</v>
      </c>
      <c r="S31" s="133">
        <v>1438.4087400040626</v>
      </c>
      <c r="T31" s="133">
        <v>1148.1260945691467</v>
      </c>
      <c r="U31" s="133">
        <v>1366.962</v>
      </c>
      <c r="V31" s="33">
        <v>1489.14785236987</v>
      </c>
      <c r="W31" s="33">
        <v>1617.29895236987</v>
      </c>
      <c r="X31" s="650"/>
    </row>
    <row r="32" spans="2:24" ht="17.25" customHeight="1">
      <c r="B32" s="13" t="s">
        <v>60</v>
      </c>
      <c r="C32" s="112" t="s">
        <v>71</v>
      </c>
      <c r="D32" s="108">
        <v>3922.710439999998</v>
      </c>
      <c r="E32" s="108">
        <v>4288.5015299999941</v>
      </c>
      <c r="F32" s="108">
        <v>4420.888890000002</v>
      </c>
      <c r="G32" s="291">
        <v>4478.2192345281464</v>
      </c>
      <c r="H32" s="291">
        <v>4614.1403026173175</v>
      </c>
      <c r="I32" s="291">
        <v>4732.0154595369322</v>
      </c>
      <c r="J32" s="288">
        <v>4829.7053074104924</v>
      </c>
      <c r="K32" s="292">
        <v>4851.00892265533</v>
      </c>
      <c r="L32" s="289">
        <v>4885.0232553189862</v>
      </c>
      <c r="M32" s="34"/>
      <c r="N32" s="419" t="s">
        <v>60</v>
      </c>
      <c r="O32" s="411">
        <v>4886.5059968401201</v>
      </c>
      <c r="P32" s="411">
        <v>5038.7570221679407</v>
      </c>
      <c r="Q32" s="711">
        <v>5212.8800161350482</v>
      </c>
      <c r="R32" s="411">
        <v>5347.7280392475132</v>
      </c>
      <c r="S32" s="133">
        <v>5505.4880335588459</v>
      </c>
      <c r="T32" s="133">
        <v>3997.2658099267483</v>
      </c>
      <c r="U32" s="133">
        <v>4683</v>
      </c>
      <c r="V32" s="33">
        <v>5566.28745632147</v>
      </c>
      <c r="W32" s="33">
        <v>5623.4494563214703</v>
      </c>
    </row>
    <row r="33" spans="2:23" ht="17.25" customHeight="1">
      <c r="B33" s="12" t="s">
        <v>46</v>
      </c>
      <c r="C33" s="110"/>
      <c r="D33" s="108"/>
      <c r="E33" s="108"/>
      <c r="F33" s="108"/>
      <c r="G33" s="291"/>
      <c r="H33" s="294"/>
      <c r="I33" s="291"/>
      <c r="J33" s="290"/>
      <c r="K33" s="290"/>
      <c r="L33" s="289"/>
      <c r="M33" s="34"/>
      <c r="N33" s="421" t="s">
        <v>46</v>
      </c>
      <c r="O33" s="411"/>
      <c r="P33" s="411"/>
      <c r="Q33" s="711"/>
      <c r="R33" s="411"/>
      <c r="S33" s="411"/>
      <c r="T33" s="411"/>
      <c r="U33" s="411"/>
      <c r="V33" s="292"/>
      <c r="W33" s="292"/>
    </row>
    <row r="34" spans="2:23" ht="17.25" customHeight="1">
      <c r="B34" s="13" t="s">
        <v>25</v>
      </c>
      <c r="C34" s="102">
        <v>710.7</v>
      </c>
      <c r="D34" s="108">
        <v>736.05293999999765</v>
      </c>
      <c r="E34" s="95">
        <v>815.61709728640983</v>
      </c>
      <c r="F34" s="108">
        <v>805.73692538344835</v>
      </c>
      <c r="G34" s="291">
        <v>818.98748130913702</v>
      </c>
      <c r="H34" s="291">
        <v>879.75724085092099</v>
      </c>
      <c r="I34" s="291">
        <v>812.00646095564525</v>
      </c>
      <c r="J34" s="288">
        <v>842.05629448542152</v>
      </c>
      <c r="K34" s="268">
        <v>767.66375596684441</v>
      </c>
      <c r="L34" s="289">
        <v>702.02585011686858</v>
      </c>
      <c r="M34" s="34"/>
      <c r="N34" s="419" t="s">
        <v>25</v>
      </c>
      <c r="O34" s="435">
        <v>664.02555051615741</v>
      </c>
      <c r="P34" s="435">
        <v>700.89805769992631</v>
      </c>
      <c r="Q34" s="708">
        <v>654.06022669549236</v>
      </c>
      <c r="R34" s="435">
        <v>671.44395902371411</v>
      </c>
      <c r="S34" s="438">
        <v>672.087499140501</v>
      </c>
      <c r="T34" s="438">
        <v>417.76977714440227</v>
      </c>
      <c r="U34" s="438">
        <v>557.4117</v>
      </c>
      <c r="V34" s="647">
        <v>557.4117</v>
      </c>
      <c r="W34" s="647">
        <v>557.4117</v>
      </c>
    </row>
    <row r="35" spans="2:23" ht="17.25" customHeight="1">
      <c r="B35" s="13" t="s">
        <v>47</v>
      </c>
      <c r="C35" s="102">
        <v>4595.5</v>
      </c>
      <c r="D35" s="108">
        <v>4638.6154000000506</v>
      </c>
      <c r="E35" s="108">
        <v>4943.5691654235679</v>
      </c>
      <c r="F35" s="108">
        <v>5080.4087199584956</v>
      </c>
      <c r="G35" s="291">
        <v>5132.5923202300683</v>
      </c>
      <c r="H35" s="291">
        <v>5305.0543480344786</v>
      </c>
      <c r="I35" s="291">
        <v>5382.7386975507588</v>
      </c>
      <c r="J35" s="288">
        <v>5404.5809116442006</v>
      </c>
      <c r="K35" s="268">
        <v>5414.0472510043073</v>
      </c>
      <c r="L35" s="289">
        <v>5548.7223473186641</v>
      </c>
      <c r="M35" s="34"/>
      <c r="N35" s="419" t="s">
        <v>47</v>
      </c>
      <c r="O35" s="435">
        <v>5579.7119271393904</v>
      </c>
      <c r="P35" s="435">
        <v>5817.6122182610879</v>
      </c>
      <c r="Q35" s="708">
        <v>6099.6486890591459</v>
      </c>
      <c r="R35" s="435">
        <v>6282.1248924825195</v>
      </c>
      <c r="S35" s="438">
        <v>6342.3640755150318</v>
      </c>
      <c r="T35" s="438">
        <v>5697.1973491599556</v>
      </c>
      <c r="U35" s="438">
        <v>6542.5402000000004</v>
      </c>
      <c r="V35" s="647">
        <v>6542.5402000000004</v>
      </c>
      <c r="W35" s="647">
        <v>6542.5402000000004</v>
      </c>
    </row>
    <row r="36" spans="2:23" ht="17.25" customHeight="1">
      <c r="B36" s="13" t="s">
        <v>78</v>
      </c>
      <c r="C36" s="102">
        <v>2611.1</v>
      </c>
      <c r="D36" s="108">
        <v>2880.9086999999909</v>
      </c>
      <c r="E36" s="108">
        <v>3156.1162498472272</v>
      </c>
      <c r="F36" s="108">
        <v>3303.9871531084004</v>
      </c>
      <c r="G36" s="291">
        <v>3382.5975323800822</v>
      </c>
      <c r="H36" s="291">
        <v>3369.7981806860444</v>
      </c>
      <c r="I36" s="291">
        <v>3599.0666808624087</v>
      </c>
      <c r="J36" s="288">
        <v>3835.6382293407182</v>
      </c>
      <c r="K36" s="268">
        <v>4019.5537476791328</v>
      </c>
      <c r="L36" s="289">
        <v>3987.9940022335336</v>
      </c>
      <c r="M36" s="58"/>
      <c r="N36" s="419" t="s">
        <v>78</v>
      </c>
      <c r="O36" s="435">
        <v>3885.1991101604908</v>
      </c>
      <c r="P36" s="435">
        <v>4001.275341728538</v>
      </c>
      <c r="Q36" s="708">
        <v>4116.3226789444288</v>
      </c>
      <c r="R36" s="435">
        <v>4230.168752584219</v>
      </c>
      <c r="S36" s="438">
        <v>4250.6188611552716</v>
      </c>
      <c r="T36" s="438">
        <v>3197.1018367797701</v>
      </c>
      <c r="U36" s="438">
        <v>3637.59</v>
      </c>
      <c r="V36" s="647">
        <v>3637.59</v>
      </c>
      <c r="W36" s="647">
        <v>3637.59</v>
      </c>
    </row>
    <row r="37" spans="2:23" ht="17.25" customHeight="1">
      <c r="B37" s="13" t="s">
        <v>19</v>
      </c>
      <c r="C37" s="102">
        <v>2456.8000000000002</v>
      </c>
      <c r="D37" s="108">
        <v>2575.9788099999787</v>
      </c>
      <c r="E37" s="108">
        <v>2705.6734004622217</v>
      </c>
      <c r="F37" s="108">
        <v>2798.5625765581626</v>
      </c>
      <c r="G37" s="291">
        <v>2927.0766887579684</v>
      </c>
      <c r="H37" s="291">
        <v>3119.7101782591471</v>
      </c>
      <c r="I37" s="291">
        <v>3107.2450453718693</v>
      </c>
      <c r="J37" s="288">
        <v>3214.3090906041639</v>
      </c>
      <c r="K37" s="268">
        <v>3256.5919014089122</v>
      </c>
      <c r="L37" s="289">
        <v>3400.3113296412321</v>
      </c>
      <c r="M37" s="58"/>
      <c r="N37" s="419" t="s">
        <v>19</v>
      </c>
      <c r="O37" s="435">
        <v>3607.891499369046</v>
      </c>
      <c r="P37" s="435">
        <v>3557.4667797160928</v>
      </c>
      <c r="Q37" s="708">
        <v>3544.5368250665633</v>
      </c>
      <c r="R37" s="435">
        <v>3540.7418109450341</v>
      </c>
      <c r="S37" s="438">
        <v>3680.8306739053728</v>
      </c>
      <c r="T37" s="438">
        <v>3306.4811977769732</v>
      </c>
      <c r="U37" s="438">
        <v>4119.4687000000004</v>
      </c>
      <c r="V37" s="647">
        <v>4119.4687000000004</v>
      </c>
      <c r="W37" s="647">
        <v>4119.4687000000004</v>
      </c>
    </row>
    <row r="38" spans="2:23" ht="17.25" customHeight="1">
      <c r="B38" s="13" t="s">
        <v>69</v>
      </c>
      <c r="C38" s="102">
        <v>2220</v>
      </c>
      <c r="D38" s="108">
        <v>2268.8851000000013</v>
      </c>
      <c r="E38" s="95">
        <v>2011.3274449247479</v>
      </c>
      <c r="F38" s="108">
        <v>1938.7448949517229</v>
      </c>
      <c r="G38" s="291">
        <v>1965.3257517272143</v>
      </c>
      <c r="H38" s="291">
        <v>1892.9897039103046</v>
      </c>
      <c r="I38" s="291">
        <v>1939.6755848174316</v>
      </c>
      <c r="J38" s="288">
        <v>1798.8851917374975</v>
      </c>
      <c r="K38" s="268">
        <v>1782.4924259307456</v>
      </c>
      <c r="L38" s="296">
        <v>1764.4596434839627</v>
      </c>
      <c r="M38" s="58"/>
      <c r="N38" s="419" t="s">
        <v>69</v>
      </c>
      <c r="O38" s="435">
        <v>1761.5173243387435</v>
      </c>
      <c r="P38" s="435">
        <v>1706.2454123227235</v>
      </c>
      <c r="Q38" s="708">
        <v>1669.8825360883834</v>
      </c>
      <c r="R38" s="435">
        <v>1645.1287616977693</v>
      </c>
      <c r="S38" s="438">
        <v>1735.0749442718029</v>
      </c>
      <c r="T38" s="438">
        <v>1998.8307816245599</v>
      </c>
      <c r="U38" s="438">
        <v>1876.405</v>
      </c>
      <c r="V38" s="647">
        <v>1876.405</v>
      </c>
      <c r="W38" s="647">
        <v>1876.405</v>
      </c>
    </row>
    <row r="39" spans="2:23" ht="17.25" customHeight="1">
      <c r="B39" s="13" t="s">
        <v>26</v>
      </c>
      <c r="C39" s="102">
        <v>479.6</v>
      </c>
      <c r="D39" s="108">
        <v>534.22226000000046</v>
      </c>
      <c r="E39" s="108">
        <v>515.02169929905745</v>
      </c>
      <c r="F39" s="108">
        <v>476.18459941472281</v>
      </c>
      <c r="G39" s="291">
        <v>474.73057637415815</v>
      </c>
      <c r="H39" s="291">
        <v>475.8919065933693</v>
      </c>
      <c r="I39" s="291">
        <v>416.45021704366479</v>
      </c>
      <c r="J39" s="288">
        <v>404.77193630631751</v>
      </c>
      <c r="K39" s="268">
        <v>405.08987677870039</v>
      </c>
      <c r="L39" s="289">
        <v>357.12515165253825</v>
      </c>
      <c r="M39" s="58"/>
      <c r="N39" s="419" t="s">
        <v>26</v>
      </c>
      <c r="O39" s="435">
        <v>392.8037737236956</v>
      </c>
      <c r="P39" s="435">
        <v>384.24813900466648</v>
      </c>
      <c r="Q39" s="708">
        <v>395.17142984635058</v>
      </c>
      <c r="R39" s="435">
        <v>381.01173905301096</v>
      </c>
      <c r="S39" s="438">
        <v>420.32803780293466</v>
      </c>
      <c r="T39" s="438">
        <v>244.72599954473972</v>
      </c>
      <c r="U39" s="438">
        <v>344.21929999999998</v>
      </c>
      <c r="V39" s="647">
        <v>344.21929999999998</v>
      </c>
      <c r="W39" s="647">
        <v>344.21929999999998</v>
      </c>
    </row>
    <row r="40" spans="2:23" ht="16.5" customHeight="1">
      <c r="B40" s="13" t="s">
        <v>48</v>
      </c>
      <c r="C40" s="113">
        <v>46.6</v>
      </c>
      <c r="D40" s="108">
        <v>48.329959999999993</v>
      </c>
      <c r="E40" s="108">
        <v>50.554286961997562</v>
      </c>
      <c r="F40" s="108">
        <v>55.976050833216739</v>
      </c>
      <c r="G40" s="291">
        <v>61.120578924996359</v>
      </c>
      <c r="H40" s="291">
        <v>49.312180954492426</v>
      </c>
      <c r="I40" s="291">
        <v>50.236488781349237</v>
      </c>
      <c r="J40" s="291">
        <v>42.489555010406136</v>
      </c>
      <c r="K40" s="268">
        <v>37.418918115459988</v>
      </c>
      <c r="L40" s="289">
        <v>36.190121410079193</v>
      </c>
      <c r="M40" s="58"/>
      <c r="N40" s="485" t="s">
        <v>48</v>
      </c>
      <c r="O40" s="435">
        <v>28.097410220703662</v>
      </c>
      <c r="P40" s="435">
        <v>29.364077198063971</v>
      </c>
      <c r="Q40" s="708">
        <v>31.361595120676785</v>
      </c>
      <c r="R40" s="435">
        <v>25.863618445396423</v>
      </c>
      <c r="S40" s="438">
        <v>31.795882288455964</v>
      </c>
      <c r="T40" s="484">
        <v>39.674593539714813</v>
      </c>
      <c r="U40" s="484">
        <v>42.505940000000002</v>
      </c>
      <c r="V40" s="648">
        <v>42.505940000000002</v>
      </c>
      <c r="W40" s="648">
        <v>42.505940000000002</v>
      </c>
    </row>
    <row r="41" spans="2:23" ht="0.75" hidden="1" customHeight="1">
      <c r="B41" s="204"/>
      <c r="C41" s="200"/>
      <c r="D41" s="204"/>
      <c r="E41" s="200"/>
      <c r="F41" s="204"/>
      <c r="G41" s="200"/>
      <c r="H41" s="10"/>
      <c r="I41" s="117" t="s">
        <v>58</v>
      </c>
      <c r="J41" s="117" t="s">
        <v>58</v>
      </c>
      <c r="L41" s="336"/>
      <c r="M41" s="58"/>
      <c r="N41" s="260"/>
      <c r="O41" s="260"/>
      <c r="Q41" s="260"/>
      <c r="R41" s="260"/>
      <c r="S41" s="260"/>
      <c r="T41" s="260"/>
      <c r="U41" s="260"/>
    </row>
    <row r="42" spans="2:23" ht="11.1" customHeight="1">
      <c r="B42" s="76"/>
      <c r="C42" s="68"/>
      <c r="D42" s="68"/>
      <c r="E42" s="68"/>
      <c r="F42" s="68"/>
      <c r="G42" s="68"/>
      <c r="H42" s="68"/>
      <c r="I42" s="118"/>
      <c r="J42" s="119"/>
      <c r="K42" s="119"/>
      <c r="L42" s="335" t="s">
        <v>197</v>
      </c>
      <c r="M42" s="34"/>
      <c r="N42" s="439" t="s">
        <v>226</v>
      </c>
      <c r="O42" s="440"/>
      <c r="P42" s="440"/>
      <c r="Q42" s="440"/>
      <c r="R42" s="441"/>
      <c r="S42" s="441"/>
      <c r="T42" s="441"/>
    </row>
    <row r="43" spans="2:23" ht="11.1" customHeight="1">
      <c r="B43" s="76"/>
      <c r="C43" s="68"/>
      <c r="D43" s="68"/>
      <c r="E43" s="68"/>
      <c r="F43" s="68"/>
      <c r="G43" s="68"/>
      <c r="H43" s="68"/>
      <c r="I43" s="68"/>
      <c r="J43" s="68"/>
      <c r="K43" s="69"/>
      <c r="L43" s="43"/>
      <c r="M43" s="34"/>
      <c r="N43" s="439" t="s">
        <v>70</v>
      </c>
      <c r="O43" s="442"/>
      <c r="P43" s="442"/>
      <c r="Q43" s="442"/>
      <c r="R43" s="442"/>
      <c r="S43" s="443"/>
      <c r="T43" s="254"/>
    </row>
    <row r="44" spans="2:23" ht="9.9499999999999993" customHeight="1">
      <c r="B44" s="76"/>
      <c r="C44" s="68"/>
      <c r="D44" s="68"/>
      <c r="E44" s="68"/>
      <c r="F44" s="68"/>
      <c r="G44" s="68"/>
      <c r="H44" s="68"/>
      <c r="I44" s="68"/>
      <c r="J44" s="68"/>
      <c r="K44" s="69"/>
      <c r="L44" s="40"/>
      <c r="M44" s="34"/>
      <c r="N44" s="822" t="s">
        <v>273</v>
      </c>
      <c r="O44" s="822"/>
      <c r="P44" s="822"/>
      <c r="Q44" s="822"/>
      <c r="R44" s="822"/>
      <c r="S44" s="822"/>
      <c r="T44" s="822"/>
      <c r="U44" s="822"/>
    </row>
    <row r="45" spans="2:23" ht="9.9499999999999993" customHeight="1">
      <c r="B45" s="76"/>
      <c r="C45" s="68"/>
      <c r="D45" s="68"/>
      <c r="E45" s="68"/>
      <c r="F45" s="68"/>
      <c r="G45" s="68"/>
      <c r="H45" s="68"/>
      <c r="I45" s="68"/>
      <c r="J45" s="68"/>
      <c r="K45" s="69"/>
      <c r="L45" s="40"/>
      <c r="M45" s="34"/>
      <c r="N45" s="822"/>
      <c r="O45" s="822"/>
      <c r="P45" s="822"/>
      <c r="Q45" s="822"/>
      <c r="R45" s="822"/>
      <c r="S45" s="822"/>
      <c r="T45" s="822"/>
      <c r="U45" s="822"/>
    </row>
    <row r="46" spans="2:23" ht="11.1" customHeight="1">
      <c r="B46" s="6"/>
      <c r="C46" s="67"/>
      <c r="D46" s="67"/>
      <c r="E46" s="67"/>
      <c r="F46" s="67"/>
      <c r="G46" s="67"/>
      <c r="H46" s="67"/>
      <c r="I46" s="68"/>
      <c r="J46" s="68"/>
      <c r="K46" s="69"/>
      <c r="L46" s="40"/>
      <c r="M46" s="34"/>
      <c r="N46" s="445" t="s">
        <v>65</v>
      </c>
      <c r="O46" s="443"/>
      <c r="P46" s="444"/>
      <c r="Q46" s="444"/>
      <c r="R46" s="444"/>
      <c r="S46" s="443"/>
      <c r="T46" s="254"/>
    </row>
    <row r="47" spans="2:23" ht="9.9499999999999993" customHeight="1">
      <c r="B47" s="72"/>
      <c r="C47" s="72"/>
      <c r="D47" s="72"/>
      <c r="E47" s="72"/>
      <c r="F47" s="72"/>
      <c r="G47" s="72"/>
      <c r="H47" s="72"/>
      <c r="I47" s="72"/>
      <c r="J47" s="72"/>
      <c r="K47" s="69"/>
      <c r="L47" s="40"/>
      <c r="M47" s="34"/>
      <c r="N47" s="254"/>
    </row>
    <row r="48" spans="2:23" ht="13.5">
      <c r="L48" s="40"/>
      <c r="M48" s="34"/>
      <c r="N48" s="254"/>
    </row>
    <row r="49" spans="9:14" ht="13.5">
      <c r="I49" s="337"/>
      <c r="L49" s="40"/>
      <c r="M49" s="34"/>
      <c r="N49" s="254"/>
    </row>
    <row r="50" spans="9:14" ht="13.5">
      <c r="L50" s="40"/>
      <c r="M50" s="34"/>
      <c r="N50" s="254"/>
    </row>
    <row r="51" spans="9:14" ht="13.5">
      <c r="L51" s="40"/>
      <c r="M51" s="40"/>
      <c r="N51" s="446"/>
    </row>
    <row r="52" spans="9:14">
      <c r="L52" s="49"/>
      <c r="M52" s="49"/>
      <c r="N52" s="447"/>
    </row>
    <row r="53" spans="9:14">
      <c r="L53" s="49"/>
      <c r="M53" s="49"/>
      <c r="N53" s="447"/>
    </row>
    <row r="54" spans="9:14">
      <c r="L54" s="819"/>
      <c r="M54" s="819"/>
      <c r="N54" s="819"/>
    </row>
    <row r="55" spans="9:14">
      <c r="L55" s="52"/>
      <c r="M55" s="61"/>
      <c r="N55" s="448"/>
    </row>
  </sheetData>
  <mergeCells count="28">
    <mergeCell ref="K4:K5"/>
    <mergeCell ref="J4:J5"/>
    <mergeCell ref="B2:I2"/>
    <mergeCell ref="B3:I3"/>
    <mergeCell ref="D4:D5"/>
    <mergeCell ref="E4:E5"/>
    <mergeCell ref="F4:F5"/>
    <mergeCell ref="I4:I5"/>
    <mergeCell ref="C4:C5"/>
    <mergeCell ref="G4:G5"/>
    <mergeCell ref="H4:H5"/>
    <mergeCell ref="B4:B5"/>
    <mergeCell ref="L4:L5"/>
    <mergeCell ref="L54:N54"/>
    <mergeCell ref="Q4:Q5"/>
    <mergeCell ref="R4:R5"/>
    <mergeCell ref="S4:S5"/>
    <mergeCell ref="N44:U45"/>
    <mergeCell ref="U4:U5"/>
    <mergeCell ref="N4:N5"/>
    <mergeCell ref="O4:O5"/>
    <mergeCell ref="P4:P5"/>
    <mergeCell ref="N1:W1"/>
    <mergeCell ref="W4:W5"/>
    <mergeCell ref="V4:V5"/>
    <mergeCell ref="T4:T5"/>
    <mergeCell ref="S2:S3"/>
    <mergeCell ref="T2:T3"/>
  </mergeCells>
  <phoneticPr fontId="0" type="noConversion"/>
  <pageMargins left="0.78740157480314965" right="0.78740157480314965" top="0.98425196850393704" bottom="0.98425196850393704" header="0.31496062992125984" footer="0"/>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showGridLines="0" zoomScaleNormal="100" zoomScaleSheetLayoutView="115" workbookViewId="0">
      <selection activeCell="B11" sqref="B11:D14"/>
    </sheetView>
  </sheetViews>
  <sheetFormatPr baseColWidth="10" defaultRowHeight="12.75"/>
  <cols>
    <col min="1" max="1" width="20.5703125" customWidth="1"/>
    <col min="2" max="2" width="11.140625" customWidth="1"/>
    <col min="3" max="3" width="14.5703125" customWidth="1"/>
    <col min="4" max="4" width="15.28515625" customWidth="1"/>
    <col min="5" max="5" width="9.42578125" customWidth="1"/>
    <col min="6" max="6" width="8.7109375" customWidth="1"/>
    <col min="7" max="7" width="8.42578125" customWidth="1"/>
    <col min="8" max="8" width="7.5703125" customWidth="1"/>
    <col min="9" max="9" width="8.42578125" customWidth="1"/>
    <col min="10" max="10" width="7.85546875" customWidth="1"/>
    <col min="11" max="11" width="7.7109375" customWidth="1"/>
    <col min="12" max="12" width="7.28515625" customWidth="1"/>
    <col min="13" max="13" width="8.5703125" customWidth="1"/>
    <col min="14" max="14" width="7" customWidth="1"/>
    <col min="15" max="15" width="7.42578125" customWidth="1"/>
  </cols>
  <sheetData>
    <row r="1" spans="1:16" ht="13.5">
      <c r="A1" s="36" t="s">
        <v>140</v>
      </c>
    </row>
    <row r="2" spans="1:16" ht="10.5" customHeight="1">
      <c r="A2" s="23" t="s">
        <v>91</v>
      </c>
      <c r="E2" s="794"/>
      <c r="F2" s="834"/>
    </row>
    <row r="3" spans="1:16" ht="2.25" customHeight="1">
      <c r="A3" s="4"/>
      <c r="E3" s="833"/>
      <c r="F3" s="834"/>
    </row>
    <row r="4" spans="1:16" ht="6.75" customHeight="1">
      <c r="A4" s="831" t="s">
        <v>36</v>
      </c>
      <c r="B4" s="817">
        <v>2016</v>
      </c>
      <c r="C4" s="817">
        <v>2017</v>
      </c>
      <c r="D4" s="817">
        <v>2018</v>
      </c>
      <c r="E4" s="92"/>
      <c r="F4" s="90"/>
      <c r="G4" s="32"/>
      <c r="H4" s="32"/>
      <c r="I4" s="32"/>
      <c r="J4" s="32"/>
      <c r="K4" s="32"/>
      <c r="L4" s="32"/>
      <c r="M4" s="88"/>
      <c r="N4" s="88"/>
      <c r="O4" s="40"/>
    </row>
    <row r="5" spans="1:16" ht="14.25" customHeight="1">
      <c r="A5" s="832"/>
      <c r="B5" s="818"/>
      <c r="C5" s="818"/>
      <c r="D5" s="818"/>
      <c r="E5" s="43"/>
      <c r="F5" s="53"/>
      <c r="G5" s="78"/>
      <c r="H5" s="78"/>
      <c r="I5" s="78"/>
      <c r="J5" s="78"/>
      <c r="K5" s="78"/>
      <c r="L5" s="78"/>
      <c r="M5" s="39"/>
      <c r="N5" s="39"/>
      <c r="O5" s="40"/>
      <c r="P5" s="78"/>
    </row>
    <row r="6" spans="1:16" ht="8.4499999999999993" customHeight="1">
      <c r="A6" s="31"/>
      <c r="B6" s="262"/>
      <c r="C6" s="262"/>
      <c r="D6" s="262"/>
      <c r="E6" s="43"/>
      <c r="F6" s="53"/>
      <c r="G6" s="44"/>
      <c r="H6" s="44"/>
      <c r="I6" s="44"/>
      <c r="J6" s="44"/>
      <c r="K6" s="44"/>
      <c r="L6" s="44"/>
      <c r="M6" s="44"/>
      <c r="N6" s="44"/>
      <c r="O6" s="44"/>
    </row>
    <row r="7" spans="1:16" ht="16.149999999999999" customHeight="1">
      <c r="A7" s="12" t="s">
        <v>0</v>
      </c>
      <c r="B7" s="101"/>
      <c r="C7" s="101"/>
      <c r="D7" s="101"/>
      <c r="E7" s="40"/>
      <c r="F7" s="34"/>
      <c r="G7" s="44"/>
      <c r="H7" s="44"/>
      <c r="I7" s="44"/>
      <c r="J7" s="44"/>
      <c r="K7" s="44"/>
      <c r="L7" s="44"/>
      <c r="M7" s="44"/>
      <c r="N7" s="44"/>
      <c r="O7" s="44"/>
    </row>
    <row r="8" spans="1:16" ht="16.149999999999999" customHeight="1">
      <c r="A8" s="13" t="s">
        <v>1</v>
      </c>
      <c r="B8" s="104"/>
      <c r="C8" s="104"/>
      <c r="E8" s="40"/>
      <c r="F8" s="34"/>
      <c r="G8" s="40"/>
      <c r="H8" s="40"/>
      <c r="I8" s="40"/>
      <c r="J8" s="40"/>
      <c r="K8" s="40"/>
      <c r="L8" s="40"/>
      <c r="M8" s="40"/>
      <c r="N8" s="40"/>
      <c r="O8" s="40"/>
    </row>
    <row r="9" spans="1:16" ht="16.149999999999999" customHeight="1">
      <c r="A9" s="13" t="s">
        <v>2</v>
      </c>
      <c r="B9" s="104"/>
      <c r="C9" s="104"/>
      <c r="E9" s="40"/>
      <c r="F9" s="34"/>
      <c r="G9" s="53"/>
      <c r="H9" s="53"/>
      <c r="I9" s="53"/>
      <c r="J9" s="53"/>
      <c r="K9" s="53"/>
      <c r="L9" s="53"/>
      <c r="M9" s="53"/>
      <c r="N9" s="53"/>
      <c r="O9" s="53"/>
    </row>
    <row r="10" spans="1:16" ht="16.149999999999999" customHeight="1">
      <c r="A10" s="77" t="s">
        <v>18</v>
      </c>
      <c r="B10" s="106"/>
      <c r="C10" s="106"/>
      <c r="E10" s="43"/>
      <c r="F10" s="34"/>
      <c r="G10" s="42"/>
      <c r="H10" s="54"/>
      <c r="I10" s="55"/>
      <c r="J10" s="55"/>
      <c r="K10" s="55"/>
      <c r="L10" s="56"/>
      <c r="M10" s="57"/>
      <c r="N10" s="57"/>
      <c r="O10" s="40"/>
    </row>
    <row r="11" spans="1:16" ht="16.149999999999999" customHeight="1">
      <c r="A11" s="75" t="s">
        <v>37</v>
      </c>
      <c r="B11" s="104"/>
      <c r="C11" s="104"/>
      <c r="E11" s="267"/>
      <c r="F11" s="34"/>
      <c r="G11" s="34"/>
      <c r="H11" s="34"/>
      <c r="I11" s="34"/>
      <c r="J11" s="34"/>
      <c r="K11" s="34"/>
      <c r="L11" s="34"/>
      <c r="M11" s="34"/>
      <c r="N11" s="34"/>
      <c r="O11" s="34"/>
    </row>
    <row r="12" spans="1:16" ht="16.149999999999999" customHeight="1">
      <c r="A12" s="13" t="s">
        <v>38</v>
      </c>
      <c r="B12" s="104"/>
      <c r="C12" s="104"/>
      <c r="E12" s="267"/>
      <c r="F12" s="34"/>
      <c r="G12" s="34"/>
      <c r="H12" s="34"/>
      <c r="I12" s="34"/>
      <c r="J12" s="34"/>
      <c r="K12" s="34"/>
      <c r="L12" s="34"/>
      <c r="M12" s="34"/>
      <c r="N12" s="34"/>
      <c r="O12" s="34"/>
    </row>
    <row r="13" spans="1:16" ht="16.149999999999999" customHeight="1">
      <c r="A13" s="13" t="s">
        <v>68</v>
      </c>
      <c r="B13" s="104"/>
      <c r="C13" s="104"/>
      <c r="E13" s="267"/>
      <c r="F13" s="34"/>
      <c r="G13" s="42"/>
      <c r="H13" s="2"/>
      <c r="I13" s="2"/>
      <c r="J13" s="2"/>
      <c r="K13" s="2"/>
      <c r="L13" s="41"/>
      <c r="M13" s="58"/>
      <c r="N13" s="58"/>
      <c r="O13" s="34"/>
    </row>
    <row r="14" spans="1:16" ht="16.149999999999999" customHeight="1">
      <c r="A14" s="13" t="s">
        <v>74</v>
      </c>
      <c r="B14" s="104"/>
      <c r="C14" s="104"/>
      <c r="E14" s="267"/>
      <c r="F14" s="34"/>
      <c r="G14" s="42"/>
      <c r="H14" s="2"/>
      <c r="I14" s="2"/>
      <c r="J14" s="2"/>
      <c r="K14" s="2"/>
      <c r="L14" s="2"/>
      <c r="M14" s="58"/>
      <c r="N14" s="45"/>
      <c r="O14" s="34"/>
    </row>
    <row r="15" spans="1:16" ht="16.149999999999999" customHeight="1">
      <c r="A15" s="12" t="s">
        <v>39</v>
      </c>
      <c r="B15" s="269">
        <f>SUM(B16:B18)</f>
        <v>99.999999999999403</v>
      </c>
      <c r="C15" s="269">
        <f>SUM(C16:C18)</f>
        <v>100.00000000000179</v>
      </c>
      <c r="D15" s="269">
        <f>SUM(D16:D18)</f>
        <v>100</v>
      </c>
      <c r="E15" s="40"/>
      <c r="F15" s="90"/>
      <c r="G15" s="34"/>
      <c r="H15" s="34"/>
      <c r="I15" s="34"/>
      <c r="J15" s="34"/>
      <c r="K15" s="34"/>
      <c r="L15" s="34"/>
      <c r="M15" s="34"/>
      <c r="N15" s="34"/>
      <c r="O15" s="34"/>
    </row>
    <row r="16" spans="1:16" ht="16.149999999999999" customHeight="1">
      <c r="A16" s="13" t="s">
        <v>53</v>
      </c>
      <c r="B16" s="268">
        <v>35.386193186193751</v>
      </c>
      <c r="C16" s="268">
        <v>32.359529856996808</v>
      </c>
      <c r="D16" s="268">
        <v>33.208749852801233</v>
      </c>
      <c r="E16" s="43"/>
      <c r="F16" s="90"/>
      <c r="G16" s="34"/>
      <c r="H16" s="34"/>
      <c r="I16" s="34"/>
      <c r="J16" s="34"/>
      <c r="K16" s="34"/>
      <c r="L16" s="34"/>
      <c r="M16" s="34"/>
      <c r="N16" s="34"/>
      <c r="O16" s="34"/>
    </row>
    <row r="17" spans="1:15" ht="16.149999999999999" customHeight="1">
      <c r="A17" s="13" t="s">
        <v>5</v>
      </c>
      <c r="B17" s="268">
        <v>42.012402024375348</v>
      </c>
      <c r="C17" s="268">
        <v>43.185695796160992</v>
      </c>
      <c r="D17" s="268">
        <v>41.156268597579952</v>
      </c>
      <c r="E17" s="40"/>
      <c r="F17" s="90"/>
      <c r="G17" s="34"/>
      <c r="H17" s="34"/>
      <c r="I17" s="34"/>
      <c r="J17" s="34"/>
      <c r="K17" s="34"/>
      <c r="L17" s="34"/>
      <c r="M17" s="34"/>
      <c r="N17" s="34"/>
      <c r="O17" s="34"/>
    </row>
    <row r="18" spans="1:15" ht="16.149999999999999" customHeight="1">
      <c r="A18" s="13" t="s">
        <v>135</v>
      </c>
      <c r="B18" s="268">
        <v>22.601404789430308</v>
      </c>
      <c r="C18" s="268">
        <v>24.454774346843998</v>
      </c>
      <c r="D18" s="268">
        <v>25.634981549618814</v>
      </c>
      <c r="E18" s="40"/>
      <c r="F18" s="34"/>
      <c r="G18" s="34"/>
      <c r="H18" s="34"/>
      <c r="I18" s="34"/>
      <c r="J18" s="34"/>
      <c r="K18" s="34"/>
      <c r="L18" s="34"/>
      <c r="M18" s="34"/>
      <c r="N18" s="34"/>
      <c r="O18" s="34"/>
    </row>
    <row r="19" spans="1:15" ht="16.149999999999999" customHeight="1">
      <c r="A19" s="12" t="s">
        <v>40</v>
      </c>
      <c r="B19" s="269">
        <f>SUM(B20:B22)</f>
        <v>99.999999999999829</v>
      </c>
      <c r="C19" s="269">
        <f>SUM(C20:C22)</f>
        <v>100.00000000000129</v>
      </c>
      <c r="D19" s="269">
        <f>SUM(D20:D22)</f>
        <v>99.999999999999986</v>
      </c>
      <c r="E19" s="40"/>
      <c r="F19" s="34"/>
      <c r="G19" s="34"/>
      <c r="H19" s="34"/>
      <c r="I19" s="34"/>
      <c r="J19" s="34"/>
      <c r="K19" s="34"/>
      <c r="L19" s="34"/>
      <c r="M19" s="34"/>
      <c r="N19" s="34"/>
      <c r="O19" s="34"/>
    </row>
    <row r="20" spans="1:15" ht="16.149999999999999" customHeight="1">
      <c r="A20" s="13" t="s">
        <v>41</v>
      </c>
      <c r="B20" s="268">
        <v>82.355358685486138</v>
      </c>
      <c r="C20" s="268">
        <v>82.982405569620084</v>
      </c>
      <c r="D20" s="268">
        <v>84.404305808503452</v>
      </c>
      <c r="E20" s="40"/>
      <c r="F20" s="34"/>
      <c r="G20" s="34"/>
      <c r="H20" s="34"/>
      <c r="I20" s="34"/>
      <c r="J20" s="34"/>
      <c r="K20" s="34"/>
      <c r="L20" s="34"/>
      <c r="M20" s="34"/>
      <c r="N20" s="34"/>
      <c r="O20" s="34"/>
    </row>
    <row r="21" spans="1:15" ht="16.149999999999999" customHeight="1">
      <c r="A21" s="13" t="s">
        <v>24</v>
      </c>
      <c r="B21" s="268">
        <v>3.895796584096304</v>
      </c>
      <c r="C21" s="268">
        <v>4.4460527052801</v>
      </c>
      <c r="D21" s="268">
        <v>3.9358381289671271</v>
      </c>
      <c r="E21" s="1"/>
      <c r="F21" s="34"/>
      <c r="G21" s="34"/>
      <c r="H21" s="34"/>
      <c r="I21" s="34"/>
      <c r="J21" s="34"/>
      <c r="K21" s="34"/>
      <c r="L21" s="34"/>
      <c r="M21" s="34"/>
      <c r="N21" s="34"/>
      <c r="O21" s="34"/>
    </row>
    <row r="22" spans="1:15" ht="16.149999999999999" customHeight="1">
      <c r="A22" s="13" t="s">
        <v>42</v>
      </c>
      <c r="B22" s="268">
        <v>13.748844730417392</v>
      </c>
      <c r="C22" s="268">
        <v>12.571541725101113</v>
      </c>
      <c r="D22" s="268">
        <v>11.659856062529418</v>
      </c>
      <c r="E22" s="40"/>
      <c r="F22" s="34"/>
      <c r="G22" s="34"/>
      <c r="H22" s="34"/>
      <c r="I22" s="34"/>
      <c r="J22" s="34"/>
      <c r="K22" s="34"/>
      <c r="L22" s="34"/>
      <c r="M22" s="34"/>
      <c r="N22" s="34"/>
      <c r="O22" s="34"/>
    </row>
    <row r="23" spans="1:15" ht="16.149999999999999" customHeight="1">
      <c r="A23" s="12" t="s">
        <v>59</v>
      </c>
      <c r="B23" s="269">
        <f>SUM(B24:B28)</f>
        <v>99.999999999999559</v>
      </c>
      <c r="C23" s="269">
        <f>SUM(C24:C28)</f>
        <v>99.999999999999943</v>
      </c>
      <c r="D23" s="269">
        <f>SUM(D24:D28)</f>
        <v>100</v>
      </c>
      <c r="E23" s="40"/>
      <c r="F23" s="34"/>
      <c r="G23" s="34"/>
      <c r="H23" s="34"/>
      <c r="I23" s="34"/>
      <c r="J23" s="34"/>
      <c r="K23" s="34"/>
      <c r="L23" s="34"/>
      <c r="M23" s="34"/>
      <c r="N23" s="34"/>
      <c r="O23" s="34"/>
    </row>
    <row r="24" spans="1:15" ht="16.149999999999999" customHeight="1">
      <c r="A24" s="13" t="s">
        <v>44</v>
      </c>
      <c r="B24" s="268">
        <v>44.486806879118959</v>
      </c>
      <c r="C24" s="268">
        <v>45.084467755879118</v>
      </c>
      <c r="D24" s="268">
        <v>44.184735775672976</v>
      </c>
      <c r="E24" s="40"/>
      <c r="F24" s="34"/>
      <c r="G24" s="58"/>
      <c r="H24" s="58"/>
      <c r="I24" s="58"/>
      <c r="J24" s="58"/>
      <c r="K24" s="58"/>
      <c r="L24" s="58"/>
      <c r="M24" s="58"/>
      <c r="N24" s="58"/>
      <c r="O24" s="34"/>
    </row>
    <row r="25" spans="1:15" ht="16.149999999999999" customHeight="1">
      <c r="A25" s="13" t="s">
        <v>21</v>
      </c>
      <c r="B25" s="268">
        <v>8.5539869480187392</v>
      </c>
      <c r="C25" s="268">
        <v>8.0951367863591592</v>
      </c>
      <c r="D25" s="268">
        <v>6.8314590766311145</v>
      </c>
      <c r="E25" s="40"/>
      <c r="F25" s="34"/>
      <c r="G25" s="34"/>
      <c r="H25" s="34"/>
      <c r="I25" s="34"/>
      <c r="J25" s="34"/>
      <c r="K25" s="34"/>
      <c r="L25" s="34"/>
      <c r="M25" s="34"/>
      <c r="N25" s="34"/>
      <c r="O25" s="33"/>
    </row>
    <row r="26" spans="1:15" ht="16.149999999999999" customHeight="1">
      <c r="A26" s="13" t="s">
        <v>22</v>
      </c>
      <c r="B26" s="268">
        <v>6.8994901507157609</v>
      </c>
      <c r="C26" s="268">
        <v>6.3567679979135443</v>
      </c>
      <c r="D26" s="268">
        <v>6.6612205820329313</v>
      </c>
      <c r="E26" s="40"/>
      <c r="F26" s="34"/>
      <c r="G26" s="34"/>
      <c r="H26" s="34"/>
      <c r="I26" s="34"/>
      <c r="J26" s="34"/>
      <c r="K26" s="34"/>
      <c r="L26" s="34"/>
      <c r="M26" s="34"/>
      <c r="N26" s="34"/>
      <c r="O26" s="89"/>
    </row>
    <row r="27" spans="1:15" ht="16.149999999999999" customHeight="1">
      <c r="A27" s="13" t="s">
        <v>23</v>
      </c>
      <c r="B27" s="268">
        <v>15.098287130837912</v>
      </c>
      <c r="C27" s="268">
        <v>14.342676985655004</v>
      </c>
      <c r="D27" s="268">
        <v>16.984241299230757</v>
      </c>
      <c r="E27" s="40"/>
      <c r="F27" s="90"/>
      <c r="G27" s="34"/>
      <c r="H27" s="34"/>
      <c r="I27" s="34"/>
      <c r="J27" s="34"/>
      <c r="K27" s="34"/>
      <c r="L27" s="34"/>
      <c r="M27" s="34"/>
      <c r="N27" s="34"/>
      <c r="O27" s="34"/>
    </row>
    <row r="28" spans="1:15" ht="16.149999999999999" customHeight="1">
      <c r="A28" s="13" t="s">
        <v>138</v>
      </c>
      <c r="B28" s="268">
        <v>24.961428891308188</v>
      </c>
      <c r="C28" s="268">
        <v>26.120950474193108</v>
      </c>
      <c r="D28" s="268">
        <v>25.338343266432222</v>
      </c>
      <c r="E28" s="43"/>
      <c r="F28" s="33"/>
      <c r="G28" s="34"/>
      <c r="H28" s="34"/>
      <c r="I28" s="34"/>
      <c r="J28" s="34"/>
      <c r="K28" s="34"/>
      <c r="L28" s="34"/>
      <c r="M28" s="34"/>
      <c r="N28" s="34"/>
      <c r="O28" s="34"/>
    </row>
    <row r="29" spans="1:15" ht="16.149999999999999" customHeight="1">
      <c r="A29" s="12" t="s">
        <v>46</v>
      </c>
      <c r="B29" s="269">
        <f>SUM(B30:B35)</f>
        <v>99.999999999999574</v>
      </c>
      <c r="C29" s="269">
        <f>SUM(C30:C35)</f>
        <v>99.999999999999986</v>
      </c>
      <c r="D29" s="269">
        <f>SUM(D30:D35)</f>
        <v>99.999999999999986</v>
      </c>
      <c r="E29" s="40"/>
      <c r="F29" s="33"/>
      <c r="G29" s="34"/>
      <c r="H29" s="34"/>
      <c r="I29" s="34"/>
      <c r="J29" s="34"/>
      <c r="K29" s="34"/>
      <c r="L29" s="34"/>
      <c r="M29" s="34"/>
      <c r="N29" s="34"/>
      <c r="O29" s="34"/>
    </row>
    <row r="30" spans="1:15" ht="16.149999999999999" customHeight="1">
      <c r="A30" s="13" t="s">
        <v>25</v>
      </c>
      <c r="B30" s="268">
        <v>2.4543420707922983</v>
      </c>
      <c r="C30" s="268">
        <v>1.9706737850670348</v>
      </c>
      <c r="D30" s="268">
        <v>2.6257161505771629</v>
      </c>
      <c r="E30" s="40"/>
      <c r="F30" s="33"/>
      <c r="G30" s="34"/>
      <c r="H30" s="34"/>
      <c r="I30" s="34"/>
      <c r="J30" s="34"/>
      <c r="K30" s="34"/>
      <c r="L30" s="34"/>
      <c r="M30" s="34"/>
      <c r="N30" s="34"/>
      <c r="O30" s="46"/>
    </row>
    <row r="31" spans="1:15" ht="16.149999999999999" customHeight="1">
      <c r="A31" s="13" t="s">
        <v>47</v>
      </c>
      <c r="B31" s="268">
        <v>43.683767700720573</v>
      </c>
      <c r="C31" s="268">
        <v>45.647988838855753</v>
      </c>
      <c r="D31" s="268">
        <v>42.535360189815727</v>
      </c>
      <c r="E31" s="40"/>
      <c r="F31" s="33"/>
      <c r="G31" s="34"/>
      <c r="H31" s="34"/>
      <c r="I31" s="34"/>
      <c r="J31" s="34"/>
      <c r="K31" s="34"/>
      <c r="L31" s="34"/>
      <c r="M31" s="34"/>
      <c r="N31" s="34"/>
      <c r="O31" s="46"/>
    </row>
    <row r="32" spans="1:15" ht="16.149999999999999" customHeight="1">
      <c r="A32" s="13" t="s">
        <v>136</v>
      </c>
      <c r="B32" s="268">
        <v>33.590811193703857</v>
      </c>
      <c r="C32" s="268">
        <v>35.813512964504724</v>
      </c>
      <c r="D32" s="268">
        <v>36.92071941491438</v>
      </c>
      <c r="E32" s="40"/>
      <c r="F32" s="33"/>
      <c r="G32" s="58"/>
      <c r="H32" s="58"/>
      <c r="I32" s="58"/>
      <c r="J32" s="58"/>
      <c r="K32" s="34"/>
      <c r="L32" s="34"/>
      <c r="M32" s="34"/>
      <c r="N32" s="34"/>
      <c r="O32" s="33"/>
    </row>
    <row r="33" spans="1:15" ht="16.149999999999999" customHeight="1">
      <c r="A33" s="13" t="s">
        <v>69</v>
      </c>
      <c r="B33" s="268">
        <v>19.551993972775321</v>
      </c>
      <c r="C33" s="268">
        <v>15.454648111687867</v>
      </c>
      <c r="D33" s="268">
        <v>16.836112676163761</v>
      </c>
      <c r="E33" s="40"/>
      <c r="F33" s="33"/>
      <c r="G33" s="58"/>
      <c r="H33" s="58"/>
      <c r="I33" s="58"/>
      <c r="J33" s="58"/>
      <c r="K33" s="34"/>
      <c r="L33" s="34"/>
      <c r="M33" s="34"/>
      <c r="N33" s="34"/>
      <c r="O33" s="33"/>
    </row>
    <row r="34" spans="1:15" ht="16.149999999999999" customHeight="1">
      <c r="A34" s="13" t="s">
        <v>26</v>
      </c>
      <c r="B34" s="268">
        <v>0.39244739508703397</v>
      </c>
      <c r="C34" s="268">
        <v>0.52225094528808491</v>
      </c>
      <c r="D34" s="268">
        <v>0.69357154925433517</v>
      </c>
      <c r="E34" s="43"/>
      <c r="F34" s="90"/>
      <c r="G34" s="58"/>
      <c r="H34" s="58"/>
      <c r="I34" s="58"/>
      <c r="J34" s="58"/>
      <c r="K34" s="34"/>
      <c r="L34" s="34"/>
      <c r="M34" s="34"/>
      <c r="N34" s="34"/>
      <c r="O34" s="33"/>
    </row>
    <row r="35" spans="1:15" ht="16.149999999999999" customHeight="1">
      <c r="A35" s="13" t="s">
        <v>48</v>
      </c>
      <c r="B35" s="268">
        <v>0.32663766692048657</v>
      </c>
      <c r="C35" s="268">
        <v>0.59092535459653373</v>
      </c>
      <c r="D35" s="268">
        <v>0.38852001927462837</v>
      </c>
      <c r="E35" s="40"/>
      <c r="F35" s="34"/>
      <c r="G35" s="58"/>
      <c r="H35" s="58"/>
      <c r="I35" s="58"/>
      <c r="J35" s="58"/>
      <c r="K35" s="34"/>
      <c r="L35" s="34"/>
      <c r="M35" s="34"/>
      <c r="N35" s="34"/>
      <c r="O35" s="33"/>
    </row>
    <row r="36" spans="1:15" ht="1.5" customHeight="1">
      <c r="A36" s="80"/>
      <c r="B36" s="47"/>
      <c r="C36" s="47"/>
      <c r="D36" s="47"/>
      <c r="E36" s="40"/>
      <c r="F36" s="34"/>
      <c r="G36" s="58"/>
      <c r="H36" s="58"/>
      <c r="I36" s="58"/>
      <c r="J36" s="58"/>
      <c r="K36" s="34"/>
      <c r="L36" s="34"/>
      <c r="M36" s="34"/>
      <c r="N36" s="34"/>
      <c r="O36" s="33"/>
    </row>
    <row r="37" spans="1:15" ht="9.9499999999999993" customHeight="1">
      <c r="A37" s="76" t="s">
        <v>56</v>
      </c>
      <c r="B37" s="91"/>
      <c r="C37" s="91"/>
      <c r="D37" s="120"/>
      <c r="E37" s="40"/>
      <c r="F37" s="34"/>
      <c r="G37" s="34"/>
      <c r="H37" s="34"/>
      <c r="I37" s="34"/>
      <c r="J37" s="34"/>
      <c r="K37" s="34"/>
      <c r="L37" s="34"/>
      <c r="M37" s="34"/>
      <c r="N37" s="34"/>
      <c r="O37" s="46"/>
    </row>
    <row r="38" spans="1:15" ht="9.9499999999999993" customHeight="1">
      <c r="A38" s="76" t="s">
        <v>70</v>
      </c>
      <c r="B38" s="43"/>
      <c r="C38" s="43"/>
      <c r="D38" s="43"/>
      <c r="E38" s="40"/>
      <c r="F38" s="34"/>
      <c r="G38" s="34"/>
      <c r="H38" s="34"/>
      <c r="I38" s="34"/>
      <c r="J38" s="34"/>
      <c r="K38" s="34"/>
      <c r="L38" s="34"/>
      <c r="M38" s="34"/>
      <c r="N38" s="34"/>
      <c r="O38" s="48"/>
    </row>
    <row r="39" spans="1:15" ht="9.9499999999999993" customHeight="1">
      <c r="A39" s="76" t="s">
        <v>139</v>
      </c>
      <c r="B39" s="47"/>
      <c r="C39" s="47"/>
      <c r="D39" s="47"/>
      <c r="E39" s="40"/>
      <c r="F39" s="34"/>
      <c r="G39" s="34"/>
      <c r="H39" s="34"/>
      <c r="I39" s="34"/>
      <c r="J39" s="34"/>
      <c r="K39" s="34"/>
      <c r="L39" s="34"/>
      <c r="M39" s="34"/>
      <c r="N39" s="34"/>
      <c r="O39" s="34"/>
    </row>
    <row r="40" spans="1:15" ht="9.9499999999999993" customHeight="1">
      <c r="A40" s="76" t="s">
        <v>64</v>
      </c>
      <c r="B40" s="47"/>
      <c r="C40" s="47"/>
      <c r="D40" s="47"/>
      <c r="E40" s="40"/>
      <c r="F40" s="34"/>
      <c r="G40" s="34"/>
      <c r="H40" s="34"/>
      <c r="I40" s="34"/>
      <c r="J40" s="34"/>
      <c r="K40" s="34"/>
      <c r="L40" s="34"/>
      <c r="M40" s="34"/>
      <c r="N40" s="34"/>
      <c r="O40" s="34"/>
    </row>
    <row r="41" spans="1:15" ht="9.9499999999999993" customHeight="1">
      <c r="A41" s="76" t="s">
        <v>137</v>
      </c>
      <c r="B41" s="47"/>
      <c r="C41" s="47"/>
      <c r="D41" s="47"/>
      <c r="E41" s="40"/>
      <c r="F41" s="34"/>
      <c r="G41" s="34"/>
      <c r="H41" s="34"/>
      <c r="I41" s="34"/>
      <c r="J41" s="34"/>
      <c r="K41" s="34"/>
      <c r="L41" s="34"/>
      <c r="M41" s="34"/>
      <c r="N41" s="34"/>
      <c r="O41" s="34"/>
    </row>
    <row r="42" spans="1:15" ht="9.9499999999999993" customHeight="1">
      <c r="A42" s="6" t="s">
        <v>66</v>
      </c>
      <c r="B42" s="47"/>
      <c r="C42" s="47"/>
      <c r="D42" s="47"/>
      <c r="E42" s="40"/>
      <c r="F42" s="34"/>
      <c r="G42" s="34"/>
      <c r="H42" s="34"/>
      <c r="I42" s="34"/>
      <c r="J42" s="34"/>
      <c r="K42" s="34"/>
      <c r="L42" s="34"/>
      <c r="M42" s="34"/>
      <c r="N42" s="34"/>
      <c r="O42" s="34"/>
    </row>
    <row r="43" spans="1:15" ht="9.9499999999999993" customHeight="1">
      <c r="A43" s="72"/>
      <c r="B43" s="47"/>
      <c r="C43" s="47"/>
      <c r="D43" s="47"/>
      <c r="E43" s="40"/>
      <c r="F43" s="34"/>
      <c r="G43" s="34"/>
      <c r="H43" s="34"/>
      <c r="I43" s="34"/>
      <c r="J43" s="34"/>
      <c r="K43" s="34"/>
      <c r="L43" s="34"/>
      <c r="M43" s="34"/>
      <c r="N43" s="34"/>
      <c r="O43" s="34"/>
    </row>
    <row r="44" spans="1:15" ht="13.5">
      <c r="B44" s="47"/>
      <c r="C44" s="47"/>
      <c r="D44" s="47"/>
      <c r="E44" s="47"/>
      <c r="F44" s="34"/>
      <c r="G44" s="34"/>
      <c r="H44" s="34"/>
      <c r="I44" s="34"/>
      <c r="J44" s="34"/>
      <c r="K44" s="34"/>
      <c r="L44" s="34"/>
      <c r="M44" s="34"/>
      <c r="N44" s="34"/>
      <c r="O44" s="34"/>
    </row>
    <row r="45" spans="1:15" ht="13.5">
      <c r="B45" s="47"/>
      <c r="C45" s="47"/>
      <c r="D45" s="47"/>
      <c r="E45" s="47"/>
      <c r="F45" s="34"/>
      <c r="G45" s="34"/>
      <c r="H45" s="34"/>
      <c r="I45" s="34"/>
      <c r="J45" s="34"/>
      <c r="K45" s="34"/>
      <c r="L45" s="34"/>
      <c r="M45" s="34"/>
      <c r="N45" s="34"/>
      <c r="O45" s="34"/>
    </row>
    <row r="46" spans="1:15" ht="13.5">
      <c r="B46" s="47"/>
      <c r="C46" s="47"/>
      <c r="D46" s="47"/>
      <c r="E46" s="47"/>
      <c r="F46" s="34"/>
      <c r="G46" s="34"/>
      <c r="H46" s="34"/>
      <c r="I46" s="34"/>
      <c r="J46" s="34"/>
      <c r="K46" s="34"/>
      <c r="L46" s="34"/>
      <c r="M46" s="34"/>
      <c r="N46" s="34"/>
      <c r="O46" s="34"/>
    </row>
    <row r="47" spans="1:15" ht="13.5">
      <c r="B47" s="40"/>
      <c r="C47" s="40"/>
      <c r="D47" s="40"/>
      <c r="E47" s="40"/>
      <c r="F47" s="40"/>
      <c r="G47" s="40"/>
      <c r="H47" s="59"/>
      <c r="I47" s="59"/>
      <c r="J47" s="59"/>
      <c r="K47" s="59"/>
      <c r="L47" s="59"/>
      <c r="M47" s="60"/>
      <c r="N47" s="60"/>
      <c r="O47" s="60"/>
    </row>
    <row r="48" spans="1:15">
      <c r="B48" s="49"/>
      <c r="C48" s="49"/>
      <c r="D48" s="49"/>
      <c r="E48" s="49"/>
      <c r="F48" s="49"/>
      <c r="G48" s="49"/>
      <c r="H48" s="50"/>
      <c r="I48" s="50"/>
      <c r="J48" s="50"/>
      <c r="K48" s="50"/>
      <c r="L48" s="50"/>
      <c r="M48" s="51"/>
      <c r="N48" s="51"/>
      <c r="O48" s="49"/>
    </row>
    <row r="49" spans="2:15">
      <c r="B49" s="49"/>
      <c r="C49" s="49"/>
      <c r="D49" s="49"/>
      <c r="E49" s="49"/>
      <c r="F49" s="49"/>
      <c r="G49" s="49"/>
      <c r="H49" s="50"/>
      <c r="I49" s="50"/>
      <c r="J49" s="50"/>
      <c r="K49" s="50"/>
      <c r="L49" s="50"/>
      <c r="M49" s="51"/>
      <c r="N49" s="51"/>
      <c r="O49" s="49"/>
    </row>
    <row r="50" spans="2:15">
      <c r="B50" s="819"/>
      <c r="C50" s="819"/>
      <c r="D50" s="819"/>
      <c r="E50" s="819"/>
      <c r="F50" s="819"/>
      <c r="G50" s="819"/>
      <c r="H50" s="819"/>
      <c r="I50" s="819"/>
      <c r="J50" s="819"/>
      <c r="K50" s="819"/>
      <c r="L50" s="819"/>
      <c r="M50" s="819"/>
      <c r="N50" s="819"/>
      <c r="O50" s="819"/>
    </row>
    <row r="51" spans="2:15">
      <c r="B51" s="52"/>
      <c r="C51" s="52"/>
      <c r="D51" s="52"/>
      <c r="E51" s="52"/>
      <c r="F51" s="61"/>
      <c r="G51" s="61"/>
      <c r="H51" s="49"/>
      <c r="I51" s="62"/>
      <c r="J51" s="49"/>
      <c r="K51" s="49"/>
      <c r="L51" s="49"/>
      <c r="M51" s="49"/>
      <c r="N51" s="49"/>
      <c r="O51" s="49"/>
    </row>
  </sheetData>
  <mergeCells count="7">
    <mergeCell ref="B50:O50"/>
    <mergeCell ref="E2:E3"/>
    <mergeCell ref="F2:F3"/>
    <mergeCell ref="A4:A5"/>
    <mergeCell ref="B4:B5"/>
    <mergeCell ref="C4:C5"/>
    <mergeCell ref="D4:D5"/>
  </mergeCells>
  <pageMargins left="1.1811023622047245" right="0.98425196850393704" top="0.98425196850393704" bottom="0.98425196850393704" header="0" footer="0"/>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V97"/>
  <sheetViews>
    <sheetView showGridLines="0" zoomScaleNormal="100" zoomScaleSheetLayoutView="100" workbookViewId="0">
      <selection activeCell="A55" sqref="A55:J55"/>
    </sheetView>
  </sheetViews>
  <sheetFormatPr baseColWidth="10" defaultColWidth="11.42578125" defaultRowHeight="12.75"/>
  <cols>
    <col min="1" max="1" width="15.7109375" style="25" customWidth="1"/>
    <col min="2" max="4" width="9.42578125" style="25" customWidth="1"/>
    <col min="5" max="5" width="9.42578125" style="25" hidden="1" customWidth="1"/>
    <col min="6" max="8" width="9.42578125" style="25" customWidth="1"/>
    <col min="9" max="9" width="9.7109375" style="25" hidden="1" customWidth="1"/>
    <col min="10" max="12" width="7" style="25" customWidth="1"/>
    <col min="13" max="14" width="6.7109375" style="25" customWidth="1"/>
    <col min="15" max="15" width="5.42578125" style="25" customWidth="1"/>
    <col min="16" max="16384" width="11.42578125" style="25"/>
  </cols>
  <sheetData>
    <row r="1" spans="1:15" customFormat="1" ht="26.25" customHeight="1">
      <c r="A1" s="843" t="s">
        <v>275</v>
      </c>
      <c r="B1" s="843"/>
      <c r="C1" s="843"/>
      <c r="D1" s="843"/>
      <c r="E1" s="843"/>
      <c r="F1" s="843"/>
      <c r="G1" s="843"/>
      <c r="H1" s="843"/>
      <c r="I1" s="843"/>
      <c r="J1" s="843"/>
      <c r="K1" s="843"/>
      <c r="L1" s="843"/>
    </row>
    <row r="2" spans="1:15" customFormat="1" ht="13.5">
      <c r="A2" s="128" t="s">
        <v>274</v>
      </c>
      <c r="B2" s="621"/>
      <c r="C2" s="621"/>
      <c r="D2" s="621"/>
      <c r="E2" s="621"/>
      <c r="F2" s="621"/>
      <c r="G2" s="621"/>
      <c r="H2" s="621"/>
      <c r="I2" s="621"/>
      <c r="J2" s="621"/>
      <c r="K2" s="621"/>
      <c r="L2" s="621"/>
    </row>
    <row r="3" spans="1:15" customFormat="1" ht="5.0999999999999996" customHeight="1">
      <c r="A3" s="128"/>
      <c r="B3" s="128"/>
      <c r="C3" s="128"/>
      <c r="D3" s="128"/>
      <c r="E3" s="128"/>
      <c r="F3" s="128"/>
      <c r="G3" s="128"/>
      <c r="H3" s="128"/>
      <c r="I3" s="128"/>
      <c r="J3" s="128"/>
      <c r="K3" s="128"/>
      <c r="L3" s="128"/>
    </row>
    <row r="4" spans="1:15" customFormat="1" ht="20.100000000000001" customHeight="1">
      <c r="A4" s="836" t="s">
        <v>245</v>
      </c>
      <c r="B4" s="852">
        <v>2016</v>
      </c>
      <c r="C4" s="838"/>
      <c r="D4" s="838"/>
      <c r="E4" s="450"/>
      <c r="F4" s="838">
        <v>2017</v>
      </c>
      <c r="G4" s="838"/>
      <c r="H4" s="838"/>
      <c r="I4" s="451"/>
      <c r="J4" s="838">
        <v>2018</v>
      </c>
      <c r="K4" s="838"/>
      <c r="L4" s="838"/>
      <c r="M4" s="326"/>
      <c r="N4" s="848"/>
      <c r="O4" s="848"/>
    </row>
    <row r="5" spans="1:15" customFormat="1" ht="20.100000000000001" customHeight="1">
      <c r="A5" s="837"/>
      <c r="B5" s="685" t="s">
        <v>0</v>
      </c>
      <c r="C5" s="452" t="s">
        <v>89</v>
      </c>
      <c r="D5" s="452" t="s">
        <v>90</v>
      </c>
      <c r="E5" s="453"/>
      <c r="F5" s="452" t="s">
        <v>0</v>
      </c>
      <c r="G5" s="452" t="s">
        <v>89</v>
      </c>
      <c r="H5" s="452" t="s">
        <v>90</v>
      </c>
      <c r="I5" s="452"/>
      <c r="J5" s="452" t="s">
        <v>0</v>
      </c>
      <c r="K5" s="452" t="s">
        <v>89</v>
      </c>
      <c r="L5" s="452" t="s">
        <v>90</v>
      </c>
      <c r="M5" s="326"/>
      <c r="N5" s="326"/>
      <c r="O5" s="319"/>
    </row>
    <row r="6" spans="1:15" customFormat="1" ht="7.5" customHeight="1">
      <c r="A6" s="257"/>
      <c r="B6" s="690"/>
      <c r="C6" s="454"/>
      <c r="D6" s="454"/>
      <c r="E6" s="455"/>
      <c r="F6" s="454"/>
      <c r="G6" s="454"/>
      <c r="H6" s="454"/>
      <c r="I6" s="454"/>
      <c r="J6" s="454"/>
      <c r="K6" s="454"/>
      <c r="L6" s="454"/>
      <c r="M6" s="130"/>
      <c r="N6" s="130"/>
      <c r="O6" s="130"/>
    </row>
    <row r="7" spans="1:15" s="35" customFormat="1" ht="21.95" customHeight="1">
      <c r="A7" s="323" t="s">
        <v>229</v>
      </c>
      <c r="B7" s="712">
        <v>100</v>
      </c>
      <c r="C7" s="622">
        <v>41.070196017410623</v>
      </c>
      <c r="D7" s="622">
        <v>58.929803982586741</v>
      </c>
      <c r="E7" s="623"/>
      <c r="F7" s="622">
        <v>100</v>
      </c>
      <c r="G7" s="622">
        <v>41.968062219201776</v>
      </c>
      <c r="H7" s="622">
        <v>58.031937780801833</v>
      </c>
      <c r="I7" s="622"/>
      <c r="J7" s="622">
        <v>100</v>
      </c>
      <c r="K7" s="622">
        <v>43.178899328973394</v>
      </c>
      <c r="L7" s="622">
        <f>J7-K7</f>
        <v>56.821100671026606</v>
      </c>
      <c r="M7" s="624"/>
      <c r="N7" s="449"/>
      <c r="O7" s="624"/>
    </row>
    <row r="8" spans="1:15" customFormat="1" ht="2.25" customHeight="1">
      <c r="A8" s="460"/>
      <c r="B8" s="713"/>
      <c r="C8" s="456"/>
      <c r="D8" s="362"/>
      <c r="E8" s="455"/>
      <c r="F8" s="362"/>
      <c r="G8" s="362"/>
      <c r="H8" s="457"/>
      <c r="I8" s="362"/>
      <c r="J8" s="362"/>
      <c r="K8" s="362"/>
      <c r="L8" s="457"/>
      <c r="M8" s="129"/>
      <c r="N8" s="129"/>
      <c r="O8" s="129"/>
    </row>
    <row r="9" spans="1:15" s="35" customFormat="1" ht="21.95" customHeight="1">
      <c r="A9" s="667" t="s">
        <v>3</v>
      </c>
      <c r="B9" s="714">
        <v>100</v>
      </c>
      <c r="C9" s="625">
        <v>30.1044887894375</v>
      </c>
      <c r="D9" s="625">
        <v>69.89551121056229</v>
      </c>
      <c r="E9" s="623"/>
      <c r="F9" s="625">
        <v>100</v>
      </c>
      <c r="G9" s="625">
        <v>28.410219173481551</v>
      </c>
      <c r="H9" s="625">
        <v>71.589780826519089</v>
      </c>
      <c r="I9" s="625"/>
      <c r="J9" s="625">
        <v>100</v>
      </c>
      <c r="K9" s="625">
        <v>30.715967227634255</v>
      </c>
      <c r="L9" s="625">
        <f>J9-K9</f>
        <v>69.284032772365748</v>
      </c>
      <c r="M9" s="626"/>
      <c r="N9" s="626"/>
      <c r="O9" s="626"/>
    </row>
    <row r="10" spans="1:15" customFormat="1" ht="5.0999999999999996" customHeight="1">
      <c r="A10" s="224"/>
      <c r="B10" s="715"/>
      <c r="C10" s="458"/>
      <c r="D10" s="458"/>
      <c r="E10" s="178"/>
      <c r="F10" s="458"/>
      <c r="G10" s="459"/>
      <c r="H10" s="459"/>
      <c r="I10" s="459"/>
      <c r="J10" s="459"/>
      <c r="K10" s="459"/>
      <c r="L10" s="459"/>
      <c r="M10" s="131"/>
      <c r="N10" s="131"/>
      <c r="O10" s="131"/>
    </row>
    <row r="11" spans="1:15" s="35" customFormat="1" ht="11.1" hidden="1" customHeight="1">
      <c r="A11" s="371"/>
      <c r="B11" s="503"/>
      <c r="C11" s="376"/>
      <c r="D11" s="376"/>
      <c r="E11" s="376"/>
      <c r="F11" s="376"/>
      <c r="G11" s="376"/>
      <c r="H11" s="150"/>
      <c r="I11" s="376"/>
      <c r="J11" s="376"/>
      <c r="K11" s="376"/>
      <c r="L11" s="504" t="s">
        <v>197</v>
      </c>
    </row>
    <row r="12" spans="1:15" customFormat="1" ht="17.25" hidden="1" customHeight="1">
      <c r="A12" s="134"/>
      <c r="B12" s="460"/>
      <c r="C12" s="144"/>
      <c r="D12" s="144"/>
      <c r="E12" s="144"/>
      <c r="F12" s="144"/>
      <c r="G12" s="144"/>
      <c r="H12" s="150"/>
      <c r="I12" s="144"/>
      <c r="J12" s="144"/>
      <c r="K12" s="144"/>
      <c r="L12" s="461"/>
    </row>
    <row r="13" spans="1:15" customFormat="1" ht="12" hidden="1" customHeight="1">
      <c r="A13" s="850" t="s">
        <v>223</v>
      </c>
      <c r="B13" s="850"/>
      <c r="C13" s="850"/>
      <c r="D13" s="850"/>
      <c r="E13" s="850"/>
      <c r="F13" s="850"/>
      <c r="G13" s="850"/>
      <c r="H13" s="850"/>
      <c r="I13" s="850"/>
      <c r="J13" s="850"/>
      <c r="K13" s="850"/>
      <c r="L13" s="850"/>
    </row>
    <row r="14" spans="1:15" customFormat="1" ht="12" hidden="1" customHeight="1">
      <c r="A14" s="851" t="s">
        <v>219</v>
      </c>
      <c r="B14" s="851"/>
      <c r="C14" s="851"/>
      <c r="D14" s="851"/>
      <c r="E14" s="851"/>
      <c r="F14" s="851"/>
      <c r="G14" s="851"/>
      <c r="H14" s="851"/>
      <c r="I14" s="851"/>
      <c r="J14" s="851"/>
      <c r="K14" s="851"/>
      <c r="L14" s="851"/>
    </row>
    <row r="15" spans="1:15" customFormat="1" ht="12" hidden="1" customHeight="1">
      <c r="A15" s="403" t="s">
        <v>202</v>
      </c>
      <c r="B15" s="79"/>
      <c r="C15" s="79"/>
      <c r="D15" s="79"/>
      <c r="E15" s="79"/>
      <c r="F15" s="79"/>
      <c r="G15" s="79"/>
      <c r="H15" s="79"/>
      <c r="I15" s="79"/>
      <c r="J15" s="79"/>
      <c r="K15" s="79"/>
      <c r="L15" s="508" t="s">
        <v>224</v>
      </c>
    </row>
    <row r="16" spans="1:15" customFormat="1" ht="20.100000000000001" customHeight="1">
      <c r="A16" s="836" t="s">
        <v>245</v>
      </c>
      <c r="B16" s="852">
        <v>2019</v>
      </c>
      <c r="C16" s="838"/>
      <c r="D16" s="838"/>
      <c r="E16" s="462"/>
      <c r="F16" s="838">
        <v>2020</v>
      </c>
      <c r="G16" s="838"/>
      <c r="H16" s="838"/>
      <c r="I16" s="462"/>
      <c r="J16" s="838">
        <v>2021</v>
      </c>
      <c r="K16" s="838"/>
      <c r="L16" s="838"/>
    </row>
    <row r="17" spans="1:15" customFormat="1" ht="20.100000000000001" customHeight="1">
      <c r="A17" s="837"/>
      <c r="B17" s="685" t="s">
        <v>0</v>
      </c>
      <c r="C17" s="452" t="s">
        <v>89</v>
      </c>
      <c r="D17" s="452" t="s">
        <v>90</v>
      </c>
      <c r="E17" s="452"/>
      <c r="F17" s="452" t="s">
        <v>0</v>
      </c>
      <c r="G17" s="452" t="s">
        <v>89</v>
      </c>
      <c r="H17" s="452" t="s">
        <v>90</v>
      </c>
      <c r="I17" s="452"/>
      <c r="J17" s="452" t="s">
        <v>0</v>
      </c>
      <c r="K17" s="452" t="s">
        <v>89</v>
      </c>
      <c r="L17" s="452" t="s">
        <v>90</v>
      </c>
    </row>
    <row r="18" spans="1:15" customFormat="1" ht="3.75" customHeight="1">
      <c r="A18" s="257"/>
      <c r="B18" s="716"/>
      <c r="C18" s="463"/>
      <c r="D18" s="144"/>
      <c r="E18" s="463"/>
      <c r="F18" s="463"/>
      <c r="G18" s="463"/>
      <c r="H18" s="144"/>
      <c r="I18" s="463"/>
      <c r="J18" s="463"/>
      <c r="K18" s="463"/>
      <c r="L18" s="144"/>
    </row>
    <row r="19" spans="1:15" s="35" customFormat="1" ht="21.95" customHeight="1">
      <c r="A19" s="323" t="s">
        <v>229</v>
      </c>
      <c r="B19" s="712">
        <v>100</v>
      </c>
      <c r="C19" s="622">
        <v>44.94456341023465</v>
      </c>
      <c r="D19" s="622">
        <f>B19-C19</f>
        <v>55.05543658976535</v>
      </c>
      <c r="E19" s="622"/>
      <c r="F19" s="622">
        <v>100</v>
      </c>
      <c r="G19" s="622">
        <v>45.970669256512522</v>
      </c>
      <c r="H19" s="622">
        <f>F19-G19</f>
        <v>54.029330743487478</v>
      </c>
      <c r="I19" s="622"/>
      <c r="J19" s="622">
        <v>100</v>
      </c>
      <c r="K19" s="622">
        <v>52.46</v>
      </c>
      <c r="L19" s="622">
        <v>47.54</v>
      </c>
      <c r="N19" s="449"/>
    </row>
    <row r="20" spans="1:15" customFormat="1" ht="3.75" customHeight="1">
      <c r="A20" s="460"/>
      <c r="B20" s="670"/>
      <c r="C20" s="362"/>
      <c r="D20" s="457"/>
      <c r="E20" s="362"/>
      <c r="F20" s="362"/>
      <c r="G20" s="362"/>
      <c r="H20" s="457"/>
      <c r="I20" s="362"/>
      <c r="J20" s="362"/>
      <c r="K20" s="362"/>
      <c r="L20" s="457"/>
    </row>
    <row r="21" spans="1:15" s="35" customFormat="1" ht="21.95" customHeight="1">
      <c r="A21" s="667" t="s">
        <v>3</v>
      </c>
      <c r="B21" s="714">
        <v>100</v>
      </c>
      <c r="C21" s="625">
        <v>28.827409097017899</v>
      </c>
      <c r="D21" s="625">
        <f>B21-C21</f>
        <v>71.172590902982108</v>
      </c>
      <c r="E21" s="625"/>
      <c r="F21" s="625">
        <v>100</v>
      </c>
      <c r="G21" s="625">
        <v>28.490214862023905</v>
      </c>
      <c r="H21" s="625">
        <f>F21-G21</f>
        <v>71.509785137976095</v>
      </c>
      <c r="I21" s="625"/>
      <c r="J21" s="625">
        <v>100</v>
      </c>
      <c r="K21" s="625">
        <v>28.939</v>
      </c>
      <c r="L21" s="625">
        <v>71.070999999999998</v>
      </c>
    </row>
    <row r="22" spans="1:15" customFormat="1" ht="5.0999999999999996" customHeight="1">
      <c r="A22" s="224"/>
      <c r="B22" s="717"/>
      <c r="C22" s="459"/>
      <c r="D22" s="459"/>
      <c r="E22" s="459"/>
      <c r="F22" s="459"/>
      <c r="G22" s="459"/>
      <c r="H22" s="459"/>
      <c r="I22" s="459"/>
      <c r="J22" s="459"/>
      <c r="K22" s="459"/>
      <c r="L22" s="459"/>
    </row>
    <row r="23" spans="1:15" s="35" customFormat="1" ht="11.1" customHeight="1">
      <c r="A23" s="371" t="s">
        <v>79</v>
      </c>
      <c r="B23" s="273"/>
      <c r="C23" s="273"/>
      <c r="D23" s="273"/>
      <c r="E23" s="273"/>
      <c r="F23" s="273"/>
      <c r="G23" s="273"/>
      <c r="H23" s="273"/>
      <c r="I23" s="273"/>
      <c r="J23" s="273"/>
      <c r="K23" s="273"/>
      <c r="L23" s="273"/>
    </row>
    <row r="24" spans="1:15" customFormat="1">
      <c r="A24" s="79"/>
      <c r="B24" s="79"/>
      <c r="C24" s="79"/>
      <c r="D24" s="79"/>
      <c r="E24" s="79"/>
      <c r="F24" s="79"/>
      <c r="G24" s="79"/>
      <c r="H24" s="79"/>
      <c r="I24" s="79"/>
      <c r="J24" s="79"/>
      <c r="K24" s="464"/>
      <c r="L24" s="428"/>
    </row>
    <row r="25" spans="1:15" customFormat="1" ht="24.75" customHeight="1">
      <c r="A25" s="855" t="s">
        <v>276</v>
      </c>
      <c r="B25" s="811"/>
      <c r="C25" s="811"/>
      <c r="D25" s="811"/>
      <c r="E25" s="811"/>
      <c r="F25" s="811"/>
      <c r="G25" s="811"/>
      <c r="H25" s="811"/>
      <c r="I25" s="811"/>
      <c r="J25" s="811"/>
      <c r="K25" s="264"/>
      <c r="L25" s="264"/>
    </row>
    <row r="26" spans="1:15" customFormat="1" ht="12" customHeight="1">
      <c r="A26" s="611" t="s">
        <v>239</v>
      </c>
      <c r="B26" s="465"/>
      <c r="C26" s="465"/>
      <c r="D26" s="465"/>
      <c r="E26" s="465"/>
      <c r="F26" s="465"/>
      <c r="G26" s="465"/>
      <c r="H26" s="465"/>
      <c r="I26" s="465"/>
      <c r="J26" s="465"/>
      <c r="K26" s="465"/>
      <c r="L26" s="465"/>
    </row>
    <row r="27" spans="1:15" customFormat="1" ht="5.0999999999999996" customHeight="1">
      <c r="A27" s="611"/>
      <c r="B27" s="465"/>
      <c r="C27" s="465"/>
      <c r="D27" s="465"/>
      <c r="E27" s="465"/>
      <c r="F27" s="465"/>
      <c r="G27" s="465"/>
      <c r="H27" s="465"/>
      <c r="I27" s="465"/>
      <c r="J27" s="465"/>
      <c r="K27" s="465"/>
      <c r="L27" s="465"/>
    </row>
    <row r="28" spans="1:15" customFormat="1" ht="12" customHeight="1">
      <c r="A28" s="836" t="s">
        <v>245</v>
      </c>
      <c r="B28" s="853">
        <v>2015</v>
      </c>
      <c r="C28" s="846">
        <v>2016</v>
      </c>
      <c r="D28" s="846">
        <v>2017</v>
      </c>
      <c r="E28" s="466"/>
      <c r="F28" s="846">
        <v>2018</v>
      </c>
      <c r="G28" s="846">
        <v>2019</v>
      </c>
      <c r="H28" s="846">
        <v>2020</v>
      </c>
      <c r="I28" s="846"/>
      <c r="J28" s="846">
        <v>2021</v>
      </c>
      <c r="K28" s="845"/>
      <c r="L28" s="845"/>
      <c r="M28" s="844"/>
      <c r="N28" s="844"/>
      <c r="O28" s="844"/>
    </row>
    <row r="29" spans="1:15" customFormat="1" ht="12" customHeight="1">
      <c r="A29" s="837"/>
      <c r="B29" s="854"/>
      <c r="C29" s="847"/>
      <c r="D29" s="847"/>
      <c r="E29" s="467"/>
      <c r="F29" s="847"/>
      <c r="G29" s="847"/>
      <c r="H29" s="847"/>
      <c r="I29" s="847"/>
      <c r="J29" s="847"/>
      <c r="K29" s="845"/>
      <c r="L29" s="845"/>
      <c r="M29" s="844"/>
      <c r="N29" s="844"/>
      <c r="O29" s="844"/>
    </row>
    <row r="30" spans="1:15" customFormat="1" ht="3.75" customHeight="1">
      <c r="A30" s="666"/>
      <c r="B30" s="681"/>
      <c r="C30" s="144"/>
      <c r="D30" s="144"/>
      <c r="E30" s="157"/>
      <c r="F30" s="144"/>
      <c r="G30" s="144"/>
      <c r="H30" s="144"/>
      <c r="I30" s="144"/>
      <c r="J30" s="144"/>
      <c r="K30" s="144"/>
      <c r="L30" s="144"/>
      <c r="M30" s="127"/>
      <c r="N30" s="127"/>
      <c r="O30" s="127"/>
    </row>
    <row r="31" spans="1:15" customFormat="1" ht="21.95" customHeight="1">
      <c r="A31" s="323" t="s">
        <v>229</v>
      </c>
      <c r="B31" s="671">
        <v>38.997827394723863</v>
      </c>
      <c r="C31" s="132">
        <v>44.333060282185293</v>
      </c>
      <c r="D31" s="132">
        <v>48.8320748661205</v>
      </c>
      <c r="E31" s="157"/>
      <c r="F31" s="132">
        <v>53.974418473496257</v>
      </c>
      <c r="G31" s="132">
        <v>59.199927728551152</v>
      </c>
      <c r="H31" s="132">
        <v>63.711697046591617</v>
      </c>
      <c r="I31" s="132"/>
      <c r="J31" s="132">
        <v>71.221380605357453</v>
      </c>
      <c r="K31" s="468"/>
      <c r="L31" s="469"/>
      <c r="M31" s="202"/>
      <c r="N31" s="202"/>
      <c r="O31" s="202"/>
    </row>
    <row r="32" spans="1:15" customFormat="1" ht="3.75" customHeight="1">
      <c r="A32" s="666"/>
      <c r="B32" s="671"/>
      <c r="C32" s="132"/>
      <c r="D32" s="132"/>
      <c r="E32" s="157"/>
      <c r="F32" s="132"/>
      <c r="G32" s="132"/>
      <c r="H32" s="132"/>
      <c r="I32" s="132"/>
      <c r="J32" s="133"/>
      <c r="K32" s="132"/>
      <c r="L32" s="132"/>
      <c r="M32" s="202"/>
      <c r="N32" s="202"/>
      <c r="O32" s="202"/>
    </row>
    <row r="33" spans="1:22" customFormat="1" ht="21.95" customHeight="1">
      <c r="A33" s="257" t="s">
        <v>3</v>
      </c>
      <c r="B33" s="672">
        <v>25.682098533891637</v>
      </c>
      <c r="C33" s="133">
        <v>27.84651372330773</v>
      </c>
      <c r="D33" s="133">
        <v>30.501186648646097</v>
      </c>
      <c r="E33" s="157"/>
      <c r="F33" s="133">
        <v>34.425075581970447</v>
      </c>
      <c r="G33" s="133">
        <v>39.283126341719402</v>
      </c>
      <c r="H33" s="133">
        <v>50.42927773258247</v>
      </c>
      <c r="I33" s="133"/>
      <c r="J33" s="133">
        <v>61.465322249073481</v>
      </c>
      <c r="K33" s="157"/>
      <c r="L33" s="470"/>
      <c r="M33" s="25"/>
      <c r="N33" s="203"/>
      <c r="O33" s="203"/>
      <c r="P33" s="449"/>
    </row>
    <row r="34" spans="1:22" customFormat="1" ht="6.75" customHeight="1">
      <c r="A34" s="668"/>
      <c r="B34" s="718"/>
      <c r="C34" s="258"/>
      <c r="D34" s="258"/>
      <c r="E34" s="178"/>
      <c r="F34" s="258"/>
      <c r="G34" s="258"/>
      <c r="H34" s="258"/>
      <c r="I34" s="258"/>
      <c r="J34" s="258"/>
      <c r="K34" s="144"/>
      <c r="L34" s="144"/>
      <c r="M34" s="127"/>
      <c r="N34" s="127"/>
      <c r="O34" s="127"/>
    </row>
    <row r="35" spans="1:22" s="35" customFormat="1" ht="11.1" customHeight="1">
      <c r="A35" s="371" t="s">
        <v>79</v>
      </c>
      <c r="B35" s="143"/>
      <c r="C35" s="143"/>
      <c r="D35" s="143"/>
      <c r="E35" s="143"/>
      <c r="F35" s="143"/>
      <c r="G35" s="143"/>
      <c r="H35" s="143"/>
      <c r="I35" s="504"/>
      <c r="J35" s="143"/>
      <c r="K35" s="143"/>
      <c r="L35" s="376"/>
    </row>
    <row r="36" spans="1:22" customFormat="1" ht="11.45" customHeight="1"/>
    <row r="37" spans="1:22" customFormat="1" ht="15.95" customHeight="1">
      <c r="A37" s="802" t="s">
        <v>256</v>
      </c>
      <c r="B37" s="802"/>
      <c r="C37" s="802"/>
      <c r="D37" s="802"/>
      <c r="E37" s="802"/>
      <c r="F37" s="802"/>
      <c r="G37" s="802"/>
      <c r="H37" s="802"/>
      <c r="I37" s="802"/>
      <c r="J37" s="802"/>
    </row>
    <row r="38" spans="1:22" customFormat="1" ht="15.95" customHeight="1">
      <c r="A38" s="802" t="s">
        <v>240</v>
      </c>
      <c r="B38" s="802"/>
      <c r="C38" s="802"/>
      <c r="D38" s="802"/>
      <c r="E38" s="802"/>
      <c r="F38" s="802"/>
      <c r="G38" s="802"/>
      <c r="H38" s="802"/>
      <c r="I38" s="802"/>
      <c r="J38" s="802"/>
    </row>
    <row r="39" spans="1:22" customFormat="1" ht="15.95" customHeight="1">
      <c r="A39" s="618" t="s">
        <v>241</v>
      </c>
      <c r="B39" s="128"/>
      <c r="C39" s="128"/>
      <c r="D39" s="128"/>
      <c r="E39" s="128"/>
      <c r="F39" s="128"/>
      <c r="G39" s="128"/>
      <c r="H39" s="128"/>
      <c r="I39" s="128"/>
      <c r="J39" s="128"/>
    </row>
    <row r="40" spans="1:22" customFormat="1" ht="5.0999999999999996" customHeight="1">
      <c r="A40" s="618"/>
      <c r="B40" s="128"/>
      <c r="C40" s="128"/>
      <c r="D40" s="128"/>
      <c r="E40" s="128"/>
      <c r="F40" s="128"/>
      <c r="G40" s="128"/>
      <c r="H40" s="128"/>
      <c r="I40" s="128"/>
      <c r="J40" s="128"/>
    </row>
    <row r="41" spans="1:22" customFormat="1" ht="17.100000000000001" customHeight="1">
      <c r="A41" s="836" t="s">
        <v>245</v>
      </c>
      <c r="B41" s="841">
        <v>2015</v>
      </c>
      <c r="C41" s="839">
        <v>2016</v>
      </c>
      <c r="D41" s="839">
        <v>2017</v>
      </c>
      <c r="E41" s="471"/>
      <c r="F41" s="839">
        <v>2018</v>
      </c>
      <c r="G41" s="839">
        <v>2019</v>
      </c>
      <c r="H41" s="839">
        <v>2020</v>
      </c>
      <c r="I41" s="839"/>
      <c r="J41" s="839">
        <v>2021</v>
      </c>
      <c r="K41" s="79"/>
      <c r="L41" s="350"/>
      <c r="M41" s="849"/>
      <c r="N41" s="849"/>
      <c r="O41" s="849"/>
      <c r="P41" s="449"/>
      <c r="R41" s="350"/>
      <c r="S41" s="849"/>
      <c r="T41" s="849"/>
      <c r="U41" s="849"/>
      <c r="V41" s="350"/>
    </row>
    <row r="42" spans="1:22" customFormat="1" ht="17.100000000000001" customHeight="1">
      <c r="A42" s="837"/>
      <c r="B42" s="842"/>
      <c r="C42" s="840"/>
      <c r="D42" s="840"/>
      <c r="E42" s="402"/>
      <c r="F42" s="840"/>
      <c r="G42" s="840"/>
      <c r="H42" s="840"/>
      <c r="I42" s="840"/>
      <c r="J42" s="840"/>
      <c r="K42" s="79"/>
      <c r="L42" s="350"/>
      <c r="M42" s="849"/>
      <c r="N42" s="849"/>
      <c r="O42" s="849"/>
      <c r="P42" s="350"/>
      <c r="R42" s="350"/>
      <c r="S42" s="849"/>
      <c r="T42" s="849"/>
      <c r="U42" s="849"/>
      <c r="V42" s="350"/>
    </row>
    <row r="43" spans="1:22" s="35" customFormat="1" ht="24.75" customHeight="1">
      <c r="A43" s="719" t="s">
        <v>205</v>
      </c>
      <c r="B43" s="720"/>
      <c r="C43" s="150"/>
      <c r="D43" s="150"/>
      <c r="E43" s="150"/>
      <c r="F43" s="150"/>
      <c r="G43" s="150"/>
      <c r="H43" s="150"/>
      <c r="I43" s="150"/>
      <c r="J43" s="150"/>
      <c r="K43" s="273"/>
      <c r="L43" s="627"/>
      <c r="M43" s="404"/>
      <c r="N43" s="404"/>
      <c r="O43" s="404"/>
      <c r="P43" s="627"/>
      <c r="R43" s="627"/>
      <c r="S43" s="404"/>
      <c r="T43" s="404"/>
      <c r="U43" s="404"/>
      <c r="V43" s="627"/>
    </row>
    <row r="44" spans="1:22" s="35" customFormat="1" ht="20.100000000000001" customHeight="1">
      <c r="A44" s="667" t="s">
        <v>229</v>
      </c>
      <c r="B44" s="671">
        <v>37.642580353416811</v>
      </c>
      <c r="C44" s="132">
        <v>37.221253870857154</v>
      </c>
      <c r="D44" s="132">
        <v>36.724258017093149</v>
      </c>
      <c r="E44" s="150"/>
      <c r="F44" s="132">
        <v>36.155984469879783</v>
      </c>
      <c r="G44" s="132">
        <v>35.820792059349998</v>
      </c>
      <c r="H44" s="132">
        <v>29.1</v>
      </c>
      <c r="I44" s="132"/>
      <c r="J44" s="132">
        <v>36.06</v>
      </c>
      <c r="K44" s="628"/>
      <c r="L44" s="397"/>
      <c r="M44" s="397"/>
      <c r="N44" s="397"/>
      <c r="O44" s="397"/>
      <c r="P44" s="627"/>
      <c r="R44" s="397"/>
      <c r="S44" s="397"/>
      <c r="T44" s="397"/>
      <c r="U44" s="397"/>
      <c r="V44" s="627"/>
    </row>
    <row r="45" spans="1:22" s="35" customFormat="1" ht="20.100000000000001" customHeight="1">
      <c r="A45" s="667" t="s">
        <v>3</v>
      </c>
      <c r="B45" s="672">
        <v>40.697740592798489</v>
      </c>
      <c r="C45" s="133">
        <v>39.789533331091803</v>
      </c>
      <c r="D45" s="133">
        <v>40.397964447317392</v>
      </c>
      <c r="E45" s="150"/>
      <c r="F45" s="133">
        <v>38.464044688600858</v>
      </c>
      <c r="G45" s="133">
        <v>37.271287689946703</v>
      </c>
      <c r="H45" s="133">
        <v>33.5</v>
      </c>
      <c r="I45" s="133"/>
      <c r="J45" s="133">
        <v>40.173506500000002</v>
      </c>
      <c r="K45" s="273"/>
      <c r="L45" s="398"/>
      <c r="M45" s="398"/>
      <c r="N45" s="398"/>
      <c r="O45" s="398"/>
      <c r="P45" s="627"/>
      <c r="R45" s="398"/>
      <c r="S45" s="398"/>
      <c r="T45" s="398"/>
      <c r="U45" s="398"/>
      <c r="V45" s="627"/>
    </row>
    <row r="46" spans="1:22" s="35" customFormat="1" ht="14.1" customHeight="1">
      <c r="A46" s="719" t="s">
        <v>203</v>
      </c>
      <c r="B46" s="672"/>
      <c r="C46" s="133"/>
      <c r="D46" s="133"/>
      <c r="E46" s="150"/>
      <c r="F46" s="133"/>
      <c r="G46" s="133"/>
      <c r="H46" s="133"/>
      <c r="I46" s="133"/>
      <c r="J46" s="389"/>
      <c r="K46" s="273"/>
      <c r="M46" s="133"/>
      <c r="N46" s="133"/>
      <c r="O46" s="133"/>
      <c r="R46" s="398"/>
      <c r="S46" s="133"/>
      <c r="T46" s="133"/>
      <c r="U46" s="133"/>
    </row>
    <row r="47" spans="1:22" s="35" customFormat="1" ht="20.100000000000001" customHeight="1">
      <c r="A47" s="667" t="s">
        <v>229</v>
      </c>
      <c r="B47" s="671">
        <v>38.185774519183113</v>
      </c>
      <c r="C47" s="132">
        <v>37.969400174117744</v>
      </c>
      <c r="D47" s="132">
        <v>37.542240680155494</v>
      </c>
      <c r="E47" s="150"/>
      <c r="F47" s="132">
        <v>37.319815365072017</v>
      </c>
      <c r="G47" s="132">
        <v>36.683237933068348</v>
      </c>
      <c r="H47" s="132">
        <v>29.4</v>
      </c>
      <c r="I47" s="132"/>
      <c r="J47" s="132">
        <v>36.770000000000003</v>
      </c>
      <c r="K47" s="273"/>
      <c r="L47" s="399"/>
      <c r="M47" s="126"/>
      <c r="N47" s="126"/>
      <c r="O47" s="126"/>
      <c r="R47" s="399"/>
      <c r="S47" s="126"/>
      <c r="T47" s="126"/>
      <c r="U47" s="126"/>
    </row>
    <row r="48" spans="1:22" s="35" customFormat="1" ht="20.100000000000001" customHeight="1">
      <c r="A48" s="667" t="s">
        <v>3</v>
      </c>
      <c r="B48" s="672">
        <v>40.150440014280562</v>
      </c>
      <c r="C48" s="133">
        <v>39.913658198790699</v>
      </c>
      <c r="D48" s="133">
        <v>40.627135388031775</v>
      </c>
      <c r="E48" s="150"/>
      <c r="F48" s="133">
        <v>39.060782677212345</v>
      </c>
      <c r="G48" s="133">
        <v>38.458048435914002</v>
      </c>
      <c r="H48" s="133">
        <v>34.1</v>
      </c>
      <c r="I48" s="133"/>
      <c r="J48" s="133">
        <v>40.936540000000001</v>
      </c>
      <c r="K48" s="273"/>
      <c r="L48" s="400"/>
      <c r="M48" s="33"/>
      <c r="N48" s="33"/>
      <c r="O48" s="33"/>
      <c r="R48" s="400"/>
      <c r="S48" s="33"/>
      <c r="T48" s="33"/>
      <c r="U48" s="33"/>
    </row>
    <row r="49" spans="1:21" s="35" customFormat="1" ht="14.1" customHeight="1">
      <c r="A49" s="719" t="s">
        <v>204</v>
      </c>
      <c r="B49" s="672"/>
      <c r="C49" s="133"/>
      <c r="D49" s="133"/>
      <c r="E49" s="150"/>
      <c r="F49" s="133"/>
      <c r="G49" s="133"/>
      <c r="H49" s="133"/>
      <c r="I49" s="133"/>
      <c r="J49" s="133"/>
      <c r="K49" s="273"/>
      <c r="M49" s="133"/>
      <c r="N49" s="133"/>
      <c r="O49" s="133"/>
      <c r="R49" s="398"/>
      <c r="S49" s="133"/>
      <c r="T49" s="133"/>
      <c r="U49" s="133"/>
    </row>
    <row r="50" spans="1:21" s="35" customFormat="1" ht="20.100000000000001" customHeight="1">
      <c r="A50" s="667" t="s">
        <v>229</v>
      </c>
      <c r="B50" s="671">
        <v>37.10400252502648</v>
      </c>
      <c r="C50" s="132">
        <v>36.47964896740055</v>
      </c>
      <c r="D50" s="132">
        <v>35.913616252369074</v>
      </c>
      <c r="E50" s="150"/>
      <c r="F50" s="132">
        <v>35.002862455408646</v>
      </c>
      <c r="G50" s="132">
        <v>34.966481624347601</v>
      </c>
      <c r="H50" s="132">
        <v>28.7</v>
      </c>
      <c r="I50" s="132"/>
      <c r="J50" s="132">
        <v>35.35</v>
      </c>
      <c r="K50" s="273"/>
      <c r="L50" s="629"/>
      <c r="M50" s="126"/>
      <c r="N50" s="126"/>
      <c r="O50" s="126"/>
      <c r="R50" s="399"/>
      <c r="S50" s="126"/>
      <c r="T50" s="126"/>
      <c r="U50" s="126"/>
    </row>
    <row r="51" spans="1:21" s="35" customFormat="1" ht="20.100000000000001" customHeight="1">
      <c r="A51" s="667" t="s">
        <v>3</v>
      </c>
      <c r="B51" s="672">
        <v>41.240932945390405</v>
      </c>
      <c r="C51" s="133">
        <v>39.666227974045526</v>
      </c>
      <c r="D51" s="133">
        <v>40.170106119259671</v>
      </c>
      <c r="E51" s="150"/>
      <c r="F51" s="133">
        <v>37.87021217679473</v>
      </c>
      <c r="G51" s="133">
        <v>36.089320450868399</v>
      </c>
      <c r="H51" s="133">
        <v>32.799999999999997</v>
      </c>
      <c r="I51" s="133"/>
      <c r="J51" s="133">
        <v>39.41234</v>
      </c>
      <c r="K51" s="273"/>
      <c r="L51" s="629"/>
      <c r="M51" s="133"/>
      <c r="N51" s="133"/>
      <c r="O51" s="133"/>
      <c r="R51" s="398"/>
      <c r="S51" s="133"/>
      <c r="T51" s="133"/>
      <c r="U51" s="133"/>
    </row>
    <row r="52" spans="1:21" customFormat="1" ht="5.0999999999999996" customHeight="1">
      <c r="A52" s="668"/>
      <c r="B52" s="721"/>
      <c r="C52" s="201"/>
      <c r="D52" s="201"/>
      <c r="E52" s="201"/>
      <c r="F52" s="201"/>
      <c r="G52" s="201"/>
      <c r="H52" s="201"/>
      <c r="I52" s="201"/>
      <c r="J52" s="201"/>
      <c r="K52" s="79"/>
      <c r="M52" s="1"/>
      <c r="N52" s="1"/>
      <c r="O52" s="1"/>
    </row>
    <row r="53" spans="1:21" s="35" customFormat="1" ht="11.1" customHeight="1">
      <c r="A53" s="474" t="s">
        <v>65</v>
      </c>
      <c r="B53" s="474"/>
      <c r="C53" s="474"/>
      <c r="D53" s="474"/>
      <c r="E53" s="474"/>
      <c r="F53" s="474"/>
      <c r="G53" s="474"/>
      <c r="H53" s="474"/>
      <c r="I53" s="474"/>
      <c r="J53" s="474"/>
      <c r="K53" s="273"/>
    </row>
    <row r="54" spans="1:21" customFormat="1" ht="11.45" customHeight="1">
      <c r="A54" s="79"/>
      <c r="B54" s="79"/>
      <c r="C54" s="79"/>
      <c r="D54" s="79"/>
      <c r="E54" s="79"/>
      <c r="F54" s="79"/>
      <c r="G54" s="79"/>
      <c r="H54" s="79"/>
      <c r="I54" s="79"/>
      <c r="J54" s="79"/>
      <c r="K54" s="79"/>
    </row>
    <row r="55" spans="1:21" customFormat="1" ht="12" customHeight="1">
      <c r="A55" s="811" t="s">
        <v>233</v>
      </c>
      <c r="B55" s="811"/>
      <c r="C55" s="811"/>
      <c r="D55" s="811"/>
      <c r="E55" s="811"/>
      <c r="F55" s="811"/>
      <c r="G55" s="811"/>
      <c r="H55" s="811"/>
      <c r="I55" s="811"/>
      <c r="J55" s="811"/>
      <c r="K55" s="264"/>
      <c r="L55" s="338"/>
      <c r="M55" s="338"/>
    </row>
    <row r="56" spans="1:21" ht="12" customHeight="1">
      <c r="A56" s="802" t="s">
        <v>242</v>
      </c>
      <c r="B56" s="802"/>
      <c r="C56" s="802"/>
      <c r="D56" s="802"/>
      <c r="E56" s="802"/>
      <c r="F56" s="802"/>
      <c r="G56" s="802"/>
      <c r="H56" s="802"/>
      <c r="I56" s="802"/>
      <c r="J56" s="802"/>
      <c r="K56" s="157"/>
    </row>
    <row r="57" spans="1:21" customFormat="1" ht="12" customHeight="1">
      <c r="A57" s="618" t="s">
        <v>238</v>
      </c>
      <c r="B57" s="257"/>
      <c r="C57" s="257"/>
      <c r="D57" s="257"/>
      <c r="E57" s="257"/>
      <c r="F57" s="257"/>
      <c r="G57" s="257"/>
      <c r="H57" s="257"/>
      <c r="I57" s="257"/>
      <c r="J57" s="257"/>
      <c r="K57" s="163"/>
      <c r="L57" s="1"/>
    </row>
    <row r="58" spans="1:21" customFormat="1" ht="5.0999999999999996" customHeight="1">
      <c r="A58" s="618"/>
      <c r="B58" s="257"/>
      <c r="C58" s="257"/>
      <c r="D58" s="257"/>
      <c r="E58" s="257"/>
      <c r="F58" s="257"/>
      <c r="G58" s="257"/>
      <c r="H58" s="257"/>
      <c r="I58" s="257"/>
      <c r="J58" s="257"/>
      <c r="K58" s="163"/>
      <c r="L58" s="1"/>
    </row>
    <row r="59" spans="1:21" customFormat="1">
      <c r="A59" s="836" t="s">
        <v>267</v>
      </c>
      <c r="B59" s="841">
        <v>2015</v>
      </c>
      <c r="C59" s="839">
        <v>2016</v>
      </c>
      <c r="D59" s="839">
        <v>2017</v>
      </c>
      <c r="E59" s="475"/>
      <c r="F59" s="839">
        <v>2018</v>
      </c>
      <c r="G59" s="839">
        <v>2019</v>
      </c>
      <c r="H59" s="839">
        <v>2020</v>
      </c>
      <c r="I59" s="839"/>
      <c r="J59" s="839">
        <v>2021</v>
      </c>
      <c r="K59" s="845"/>
      <c r="L59" s="844"/>
      <c r="M59" s="844"/>
      <c r="N59" s="844"/>
      <c r="O59" s="844"/>
    </row>
    <row r="60" spans="1:21" customFormat="1" ht="16.5">
      <c r="A60" s="837"/>
      <c r="B60" s="842"/>
      <c r="C60" s="840"/>
      <c r="D60" s="840"/>
      <c r="E60" s="476"/>
      <c r="F60" s="840"/>
      <c r="G60" s="840"/>
      <c r="H60" s="840"/>
      <c r="I60" s="840"/>
      <c r="J60" s="840"/>
      <c r="K60" s="845"/>
      <c r="L60" s="844"/>
      <c r="M60" s="844"/>
      <c r="N60" s="844"/>
      <c r="O60" s="844"/>
      <c r="P60" s="449"/>
    </row>
    <row r="61" spans="1:21" customFormat="1" ht="3.6" customHeight="1">
      <c r="A61" s="257"/>
      <c r="B61" s="722"/>
      <c r="C61" s="472"/>
      <c r="D61" s="472"/>
      <c r="E61" s="455"/>
      <c r="F61" s="472"/>
      <c r="G61" s="472"/>
      <c r="H61" s="472"/>
      <c r="I61" s="157"/>
      <c r="J61" s="472"/>
      <c r="K61" s="163"/>
      <c r="L61" s="1"/>
      <c r="M61" s="1"/>
      <c r="N61" s="1"/>
      <c r="O61" s="1"/>
    </row>
    <row r="62" spans="1:21" customFormat="1" ht="20.100000000000001" customHeight="1">
      <c r="A62" s="460" t="s">
        <v>229</v>
      </c>
      <c r="B62" s="671">
        <v>4779.8051459108065</v>
      </c>
      <c r="C62" s="132">
        <v>4725.3850596514321</v>
      </c>
      <c r="D62" s="132">
        <v>4738.5130808645927</v>
      </c>
      <c r="E62" s="455"/>
      <c r="F62" s="132">
        <v>4716.0903278696533</v>
      </c>
      <c r="G62" s="132">
        <v>4766.1897260508804</v>
      </c>
      <c r="H62" s="132">
        <v>4334.7672408242224</v>
      </c>
      <c r="I62" s="157"/>
      <c r="J62" s="132">
        <v>5098.5397000000003</v>
      </c>
      <c r="K62" s="132"/>
      <c r="L62" s="126"/>
      <c r="M62" s="126"/>
      <c r="N62" s="126"/>
      <c r="O62" s="126"/>
      <c r="P62" s="126"/>
      <c r="Q62" s="126"/>
      <c r="R62" s="126"/>
      <c r="S62" s="126"/>
    </row>
    <row r="63" spans="1:21" customFormat="1" ht="20.100000000000001" customHeight="1">
      <c r="A63" s="257" t="s">
        <v>1</v>
      </c>
      <c r="B63" s="672">
        <v>2685.1900086031878</v>
      </c>
      <c r="C63" s="133">
        <v>2673.0034674916428</v>
      </c>
      <c r="D63" s="133">
        <v>2667.6948457802091</v>
      </c>
      <c r="E63" s="455"/>
      <c r="F63" s="133">
        <v>2709.7082531313895</v>
      </c>
      <c r="G63" s="133">
        <v>2721.4573700360402</v>
      </c>
      <c r="H63" s="133">
        <v>2531.5083520085814</v>
      </c>
      <c r="I63" s="157"/>
      <c r="J63" s="133">
        <v>2887.1504</v>
      </c>
      <c r="K63" s="133"/>
      <c r="L63" s="33"/>
      <c r="M63" s="33"/>
      <c r="N63" s="33"/>
      <c r="O63" s="33"/>
    </row>
    <row r="64" spans="1:21" customFormat="1" ht="20.100000000000001" customHeight="1">
      <c r="A64" s="257" t="s">
        <v>2</v>
      </c>
      <c r="B64" s="672">
        <v>2094.6151373075827</v>
      </c>
      <c r="C64" s="133">
        <v>2052.3815921597579</v>
      </c>
      <c r="D64" s="133">
        <v>2070.8182350843877</v>
      </c>
      <c r="E64" s="455"/>
      <c r="F64" s="133">
        <v>2006.382074738264</v>
      </c>
      <c r="G64" s="133">
        <v>2044.73235601483</v>
      </c>
      <c r="H64" s="133">
        <v>1803.2588888156415</v>
      </c>
      <c r="I64" s="157"/>
      <c r="J64" s="133">
        <v>2211.3892999999998</v>
      </c>
      <c r="K64" s="133"/>
      <c r="L64" s="33"/>
      <c r="M64" s="33"/>
      <c r="N64" s="33"/>
      <c r="O64" s="33"/>
    </row>
    <row r="65" spans="1:19" customFormat="1" ht="3.75" customHeight="1">
      <c r="A65" s="460"/>
      <c r="B65" s="672"/>
      <c r="C65" s="133"/>
      <c r="D65" s="133"/>
      <c r="E65" s="455"/>
      <c r="F65" s="133"/>
      <c r="G65" s="133"/>
      <c r="H65" s="133"/>
      <c r="I65" s="157"/>
      <c r="J65" s="133"/>
      <c r="K65" s="133"/>
      <c r="L65" s="33"/>
      <c r="M65" s="33"/>
      <c r="N65" s="33"/>
      <c r="O65" s="33"/>
    </row>
    <row r="66" spans="1:19" customFormat="1" ht="20.100000000000001" customHeight="1">
      <c r="A66" s="460" t="s">
        <v>3</v>
      </c>
      <c r="B66" s="671">
        <v>252.27788907387486</v>
      </c>
      <c r="C66" s="132">
        <v>230.78674619038765</v>
      </c>
      <c r="D66" s="132">
        <v>241.85199372866433</v>
      </c>
      <c r="E66" s="455"/>
      <c r="F66" s="132">
        <v>220.67824828147889</v>
      </c>
      <c r="G66" s="132">
        <v>221.992307952472</v>
      </c>
      <c r="H66" s="132">
        <v>266.63328379535676</v>
      </c>
      <c r="I66" s="157"/>
      <c r="J66" s="132">
        <v>302.5729</v>
      </c>
      <c r="K66" s="132"/>
      <c r="L66" s="126"/>
      <c r="M66" s="126"/>
      <c r="N66" s="126"/>
      <c r="O66" s="126"/>
      <c r="P66" s="126"/>
      <c r="Q66" s="126"/>
      <c r="R66" s="126"/>
      <c r="S66" s="126"/>
    </row>
    <row r="67" spans="1:19" customFormat="1" ht="20.100000000000001" customHeight="1">
      <c r="A67" s="257" t="s">
        <v>1</v>
      </c>
      <c r="B67" s="672">
        <v>121.52312092806228</v>
      </c>
      <c r="C67" s="133">
        <v>112.99776878632841</v>
      </c>
      <c r="D67" s="133">
        <v>132.6201858843026</v>
      </c>
      <c r="E67" s="455"/>
      <c r="F67" s="133">
        <v>125.22218208599091</v>
      </c>
      <c r="G67" s="133">
        <v>117.424639427838</v>
      </c>
      <c r="H67" s="133">
        <v>143.16930372858047</v>
      </c>
      <c r="I67" s="157"/>
      <c r="J67" s="133">
        <v>159.1</v>
      </c>
      <c r="K67" s="133"/>
      <c r="L67" s="33"/>
      <c r="M67" s="33"/>
      <c r="N67" s="33"/>
      <c r="O67" s="33"/>
    </row>
    <row r="68" spans="1:19" customFormat="1" ht="20.100000000000001" customHeight="1">
      <c r="A68" s="257" t="s">
        <v>2</v>
      </c>
      <c r="B68" s="672">
        <v>130.75476814581265</v>
      </c>
      <c r="C68" s="133">
        <v>117.78897740405911</v>
      </c>
      <c r="D68" s="133">
        <v>109.23180784436175</v>
      </c>
      <c r="E68" s="455"/>
      <c r="F68" s="133">
        <v>95.456066195487978</v>
      </c>
      <c r="G68" s="133">
        <v>104.567668524635</v>
      </c>
      <c r="H68" s="133">
        <v>123.46398006677627</v>
      </c>
      <c r="I68" s="157"/>
      <c r="J68" s="133">
        <v>143.42490000000001</v>
      </c>
      <c r="K68" s="133"/>
      <c r="L68" s="33"/>
      <c r="M68" s="33"/>
      <c r="N68" s="33"/>
      <c r="O68" s="33"/>
    </row>
    <row r="69" spans="1:19" customFormat="1" ht="5.0999999999999996" customHeight="1">
      <c r="A69" s="668"/>
      <c r="B69" s="721"/>
      <c r="C69" s="201"/>
      <c r="D69" s="201"/>
      <c r="E69" s="201"/>
      <c r="F69" s="201"/>
      <c r="G69" s="201"/>
      <c r="H69" s="201"/>
      <c r="I69" s="201"/>
      <c r="J69" s="201"/>
      <c r="K69" s="133"/>
      <c r="L69" s="33"/>
      <c r="M69" s="33"/>
      <c r="N69" s="33"/>
      <c r="O69" s="33"/>
    </row>
    <row r="70" spans="1:19" s="35" customFormat="1" ht="11.1" customHeight="1">
      <c r="A70" s="371" t="s">
        <v>79</v>
      </c>
      <c r="B70" s="133"/>
      <c r="C70" s="143"/>
      <c r="D70" s="143"/>
      <c r="E70" s="143"/>
      <c r="F70" s="143"/>
      <c r="G70" s="143"/>
      <c r="H70" s="504"/>
      <c r="I70" s="143"/>
      <c r="J70" s="505"/>
      <c r="K70" s="143"/>
      <c r="L70" s="18"/>
    </row>
    <row r="71" spans="1:19" customFormat="1">
      <c r="A71" s="79"/>
      <c r="B71" s="79"/>
      <c r="C71" s="79"/>
      <c r="D71" s="79"/>
      <c r="E71" s="79"/>
      <c r="F71" s="79"/>
      <c r="G71" s="79"/>
      <c r="H71" s="79"/>
      <c r="I71" s="79"/>
      <c r="J71" s="79"/>
      <c r="K71" s="79"/>
    </row>
    <row r="72" spans="1:19" ht="30.75" customHeight="1">
      <c r="A72" s="773"/>
      <c r="B72" s="774">
        <v>130.75476814581265</v>
      </c>
      <c r="C72" s="774">
        <v>117.78897740405911</v>
      </c>
      <c r="D72" s="774">
        <v>109.23180784436175</v>
      </c>
      <c r="E72" s="774"/>
      <c r="F72" s="774">
        <v>95.456066195487978</v>
      </c>
      <c r="G72" s="774">
        <v>104.567668524635</v>
      </c>
      <c r="H72" s="774">
        <v>123.46398006677627</v>
      </c>
      <c r="I72" s="774"/>
      <c r="J72" s="774">
        <v>143.42490000000001</v>
      </c>
      <c r="K72" s="775"/>
      <c r="L72" s="776"/>
    </row>
    <row r="73" spans="1:19">
      <c r="A73" s="835"/>
      <c r="B73" s="835"/>
      <c r="C73" s="835"/>
      <c r="D73" s="835"/>
      <c r="E73" s="835"/>
      <c r="F73" s="835"/>
      <c r="G73" s="835"/>
      <c r="H73" s="835"/>
      <c r="I73" s="835"/>
      <c r="J73" s="835"/>
      <c r="K73" s="835"/>
      <c r="L73" s="777"/>
    </row>
    <row r="74" spans="1:19" ht="17.25" customHeight="1">
      <c r="A74" s="835"/>
      <c r="B74" s="835"/>
      <c r="C74" s="835"/>
      <c r="D74" s="835"/>
      <c r="E74" s="835"/>
      <c r="F74" s="835"/>
      <c r="G74" s="835"/>
      <c r="H74" s="835"/>
      <c r="I74" s="835"/>
      <c r="J74" s="835"/>
      <c r="K74" s="835"/>
      <c r="L74" s="835"/>
    </row>
    <row r="75" spans="1:19">
      <c r="A75" s="777"/>
      <c r="B75" s="777"/>
      <c r="C75" s="777"/>
      <c r="D75" s="777"/>
      <c r="E75" s="777"/>
      <c r="F75" s="777"/>
      <c r="G75" s="777"/>
      <c r="H75" s="777"/>
      <c r="I75" s="777"/>
      <c r="J75" s="777"/>
      <c r="K75" s="777"/>
      <c r="L75" s="777"/>
    </row>
    <row r="76" spans="1:19">
      <c r="A76" s="777"/>
      <c r="B76" s="777"/>
      <c r="C76" s="777"/>
      <c r="D76" s="777"/>
      <c r="E76" s="777"/>
      <c r="F76" s="777"/>
      <c r="G76" s="777"/>
      <c r="H76" s="777"/>
      <c r="I76" s="777"/>
      <c r="J76" s="777"/>
      <c r="K76" s="777"/>
      <c r="L76" s="777"/>
    </row>
    <row r="77" spans="1:19">
      <c r="A77" s="777"/>
      <c r="B77" s="777"/>
      <c r="C77" s="777"/>
      <c r="D77" s="777"/>
      <c r="E77" s="777"/>
      <c r="F77" s="777"/>
      <c r="G77" s="777"/>
      <c r="H77" s="777"/>
      <c r="I77" s="777"/>
      <c r="J77" s="777"/>
      <c r="K77" s="777"/>
      <c r="L77" s="777"/>
    </row>
    <row r="78" spans="1:19">
      <c r="A78" s="777"/>
      <c r="B78" s="777"/>
      <c r="C78" s="777"/>
      <c r="D78" s="777"/>
      <c r="E78" s="777"/>
      <c r="F78" s="777"/>
      <c r="G78" s="777"/>
      <c r="H78" s="777"/>
      <c r="I78" s="777"/>
      <c r="J78" s="777"/>
      <c r="K78" s="777"/>
      <c r="L78" s="777"/>
    </row>
    <row r="79" spans="1:19">
      <c r="A79" s="777"/>
      <c r="B79" s="777"/>
      <c r="C79" s="777"/>
      <c r="D79" s="777"/>
      <c r="E79" s="777"/>
      <c r="F79" s="777"/>
      <c r="G79" s="777"/>
      <c r="H79" s="777"/>
      <c r="I79" s="777"/>
      <c r="J79" s="777"/>
      <c r="K79" s="777"/>
      <c r="L79" s="777"/>
    </row>
    <row r="80" spans="1:19">
      <c r="A80" s="777"/>
      <c r="B80" s="777"/>
      <c r="C80" s="777"/>
      <c r="D80" s="777"/>
      <c r="E80" s="777"/>
      <c r="F80" s="777"/>
      <c r="G80" s="777"/>
      <c r="H80" s="777"/>
      <c r="I80" s="777"/>
      <c r="J80" s="777"/>
      <c r="K80" s="777"/>
      <c r="L80" s="777"/>
    </row>
    <row r="81" spans="1:12">
      <c r="A81" s="777"/>
      <c r="B81" s="777"/>
      <c r="C81" s="777"/>
      <c r="D81" s="777"/>
      <c r="E81" s="777"/>
      <c r="F81" s="777"/>
      <c r="G81" s="777"/>
      <c r="H81" s="777"/>
      <c r="I81" s="777"/>
      <c r="J81" s="777"/>
      <c r="K81" s="777"/>
      <c r="L81" s="777"/>
    </row>
    <row r="82" spans="1:12">
      <c r="A82" s="777"/>
      <c r="B82" s="777"/>
      <c r="C82" s="777"/>
      <c r="D82" s="777"/>
      <c r="E82" s="777"/>
      <c r="F82" s="777"/>
      <c r="G82" s="777"/>
      <c r="H82" s="777"/>
      <c r="I82" s="777"/>
      <c r="J82" s="777"/>
      <c r="K82" s="777"/>
      <c r="L82" s="777"/>
    </row>
    <row r="83" spans="1:12">
      <c r="A83" s="777"/>
      <c r="B83" s="777"/>
      <c r="C83" s="777"/>
      <c r="D83" s="777"/>
      <c r="E83" s="777"/>
      <c r="F83" s="777"/>
      <c r="G83" s="777"/>
      <c r="H83" s="777"/>
      <c r="I83" s="777"/>
      <c r="J83" s="777"/>
      <c r="K83" s="777"/>
      <c r="L83" s="777"/>
    </row>
    <row r="84" spans="1:12">
      <c r="A84" s="777"/>
      <c r="B84" s="777"/>
      <c r="C84" s="777"/>
      <c r="D84" s="777"/>
      <c r="E84" s="777"/>
      <c r="F84" s="777"/>
      <c r="G84" s="777"/>
      <c r="H84" s="777"/>
      <c r="I84" s="777"/>
      <c r="J84" s="777"/>
      <c r="K84" s="777"/>
      <c r="L84" s="777"/>
    </row>
    <row r="85" spans="1:12">
      <c r="A85" s="777"/>
      <c r="B85" s="777"/>
      <c r="C85" s="777"/>
      <c r="D85" s="777"/>
      <c r="E85" s="777"/>
      <c r="F85" s="777"/>
      <c r="G85" s="777"/>
      <c r="H85" s="777"/>
      <c r="I85" s="777"/>
      <c r="J85" s="777"/>
      <c r="K85" s="777"/>
      <c r="L85" s="777"/>
    </row>
    <row r="86" spans="1:12">
      <c r="A86" s="777"/>
      <c r="B86" s="777"/>
      <c r="C86" s="777"/>
      <c r="D86" s="777"/>
      <c r="E86" s="777"/>
      <c r="F86" s="777"/>
      <c r="G86" s="777"/>
      <c r="H86" s="777"/>
      <c r="I86" s="777"/>
      <c r="J86" s="777"/>
      <c r="K86" s="777"/>
      <c r="L86" s="777"/>
    </row>
    <row r="87" spans="1:12">
      <c r="A87" s="777"/>
      <c r="B87" s="777"/>
      <c r="C87" s="777"/>
      <c r="D87" s="777"/>
      <c r="E87" s="777"/>
      <c r="F87" s="777"/>
      <c r="G87" s="777"/>
      <c r="H87" s="777"/>
      <c r="I87" s="777"/>
      <c r="J87" s="777"/>
      <c r="K87" s="777"/>
      <c r="L87" s="777"/>
    </row>
    <row r="88" spans="1:12">
      <c r="A88" s="777"/>
      <c r="B88" s="777"/>
      <c r="C88" s="777"/>
      <c r="D88" s="777"/>
      <c r="E88" s="777"/>
      <c r="F88" s="777"/>
      <c r="G88" s="777"/>
      <c r="H88" s="777"/>
      <c r="I88" s="777"/>
      <c r="J88" s="777"/>
      <c r="K88" s="777"/>
      <c r="L88" s="777"/>
    </row>
    <row r="89" spans="1:12">
      <c r="A89" s="777"/>
      <c r="B89" s="777"/>
      <c r="C89" s="777"/>
      <c r="D89" s="777"/>
      <c r="E89" s="777"/>
      <c r="F89" s="777"/>
      <c r="G89" s="777"/>
      <c r="H89" s="777"/>
      <c r="I89" s="777"/>
      <c r="J89" s="777"/>
      <c r="K89" s="777"/>
      <c r="L89" s="777"/>
    </row>
    <row r="90" spans="1:12">
      <c r="A90" s="777"/>
      <c r="B90" s="777"/>
      <c r="C90" s="777"/>
      <c r="D90" s="777"/>
      <c r="E90" s="777"/>
      <c r="F90" s="777"/>
      <c r="G90" s="777"/>
      <c r="H90" s="777"/>
      <c r="I90" s="777"/>
      <c r="J90" s="777"/>
      <c r="K90" s="777"/>
      <c r="L90" s="777"/>
    </row>
    <row r="91" spans="1:12">
      <c r="A91" s="777"/>
      <c r="B91" s="777"/>
      <c r="C91" s="777"/>
      <c r="D91" s="777"/>
      <c r="E91" s="777"/>
      <c r="F91" s="777"/>
      <c r="G91" s="777"/>
      <c r="H91" s="777"/>
      <c r="I91" s="777"/>
      <c r="J91" s="777"/>
      <c r="K91" s="777"/>
      <c r="L91" s="777"/>
    </row>
    <row r="92" spans="1:12">
      <c r="A92" s="777"/>
      <c r="B92" s="777"/>
      <c r="C92" s="777"/>
      <c r="D92" s="777"/>
      <c r="E92" s="777"/>
      <c r="F92" s="777"/>
      <c r="G92" s="777"/>
      <c r="H92" s="777"/>
      <c r="I92" s="777"/>
      <c r="J92" s="777"/>
      <c r="K92" s="777"/>
      <c r="L92" s="777"/>
    </row>
    <row r="93" spans="1:12">
      <c r="A93" s="777"/>
      <c r="B93" s="777"/>
      <c r="C93" s="777"/>
      <c r="D93" s="777"/>
      <c r="E93" s="777"/>
      <c r="F93" s="777"/>
      <c r="G93" s="777"/>
      <c r="H93" s="777"/>
      <c r="I93" s="777"/>
      <c r="J93" s="777"/>
      <c r="K93" s="777"/>
      <c r="L93" s="777"/>
    </row>
    <row r="94" spans="1:12">
      <c r="A94" s="777"/>
      <c r="B94" s="777"/>
      <c r="C94" s="777"/>
      <c r="D94" s="777"/>
      <c r="E94" s="777"/>
      <c r="F94" s="777"/>
      <c r="G94" s="777"/>
      <c r="H94" s="777"/>
      <c r="I94" s="777"/>
      <c r="J94" s="777"/>
      <c r="K94" s="777"/>
      <c r="L94" s="777"/>
    </row>
    <row r="95" spans="1:12">
      <c r="A95" s="777"/>
      <c r="B95" s="777"/>
      <c r="C95" s="777"/>
      <c r="D95" s="777"/>
      <c r="E95" s="777"/>
      <c r="F95" s="777"/>
      <c r="G95" s="777"/>
      <c r="H95" s="777"/>
      <c r="I95" s="777"/>
      <c r="J95" s="777"/>
      <c r="K95" s="777"/>
      <c r="L95" s="777"/>
    </row>
    <row r="96" spans="1:12">
      <c r="A96" s="777"/>
      <c r="B96" s="777"/>
      <c r="C96" s="777"/>
      <c r="D96" s="777"/>
      <c r="E96" s="777"/>
      <c r="F96" s="777"/>
      <c r="G96" s="777"/>
      <c r="H96" s="777"/>
      <c r="I96" s="777"/>
      <c r="J96" s="777"/>
      <c r="K96" s="777"/>
      <c r="L96" s="777"/>
    </row>
    <row r="97" spans="1:12">
      <c r="A97" s="777"/>
      <c r="B97" s="777"/>
      <c r="C97" s="777"/>
      <c r="D97" s="777"/>
      <c r="E97" s="777"/>
      <c r="F97" s="777"/>
      <c r="G97" s="777"/>
      <c r="H97" s="777"/>
      <c r="I97" s="777"/>
      <c r="J97" s="777"/>
      <c r="K97" s="777"/>
      <c r="L97" s="777"/>
    </row>
  </sheetData>
  <mergeCells count="62">
    <mergeCell ref="A25:J25"/>
    <mergeCell ref="J41:J42"/>
    <mergeCell ref="J4:L4"/>
    <mergeCell ref="A13:L13"/>
    <mergeCell ref="A14:L14"/>
    <mergeCell ref="A16:A17"/>
    <mergeCell ref="B16:D16"/>
    <mergeCell ref="F16:H16"/>
    <mergeCell ref="J16:L16"/>
    <mergeCell ref="B4:D4"/>
    <mergeCell ref="S41:S42"/>
    <mergeCell ref="T41:T42"/>
    <mergeCell ref="U41:U42"/>
    <mergeCell ref="O41:O42"/>
    <mergeCell ref="M41:M42"/>
    <mergeCell ref="N4:O4"/>
    <mergeCell ref="N28:N29"/>
    <mergeCell ref="N41:N42"/>
    <mergeCell ref="N59:N60"/>
    <mergeCell ref="O28:O29"/>
    <mergeCell ref="K28:K29"/>
    <mergeCell ref="A37:J37"/>
    <mergeCell ref="C28:C29"/>
    <mergeCell ref="D28:D29"/>
    <mergeCell ref="O59:O60"/>
    <mergeCell ref="A38:J38"/>
    <mergeCell ref="A56:J56"/>
    <mergeCell ref="F28:F29"/>
    <mergeCell ref="G28:G29"/>
    <mergeCell ref="B28:B29"/>
    <mergeCell ref="F59:F60"/>
    <mergeCell ref="G59:G60"/>
    <mergeCell ref="A55:J55"/>
    <mergeCell ref="A1:L1"/>
    <mergeCell ref="M28:M29"/>
    <mergeCell ref="L28:L29"/>
    <mergeCell ref="K59:K60"/>
    <mergeCell ref="H41:H42"/>
    <mergeCell ref="M59:M60"/>
    <mergeCell ref="H28:H29"/>
    <mergeCell ref="L59:L60"/>
    <mergeCell ref="H59:H60"/>
    <mergeCell ref="I59:I60"/>
    <mergeCell ref="J59:J60"/>
    <mergeCell ref="I28:I29"/>
    <mergeCell ref="J28:J29"/>
    <mergeCell ref="A74:L74"/>
    <mergeCell ref="A4:A5"/>
    <mergeCell ref="A28:A29"/>
    <mergeCell ref="A73:K73"/>
    <mergeCell ref="F4:H4"/>
    <mergeCell ref="A59:A60"/>
    <mergeCell ref="D59:D60"/>
    <mergeCell ref="C59:C60"/>
    <mergeCell ref="A41:A42"/>
    <mergeCell ref="B41:B42"/>
    <mergeCell ref="C41:C42"/>
    <mergeCell ref="F41:F42"/>
    <mergeCell ref="D41:D42"/>
    <mergeCell ref="G41:G42"/>
    <mergeCell ref="I41:I42"/>
    <mergeCell ref="B59:B60"/>
  </mergeCells>
  <phoneticPr fontId="0" type="noConversion"/>
  <pageMargins left="0.78740157480314965" right="0.78740157480314965" top="0.98425196850393704" bottom="0.98425196850393704" header="0.31496062992125984"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13</vt:i4>
      </vt:variant>
    </vt:vector>
  </HeadingPairs>
  <TitlesOfParts>
    <vt:vector size="29" baseType="lpstr">
      <vt:lpstr>Empleo</vt:lpstr>
      <vt:lpstr>7.1 - 7.2 </vt:lpstr>
      <vt:lpstr>7.3 - 7.5</vt:lpstr>
      <vt:lpstr>7.6 - 7.7</vt:lpstr>
      <vt:lpstr>7.8</vt:lpstr>
      <vt:lpstr>7.9</vt:lpstr>
      <vt:lpstr>7.10</vt:lpstr>
      <vt:lpstr>7.9 (2)</vt:lpstr>
      <vt:lpstr>7.11 - 7.14</vt:lpstr>
      <vt:lpstr>7.15 - 7.16</vt:lpstr>
      <vt:lpstr>7.17</vt:lpstr>
      <vt:lpstr>7.18 - 7.20</vt:lpstr>
      <vt:lpstr>7.21</vt:lpstr>
      <vt:lpstr>7.22</vt:lpstr>
      <vt:lpstr>7.23</vt:lpstr>
      <vt:lpstr>7.24</vt:lpstr>
      <vt:lpstr>_7.14_PUNO__AFILIADOS_ACTIVOS_AL_SISTEMA_PRIVADO_DE_PENSIONES__POR_MES__SEGÚN_AFP_Y_SEXO__2014___2016</vt:lpstr>
      <vt:lpstr>'7.1 - 7.2 '!Área_de_impresión</vt:lpstr>
      <vt:lpstr>'7.10'!Área_de_impresión</vt:lpstr>
      <vt:lpstr>'7.11 - 7.14'!Área_de_impresión</vt:lpstr>
      <vt:lpstr>'7.15 - 7.16'!Área_de_impresión</vt:lpstr>
      <vt:lpstr>'7.17'!Área_de_impresión</vt:lpstr>
      <vt:lpstr>'7.18 - 7.20'!Área_de_impresión</vt:lpstr>
      <vt:lpstr>'7.22'!Área_de_impresión</vt:lpstr>
      <vt:lpstr>'7.23'!Área_de_impresión</vt:lpstr>
      <vt:lpstr>'7.24'!Área_de_impresión</vt:lpstr>
      <vt:lpstr>'7.3 - 7.5'!Área_de_impresión</vt:lpstr>
      <vt:lpstr>'7.6 - 7.7'!Área_de_impresión</vt:lpstr>
      <vt:lpstr>'7.9 (2)'!Área_de_impresión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Usuario</cp:lastModifiedBy>
  <cp:lastPrinted>2024-12-10T21:53:33Z</cp:lastPrinted>
  <dcterms:created xsi:type="dcterms:W3CDTF">2008-03-26T13:57:37Z</dcterms:created>
  <dcterms:modified xsi:type="dcterms:W3CDTF">2025-02-05T15:59:48Z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CO_ScreenResolution">
    <vt:lpwstr>96 96 1920 1080</vt:lpwstr>
  </property>
</Properties>
</file>