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-120" yWindow="-120" windowWidth="29040" windowHeight="15720" tabRatio="713"/>
  </bookViews>
  <sheets>
    <sheet name="Pesca" sheetId="31" r:id="rId1"/>
    <sheet name="13.1" sheetId="3" r:id="rId2"/>
    <sheet name="13.2" sheetId="24" r:id="rId3"/>
    <sheet name="13.3" sheetId="25" r:id="rId4"/>
    <sheet name="13.4" sheetId="21" r:id="rId5"/>
    <sheet name="13.5" sheetId="15" r:id="rId6"/>
    <sheet name="volumen_estimado come por meses" sheetId="29" state="hidden" r:id="rId7"/>
    <sheet name="volumen_estimado extr por meses" sheetId="30" state="hidden" r:id="rId8"/>
  </sheets>
  <calcPr calcId="191029" iterate="1" iterateCount="1000" calcOnSave="0"/>
</workbook>
</file>

<file path=xl/calcChain.xml><?xml version="1.0" encoding="utf-8"?>
<calcChain xmlns="http://schemas.openxmlformats.org/spreadsheetml/2006/main">
  <c r="J186" i="25" l="1"/>
  <c r="J187" i="25"/>
  <c r="A187" i="25"/>
  <c r="A186" i="25"/>
  <c r="J145" i="25"/>
  <c r="J144" i="25"/>
  <c r="A145" i="25"/>
  <c r="A144" i="25"/>
  <c r="J103" i="25"/>
  <c r="J102" i="25"/>
  <c r="J184" i="24"/>
  <c r="J183" i="24"/>
  <c r="A184" i="24"/>
  <c r="A183" i="24"/>
  <c r="J143" i="24"/>
  <c r="J142" i="24"/>
  <c r="A143" i="24"/>
  <c r="A142" i="24"/>
  <c r="J101" i="24"/>
  <c r="J100" i="24"/>
  <c r="B224" i="25"/>
  <c r="B223" i="25"/>
  <c r="B222" i="25"/>
  <c r="B220" i="25"/>
  <c r="B219" i="25"/>
  <c r="B218" i="25"/>
  <c r="B217" i="25"/>
  <c r="H221" i="25"/>
  <c r="G221" i="25"/>
  <c r="F221" i="25"/>
  <c r="E221" i="25"/>
  <c r="D221" i="25"/>
  <c r="C221" i="25"/>
  <c r="B221" i="25" s="1"/>
  <c r="H216" i="25"/>
  <c r="H215" i="25" s="1"/>
  <c r="G216" i="25"/>
  <c r="F216" i="25"/>
  <c r="E216" i="25"/>
  <c r="E215" i="25" s="1"/>
  <c r="D216" i="25"/>
  <c r="D215" i="25" s="1"/>
  <c r="C216" i="25"/>
  <c r="B216" i="25" s="1"/>
  <c r="M215" i="25"/>
  <c r="L215" i="25"/>
  <c r="K215" i="25"/>
  <c r="C215" i="25"/>
  <c r="B214" i="25"/>
  <c r="B213" i="25"/>
  <c r="B182" i="25"/>
  <c r="B181" i="25"/>
  <c r="B180" i="25"/>
  <c r="P179" i="25"/>
  <c r="O179" i="25"/>
  <c r="N179" i="25"/>
  <c r="M179" i="25"/>
  <c r="L179" i="25"/>
  <c r="K179" i="25"/>
  <c r="H179" i="25"/>
  <c r="G179" i="25"/>
  <c r="F179" i="25"/>
  <c r="F173" i="25" s="1"/>
  <c r="E179" i="25"/>
  <c r="E173" i="25" s="1"/>
  <c r="D179" i="25"/>
  <c r="C179" i="25"/>
  <c r="C173" i="25" s="1"/>
  <c r="B178" i="25"/>
  <c r="B177" i="25"/>
  <c r="B176" i="25"/>
  <c r="B175" i="25"/>
  <c r="P174" i="25"/>
  <c r="O174" i="25"/>
  <c r="O173" i="25" s="1"/>
  <c r="N174" i="25"/>
  <c r="N173" i="25" s="1"/>
  <c r="M174" i="25"/>
  <c r="M173" i="25" s="1"/>
  <c r="L174" i="25"/>
  <c r="L173" i="25" s="1"/>
  <c r="K174" i="25"/>
  <c r="K173" i="25" s="1"/>
  <c r="H173" i="25"/>
  <c r="G173" i="25"/>
  <c r="D173" i="25"/>
  <c r="B172" i="25"/>
  <c r="B140" i="25"/>
  <c r="B139" i="25"/>
  <c r="B138" i="25"/>
  <c r="H137" i="25"/>
  <c r="G137" i="25"/>
  <c r="F137" i="25"/>
  <c r="E137" i="25"/>
  <c r="D137" i="25"/>
  <c r="C137" i="25"/>
  <c r="B136" i="25"/>
  <c r="B134" i="25"/>
  <c r="B133" i="25"/>
  <c r="H132" i="25"/>
  <c r="G132" i="25"/>
  <c r="F132" i="25"/>
  <c r="E132" i="25"/>
  <c r="D132" i="25"/>
  <c r="B132" i="25" s="1"/>
  <c r="C132" i="25"/>
  <c r="B130" i="25"/>
  <c r="K207" i="24"/>
  <c r="C176" i="24"/>
  <c r="B221" i="24"/>
  <c r="B220" i="24"/>
  <c r="B219" i="24"/>
  <c r="B217" i="24"/>
  <c r="B216" i="24"/>
  <c r="B215" i="24"/>
  <c r="B214" i="24"/>
  <c r="F215" i="25" l="1"/>
  <c r="B215" i="25" s="1"/>
  <c r="G215" i="25"/>
  <c r="B174" i="25"/>
  <c r="C131" i="25"/>
  <c r="B131" i="25" s="1"/>
  <c r="B179" i="25"/>
  <c r="P173" i="25"/>
  <c r="B173" i="25" s="1"/>
  <c r="B137" i="25"/>
  <c r="H218" i="24"/>
  <c r="G218" i="24"/>
  <c r="F218" i="24"/>
  <c r="E218" i="24"/>
  <c r="D218" i="24"/>
  <c r="C218" i="24"/>
  <c r="B218" i="24" s="1"/>
  <c r="H213" i="24"/>
  <c r="G213" i="24"/>
  <c r="F213" i="24"/>
  <c r="E213" i="24"/>
  <c r="D213" i="24"/>
  <c r="D212" i="24" s="1"/>
  <c r="C213" i="24"/>
  <c r="M212" i="24"/>
  <c r="L212" i="24"/>
  <c r="K212" i="24"/>
  <c r="F212" i="24"/>
  <c r="B210" i="24"/>
  <c r="B179" i="24"/>
  <c r="B178" i="24"/>
  <c r="B177" i="24"/>
  <c r="P176" i="24"/>
  <c r="O176" i="24"/>
  <c r="N176" i="24"/>
  <c r="M176" i="24"/>
  <c r="L176" i="24"/>
  <c r="K176" i="24"/>
  <c r="H176" i="24"/>
  <c r="G176" i="24"/>
  <c r="F176" i="24"/>
  <c r="E176" i="24"/>
  <c r="D176" i="24"/>
  <c r="B175" i="24"/>
  <c r="B173" i="24"/>
  <c r="B172" i="24"/>
  <c r="P171" i="24"/>
  <c r="O171" i="24"/>
  <c r="N171" i="24"/>
  <c r="M171" i="24"/>
  <c r="L171" i="24"/>
  <c r="K171" i="24"/>
  <c r="H171" i="24"/>
  <c r="G171" i="24"/>
  <c r="F171" i="24"/>
  <c r="E171" i="24"/>
  <c r="D171" i="24"/>
  <c r="C171" i="24"/>
  <c r="B138" i="24"/>
  <c r="B137" i="24"/>
  <c r="B136" i="24"/>
  <c r="B135" i="24"/>
  <c r="B134" i="24"/>
  <c r="B133" i="24"/>
  <c r="B132" i="24"/>
  <c r="B131" i="24"/>
  <c r="B130" i="24"/>
  <c r="B129" i="24"/>
  <c r="B239" i="24"/>
  <c r="C212" i="24" l="1"/>
  <c r="B213" i="24"/>
  <c r="K170" i="24"/>
  <c r="E212" i="24"/>
  <c r="G212" i="24"/>
  <c r="F170" i="24"/>
  <c r="G170" i="24"/>
  <c r="H212" i="24"/>
  <c r="C170" i="24"/>
  <c r="M170" i="24"/>
  <c r="E170" i="24"/>
  <c r="O170" i="24"/>
  <c r="N170" i="24"/>
  <c r="D170" i="24"/>
  <c r="B176" i="24"/>
  <c r="P170" i="24"/>
  <c r="H170" i="24"/>
  <c r="L170" i="24"/>
  <c r="B171" i="24"/>
  <c r="M231" i="24"/>
  <c r="L233" i="25"/>
  <c r="M233" i="25"/>
  <c r="K233" i="25"/>
  <c r="K231" i="24"/>
  <c r="L231" i="24"/>
  <c r="Q7" i="21"/>
  <c r="R7" i="21"/>
  <c r="S7" i="21"/>
  <c r="T7" i="21"/>
  <c r="U7" i="21"/>
  <c r="V7" i="21"/>
  <c r="W7" i="21"/>
  <c r="T6" i="15"/>
  <c r="N6" i="15"/>
  <c r="O6" i="15"/>
  <c r="P6" i="15"/>
  <c r="Q6" i="15"/>
  <c r="S6" i="15"/>
  <c r="R6" i="15"/>
  <c r="C239" i="25"/>
  <c r="C162" i="25"/>
  <c r="D156" i="25"/>
  <c r="E156" i="25"/>
  <c r="F156" i="25"/>
  <c r="G156" i="25"/>
  <c r="H156" i="25"/>
  <c r="C156" i="25"/>
  <c r="D151" i="25"/>
  <c r="E151" i="25"/>
  <c r="F151" i="25"/>
  <c r="G151" i="25"/>
  <c r="H151" i="25"/>
  <c r="C151" i="25"/>
  <c r="F205" i="25"/>
  <c r="M195" i="24"/>
  <c r="P195" i="24"/>
  <c r="O195" i="24"/>
  <c r="N195" i="24"/>
  <c r="L195" i="24"/>
  <c r="K195" i="24"/>
  <c r="P190" i="24"/>
  <c r="O190" i="24"/>
  <c r="N190" i="24"/>
  <c r="M190" i="24"/>
  <c r="L190" i="24"/>
  <c r="K190" i="24"/>
  <c r="P207" i="24"/>
  <c r="O207" i="24"/>
  <c r="N207" i="24"/>
  <c r="M207" i="24"/>
  <c r="L207" i="24"/>
  <c r="G195" i="24"/>
  <c r="H195" i="24"/>
  <c r="F195" i="24"/>
  <c r="E195" i="24"/>
  <c r="D195" i="24"/>
  <c r="C195" i="24"/>
  <c r="H190" i="24"/>
  <c r="G190" i="24"/>
  <c r="F190" i="24"/>
  <c r="E190" i="24"/>
  <c r="D190" i="24"/>
  <c r="C190" i="24"/>
  <c r="B205" i="24"/>
  <c r="D207" i="24"/>
  <c r="E207" i="24"/>
  <c r="F207" i="24"/>
  <c r="G207" i="24"/>
  <c r="H207" i="24"/>
  <c r="C207" i="24"/>
  <c r="L202" i="24"/>
  <c r="K202" i="24"/>
  <c r="P202" i="24"/>
  <c r="O202" i="24"/>
  <c r="N202" i="24"/>
  <c r="M202" i="24"/>
  <c r="D202" i="24"/>
  <c r="E202" i="24"/>
  <c r="F202" i="24"/>
  <c r="G202" i="24"/>
  <c r="H202" i="24"/>
  <c r="C202" i="24"/>
  <c r="D198" i="25"/>
  <c r="D192" i="25" s="1"/>
  <c r="E198" i="25"/>
  <c r="E192" i="25" s="1"/>
  <c r="F198" i="25"/>
  <c r="F192" i="25" s="1"/>
  <c r="G198" i="25"/>
  <c r="G192" i="25" s="1"/>
  <c r="H198" i="25"/>
  <c r="H192" i="25" s="1"/>
  <c r="C198" i="25"/>
  <c r="C192" i="25" s="1"/>
  <c r="B194" i="25"/>
  <c r="B195" i="25"/>
  <c r="B196" i="25"/>
  <c r="B197" i="25"/>
  <c r="B199" i="25"/>
  <c r="B200" i="25"/>
  <c r="B201" i="25"/>
  <c r="K198" i="25"/>
  <c r="M198" i="25"/>
  <c r="N198" i="25"/>
  <c r="O198" i="25"/>
  <c r="P198" i="25"/>
  <c r="L198" i="25"/>
  <c r="M193" i="25"/>
  <c r="N193" i="25"/>
  <c r="O193" i="25"/>
  <c r="P193" i="25"/>
  <c r="L193" i="25"/>
  <c r="L192" i="25" s="1"/>
  <c r="K193" i="25"/>
  <c r="K192" i="25" s="1"/>
  <c r="B108" i="25" a="1"/>
  <c r="B108" i="25" s="1"/>
  <c r="B109" i="25" a="1"/>
  <c r="B109" i="25" s="1"/>
  <c r="B110" i="25" a="1"/>
  <c r="B110" i="25" s="1"/>
  <c r="B111" i="25" a="1"/>
  <c r="B111" i="25" s="1"/>
  <c r="B112" i="25" a="1"/>
  <c r="B112" i="25" s="1"/>
  <c r="B113" i="25" a="1"/>
  <c r="B113" i="25" s="1"/>
  <c r="B114" i="25" a="1"/>
  <c r="B114" i="25" s="1"/>
  <c r="B115" i="25" a="1"/>
  <c r="B115" i="25" s="1"/>
  <c r="B116" i="25" a="1"/>
  <c r="B116" i="25" s="1"/>
  <c r="B117" i="25" a="1"/>
  <c r="B117" i="25" s="1"/>
  <c r="B119" i="25" a="1"/>
  <c r="B119" i="25" s="1"/>
  <c r="B120" i="25" a="1"/>
  <c r="B120" i="25" s="1"/>
  <c r="B121" i="25" a="1"/>
  <c r="B121" i="25" s="1"/>
  <c r="B124" i="25" a="1"/>
  <c r="B124" i="25" s="1"/>
  <c r="B125" i="25" a="1"/>
  <c r="B125" i="25" s="1"/>
  <c r="B126" i="25" a="1"/>
  <c r="B126" i="25" s="1"/>
  <c r="B127" i="25" a="1"/>
  <c r="B127" i="25" s="1"/>
  <c r="B128" i="25" a="1"/>
  <c r="B128" i="25" s="1"/>
  <c r="B129" i="25" a="1"/>
  <c r="B129" i="25" s="1"/>
  <c r="B123" i="25" a="1"/>
  <c r="B123" i="25" s="1"/>
  <c r="B122" i="25" a="1"/>
  <c r="B122" i="25" s="1"/>
  <c r="B253" i="25"/>
  <c r="B252" i="25"/>
  <c r="B251" i="25"/>
  <c r="B250" i="25"/>
  <c r="B249" i="25"/>
  <c r="B248" i="25"/>
  <c r="B247" i="25"/>
  <c r="B246" i="25"/>
  <c r="B245" i="25"/>
  <c r="B244" i="25"/>
  <c r="N205" i="25"/>
  <c r="O205" i="25"/>
  <c r="P205" i="25"/>
  <c r="M205" i="25"/>
  <c r="L205" i="25"/>
  <c r="K205" i="25"/>
  <c r="L210" i="25"/>
  <c r="M210" i="25"/>
  <c r="N210" i="25"/>
  <c r="O210" i="25"/>
  <c r="P210" i="25"/>
  <c r="K210" i="25"/>
  <c r="H210" i="25"/>
  <c r="D210" i="25"/>
  <c r="E210" i="25"/>
  <c r="F210" i="25"/>
  <c r="F204" i="25" s="1"/>
  <c r="G210" i="25"/>
  <c r="C210" i="25"/>
  <c r="D205" i="25"/>
  <c r="E205" i="25"/>
  <c r="G205" i="25"/>
  <c r="H205" i="25"/>
  <c r="C205" i="25"/>
  <c r="B206" i="25"/>
  <c r="B207" i="25"/>
  <c r="B208" i="25"/>
  <c r="B209" i="25"/>
  <c r="B211" i="25"/>
  <c r="B212" i="25"/>
  <c r="B203" i="25"/>
  <c r="D239" i="25"/>
  <c r="E239" i="25"/>
  <c r="F239" i="25"/>
  <c r="G239" i="25"/>
  <c r="H239" i="25"/>
  <c r="C234" i="25"/>
  <c r="N234" i="25"/>
  <c r="N233" i="25" s="1"/>
  <c r="O234" i="25"/>
  <c r="P234" i="25"/>
  <c r="D234" i="25"/>
  <c r="E234" i="25"/>
  <c r="F234" i="25"/>
  <c r="G234" i="25"/>
  <c r="H234" i="25"/>
  <c r="B237" i="25"/>
  <c r="B243" i="25"/>
  <c r="B242" i="25"/>
  <c r="B241" i="25"/>
  <c r="B240" i="25"/>
  <c r="B238" i="25"/>
  <c r="B236" i="25"/>
  <c r="B235" i="25"/>
  <c r="B232" i="25"/>
  <c r="D237" i="24"/>
  <c r="E237" i="24"/>
  <c r="F237" i="24"/>
  <c r="G237" i="24"/>
  <c r="H237" i="24"/>
  <c r="C237" i="24"/>
  <c r="D232" i="24"/>
  <c r="E232" i="24"/>
  <c r="F232" i="24"/>
  <c r="G232" i="24"/>
  <c r="H232" i="24"/>
  <c r="C232" i="24"/>
  <c r="B159" i="24"/>
  <c r="B198" i="24"/>
  <c r="B203" i="24"/>
  <c r="B209" i="24"/>
  <c r="B208" i="24"/>
  <c r="B206" i="24"/>
  <c r="B204" i="24"/>
  <c r="B240" i="24"/>
  <c r="B238" i="24"/>
  <c r="B236" i="24"/>
  <c r="B234" i="24"/>
  <c r="B233" i="24"/>
  <c r="B212" i="24" l="1"/>
  <c r="E233" i="25"/>
  <c r="K204" i="25"/>
  <c r="C204" i="25"/>
  <c r="G204" i="25"/>
  <c r="L204" i="25"/>
  <c r="E204" i="25"/>
  <c r="M204" i="25"/>
  <c r="D204" i="25"/>
  <c r="O192" i="25"/>
  <c r="M192" i="25"/>
  <c r="P192" i="25"/>
  <c r="N204" i="25"/>
  <c r="N192" i="25"/>
  <c r="C150" i="25"/>
  <c r="H204" i="25"/>
  <c r="B234" i="25"/>
  <c r="F233" i="25"/>
  <c r="P204" i="25"/>
  <c r="O204" i="25"/>
  <c r="B170" i="24"/>
  <c r="L189" i="24"/>
  <c r="O189" i="24"/>
  <c r="M201" i="24"/>
  <c r="N189" i="24"/>
  <c r="D189" i="24"/>
  <c r="F189" i="24"/>
  <c r="C231" i="24"/>
  <c r="N201" i="24"/>
  <c r="O201" i="24"/>
  <c r="E189" i="24"/>
  <c r="K189" i="24"/>
  <c r="H189" i="24"/>
  <c r="D231" i="24"/>
  <c r="C189" i="24"/>
  <c r="H231" i="24"/>
  <c r="G189" i="24"/>
  <c r="P189" i="24"/>
  <c r="M189" i="24"/>
  <c r="P201" i="24"/>
  <c r="K201" i="24"/>
  <c r="L201" i="24"/>
  <c r="B207" i="24"/>
  <c r="H201" i="24"/>
  <c r="G201" i="24"/>
  <c r="F201" i="24"/>
  <c r="E201" i="24"/>
  <c r="D201" i="24"/>
  <c r="C201" i="24"/>
  <c r="B202" i="24"/>
  <c r="B198" i="25"/>
  <c r="P233" i="25"/>
  <c r="O233" i="25"/>
  <c r="C233" i="25"/>
  <c r="B205" i="25"/>
  <c r="B210" i="25"/>
  <c r="G233" i="25"/>
  <c r="D233" i="25"/>
  <c r="H233" i="25"/>
  <c r="B239" i="25"/>
  <c r="B237" i="24"/>
  <c r="G231" i="24"/>
  <c r="F231" i="24"/>
  <c r="B232" i="24"/>
  <c r="E231" i="24"/>
  <c r="A4" i="31"/>
  <c r="A3" i="31"/>
  <c r="A6" i="31"/>
  <c r="B192" i="25" l="1"/>
  <c r="B201" i="24"/>
  <c r="B189" i="24"/>
  <c r="B204" i="25"/>
  <c r="B233" i="25"/>
  <c r="B231" i="24"/>
  <c r="J73" i="24"/>
  <c r="B147" i="24" l="1"/>
  <c r="B168" i="24"/>
  <c r="B190" i="24"/>
  <c r="B191" i="24"/>
  <c r="B192" i="24"/>
  <c r="B194" i="24"/>
  <c r="B195" i="24"/>
  <c r="B196" i="24"/>
  <c r="B197" i="24"/>
  <c r="B171" i="25"/>
  <c r="B193" i="25"/>
  <c r="Q7" i="15" l="1"/>
  <c r="P7" i="15"/>
  <c r="B160" i="24"/>
  <c r="B161" i="24"/>
  <c r="B162" i="24"/>
  <c r="B164" i="24"/>
  <c r="B165" i="24"/>
  <c r="B166" i="24"/>
  <c r="B167" i="24"/>
  <c r="B148" i="24"/>
  <c r="B149" i="24"/>
  <c r="B150" i="24"/>
  <c r="B151" i="24"/>
  <c r="B152" i="24"/>
  <c r="B153" i="24"/>
  <c r="B154" i="24"/>
  <c r="B155" i="24"/>
  <c r="B156" i="24"/>
  <c r="B163" i="25"/>
  <c r="B164" i="25"/>
  <c r="B165" i="25"/>
  <c r="B167" i="25"/>
  <c r="B168" i="25"/>
  <c r="B169" i="25"/>
  <c r="B170" i="25"/>
  <c r="B162" i="25"/>
  <c r="B151" i="25"/>
  <c r="B152" i="25"/>
  <c r="B153" i="25"/>
  <c r="B155" i="25"/>
  <c r="B156" i="25"/>
  <c r="B157" i="25"/>
  <c r="B158" i="25"/>
  <c r="B159" i="25"/>
  <c r="B150" i="25"/>
  <c r="B191" i="25" l="1"/>
  <c r="A5" i="31" l="1"/>
  <c r="P45" i="25" l="1"/>
  <c r="O45" i="25"/>
  <c r="N45" i="25"/>
  <c r="M45" i="25"/>
  <c r="L45" i="25"/>
  <c r="K45" i="25"/>
  <c r="P41" i="25"/>
  <c r="O41" i="25"/>
  <c r="N41" i="25"/>
  <c r="M41" i="25"/>
  <c r="L41" i="25"/>
  <c r="K41" i="25"/>
  <c r="P35" i="25"/>
  <c r="O35" i="25"/>
  <c r="N35" i="25"/>
  <c r="M35" i="25"/>
  <c r="L35" i="25"/>
  <c r="K35" i="25"/>
  <c r="P31" i="25"/>
  <c r="O31" i="25"/>
  <c r="N31" i="25"/>
  <c r="M31" i="25"/>
  <c r="L31" i="25"/>
  <c r="K31" i="25"/>
  <c r="P25" i="25"/>
  <c r="O25" i="25"/>
  <c r="N25" i="25"/>
  <c r="M25" i="25"/>
  <c r="L25" i="25"/>
  <c r="K25" i="25"/>
  <c r="P20" i="25"/>
  <c r="O20" i="25"/>
  <c r="N20" i="25"/>
  <c r="M20" i="25"/>
  <c r="L20" i="25"/>
  <c r="K20" i="25"/>
  <c r="P14" i="25"/>
  <c r="O14" i="25"/>
  <c r="N14" i="25"/>
  <c r="M14" i="25"/>
  <c r="L14" i="25"/>
  <c r="K14" i="25"/>
  <c r="P9" i="25"/>
  <c r="O9" i="25"/>
  <c r="N9" i="25"/>
  <c r="M9" i="25"/>
  <c r="L9" i="25"/>
  <c r="K9" i="25"/>
  <c r="C8" i="24"/>
  <c r="D8" i="24"/>
  <c r="E8" i="24"/>
  <c r="F8" i="24"/>
  <c r="G8" i="24"/>
  <c r="H8" i="24"/>
  <c r="C13" i="24"/>
  <c r="D13" i="24"/>
  <c r="E13" i="24"/>
  <c r="F13" i="24"/>
  <c r="G13" i="24"/>
  <c r="H13" i="24"/>
  <c r="C18" i="24"/>
  <c r="D18" i="24"/>
  <c r="E18" i="24"/>
  <c r="F18" i="24"/>
  <c r="G18" i="24"/>
  <c r="H18" i="24"/>
  <c r="C23" i="24"/>
  <c r="D23" i="24"/>
  <c r="E23" i="24"/>
  <c r="F23" i="24"/>
  <c r="G23" i="24"/>
  <c r="H23" i="24"/>
  <c r="C29" i="24"/>
  <c r="D29" i="24"/>
  <c r="E29" i="24"/>
  <c r="F29" i="24"/>
  <c r="G29" i="24"/>
  <c r="H29" i="24"/>
  <c r="C34" i="24"/>
  <c r="D34" i="24"/>
  <c r="E34" i="24"/>
  <c r="F34" i="24"/>
  <c r="G34" i="24"/>
  <c r="H34" i="24"/>
  <c r="C40" i="24"/>
  <c r="D40" i="24"/>
  <c r="E40" i="24"/>
  <c r="F40" i="24"/>
  <c r="G40" i="24"/>
  <c r="H40" i="24"/>
  <c r="C45" i="24"/>
  <c r="D45" i="24"/>
  <c r="E45" i="24"/>
  <c r="F45" i="24"/>
  <c r="G45" i="24"/>
  <c r="H45" i="24"/>
  <c r="P45" i="24"/>
  <c r="O45" i="24"/>
  <c r="N45" i="24"/>
  <c r="M45" i="24"/>
  <c r="L45" i="24"/>
  <c r="K45" i="24"/>
  <c r="P40" i="24"/>
  <c r="O40" i="24"/>
  <c r="N40" i="24"/>
  <c r="M40" i="24"/>
  <c r="L40" i="24"/>
  <c r="K40" i="24"/>
  <c r="P34" i="24"/>
  <c r="O34" i="24"/>
  <c r="N34" i="24"/>
  <c r="M34" i="24"/>
  <c r="L34" i="24"/>
  <c r="K34" i="24"/>
  <c r="P29" i="24"/>
  <c r="O29" i="24"/>
  <c r="N29" i="24"/>
  <c r="M29" i="24"/>
  <c r="L29" i="24"/>
  <c r="K29" i="24"/>
  <c r="P23" i="24"/>
  <c r="O23" i="24"/>
  <c r="N23" i="24"/>
  <c r="M23" i="24"/>
  <c r="L23" i="24"/>
  <c r="K23" i="24"/>
  <c r="P18" i="24"/>
  <c r="O18" i="24"/>
  <c r="N18" i="24"/>
  <c r="M18" i="24"/>
  <c r="L18" i="24"/>
  <c r="K18" i="24"/>
  <c r="P13" i="24"/>
  <c r="O13" i="24"/>
  <c r="N13" i="24"/>
  <c r="M13" i="24"/>
  <c r="L13" i="24"/>
  <c r="K13" i="24"/>
  <c r="P8" i="24"/>
  <c r="O8" i="24"/>
  <c r="N8" i="24"/>
  <c r="M8" i="24"/>
  <c r="L8" i="24"/>
  <c r="K8" i="24"/>
  <c r="O40" i="25" l="1"/>
  <c r="C28" i="24"/>
  <c r="H7" i="24"/>
  <c r="M8" i="25"/>
  <c r="O8" i="25"/>
  <c r="M19" i="25"/>
  <c r="M30" i="25"/>
  <c r="N40" i="25"/>
  <c r="P19" i="25"/>
  <c r="M40" i="25"/>
  <c r="K30" i="25"/>
  <c r="K19" i="25"/>
  <c r="N8" i="25"/>
  <c r="P8" i="25"/>
  <c r="N19" i="25"/>
  <c r="L30" i="25"/>
  <c r="L19" i="25"/>
  <c r="K8" i="25"/>
  <c r="O19" i="25"/>
  <c r="P40" i="25"/>
  <c r="N30" i="25"/>
  <c r="L8" i="25"/>
  <c r="O30" i="25"/>
  <c r="P30" i="25"/>
  <c r="K40" i="25"/>
  <c r="L40" i="25"/>
  <c r="G28" i="24"/>
  <c r="E39" i="24"/>
  <c r="N17" i="24"/>
  <c r="P7" i="24"/>
  <c r="M17" i="24"/>
  <c r="M7" i="24"/>
  <c r="K17" i="24"/>
  <c r="N7" i="24"/>
  <c r="L17" i="24"/>
  <c r="F17" i="24"/>
  <c r="P17" i="24"/>
  <c r="F28" i="24"/>
  <c r="P39" i="24"/>
  <c r="K7" i="24"/>
  <c r="E17" i="24"/>
  <c r="C39" i="24"/>
  <c r="G7" i="24"/>
  <c r="M28" i="24"/>
  <c r="H28" i="24"/>
  <c r="D39" i="24"/>
  <c r="C17" i="24"/>
  <c r="E28" i="24"/>
  <c r="F39" i="24"/>
  <c r="H17" i="24"/>
  <c r="D7" i="24"/>
  <c r="G17" i="24"/>
  <c r="C7" i="24"/>
  <c r="K39" i="24"/>
  <c r="H39" i="24"/>
  <c r="L39" i="24"/>
  <c r="G39" i="24"/>
  <c r="D17" i="24"/>
  <c r="D28" i="24"/>
  <c r="F7" i="24"/>
  <c r="E7" i="24"/>
  <c r="O28" i="24"/>
  <c r="P28" i="24"/>
  <c r="O17" i="24"/>
  <c r="M39" i="24"/>
  <c r="N28" i="24"/>
  <c r="N39" i="24"/>
  <c r="O39" i="24"/>
  <c r="L7" i="24"/>
  <c r="K28" i="24"/>
  <c r="L28" i="24"/>
  <c r="O7" i="24"/>
  <c r="B149" i="25" l="1"/>
  <c r="A2" i="31" l="1"/>
  <c r="B48" i="24" l="1"/>
  <c r="B46" i="24"/>
  <c r="B107" i="25" l="1"/>
  <c r="C16" i="15" l="1"/>
  <c r="B20" i="24"/>
  <c r="H45" i="25" l="1"/>
  <c r="G45" i="25"/>
  <c r="F45" i="25"/>
  <c r="E45" i="25"/>
  <c r="D45" i="25"/>
  <c r="C45" i="25"/>
  <c r="H35" i="25"/>
  <c r="G35" i="25"/>
  <c r="F35" i="25"/>
  <c r="E35" i="25"/>
  <c r="D35" i="25"/>
  <c r="C35" i="25"/>
  <c r="H25" i="25"/>
  <c r="G25" i="25"/>
  <c r="F25" i="25"/>
  <c r="E25" i="25"/>
  <c r="B24" i="25"/>
  <c r="D25" i="25"/>
  <c r="C25" i="25"/>
  <c r="B25" i="25" l="1"/>
  <c r="B45" i="25"/>
  <c r="B35" i="25"/>
  <c r="B19" i="24"/>
  <c r="C13" i="21" l="1"/>
  <c r="B48" i="25"/>
  <c r="B47" i="25"/>
  <c r="B46" i="25"/>
  <c r="B44" i="25"/>
  <c r="B43" i="25"/>
  <c r="B42" i="25"/>
  <c r="H41" i="25"/>
  <c r="H40" i="25" s="1"/>
  <c r="G41" i="25"/>
  <c r="G40" i="25" s="1"/>
  <c r="F41" i="25"/>
  <c r="F40" i="25" s="1"/>
  <c r="E41" i="25"/>
  <c r="E40" i="25" s="1"/>
  <c r="D41" i="25"/>
  <c r="D40" i="25" s="1"/>
  <c r="C41" i="25"/>
  <c r="C40" i="25" s="1"/>
  <c r="C31" i="25"/>
  <c r="C30" i="25" s="1"/>
  <c r="D31" i="25"/>
  <c r="D30" i="25" s="1"/>
  <c r="E31" i="25"/>
  <c r="E30" i="25" s="1"/>
  <c r="F31" i="25"/>
  <c r="F30" i="25" s="1"/>
  <c r="G31" i="25"/>
  <c r="G30" i="25" s="1"/>
  <c r="H31" i="25"/>
  <c r="H30" i="25" s="1"/>
  <c r="B38" i="25"/>
  <c r="B37" i="25"/>
  <c r="B36" i="25"/>
  <c r="B34" i="25"/>
  <c r="B33" i="25"/>
  <c r="B32" i="25"/>
  <c r="B28" i="25"/>
  <c r="B27" i="25"/>
  <c r="B26" i="25"/>
  <c r="B23" i="25"/>
  <c r="B22" i="25"/>
  <c r="B21" i="25"/>
  <c r="H20" i="25"/>
  <c r="H19" i="25" s="1"/>
  <c r="G20" i="25"/>
  <c r="G19" i="25" s="1"/>
  <c r="F20" i="25"/>
  <c r="F19" i="25" s="1"/>
  <c r="E20" i="25"/>
  <c r="D20" i="25"/>
  <c r="C20" i="25"/>
  <c r="C19" i="25" s="1"/>
  <c r="B47" i="24"/>
  <c r="B44" i="24"/>
  <c r="B42" i="24"/>
  <c r="B41" i="24"/>
  <c r="B36" i="24"/>
  <c r="B35" i="24"/>
  <c r="B33" i="24"/>
  <c r="B31" i="24"/>
  <c r="B30" i="24"/>
  <c r="B26" i="24"/>
  <c r="B25" i="24"/>
  <c r="B24" i="24"/>
  <c r="B22" i="24"/>
  <c r="B21" i="24"/>
  <c r="B37" i="24"/>
  <c r="B45" i="24" l="1"/>
  <c r="B18" i="24"/>
  <c r="B31" i="25"/>
  <c r="B30" i="25" s="1"/>
  <c r="B41" i="25"/>
  <c r="B40" i="25" s="1"/>
  <c r="E19" i="25"/>
  <c r="D19" i="25"/>
  <c r="B20" i="25"/>
  <c r="B19" i="25" s="1"/>
  <c r="B34" i="24"/>
  <c r="B40" i="24"/>
  <c r="B29" i="24"/>
  <c r="B23" i="24"/>
  <c r="B39" i="24" l="1"/>
  <c r="B28" i="24"/>
  <c r="B17" i="24"/>
  <c r="B22" i="30" l="1"/>
  <c r="B21" i="30"/>
  <c r="H20" i="30"/>
  <c r="G20" i="30"/>
  <c r="F20" i="30"/>
  <c r="E20" i="30"/>
  <c r="D20" i="30"/>
  <c r="C20" i="30"/>
  <c r="B19" i="30"/>
  <c r="B17" i="30"/>
  <c r="B16" i="30"/>
  <c r="H15" i="30"/>
  <c r="G15" i="30"/>
  <c r="F15" i="30"/>
  <c r="E15" i="30"/>
  <c r="E14" i="30" s="1"/>
  <c r="D15" i="30"/>
  <c r="C15" i="30"/>
  <c r="B12" i="30"/>
  <c r="B11" i="30"/>
  <c r="N10" i="30"/>
  <c r="M10" i="30"/>
  <c r="L10" i="30"/>
  <c r="K10" i="30"/>
  <c r="J10" i="30"/>
  <c r="I10" i="30"/>
  <c r="H10" i="30"/>
  <c r="G10" i="30"/>
  <c r="F10" i="30"/>
  <c r="E10" i="30"/>
  <c r="D10" i="30"/>
  <c r="C10" i="30"/>
  <c r="B9" i="30"/>
  <c r="B8" i="30"/>
  <c r="B7" i="30"/>
  <c r="B6" i="30"/>
  <c r="N5" i="30"/>
  <c r="M5" i="30"/>
  <c r="M4" i="30" s="1"/>
  <c r="L5" i="30"/>
  <c r="K5" i="30"/>
  <c r="J5" i="30"/>
  <c r="I5" i="30"/>
  <c r="H5" i="30"/>
  <c r="G5" i="30"/>
  <c r="F5" i="30"/>
  <c r="E5" i="30"/>
  <c r="D5" i="30"/>
  <c r="C5" i="30"/>
  <c r="Q33" i="29"/>
  <c r="B34" i="29"/>
  <c r="B33" i="29"/>
  <c r="B32" i="29"/>
  <c r="B31" i="29"/>
  <c r="B26" i="29"/>
  <c r="N4" i="30" l="1"/>
  <c r="E4" i="30"/>
  <c r="F4" i="30"/>
  <c r="G4" i="30"/>
  <c r="H4" i="30"/>
  <c r="I4" i="30"/>
  <c r="F14" i="30"/>
  <c r="J4" i="30"/>
  <c r="L4" i="30"/>
  <c r="H14" i="30"/>
  <c r="C14" i="30"/>
  <c r="B10" i="30"/>
  <c r="K4" i="30"/>
  <c r="B20" i="30"/>
  <c r="B5" i="30"/>
  <c r="D14" i="30"/>
  <c r="G14" i="30"/>
  <c r="D4" i="30"/>
  <c r="C4" i="30"/>
  <c r="B15" i="30"/>
  <c r="B14" i="30" l="1"/>
  <c r="B4" i="30"/>
  <c r="Q26" i="29"/>
  <c r="Q27" i="29"/>
  <c r="Q29" i="29"/>
  <c r="Q31" i="29"/>
  <c r="Q32" i="29"/>
  <c r="H30" i="29"/>
  <c r="G30" i="29"/>
  <c r="F30" i="29"/>
  <c r="E30" i="29"/>
  <c r="D30" i="29"/>
  <c r="C30" i="29"/>
  <c r="B29" i="29"/>
  <c r="B27" i="29"/>
  <c r="H24" i="29"/>
  <c r="G24" i="29"/>
  <c r="G23" i="29" s="1"/>
  <c r="F24" i="29"/>
  <c r="E24" i="29"/>
  <c r="D24" i="29"/>
  <c r="D23" i="29" s="1"/>
  <c r="C24" i="29"/>
  <c r="Q10" i="29"/>
  <c r="Q11" i="29"/>
  <c r="Q12" i="29"/>
  <c r="Q13" i="29"/>
  <c r="Q17" i="29"/>
  <c r="Q18" i="29"/>
  <c r="Q19" i="29"/>
  <c r="C23" i="29" l="1"/>
  <c r="F23" i="29"/>
  <c r="H23" i="29"/>
  <c r="Q30" i="29"/>
  <c r="B24" i="29"/>
  <c r="Q24" i="29"/>
  <c r="E23" i="29"/>
  <c r="B30" i="29"/>
  <c r="D15" i="29"/>
  <c r="E15" i="29"/>
  <c r="F15" i="29"/>
  <c r="G15" i="29"/>
  <c r="H15" i="29"/>
  <c r="I15" i="29"/>
  <c r="J15" i="29"/>
  <c r="K15" i="29"/>
  <c r="L15" i="29"/>
  <c r="M15" i="29"/>
  <c r="N15" i="29"/>
  <c r="B20" i="29"/>
  <c r="B19" i="29"/>
  <c r="B18" i="29"/>
  <c r="B17" i="29"/>
  <c r="C15" i="29"/>
  <c r="B13" i="29"/>
  <c r="B12" i="29"/>
  <c r="B11" i="29"/>
  <c r="B10" i="29"/>
  <c r="N8" i="29"/>
  <c r="M8" i="29"/>
  <c r="L8" i="29"/>
  <c r="K8" i="29"/>
  <c r="J8" i="29"/>
  <c r="I8" i="29"/>
  <c r="H8" i="29"/>
  <c r="G8" i="29"/>
  <c r="F8" i="29"/>
  <c r="E8" i="29"/>
  <c r="D8" i="29"/>
  <c r="C8" i="29"/>
  <c r="K6" i="29" l="1"/>
  <c r="G6" i="29"/>
  <c r="M6" i="29"/>
  <c r="B15" i="29"/>
  <c r="F6" i="29"/>
  <c r="B23" i="29"/>
  <c r="Q23" i="29"/>
  <c r="Q8" i="29"/>
  <c r="Q15" i="29"/>
  <c r="N6" i="29"/>
  <c r="D6" i="29"/>
  <c r="J6" i="29"/>
  <c r="L6" i="29"/>
  <c r="C6" i="29"/>
  <c r="E6" i="29"/>
  <c r="H6" i="29"/>
  <c r="B8" i="29"/>
  <c r="I6" i="29"/>
  <c r="Q6" i="29" l="1"/>
  <c r="B6" i="29"/>
  <c r="C9" i="25" l="1"/>
  <c r="D9" i="25"/>
  <c r="E9" i="25"/>
  <c r="F9" i="25"/>
  <c r="G9" i="25"/>
  <c r="H9" i="25"/>
  <c r="B10" i="25"/>
  <c r="B11" i="25"/>
  <c r="B12" i="25"/>
  <c r="B13" i="25"/>
  <c r="C14" i="25"/>
  <c r="D14" i="25"/>
  <c r="E14" i="25"/>
  <c r="F14" i="25"/>
  <c r="G14" i="25"/>
  <c r="H14" i="25"/>
  <c r="B15" i="25"/>
  <c r="B16" i="25"/>
  <c r="B17" i="25"/>
  <c r="B9" i="24"/>
  <c r="B10" i="24"/>
  <c r="B11" i="24"/>
  <c r="B12" i="24"/>
  <c r="B14" i="24"/>
  <c r="B15" i="24"/>
  <c r="F8" i="25" l="1"/>
  <c r="E8" i="25"/>
  <c r="B13" i="24"/>
  <c r="H8" i="25"/>
  <c r="D8" i="25"/>
  <c r="B14" i="25"/>
  <c r="B9" i="25"/>
  <c r="G8" i="25"/>
  <c r="C8" i="25"/>
  <c r="B8" i="24"/>
  <c r="B8" i="25" l="1"/>
  <c r="B7" i="24"/>
  <c r="E13" i="15"/>
  <c r="E16" i="15"/>
  <c r="D16" i="15"/>
  <c r="E13" i="21"/>
  <c r="E8" i="21"/>
  <c r="B16" i="15"/>
  <c r="D13" i="15"/>
  <c r="C13" i="15"/>
  <c r="B13" i="15"/>
  <c r="B8" i="15"/>
  <c r="C8" i="15"/>
  <c r="D8" i="15"/>
  <c r="E8" i="15"/>
  <c r="B8" i="21"/>
  <c r="C8" i="21"/>
  <c r="D8" i="21"/>
  <c r="B13" i="21"/>
  <c r="D13" i="21"/>
  <c r="C16" i="21"/>
  <c r="D16" i="21"/>
  <c r="E16" i="21"/>
  <c r="E7" i="21" l="1"/>
  <c r="E7" i="15"/>
  <c r="E6" i="15" s="1"/>
  <c r="C7" i="15"/>
  <c r="C6" i="15" s="1"/>
  <c r="D7" i="15"/>
  <c r="D6" i="15" s="1"/>
  <c r="C7" i="21"/>
  <c r="B7" i="15"/>
  <c r="B6" i="15" s="1"/>
  <c r="B7" i="21"/>
  <c r="D7" i="2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<sst xmlns="http://schemas.openxmlformats.org/spreadsheetml/2006/main" count="1470" uniqueCount="132">
  <si>
    <t>...</t>
  </si>
  <si>
    <t>Continúa...</t>
  </si>
  <si>
    <t>Año</t>
  </si>
  <si>
    <t xml:space="preserve">Especies </t>
  </si>
  <si>
    <t>Total</t>
  </si>
  <si>
    <t>Nativas</t>
  </si>
  <si>
    <t xml:space="preserve"> Carachi</t>
  </si>
  <si>
    <t xml:space="preserve"> Ispi</t>
  </si>
  <si>
    <t xml:space="preserve"> Mauri</t>
  </si>
  <si>
    <t>Introducidos</t>
  </si>
  <si>
    <t xml:space="preserve"> Pejerrey</t>
  </si>
  <si>
    <t xml:space="preserve"> Trucha Natural</t>
  </si>
  <si>
    <t>Carachi</t>
  </si>
  <si>
    <t>Nativas:</t>
  </si>
  <si>
    <t>Introducidos:</t>
  </si>
  <si>
    <t>Trucha Natural</t>
  </si>
  <si>
    <t>Pejerrey</t>
  </si>
  <si>
    <t>Ispi</t>
  </si>
  <si>
    <t>Mauri</t>
  </si>
  <si>
    <t>Introducidas</t>
  </si>
  <si>
    <t>Pesca Marítima</t>
  </si>
  <si>
    <t>Especies</t>
  </si>
  <si>
    <t>Suchi</t>
  </si>
  <si>
    <t>Suche</t>
  </si>
  <si>
    <t>1999</t>
  </si>
  <si>
    <t>2000</t>
  </si>
  <si>
    <t>Truchas Crianza</t>
  </si>
  <si>
    <t xml:space="preserve"> Suche</t>
  </si>
  <si>
    <t>-</t>
  </si>
  <si>
    <t>13.4   PUNO: VOLUMEN ESTIMADO DE COMERCIALIZACIÓN DE PRODUCTOS HIDROBIOLÓGICOS, SEGÚN ESPECIE, 2005 - 2014</t>
  </si>
  <si>
    <t>Dic.</t>
  </si>
  <si>
    <t>Nov.</t>
  </si>
  <si>
    <t>Oct.</t>
  </si>
  <si>
    <t>Set.</t>
  </si>
  <si>
    <t>Ago.</t>
  </si>
  <si>
    <t>Jul.</t>
  </si>
  <si>
    <t>Jun.</t>
  </si>
  <si>
    <t>May.</t>
  </si>
  <si>
    <t>Abr.</t>
  </si>
  <si>
    <t>Mar.</t>
  </si>
  <si>
    <t>Feb.</t>
  </si>
  <si>
    <t>Ene.</t>
  </si>
  <si>
    <t xml:space="preserve"> </t>
  </si>
  <si>
    <t xml:space="preserve">Valores a Precio Constante de </t>
  </si>
  <si>
    <t>Volumen de la</t>
  </si>
  <si>
    <t>Producción</t>
  </si>
  <si>
    <t>de Harina</t>
  </si>
  <si>
    <t>(Miles de TMB)</t>
  </si>
  <si>
    <t>Producto</t>
  </si>
  <si>
    <t>VAB</t>
  </si>
  <si>
    <t>( Miles de TMB )</t>
  </si>
  <si>
    <t>Consumo Interno</t>
  </si>
  <si>
    <t>Bruto</t>
  </si>
  <si>
    <t>Pesquero</t>
  </si>
  <si>
    <t>Desem-</t>
  </si>
  <si>
    <t>Transfor-</t>
  </si>
  <si>
    <t>Pescado</t>
  </si>
  <si>
    <t>Per Cápita</t>
  </si>
  <si>
    <t>Interno</t>
  </si>
  <si>
    <t>barque</t>
  </si>
  <si>
    <t>mación 1/</t>
  </si>
  <si>
    <t>(kg/hab)</t>
  </si>
  <si>
    <t xml:space="preserve">1997 </t>
  </si>
  <si>
    <t xml:space="preserve">1998 </t>
  </si>
  <si>
    <t>…</t>
  </si>
  <si>
    <t xml:space="preserve">         (Kilogramos)</t>
  </si>
  <si>
    <t>Otros</t>
  </si>
  <si>
    <t xml:space="preserve">                   de</t>
  </si>
  <si>
    <t>TOTAL</t>
  </si>
  <si>
    <t>Especie</t>
  </si>
  <si>
    <t xml:space="preserve">Especie </t>
  </si>
  <si>
    <t>Venta Interna 2/</t>
  </si>
  <si>
    <t>%</t>
  </si>
  <si>
    <t>VAB Pesca/</t>
  </si>
  <si>
    <t>PBI</t>
  </si>
  <si>
    <t xml:space="preserve"> -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</si>
  <si>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</si>
  <si>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</si>
  <si>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</si>
  <si>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</si>
  <si>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</si>
  <si>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</si>
  <si>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</si>
  <si>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</si>
  <si>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</si>
  <si>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</si>
  <si>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</si>
  <si>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 xml:space="preserve">Diciembre </t>
  </si>
  <si>
    <t>13. PESCA</t>
  </si>
  <si>
    <t>1/ Incluye la pesca continental.</t>
  </si>
  <si>
    <t>2/ Productos Hidrobiológicos.</t>
  </si>
  <si>
    <t xml:space="preserve">  </t>
  </si>
  <si>
    <t>(Mil TMB)</t>
  </si>
  <si>
    <t xml:space="preserve">  -</t>
  </si>
  <si>
    <t>Continúa…</t>
  </si>
  <si>
    <t>Fuente: Dirección  Regional de Producción Puno - Oficina de Planificación, Presupuesto y Estadística.</t>
  </si>
  <si>
    <t>Producción en Piscigranjas:</t>
  </si>
  <si>
    <t>Trucha Crianza</t>
  </si>
  <si>
    <t>Conclusión.</t>
  </si>
  <si>
    <t>13.2  PUNO: VOLUMEN ESTIMADO DE EXTRACCIÓN MENSUAL DE PRODUCTOS  HIDROBIOLÓGICOS, SEGÚN ESPECIE,</t>
  </si>
  <si>
    <t>13.3 PUNO: VOLUMEN ESTIMADO DE COMERCIALIZACIÓN MENSUAL DE PRODUCTOS  HIDROBIOLÓGICOS, SEGÚN</t>
  </si>
  <si>
    <t xml:space="preserve">         2015 - 2022</t>
  </si>
  <si>
    <t xml:space="preserve">        ESPECIE,  2015 - 2022</t>
  </si>
  <si>
    <t>TMB = Toneladas Métricas Brutas.               kg = kilogramos.            VAB = Valor Agregado Bruto.</t>
  </si>
  <si>
    <t xml:space="preserve">         2016 - 2022</t>
  </si>
  <si>
    <t>Fuente: Dirección Regional de Producción Puno - Oficina de Planificación, Presupuesto y Estadística.</t>
  </si>
  <si>
    <t xml:space="preserve">        (Kilogramos)</t>
  </si>
  <si>
    <t xml:space="preserve">       (Kilogramos)</t>
  </si>
  <si>
    <t>13.3  PUNO: VOLUMEN ESTIMADO DE COMERCIALIZACIÓN MENSUAL DE PRODUCTOS HIDROBIOLÓGICOS, SEGÚN</t>
  </si>
  <si>
    <t>Extracción</t>
  </si>
  <si>
    <t>13.2  PUNO: VOLUMEN ESTIMADO DE EXTRACCIÓN MENSUAL DE PRODUCTOS  HIDROBIOLÓGICOS, SEGÚN ESPECIE,
        2016 - 2023</t>
  </si>
  <si>
    <t xml:space="preserve">        ESPECIE,  2016 - 2023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</si>
  <si>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información del PBI y del Valor Agregado del sector de los años 2020 y 2021 son preliminares (P) y los de 2020 y 2021 son estimados (E).</t>
    </r>
  </si>
  <si>
    <t xml:space="preserve">         2018 - 2024</t>
  </si>
  <si>
    <t xml:space="preserve">        2018 - 2024</t>
  </si>
  <si>
    <t>2024 a/</t>
  </si>
  <si>
    <t>Fuente: Dirección Regional de Producción - Puno.</t>
  </si>
  <si>
    <t xml:space="preserve">        ESPECIE,  2018 - 2024</t>
  </si>
  <si>
    <t>a/ Información a septiembre del 2024.</t>
  </si>
  <si>
    <t>a/ Información a setiembre del 2024.</t>
  </si>
  <si>
    <t>a/ Información a setiembre del 2024</t>
  </si>
  <si>
    <t xml:space="preserve">        2019 - 2024</t>
  </si>
  <si>
    <t xml:space="preserve">     Trucha Crianza</t>
  </si>
  <si>
    <t>2007 (Millones de Soles)</t>
  </si>
  <si>
    <t>13.2 PUNO: VOLUMEN ESTIMADO DE EXTRACCIÓN MENSUAL DE PRODUCTOS  HIDROBIOLÓGICOS, SEGÚN ESPECIE,</t>
  </si>
  <si>
    <t>13.3 PUNO: VOLUMEN ESTIMADO DE COMERCIALIZACIÓN MENSUAL DE PRODUCTOS HIDROBIOLÓGICOS, SEGÚN</t>
  </si>
  <si>
    <t xml:space="preserve">       ESPECIE,  2019 - 2024</t>
  </si>
  <si>
    <t>13.4 PUNO: VOLUMEN ESTIMADO DE COMERCIALIZACIÓN DE PRODUCTOS HIDROBIOLÓGICOS, SEGÚN ESPECIE,</t>
  </si>
  <si>
    <t>13.5 PUNO: VOLUMEN ESTIMADO ANUAL DE EXTRACCIÓN Y PRODUCCIÓN PISCÍCOLA DE  PRODUCTOS
        HIDROBIOLÓGICOS, 2018 - 2024</t>
  </si>
  <si>
    <t>13.1 PERÚ: PRINCIPALES INDICADORES DEL SECTOR PESQUERO, 2016 - 2024</t>
  </si>
  <si>
    <t>Fuente: Instituto Nacional de Estadística e Informática (INEI) - PERÚ: Compendio Estadístico 2024 - Ministerio de la</t>
  </si>
  <si>
    <t xml:space="preserve">              producción - Dirección General de Políticas y Desarrollo Pesquero.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</si>
</sst>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0.0_)"/>
    <numFmt numFmtId="165" formatCode="0&quot;  &quot;"/>
    <numFmt numFmtId="166" formatCode="#\ ###\ ###"/>
    <numFmt numFmtId="167" formatCode="#\ ###\ ##0&quot; &quot;"/>
    <numFmt numFmtId="168" formatCode="#\ ##0"/>
    <numFmt numFmtId="169" formatCode="#.\ ##0"/>
    <numFmt numFmtId="170" formatCode="0&quot;      &quot;"/>
    <numFmt numFmtId="171" formatCode="###\ ###\ ##0"/>
    <numFmt numFmtId="172" formatCode="0_)"/>
    <numFmt numFmtId="173" formatCode="#,##0.0"/>
    <numFmt numFmtId="174" formatCode="0.0"/>
    <numFmt numFmtId="175" formatCode="0.00_)"/>
    <numFmt numFmtId="176" formatCode="0.0000_)"/>
    <numFmt numFmtId="177" formatCode="#\ ##0.0"/>
    <numFmt numFmtId="178" formatCode="#\ ##0.00"/>
    <numFmt numFmtId="179" formatCode="0.000000_)"/>
    <numFmt numFmtId="180" formatCode="###\ ###\ ##0;;&quot;-&quot;"/>
    <numFmt numFmtId="181" formatCode="&quot;...&quot;"/>
    <numFmt numFmtId="182" formatCode="#\ ###\ ##0;0;&quot;-&quot;"/>
    <numFmt numFmtId="183" formatCode="###\ ###\ ##0;0;&quot;-&quot;"/>
    <numFmt numFmtId="184" formatCode=".\ #;00"/>
  </numFmts>
  <fonts count="24">
    <font>
      <sz val="10"/>
      <name val="Arial"/>
    </font>
    <font>
      <sz val="9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TUR"/>
      <family val="2"/>
      <charset val="162"/>
    </font>
    <font>
      <sz val="7"/>
      <name val="Times New Roman"/>
      <family val="1"/>
    </font>
    <font>
      <sz val="8"/>
      <name val="Arial Tur"/>
    </font>
    <font>
      <b/>
      <sz val="9"/>
      <name val="Arial Narrow"/>
      <family val="2"/>
    </font>
    <font>
      <b/>
      <sz val="8"/>
      <color rgb="FFFF0000"/>
      <name val="Arial Narrow"/>
      <family val="2"/>
    </font>
    <font>
      <i/>
      <sz val="10"/>
      <name val="Arial Narrow"/>
      <family val="2"/>
    </font>
    <font>
      <b/>
      <i/>
      <sz val="7"/>
      <name val="Arial Narrow"/>
      <family val="2"/>
    </font>
    <font>
      <b/>
      <i/>
      <sz val="6"/>
      <name val="Arial Narrow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sz val="10"/>
      <name val="Arial"/>
      <family val="2"/>
    </font>
    <font>
      <sz val="7"/>
      <color rgb="FF00B050"/>
      <name val="Arial Narrow"/>
      <family val="2"/>
    </font>
    <font>
      <b/>
      <sz val="8"/>
      <color theme="1"/>
      <name val="Arial Narrow"/>
      <family val="2"/>
    </font>
    <font>
      <sz val="11"/>
      <name val="Arial Narrow"/>
      <family val="2"/>
    </font>
    <font>
      <u/>
      <sz val="9"/>
      <color rgb="FF33CCCC"/>
      <name val="Arial Narrow"/>
      <family val="2"/>
    </font>
    <font>
      <u/>
      <sz val="12"/>
      <color theme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49"/>
      </right>
      <top/>
      <bottom/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49"/>
      </left>
      <right/>
      <top/>
      <bottom style="thin">
        <color indexed="49"/>
      </bottom>
      <diagonal/>
    </border>
    <border>
      <left style="thick">
        <color indexed="49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49"/>
      </left>
      <right/>
      <top style="thin">
        <color indexed="49"/>
      </top>
      <bottom/>
      <diagonal/>
    </border>
    <border>
      <left/>
      <right/>
      <top style="thin">
        <color indexed="49"/>
      </top>
      <bottom/>
      <diagonal/>
    </border>
    <border>
      <left/>
      <right/>
      <top/>
      <bottom style="thin">
        <color theme="8"/>
      </bottom>
      <diagonal/>
    </border>
    <border>
      <left/>
      <right/>
      <top/>
      <bottom style="thin">
        <color rgb="FF33CCCC"/>
      </bottom>
      <diagonal/>
    </border>
    <border>
      <left style="thick">
        <color indexed="49"/>
      </left>
      <right/>
      <top/>
      <bottom style="thin">
        <color rgb="FF33CCCC"/>
      </bottom>
      <diagonal/>
    </border>
    <border>
      <left/>
      <right/>
      <top/>
      <bottom style="thin">
        <color indexed="49"/>
      </bottom>
      <diagonal/>
    </border>
    <border>
      <left/>
      <right style="thick">
        <color indexed="49"/>
      </right>
      <top/>
      <bottom style="thin">
        <color rgb="FF33CCCC"/>
      </bottom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/>
      <right/>
      <top style="thin">
        <color rgb="FF33CCCC"/>
      </top>
      <bottom/>
      <diagonal/>
    </border>
    <border>
      <left style="thick">
        <color rgb="FF33CCCC"/>
      </left>
      <right/>
      <top style="thin">
        <color indexed="49"/>
      </top>
      <bottom style="thin">
        <color indexed="49"/>
      </bottom>
      <diagonal/>
    </border>
    <border>
      <left style="thick">
        <color rgb="FF33CCCC"/>
      </left>
      <right/>
      <top/>
      <bottom/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rgb="FF33CCCC"/>
      </right>
      <top/>
      <bottom style="thin">
        <color rgb="FF33CCCC"/>
      </bottom>
      <diagonal/>
    </border>
  </borders>
  <cellStyleXfs count="4">
    <xf numFmtId="0" fontId="0" fillId="0" borderId="0"/>
    <xf numFmtId="172" fontId="9" fillId="0" borderId="0"/>
    <xf numFmtId="0" fontId="16" fillId="0" borderId="0" applyNumberFormat="0" applyFill="0" applyBorder="0" applyAlignment="0" applyProtection="0"/>
    <xf numFmtId="0" fontId="18" fillId="0" borderId="0"/>
  </cellStyleXfs>
  <cellXfs count="248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168" fontId="2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168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1" fontId="4" fillId="0" borderId="0" xfId="0" applyNumberFormat="1" applyFont="1" applyAlignment="1">
      <alignment horizontal="right" vertical="center"/>
    </xf>
    <xf numFmtId="171" fontId="2" fillId="0" borderId="0" xfId="0" applyNumberFormat="1" applyFont="1" applyAlignment="1">
      <alignment horizontal="right" vertical="center"/>
    </xf>
    <xf numFmtId="171" fontId="2" fillId="0" borderId="0" xfId="0" applyNumberFormat="1" applyFont="1" applyAlignment="1">
      <alignment vertical="center"/>
    </xf>
    <xf numFmtId="171" fontId="2" fillId="0" borderId="6" xfId="0" applyNumberFormat="1" applyFont="1" applyBorder="1" applyAlignment="1">
      <alignment vertical="center"/>
    </xf>
    <xf numFmtId="171" fontId="4" fillId="0" borderId="0" xfId="0" applyNumberFormat="1" applyFont="1" applyAlignment="1" applyProtection="1">
      <alignment horizontal="right" vertical="center"/>
      <protection locked="0"/>
    </xf>
    <xf numFmtId="171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4" fillId="0" borderId="15" xfId="0" applyFont="1" applyBorder="1" applyAlignment="1">
      <alignment horizontal="center" vertical="center"/>
    </xf>
    <xf numFmtId="0" fontId="8" fillId="0" borderId="0" xfId="0" applyFont="1"/>
    <xf numFmtId="37" fontId="2" fillId="0" borderId="0" xfId="0" applyNumberFormat="1" applyFont="1"/>
    <xf numFmtId="49" fontId="4" fillId="0" borderId="0" xfId="0" applyNumberFormat="1" applyFont="1"/>
    <xf numFmtId="0" fontId="4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right" vertical="center"/>
    </xf>
    <xf numFmtId="0" fontId="4" fillId="0" borderId="7" xfId="0" quotePrefix="1" applyFont="1" applyBorder="1" applyAlignment="1">
      <alignment horizontal="right" vertic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71" fontId="2" fillId="0" borderId="9" xfId="0" applyNumberFormat="1" applyFont="1" applyBorder="1" applyAlignment="1">
      <alignment horizontal="right" vertical="center"/>
    </xf>
    <xf numFmtId="171" fontId="2" fillId="0" borderId="20" xfId="0" applyNumberFormat="1" applyFont="1" applyBorder="1" applyAlignment="1">
      <alignment horizontal="right" vertical="center"/>
    </xf>
    <xf numFmtId="171" fontId="2" fillId="0" borderId="0" xfId="0" applyNumberFormat="1" applyFont="1" applyAlignment="1" applyProtection="1">
      <alignment horizontal="right" vertical="center"/>
      <protection locked="0"/>
    </xf>
    <xf numFmtId="1" fontId="2" fillId="0" borderId="0" xfId="0" applyNumberFormat="1" applyFont="1" applyAlignment="1">
      <alignment horizontal="right" vertical="center"/>
    </xf>
    <xf numFmtId="0" fontId="4" fillId="0" borderId="0" xfId="0" quotePrefix="1" applyFont="1" applyAlignment="1">
      <alignment horizontal="left" vertical="center"/>
    </xf>
    <xf numFmtId="168" fontId="4" fillId="0" borderId="0" xfId="0" applyNumberFormat="1" applyFont="1" applyAlignment="1">
      <alignment horizontal="justify" vertical="center"/>
    </xf>
    <xf numFmtId="171" fontId="4" fillId="0" borderId="9" xfId="0" applyNumberFormat="1" applyFont="1" applyBorder="1" applyAlignment="1">
      <alignment vertical="center"/>
    </xf>
    <xf numFmtId="171" fontId="4" fillId="0" borderId="20" xfId="0" applyNumberFormat="1" applyFont="1" applyBorder="1" applyAlignment="1">
      <alignment vertical="center"/>
    </xf>
    <xf numFmtId="171" fontId="4" fillId="0" borderId="20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71" fontId="2" fillId="0" borderId="10" xfId="0" applyNumberFormat="1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171" fontId="4" fillId="0" borderId="19" xfId="0" applyNumberFormat="1" applyFont="1" applyBorder="1" applyAlignment="1">
      <alignment vertical="center"/>
    </xf>
    <xf numFmtId="171" fontId="4" fillId="0" borderId="18" xfId="0" applyNumberFormat="1" applyFont="1" applyBorder="1" applyAlignment="1">
      <alignment vertical="center"/>
    </xf>
    <xf numFmtId="171" fontId="4" fillId="0" borderId="18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vertical="center"/>
    </xf>
    <xf numFmtId="171" fontId="4" fillId="0" borderId="17" xfId="0" applyNumberFormat="1" applyFont="1" applyBorder="1" applyAlignment="1">
      <alignment horizontal="right" vertical="center"/>
    </xf>
    <xf numFmtId="171" fontId="2" fillId="0" borderId="18" xfId="0" applyNumberFormat="1" applyFont="1" applyBorder="1" applyAlignment="1">
      <alignment horizontal="right" vertical="center"/>
    </xf>
    <xf numFmtId="171" fontId="2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" fontId="4" fillId="0" borderId="11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2" fillId="0" borderId="8" xfId="0" applyFont="1" applyBorder="1" applyAlignment="1">
      <alignment horizontal="left" vertical="center" indent="1"/>
    </xf>
    <xf numFmtId="171" fontId="2" fillId="0" borderId="14" xfId="0" applyNumberFormat="1" applyFont="1" applyBorder="1" applyAlignment="1">
      <alignment vertical="center"/>
    </xf>
    <xf numFmtId="0" fontId="10" fillId="0" borderId="0" xfId="0" applyFont="1"/>
    <xf numFmtId="49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quotePrefix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172" fontId="7" fillId="0" borderId="0" xfId="1" applyFont="1" applyAlignment="1">
      <alignment vertical="center"/>
    </xf>
    <xf numFmtId="172" fontId="13" fillId="0" borderId="0" xfId="1" applyFont="1" applyAlignment="1">
      <alignment vertical="center"/>
    </xf>
    <xf numFmtId="172" fontId="6" fillId="0" borderId="0" xfId="1" applyFont="1" applyAlignment="1">
      <alignment vertical="center"/>
    </xf>
    <xf numFmtId="172" fontId="5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175" fontId="6" fillId="0" borderId="0" xfId="1" applyNumberFormat="1" applyFont="1" applyAlignment="1">
      <alignment vertical="center"/>
    </xf>
    <xf numFmtId="176" fontId="6" fillId="0" borderId="0" xfId="1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179" fontId="6" fillId="0" borderId="0" xfId="1" applyNumberFormat="1" applyFont="1" applyAlignment="1">
      <alignment vertical="center"/>
    </xf>
    <xf numFmtId="0" fontId="6" fillId="0" borderId="0" xfId="1" applyNumberFormat="1" applyFont="1" applyAlignment="1">
      <alignment horizontal="right" vertical="center"/>
    </xf>
    <xf numFmtId="2" fontId="6" fillId="0" borderId="0" xfId="1" applyNumberFormat="1" applyFont="1" applyAlignment="1">
      <alignment vertical="center"/>
    </xf>
    <xf numFmtId="175" fontId="6" fillId="0" borderId="0" xfId="1" applyNumberFormat="1" applyFont="1" applyAlignment="1">
      <alignment horizontal="right" vertical="center"/>
    </xf>
    <xf numFmtId="175" fontId="3" fillId="0" borderId="0" xfId="1" applyNumberFormat="1" applyFont="1" applyAlignment="1">
      <alignment horizontal="right" vertical="center"/>
    </xf>
    <xf numFmtId="172" fontId="6" fillId="0" borderId="0" xfId="1" applyFont="1" applyAlignment="1">
      <alignment horizontal="right" vertical="center"/>
    </xf>
    <xf numFmtId="1" fontId="6" fillId="0" borderId="0" xfId="1" applyNumberFormat="1" applyFont="1" applyAlignment="1">
      <alignment horizontal="right" vertical="center"/>
    </xf>
    <xf numFmtId="164" fontId="6" fillId="0" borderId="0" xfId="1" applyNumberFormat="1" applyFont="1" applyAlignment="1">
      <alignment horizontal="right" vertical="center"/>
    </xf>
    <xf numFmtId="172" fontId="6" fillId="0" borderId="0" xfId="1" applyFont="1" applyAlignment="1">
      <alignment horizontal="left" vertical="center"/>
    </xf>
    <xf numFmtId="172" fontId="14" fillId="0" borderId="0" xfId="1" applyFont="1" applyAlignment="1">
      <alignment vertical="center"/>
    </xf>
    <xf numFmtId="172" fontId="15" fillId="0" borderId="0" xfId="1" applyFont="1" applyAlignment="1">
      <alignment vertical="center"/>
    </xf>
    <xf numFmtId="172" fontId="3" fillId="0" borderId="0" xfId="1" applyFont="1" applyAlignment="1">
      <alignment vertical="center"/>
    </xf>
    <xf numFmtId="172" fontId="6" fillId="0" borderId="0" xfId="1" applyFont="1" applyAlignment="1">
      <alignment horizontal="center" vertical="center"/>
    </xf>
    <xf numFmtId="175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68" fontId="2" fillId="0" borderId="0" xfId="1" applyNumberFormat="1" applyFont="1" applyAlignment="1">
      <alignment horizontal="right" vertical="center"/>
    </xf>
    <xf numFmtId="177" fontId="2" fillId="0" borderId="0" xfId="1" applyNumberFormat="1" applyFont="1" applyAlignment="1">
      <alignment horizontal="right" vertical="center"/>
    </xf>
    <xf numFmtId="178" fontId="2" fillId="0" borderId="0" xfId="1" applyNumberFormat="1" applyFont="1" applyAlignment="1">
      <alignment horizontal="right" vertical="center"/>
    </xf>
    <xf numFmtId="180" fontId="2" fillId="0" borderId="0" xfId="0" applyNumberFormat="1" applyFont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172" fontId="4" fillId="0" borderId="12" xfId="1" applyFont="1" applyBorder="1" applyAlignment="1">
      <alignment horizontal="centerContinuous" vertical="center"/>
    </xf>
    <xf numFmtId="172" fontId="4" fillId="0" borderId="12" xfId="1" applyFont="1" applyBorder="1" applyAlignment="1">
      <alignment horizontal="right" vertical="center"/>
    </xf>
    <xf numFmtId="172" fontId="4" fillId="0" borderId="6" xfId="1" applyFont="1" applyBorder="1" applyAlignment="1">
      <alignment horizontal="centerContinuous" vertical="center"/>
    </xf>
    <xf numFmtId="172" fontId="4" fillId="0" borderId="0" xfId="1" applyFont="1" applyAlignment="1">
      <alignment horizontal="centerContinuous" vertical="center"/>
    </xf>
    <xf numFmtId="172" fontId="4" fillId="0" borderId="0" xfId="1" applyFont="1" applyAlignment="1">
      <alignment horizontal="right" vertical="center"/>
    </xf>
    <xf numFmtId="172" fontId="4" fillId="0" borderId="0" xfId="1" quotePrefix="1" applyFont="1" applyAlignment="1">
      <alignment horizontal="right" vertical="center"/>
    </xf>
    <xf numFmtId="172" fontId="4" fillId="0" borderId="0" xfId="1" applyFont="1" applyAlignment="1">
      <alignment horizontal="center" vertical="center"/>
    </xf>
    <xf numFmtId="172" fontId="4" fillId="0" borderId="6" xfId="1" applyFont="1" applyBorder="1" applyAlignment="1">
      <alignment horizontal="right" vertical="center"/>
    </xf>
    <xf numFmtId="172" fontId="4" fillId="0" borderId="6" xfId="1" quotePrefix="1" applyFont="1" applyBorder="1" applyAlignment="1">
      <alignment horizontal="right" vertical="center"/>
    </xf>
    <xf numFmtId="172" fontId="4" fillId="0" borderId="6" xfId="1" applyFont="1" applyBorder="1" applyAlignment="1">
      <alignment horizontal="center" vertical="center"/>
    </xf>
    <xf numFmtId="168" fontId="6" fillId="0" borderId="0" xfId="0" applyNumberFormat="1" applyFont="1" applyAlignment="1">
      <alignment vertical="center"/>
    </xf>
    <xf numFmtId="171" fontId="4" fillId="0" borderId="0" xfId="0" applyNumberFormat="1" applyFont="1" applyAlignment="1">
      <alignment horizontal="right"/>
    </xf>
    <xf numFmtId="171" fontId="4" fillId="0" borderId="0" xfId="0" applyNumberFormat="1" applyFont="1"/>
    <xf numFmtId="171" fontId="2" fillId="0" borderId="0" xfId="0" applyNumberFormat="1" applyFont="1" applyAlignment="1">
      <alignment horizontal="right"/>
    </xf>
    <xf numFmtId="0" fontId="11" fillId="0" borderId="0" xfId="0" quotePrefix="1" applyFont="1" applyAlignment="1">
      <alignment horizontal="left" vertical="center"/>
    </xf>
    <xf numFmtId="171" fontId="4" fillId="0" borderId="0" xfId="0" applyNumberFormat="1" applyFont="1" applyAlignment="1">
      <alignment horizontal="center" vertical="center"/>
    </xf>
    <xf numFmtId="181" fontId="4" fillId="0" borderId="0" xfId="0" applyNumberFormat="1" applyFont="1" applyAlignment="1">
      <alignment horizontal="right" vertic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3" fontId="2" fillId="0" borderId="0" xfId="1" applyNumberFormat="1" applyFont="1" applyAlignment="1">
      <alignment horizontal="right" vertical="center"/>
    </xf>
    <xf numFmtId="173" fontId="2" fillId="0" borderId="0" xfId="1" applyNumberFormat="1" applyFont="1" applyAlignment="1">
      <alignment horizontal="right" vertical="center"/>
    </xf>
    <xf numFmtId="2" fontId="2" fillId="0" borderId="0" xfId="1" applyNumberFormat="1" applyFont="1" applyAlignment="1">
      <alignment horizontal="right" vertical="center"/>
    </xf>
    <xf numFmtId="174" fontId="2" fillId="0" borderId="0" xfId="1" applyNumberFormat="1" applyFont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66" fontId="2" fillId="0" borderId="0" xfId="1" applyNumberFormat="1" applyFont="1" applyAlignment="1">
      <alignment horizontal="right" vertical="center"/>
    </xf>
    <xf numFmtId="166" fontId="2" fillId="0" borderId="10" xfId="0" applyNumberFormat="1" applyFont="1" applyBorder="1" applyAlignment="1">
      <alignment horizontal="right" vertical="center"/>
    </xf>
    <xf numFmtId="166" fontId="2" fillId="0" borderId="10" xfId="0" applyNumberFormat="1" applyFont="1" applyBorder="1" applyAlignment="1">
      <alignment vertical="center"/>
    </xf>
    <xf numFmtId="166" fontId="2" fillId="0" borderId="0" xfId="0" applyNumberFormat="1" applyFont="1" applyAlignment="1">
      <alignment horizontal="right"/>
    </xf>
    <xf numFmtId="0" fontId="0" fillId="2" borderId="0" xfId="0" applyFill="1"/>
    <xf numFmtId="0" fontId="7" fillId="2" borderId="0" xfId="0" applyFont="1" applyFill="1"/>
    <xf numFmtId="180" fontId="4" fillId="0" borderId="0" xfId="0" applyNumberFormat="1" applyFont="1" applyAlignment="1">
      <alignment horizontal="right" vertical="center"/>
    </xf>
    <xf numFmtId="180" fontId="2" fillId="0" borderId="13" xfId="0" applyNumberFormat="1" applyFont="1" applyBorder="1" applyAlignment="1">
      <alignment horizontal="right" vertical="center"/>
    </xf>
    <xf numFmtId="183" fontId="4" fillId="0" borderId="0" xfId="0" applyNumberFormat="1" applyFont="1" applyAlignment="1">
      <alignment horizontal="center" vertical="center"/>
    </xf>
    <xf numFmtId="183" fontId="4" fillId="0" borderId="0" xfId="0" quotePrefix="1" applyNumberFormat="1" applyFont="1" applyAlignment="1">
      <alignment horizontal="center" vertical="center"/>
    </xf>
    <xf numFmtId="183" fontId="12" fillId="0" borderId="0" xfId="0" quotePrefix="1" applyNumberFormat="1" applyFont="1" applyAlignment="1">
      <alignment horizontal="center" vertical="center"/>
    </xf>
    <xf numFmtId="183" fontId="4" fillId="0" borderId="0" xfId="0" applyNumberFormat="1" applyFont="1" applyAlignment="1">
      <alignment horizontal="right" vertical="center"/>
    </xf>
    <xf numFmtId="183" fontId="4" fillId="0" borderId="0" xfId="0" applyNumberFormat="1" applyFont="1" applyAlignment="1" applyProtection="1">
      <alignment horizontal="right" vertical="center"/>
      <protection locked="0"/>
    </xf>
    <xf numFmtId="183" fontId="2" fillId="0" borderId="0" xfId="0" applyNumberFormat="1" applyFont="1" applyAlignment="1">
      <alignment horizontal="right" vertical="center"/>
    </xf>
    <xf numFmtId="183" fontId="2" fillId="0" borderId="0" xfId="0" applyNumberFormat="1" applyFont="1" applyAlignment="1" applyProtection="1">
      <alignment horizontal="right" vertical="center"/>
      <protection locked="0"/>
    </xf>
    <xf numFmtId="1" fontId="4" fillId="2" borderId="11" xfId="0" applyNumberFormat="1" applyFont="1" applyFill="1" applyBorder="1" applyAlignment="1">
      <alignment horizontal="right" vertical="center"/>
    </xf>
    <xf numFmtId="166" fontId="2" fillId="2" borderId="0" xfId="0" applyNumberFormat="1" applyFont="1" applyFill="1" applyAlignment="1">
      <alignment vertical="center"/>
    </xf>
    <xf numFmtId="166" fontId="4" fillId="2" borderId="0" xfId="0" applyNumberFormat="1" applyFont="1" applyFill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quotePrefix="1" applyFont="1" applyFill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17" fillId="3" borderId="0" xfId="0" applyFont="1" applyFill="1" applyAlignment="1">
      <alignment vertical="center"/>
    </xf>
    <xf numFmtId="182" fontId="4" fillId="0" borderId="0" xfId="0" applyNumberFormat="1" applyFont="1" applyAlignment="1">
      <alignment horizontal="right" vertical="center" wrapText="1"/>
    </xf>
    <xf numFmtId="182" fontId="2" fillId="0" borderId="0" xfId="0" applyNumberFormat="1" applyFont="1" applyAlignment="1">
      <alignment horizontal="right" vertical="center" wrapText="1"/>
    </xf>
    <xf numFmtId="175" fontId="19" fillId="0" borderId="0" xfId="1" applyNumberFormat="1" applyFont="1" applyAlignment="1">
      <alignment vertical="center"/>
    </xf>
    <xf numFmtId="184" fontId="2" fillId="0" borderId="0" xfId="1" applyNumberFormat="1" applyFont="1" applyAlignment="1">
      <alignment horizontal="left" vertical="center"/>
    </xf>
    <xf numFmtId="0" fontId="2" fillId="2" borderId="0" xfId="0" applyFont="1" applyFill="1" applyAlignment="1">
      <alignment vertical="center"/>
    </xf>
    <xf numFmtId="166" fontId="20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166" fontId="4" fillId="0" borderId="1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66" fontId="6" fillId="0" borderId="0" xfId="0" applyNumberFormat="1" applyFont="1" applyAlignment="1">
      <alignment horizontal="right" vertical="center"/>
    </xf>
    <xf numFmtId="0" fontId="4" fillId="0" borderId="21" xfId="0" applyFont="1" applyBorder="1" applyAlignment="1">
      <alignment vertical="center"/>
    </xf>
    <xf numFmtId="183" fontId="4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/>
    </xf>
    <xf numFmtId="183" fontId="6" fillId="0" borderId="0" xfId="0" applyNumberFormat="1" applyFont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0" fontId="21" fillId="2" borderId="0" xfId="0" applyFont="1" applyFill="1"/>
    <xf numFmtId="1" fontId="2" fillId="0" borderId="0" xfId="0" applyNumberFormat="1" applyFont="1" applyAlignment="1">
      <alignment vertical="center"/>
    </xf>
    <xf numFmtId="183" fontId="2" fillId="0" borderId="0" xfId="0" quotePrefix="1" applyNumberFormat="1" applyFont="1" applyAlignment="1">
      <alignment horizontal="right" vertical="center"/>
    </xf>
    <xf numFmtId="0" fontId="2" fillId="0" borderId="18" xfId="0" applyFont="1" applyBorder="1" applyAlignment="1">
      <alignment vertical="center"/>
    </xf>
    <xf numFmtId="1" fontId="2" fillId="0" borderId="18" xfId="0" applyNumberFormat="1" applyFont="1" applyBorder="1" applyAlignment="1">
      <alignment vertical="center"/>
    </xf>
    <xf numFmtId="183" fontId="4" fillId="0" borderId="0" xfId="0" quotePrefix="1" applyNumberFormat="1" applyFont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168" fontId="6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171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12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183" fontId="4" fillId="0" borderId="20" xfId="0" applyNumberFormat="1" applyFont="1" applyBorder="1" applyAlignment="1">
      <alignment horizontal="right" vertical="center"/>
    </xf>
    <xf numFmtId="172" fontId="6" fillId="0" borderId="0" xfId="1" applyFont="1" applyAlignment="1">
      <alignment horizontal="left" vertical="center" wrapText="1"/>
    </xf>
    <xf numFmtId="172" fontId="6" fillId="0" borderId="0" xfId="1" quotePrefix="1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2" fillId="0" borderId="23" xfId="0" applyFont="1" applyBorder="1" applyAlignment="1">
      <alignment vertical="center"/>
    </xf>
    <xf numFmtId="166" fontId="4" fillId="0" borderId="10" xfId="0" applyNumberFormat="1" applyFont="1" applyBorder="1" applyAlignment="1">
      <alignment horizontal="right" vertical="center"/>
    </xf>
    <xf numFmtId="179" fontId="11" fillId="0" borderId="0" xfId="1" applyNumberFormat="1" applyFont="1" applyAlignment="1">
      <alignment vertical="center"/>
    </xf>
    <xf numFmtId="0" fontId="11" fillId="0" borderId="0" xfId="1" applyNumberFormat="1" applyFont="1" applyAlignment="1">
      <alignment horizontal="right" vertical="center"/>
    </xf>
    <xf numFmtId="179" fontId="22" fillId="0" borderId="0" xfId="1" applyNumberFormat="1" applyFont="1" applyAlignment="1">
      <alignment vertical="center"/>
    </xf>
    <xf numFmtId="179" fontId="16" fillId="0" borderId="0" xfId="2" applyNumberFormat="1" applyFill="1" applyAlignment="1">
      <alignment vertical="center"/>
    </xf>
    <xf numFmtId="0" fontId="6" fillId="0" borderId="0" xfId="1" applyNumberFormat="1" applyFont="1" applyAlignment="1">
      <alignment vertical="justify"/>
    </xf>
    <xf numFmtId="0" fontId="1" fillId="0" borderId="0" xfId="0" applyFont="1"/>
    <xf numFmtId="0" fontId="6" fillId="0" borderId="12" xfId="0" applyFont="1" applyBorder="1" applyAlignment="1">
      <alignment vertical="center"/>
    </xf>
    <xf numFmtId="166" fontId="4" fillId="0" borderId="18" xfId="0" applyNumberFormat="1" applyFont="1" applyBorder="1" applyAlignment="1">
      <alignment vertical="center"/>
    </xf>
    <xf numFmtId="180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2"/>
    </xf>
    <xf numFmtId="0" fontId="2" fillId="0" borderId="4" xfId="0" applyFont="1" applyBorder="1" applyAlignment="1">
      <alignment horizontal="left" vertical="center" indent="1"/>
    </xf>
    <xf numFmtId="183" fontId="2" fillId="0" borderId="23" xfId="0" applyNumberFormat="1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right" vertical="center"/>
    </xf>
    <xf numFmtId="166" fontId="4" fillId="0" borderId="25" xfId="0" applyNumberFormat="1" applyFont="1" applyBorder="1" applyAlignment="1">
      <alignment horizontal="right" vertical="center"/>
    </xf>
    <xf numFmtId="0" fontId="4" fillId="2" borderId="24" xfId="0" applyFont="1" applyFill="1" applyBorder="1" applyAlignment="1">
      <alignment horizontal="right" vertical="center"/>
    </xf>
    <xf numFmtId="0" fontId="2" fillId="0" borderId="25" xfId="0" applyFont="1" applyBorder="1" applyAlignment="1">
      <alignment vertical="center"/>
    </xf>
    <xf numFmtId="166" fontId="4" fillId="0" borderId="25" xfId="0" applyNumberFormat="1" applyFont="1" applyBorder="1" applyAlignment="1">
      <alignment vertical="center"/>
    </xf>
    <xf numFmtId="183" fontId="2" fillId="0" borderId="25" xfId="0" applyNumberFormat="1" applyFont="1" applyBorder="1" applyAlignment="1">
      <alignment horizontal="right" vertical="center"/>
    </xf>
    <xf numFmtId="183" fontId="4" fillId="0" borderId="25" xfId="0" applyNumberFormat="1" applyFont="1" applyBorder="1" applyAlignment="1">
      <alignment horizontal="right" vertical="center"/>
    </xf>
    <xf numFmtId="166" fontId="2" fillId="0" borderId="25" xfId="0" applyNumberFormat="1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66" fontId="4" fillId="0" borderId="26" xfId="0" applyNumberFormat="1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11" fillId="0" borderId="0" xfId="0" quotePrefix="1" applyFont="1" applyAlignment="1">
      <alignment vertical="center"/>
    </xf>
    <xf numFmtId="0" fontId="6" fillId="0" borderId="23" xfId="0" applyFont="1" applyBorder="1" applyAlignment="1">
      <alignment horizontal="right" vertical="center"/>
    </xf>
    <xf numFmtId="166" fontId="4" fillId="0" borderId="16" xfId="0" applyNumberFormat="1" applyFont="1" applyBorder="1" applyAlignment="1">
      <alignment horizontal="right" vertical="center"/>
    </xf>
    <xf numFmtId="182" fontId="4" fillId="0" borderId="0" xfId="0" applyNumberFormat="1" applyFont="1" applyAlignment="1">
      <alignment vertical="center"/>
    </xf>
    <xf numFmtId="172" fontId="6" fillId="0" borderId="27" xfId="1" applyFont="1" applyBorder="1" applyAlignment="1">
      <alignment vertical="center"/>
    </xf>
    <xf numFmtId="183" fontId="2" fillId="0" borderId="0" xfId="0" applyNumberFormat="1" applyFont="1" applyAlignment="1">
      <alignment vertical="center"/>
    </xf>
    <xf numFmtId="182" fontId="2" fillId="0" borderId="0" xfId="0" applyNumberFormat="1" applyFont="1" applyAlignment="1">
      <alignment vertical="center"/>
    </xf>
    <xf numFmtId="172" fontId="4" fillId="0" borderId="27" xfId="1" applyFont="1" applyBorder="1" applyAlignment="1">
      <alignment horizontal="centerContinuous" vertical="center"/>
    </xf>
    <xf numFmtId="172" fontId="4" fillId="0" borderId="27" xfId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172" fontId="4" fillId="0" borderId="3" xfId="1" applyFont="1" applyBorder="1" applyAlignment="1">
      <alignment horizontal="center" vertical="center"/>
    </xf>
    <xf numFmtId="172" fontId="2" fillId="0" borderId="3" xfId="1" applyFont="1" applyBorder="1" applyAlignment="1">
      <alignment horizontal="center" vertical="center"/>
    </xf>
    <xf numFmtId="172" fontId="2" fillId="0" borderId="3" xfId="1" quotePrefix="1" applyFont="1" applyBorder="1" applyAlignment="1">
      <alignment horizontal="center" vertical="center"/>
    </xf>
    <xf numFmtId="172" fontId="2" fillId="0" borderId="3" xfId="1" applyFont="1" applyBorder="1" applyAlignment="1">
      <alignment horizontal="left" vertical="center"/>
    </xf>
    <xf numFmtId="172" fontId="2" fillId="0" borderId="28" xfId="1" applyFont="1" applyBorder="1" applyAlignment="1">
      <alignment horizontal="left" vertical="center"/>
    </xf>
    <xf numFmtId="172" fontId="4" fillId="0" borderId="2" xfId="1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11" fillId="0" borderId="0" xfId="0" applyFont="1"/>
    <xf numFmtId="0" fontId="2" fillId="0" borderId="0" xfId="0" applyFont="1" applyAlignment="1">
      <alignment horizontal="left" vertical="center"/>
    </xf>
    <xf numFmtId="172" fontId="4" fillId="0" borderId="12" xfId="1" applyFont="1" applyBorder="1" applyAlignment="1">
      <alignment horizontal="center" vertical="center"/>
    </xf>
    <xf numFmtId="172" fontId="4" fillId="0" borderId="6" xfId="1" applyFont="1" applyBorder="1" applyAlignment="1">
      <alignment horizontal="center" vertical="center"/>
    </xf>
    <xf numFmtId="172" fontId="4" fillId="0" borderId="11" xfId="1" applyFont="1" applyBorder="1" applyAlignment="1">
      <alignment horizontal="center" vertical="center"/>
    </xf>
    <xf numFmtId="172" fontId="11" fillId="0" borderId="0" xfId="1" applyFont="1" applyAlignment="1">
      <alignment horizontal="left" vertical="center"/>
    </xf>
    <xf numFmtId="172" fontId="5" fillId="0" borderId="0" xfId="1" applyFont="1" applyAlignment="1">
      <alignment horizontal="distributed" vertical="center" wrapText="1" justifyLastLine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1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left"/>
    </xf>
    <xf numFmtId="168" fontId="6" fillId="0" borderId="0" xfId="0" applyNumberFormat="1" applyFont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11" fillId="0" borderId="0" xfId="0" applyFont="1" applyAlignment="1">
      <alignment horizontal="left" wrapText="1"/>
    </xf>
    <xf numFmtId="0" fontId="23" fillId="0" borderId="0" xfId="2" applyFont="1"/>
  </cellXfs>
  <cellStyles count="4">
    <cellStyle name="Hipervínculo" xfId="2" builtinId="8"/>
    <cellStyle name="Normal" xfId="0" builtinId="0"/>
    <cellStyle name="Normal 2" xfId="3"/>
    <cellStyle name="Normal_IEC11001" xfId="1"/>
  </cellStyles>
  <dxfs count="0"/>
  <tableStyles count="0" defaultTableStyle="TableStyleMedium9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 Narrow" pitchFamily="34" charset="0"/>
              </a:defRPr>
            </a:pPr>
            <a:r>
              <a:rPr lang="es-PE" sz="900" b="1" baseline="0">
                <a:effectLst/>
                <a:latin typeface="Arial Narrow" pitchFamily="34" charset="0"/>
              </a:rPr>
              <a:t>PERÚ: VALOR  AGREGADO BRUTO DEL SECTOR  PESQUERO, 2016 - 2023</a:t>
            </a:r>
            <a:endParaRPr lang="es-PE" sz="900">
              <a:effectLst/>
              <a:latin typeface="Arial Narrow" pitchFamily="34" charset="0"/>
            </a:endParaRPr>
          </a:p>
          <a:p>
            <a:pPr>
              <a:defRPr sz="900">
                <a:latin typeface="Arial Narrow" pitchFamily="34" charset="0"/>
              </a:defRPr>
            </a:pPr>
            <a:r>
              <a:rPr lang="es-PE" sz="800" b="0" baseline="0">
                <a:effectLst/>
                <a:latin typeface="Arial Narrow" pitchFamily="34" charset="0"/>
              </a:rPr>
              <a:t>(En Millones de Soles Constantes)</a:t>
            </a:r>
            <a:endParaRPr lang="es-PE" sz="800">
              <a:effectLst/>
              <a:latin typeface="Arial Narrow" pitchFamily="34" charset="0"/>
            </a:endParaRPr>
          </a:p>
        </c:rich>
      </c:tx>
      <c:layout>
        <c:manualLayout>
          <c:xMode val="edge"/>
          <c:yMode val="edge"/>
          <c:x val="0.21682574983470579"/>
          <c:y val="2.2662889518413599E-2"/>
        </c:manualLayout>
      </c:layout>
      <c:overlay val="1"/>
    </c:title>
    <c:autoTitleDeleted val="0"/>
    <c:view3D>
      <c:rotX val="15"/>
      <c:rotY val="20"/>
      <c:rAngAx val="1"/>
    </c:view3D>
    <c:floor>
      <c:thickness val="0"/>
      <c:spPr>
        <a:solidFill>
          <a:schemeClr val="accent5">
            <a:lumMod val="20000"/>
            <a:lumOff val="80000"/>
          </a:schemeClr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3956402520446644E-4"/>
          <c:y val="0.17191437472582216"/>
          <c:w val="0.99072733859175488"/>
          <c:h val="0.7105966853293479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'13.1'!$D$5</c:f>
              <c:strCache>
                <c:ptCount val="1"/>
                <c:pt idx="0">
                  <c:v>VAB</c:v>
                </c:pt>
              </c:strCache>
            </c:strRef>
          </c:tx>
          <c:spPr>
            <a:gradFill flip="none" rotWithShape="1">
              <a:gsLst>
                <a:gs pos="0">
                  <a:schemeClr val="accent5">
                    <a:lumMod val="75000"/>
                    <a:shade val="30000"/>
                    <a:satMod val="115000"/>
                  </a:schemeClr>
                </a:gs>
                <a:gs pos="50000">
                  <a:schemeClr val="accent5">
                    <a:lumMod val="75000"/>
                    <a:shade val="67500"/>
                    <a:satMod val="115000"/>
                  </a:schemeClr>
                </a:gs>
                <a:gs pos="100000">
                  <a:schemeClr val="accent5">
                    <a:lumMod val="75000"/>
                    <a:shade val="100000"/>
                    <a:satMod val="115000"/>
                  </a:schemeClr>
                </a:gs>
              </a:gsLst>
              <a:lin ang="16200000" scaled="1"/>
              <a:tileRect/>
            </a:gradFill>
            <a:effectLst>
              <a:glow rad="101600">
                <a:schemeClr val="accent2">
                  <a:satMod val="175000"/>
                  <a:alpha val="40000"/>
                </a:schemeClr>
              </a:glow>
            </a:effectLst>
            <a:scene3d>
              <a:camera prst="orthographicFront"/>
              <a:lightRig rig="threePt" dir="t"/>
            </a:scene3d>
          </c:spPr>
          <c:invertIfNegative val="0"/>
          <c:dLbls>
            <c:dLbl>
              <c:idx val="0"/>
              <c:layout>
                <c:manualLayout>
                  <c:x val="2.0907811528841407E-17"/>
                  <c:y val="-2.45815332682987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39C8-4AB6-9573-CE58D324AC1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2.1069885658541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9C8-4AB6-9573-CE58D324AC1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2.1069885658541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39C8-4AB6-9573-CE58D324AC1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3631246115365627E-17"/>
                  <c:y val="-1.7558238048784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39C8-4AB6-9573-CE58D324AC1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1.7558238048784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39C8-4AB6-9573-CE58D324AC1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1.75582380487848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39C8-4AB6-9573-CE58D324AC1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2.1069885658541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FBF-40D1-B413-B27B01CF37D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108000" tIns="36000" rIns="38100" bIns="19050" anchor="ctr">
                <a:spAutoFit/>
              </a:bodyPr>
              <a:lstStyle/>
              <a:p>
                <a:pPr>
                  <a:defRPr sz="800" b="0">
                    <a:latin typeface="Arial Narrow" panose="020B060602020203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numRef>
              <c:f>'13.1'!$A$19:$A$36</c:f>
              <c:numCache>
                <c:formatCode>0_)</c:formatCode>
                <c:ptCount val="9"/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'13.1'!$D$19:$D$36</c:f>
              <c:numCache>
                <c:formatCode>#\ ###\ ###</c:formatCode>
                <c:ptCount val="9"/>
                <c:pt idx="1">
                  <c:v>1593</c:v>
                </c:pt>
                <c:pt idx="2">
                  <c:v>1750</c:v>
                </c:pt>
                <c:pt idx="3">
                  <c:v>2464</c:v>
                </c:pt>
                <c:pt idx="4">
                  <c:v>2099</c:v>
                </c:pt>
                <c:pt idx="5">
                  <c:v>2173</c:v>
                </c:pt>
                <c:pt idx="6">
                  <c:v>2385</c:v>
                </c:pt>
                <c:pt idx="7">
                  <c:v>2058</c:v>
                </c:pt>
                <c:pt idx="8">
                  <c:v>1973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163-482F-98F9-574607EC09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8"/>
        <c:shape val="box"/>
        <c:axId val="-1591508880"/>
        <c:axId val="-1591505616"/>
        <c:axId val="0"/>
      </c:bar3DChart>
      <c:catAx>
        <c:axId val="-1591508880"/>
        <c:scaling>
          <c:orientation val="minMax"/>
        </c:scaling>
        <c:delete val="0"/>
        <c:axPos val="b"/>
        <c:numFmt formatCode="0_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itchFamily="34" charset="0"/>
                <a:ea typeface="Calibri"/>
                <a:cs typeface="Calibri"/>
              </a:defRPr>
            </a:pPr>
            <a:endParaRPr lang="es-PE"/>
          </a:p>
        </c:txPr>
        <c:crossAx val="-1591505616"/>
        <c:crosses val="autoZero"/>
        <c:auto val="1"/>
        <c:lblAlgn val="ctr"/>
        <c:lblOffset val="100"/>
        <c:noMultiLvlLbl val="0"/>
      </c:catAx>
      <c:valAx>
        <c:axId val="-1591505616"/>
        <c:scaling>
          <c:orientation val="minMax"/>
        </c:scaling>
        <c:delete val="1"/>
        <c:axPos val="l"/>
        <c:numFmt formatCode="#\ ###\ ###" sourceLinked="1"/>
        <c:majorTickMark val="out"/>
        <c:minorTickMark val="none"/>
        <c:tickLblPos val="nextTo"/>
        <c:crossAx val="-159150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PE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31837</xdr:colOff>
      <xdr:row>44</xdr:row>
      <xdr:rowOff>75400</xdr:rowOff>
    </xdr:from>
    <xdr:to>
      <xdr:col>13</xdr:col>
      <xdr:colOff>266699</xdr:colOff>
      <xdr:row>72</xdr:row>
      <xdr:rowOff>104775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0.00945</cdr:x>
      <cdr:y>0.9288</cdr:y>
    </cdr:from>
    <cdr:to>
      <cdr:x>0.90607</cdr:x>
      <cdr:y>0.98834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46410" y="3035206"/>
          <a:ext cx="4403872" cy="194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700" b="1" i="0" baseline="0">
              <a:effectLst/>
              <a:latin typeface="Arial Narrow" panose="020B0606020202030204" pitchFamily="34" charset="0"/>
              <a:ea typeface="+mn-ea"/>
              <a:cs typeface="+mn-cs"/>
            </a:rPr>
            <a:t>Fuente: Ministerio de la Producción - Dirección General de Políticas y Desarrollo Pesquero - Instituto Nacional de Estadística e Informática.</a:t>
          </a:r>
          <a:endParaRPr lang="es-PE" sz="700">
            <a:effectLst/>
            <a:latin typeface="Arial Narrow" panose="020B0606020202030204" pitchFamily="34" charset="0"/>
          </a:endParaRPr>
        </a:p>
        <a:p xmlns:a="http://schemas.openxmlformats.org/drawingml/2006/main">
          <a:endParaRPr lang="es-PE" sz="700">
            <a:latin typeface="Arial Narrow" panose="020B060602020203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showGridLines="0" tabSelected="1" zoomScaleNormal="100" workbookViewId="0"/>
  </sheetViews>
  <sheetFormatPr baseColWidth="10" defaultRowHeight="12.75"/>
  <cols>
    <col min="1" max="1" width="118.28515625" style="132" customWidth="1"/>
    <col min="2" max="16384" width="11.42578125" style="132"/>
  </cols>
  <sheetData>
    <row r="1" spans="1:1" ht="15.75">
      <c r="A1" s="150" t="s">
        <v>88</v>
      </c>
    </row>
    <row r="2" spans="1:1" s="166" customFormat="1" ht="21.75" customHeight="1">
      <c r="A2" s="247" t="str">
        <f>TRIM(+'13.1'!A1)</f>
        <v>13.1 PERÚ: PRINCIPALES INDICADORES DEL SECTOR PESQUERO, 2016 - 2024</v>
      </c>
    </row>
    <row r="3" spans="1:1" s="166" customFormat="1" ht="21.75" customHeight="1">
      <c r="A3" s="247" t="str">
        <f>TRIM('13.2'!A100&amp;'13.2'!A101)</f>
        <v>13.2 PUNO: VOLUMEN ESTIMADO DE EXTRACCIÓN MENSUAL DE PRODUCTOS HIDROBIOLÓGICOS, SEGÚN ESPECIE, 2019 - 2024</v>
      </c>
    </row>
    <row r="4" spans="1:1" s="166" customFormat="1" ht="21.75" customHeight="1">
      <c r="A4" s="247" t="str">
        <f>TRIM('13.3'!A102&amp;'13.3'!A103)</f>
        <v>13.3 PUNO: VOLUMEN ESTIMADO DE COMERCIALIZACIÓN MENSUAL DE PRODUCTOS HIDROBIOLÓGICOS, SEGÚN ESPECIE, 2019 - 2024</v>
      </c>
    </row>
    <row r="5" spans="1:1" s="166" customFormat="1" ht="21.75" customHeight="1">
      <c r="A5" s="247" t="str">
        <f>TRIM('13.4'!A1:L1&amp;'13.4'!A2:L2)</f>
        <v>13.4 PUNO: VOLUMEN ESTIMADO DE COMERCIALIZACIÓN DE PRODUCTOS HIDROBIOLÓGICOS, SEGÚN ESPECIE, 2018 - 2024</v>
      </c>
    </row>
    <row r="6" spans="1:1" s="166" customFormat="1" ht="21.75" customHeight="1">
      <c r="A6" s="247" t="str">
        <f>TRIM('13.5'!A1:S1)</f>
        <v>13.5 PUNO: VOLUMEN ESTIMADO ANUAL DE EXTRACCIÓN Y PRODUCCIÓN PISCÍCOLA DE PRODUCTOS
 HIDROBIOLÓGICOS, 2018 - 2024</v>
      </c>
    </row>
    <row r="7" spans="1:1" s="166" customFormat="1" ht="16.5"/>
    <row r="8" spans="1:1">
      <c r="A8" s="133"/>
    </row>
  </sheetData>
  <hyperlinks>
    <hyperlink ref="A2" location="'13.1'!A1" display="'13.1'!A1"/>
    <hyperlink ref="A3" location="'13.2'!A100" display="'13.2'!A100"/>
    <hyperlink ref="A4" location="'13.3'!A102" display="'13.3'!A102"/>
    <hyperlink ref="A5" location="'13.4'!A1" display="'13.4'!A1"/>
    <hyperlink ref="A6" location="'13.5'!A1" display="'13.5'!A1"/>
  </hyperlink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F46"/>
  <sheetViews>
    <sheetView showGridLines="0" defaultGridColor="0" colorId="49" zoomScaleNormal="100" zoomScaleSheetLayoutView="130" workbookViewId="0">
      <selection activeCell="I30" sqref="I30"/>
    </sheetView>
  </sheetViews>
  <sheetFormatPr baseColWidth="10" defaultColWidth="6.140625" defaultRowHeight="9"/>
  <cols>
    <col min="1" max="1" width="6.5703125" style="77" customWidth="1"/>
    <col min="2" max="2" width="8.7109375" style="77" customWidth="1"/>
    <col min="3" max="3" width="1.85546875" style="77" customWidth="1"/>
    <col min="4" max="4" width="7.42578125" style="77" customWidth="1"/>
    <col min="5" max="5" width="8.5703125" style="77" customWidth="1"/>
    <col min="6" max="6" width="2.42578125" style="77" customWidth="1"/>
    <col min="7" max="7" width="6.7109375" style="77" customWidth="1"/>
    <col min="8" max="8" width="9.85546875" style="77" customWidth="1"/>
    <col min="9" max="9" width="10.7109375" style="77" bestFit="1" customWidth="1"/>
    <col min="10" max="10" width="2.140625" style="77" customWidth="1"/>
    <col min="11" max="11" width="4.5703125" style="77" customWidth="1"/>
    <col min="12" max="12" width="2" style="77" customWidth="1"/>
    <col min="13" max="13" width="5.5703125" style="77" customWidth="1"/>
    <col min="14" max="14" width="9.28515625" style="77" customWidth="1"/>
    <col min="15" max="15" width="8.5703125" style="77" bestFit="1" customWidth="1"/>
    <col min="16" max="16" width="7.42578125" style="77" customWidth="1"/>
    <col min="17" max="17" width="6.7109375" style="77" customWidth="1"/>
    <col min="18" max="18" width="9.7109375" style="77" bestFit="1" customWidth="1"/>
    <col min="19" max="256" width="6.140625" style="77"/>
    <col min="257" max="257" width="3.7109375" style="77" customWidth="1"/>
    <col min="258" max="258" width="5.85546875" style="77" customWidth="1"/>
    <col min="259" max="259" width="1.7109375" style="77" customWidth="1"/>
    <col min="260" max="260" width="5.85546875" style="77" customWidth="1"/>
    <col min="261" max="261" width="6.28515625" style="77" customWidth="1"/>
    <col min="262" max="262" width="0.7109375" style="77" customWidth="1"/>
    <col min="263" max="263" width="5" style="77" customWidth="1"/>
    <col min="264" max="264" width="6.140625" style="77" customWidth="1"/>
    <col min="265" max="265" width="8.7109375" style="77" customWidth="1"/>
    <col min="266" max="266" width="0.7109375" style="77" customWidth="1"/>
    <col min="267" max="267" width="5.5703125" style="77" customWidth="1"/>
    <col min="268" max="268" width="0.85546875" style="77" customWidth="1"/>
    <col min="269" max="269" width="4.28515625" style="77" customWidth="1"/>
    <col min="270" max="270" width="6.5703125" style="77" customWidth="1"/>
    <col min="271" max="271" width="8.5703125" style="77" bestFit="1" customWidth="1"/>
    <col min="272" max="272" width="7.42578125" style="77" customWidth="1"/>
    <col min="273" max="273" width="6.7109375" style="77" customWidth="1"/>
    <col min="274" max="274" width="9.7109375" style="77" bestFit="1" customWidth="1"/>
    <col min="275" max="512" width="6.140625" style="77"/>
    <col min="513" max="513" width="3.7109375" style="77" customWidth="1"/>
    <col min="514" max="514" width="5.85546875" style="77" customWidth="1"/>
    <col min="515" max="515" width="1.7109375" style="77" customWidth="1"/>
    <col min="516" max="516" width="5.85546875" style="77" customWidth="1"/>
    <col min="517" max="517" width="6.28515625" style="77" customWidth="1"/>
    <col min="518" max="518" width="0.7109375" style="77" customWidth="1"/>
    <col min="519" max="519" width="5" style="77" customWidth="1"/>
    <col min="520" max="520" width="6.140625" style="77" customWidth="1"/>
    <col min="521" max="521" width="8.7109375" style="77" customWidth="1"/>
    <col min="522" max="522" width="0.7109375" style="77" customWidth="1"/>
    <col min="523" max="523" width="5.5703125" style="77" customWidth="1"/>
    <col min="524" max="524" width="0.85546875" style="77" customWidth="1"/>
    <col min="525" max="525" width="4.28515625" style="77" customWidth="1"/>
    <col min="526" max="526" width="6.5703125" style="77" customWidth="1"/>
    <col min="527" max="527" width="8.5703125" style="77" bestFit="1" customWidth="1"/>
    <col min="528" max="528" width="7.42578125" style="77" customWidth="1"/>
    <col min="529" max="529" width="6.7109375" style="77" customWidth="1"/>
    <col min="530" max="530" width="9.7109375" style="77" bestFit="1" customWidth="1"/>
    <col min="531" max="768" width="6.140625" style="77"/>
    <col min="769" max="769" width="3.7109375" style="77" customWidth="1"/>
    <col min="770" max="770" width="5.85546875" style="77" customWidth="1"/>
    <col min="771" max="771" width="1.7109375" style="77" customWidth="1"/>
    <col min="772" max="772" width="5.85546875" style="77" customWidth="1"/>
    <col min="773" max="773" width="6.28515625" style="77" customWidth="1"/>
    <col min="774" max="774" width="0.7109375" style="77" customWidth="1"/>
    <col min="775" max="775" width="5" style="77" customWidth="1"/>
    <col min="776" max="776" width="6.140625" style="77" customWidth="1"/>
    <col min="777" max="777" width="8.7109375" style="77" customWidth="1"/>
    <col min="778" max="778" width="0.7109375" style="77" customWidth="1"/>
    <col min="779" max="779" width="5.5703125" style="77" customWidth="1"/>
    <col min="780" max="780" width="0.85546875" style="77" customWidth="1"/>
    <col min="781" max="781" width="4.28515625" style="77" customWidth="1"/>
    <col min="782" max="782" width="6.5703125" style="77" customWidth="1"/>
    <col min="783" max="783" width="8.5703125" style="77" bestFit="1" customWidth="1"/>
    <col min="784" max="784" width="7.42578125" style="77" customWidth="1"/>
    <col min="785" max="785" width="6.7109375" style="77" customWidth="1"/>
    <col min="786" max="786" width="9.7109375" style="77" bestFit="1" customWidth="1"/>
    <col min="787" max="1024" width="6.140625" style="77"/>
    <col min="1025" max="1025" width="3.7109375" style="77" customWidth="1"/>
    <col min="1026" max="1026" width="5.85546875" style="77" customWidth="1"/>
    <col min="1027" max="1027" width="1.7109375" style="77" customWidth="1"/>
    <col min="1028" max="1028" width="5.85546875" style="77" customWidth="1"/>
    <col min="1029" max="1029" width="6.28515625" style="77" customWidth="1"/>
    <col min="1030" max="1030" width="0.7109375" style="77" customWidth="1"/>
    <col min="1031" max="1031" width="5" style="77" customWidth="1"/>
    <col min="1032" max="1032" width="6.140625" style="77" customWidth="1"/>
    <col min="1033" max="1033" width="8.7109375" style="77" customWidth="1"/>
    <col min="1034" max="1034" width="0.7109375" style="77" customWidth="1"/>
    <col min="1035" max="1035" width="5.5703125" style="77" customWidth="1"/>
    <col min="1036" max="1036" width="0.85546875" style="77" customWidth="1"/>
    <col min="1037" max="1037" width="4.28515625" style="77" customWidth="1"/>
    <col min="1038" max="1038" width="6.5703125" style="77" customWidth="1"/>
    <col min="1039" max="1039" width="8.5703125" style="77" bestFit="1" customWidth="1"/>
    <col min="1040" max="1040" width="7.42578125" style="77" customWidth="1"/>
    <col min="1041" max="1041" width="6.7109375" style="77" customWidth="1"/>
    <col min="1042" max="1042" width="9.7109375" style="77" bestFit="1" customWidth="1"/>
    <col min="1043" max="1280" width="6.140625" style="77"/>
    <col min="1281" max="1281" width="3.7109375" style="77" customWidth="1"/>
    <col min="1282" max="1282" width="5.85546875" style="77" customWidth="1"/>
    <col min="1283" max="1283" width="1.7109375" style="77" customWidth="1"/>
    <col min="1284" max="1284" width="5.85546875" style="77" customWidth="1"/>
    <col min="1285" max="1285" width="6.28515625" style="77" customWidth="1"/>
    <col min="1286" max="1286" width="0.7109375" style="77" customWidth="1"/>
    <col min="1287" max="1287" width="5" style="77" customWidth="1"/>
    <col min="1288" max="1288" width="6.140625" style="77" customWidth="1"/>
    <col min="1289" max="1289" width="8.7109375" style="77" customWidth="1"/>
    <col min="1290" max="1290" width="0.7109375" style="77" customWidth="1"/>
    <col min="1291" max="1291" width="5.5703125" style="77" customWidth="1"/>
    <col min="1292" max="1292" width="0.85546875" style="77" customWidth="1"/>
    <col min="1293" max="1293" width="4.28515625" style="77" customWidth="1"/>
    <col min="1294" max="1294" width="6.5703125" style="77" customWidth="1"/>
    <col min="1295" max="1295" width="8.5703125" style="77" bestFit="1" customWidth="1"/>
    <col min="1296" max="1296" width="7.42578125" style="77" customWidth="1"/>
    <col min="1297" max="1297" width="6.7109375" style="77" customWidth="1"/>
    <col min="1298" max="1298" width="9.7109375" style="77" bestFit="1" customWidth="1"/>
    <col min="1299" max="1536" width="6.140625" style="77"/>
    <col min="1537" max="1537" width="3.7109375" style="77" customWidth="1"/>
    <col min="1538" max="1538" width="5.85546875" style="77" customWidth="1"/>
    <col min="1539" max="1539" width="1.7109375" style="77" customWidth="1"/>
    <col min="1540" max="1540" width="5.85546875" style="77" customWidth="1"/>
    <col min="1541" max="1541" width="6.28515625" style="77" customWidth="1"/>
    <col min="1542" max="1542" width="0.7109375" style="77" customWidth="1"/>
    <col min="1543" max="1543" width="5" style="77" customWidth="1"/>
    <col min="1544" max="1544" width="6.140625" style="77" customWidth="1"/>
    <col min="1545" max="1545" width="8.7109375" style="77" customWidth="1"/>
    <col min="1546" max="1546" width="0.7109375" style="77" customWidth="1"/>
    <col min="1547" max="1547" width="5.5703125" style="77" customWidth="1"/>
    <col min="1548" max="1548" width="0.85546875" style="77" customWidth="1"/>
    <col min="1549" max="1549" width="4.28515625" style="77" customWidth="1"/>
    <col min="1550" max="1550" width="6.5703125" style="77" customWidth="1"/>
    <col min="1551" max="1551" width="8.5703125" style="77" bestFit="1" customWidth="1"/>
    <col min="1552" max="1552" width="7.42578125" style="77" customWidth="1"/>
    <col min="1553" max="1553" width="6.7109375" style="77" customWidth="1"/>
    <col min="1554" max="1554" width="9.7109375" style="77" bestFit="1" customWidth="1"/>
    <col min="1555" max="1792" width="6.140625" style="77"/>
    <col min="1793" max="1793" width="3.7109375" style="77" customWidth="1"/>
    <col min="1794" max="1794" width="5.85546875" style="77" customWidth="1"/>
    <col min="1795" max="1795" width="1.7109375" style="77" customWidth="1"/>
    <col min="1796" max="1796" width="5.85546875" style="77" customWidth="1"/>
    <col min="1797" max="1797" width="6.28515625" style="77" customWidth="1"/>
    <col min="1798" max="1798" width="0.7109375" style="77" customWidth="1"/>
    <col min="1799" max="1799" width="5" style="77" customWidth="1"/>
    <col min="1800" max="1800" width="6.140625" style="77" customWidth="1"/>
    <col min="1801" max="1801" width="8.7109375" style="77" customWidth="1"/>
    <col min="1802" max="1802" width="0.7109375" style="77" customWidth="1"/>
    <col min="1803" max="1803" width="5.5703125" style="77" customWidth="1"/>
    <col min="1804" max="1804" width="0.85546875" style="77" customWidth="1"/>
    <col min="1805" max="1805" width="4.28515625" style="77" customWidth="1"/>
    <col min="1806" max="1806" width="6.5703125" style="77" customWidth="1"/>
    <col min="1807" max="1807" width="8.5703125" style="77" bestFit="1" customWidth="1"/>
    <col min="1808" max="1808" width="7.42578125" style="77" customWidth="1"/>
    <col min="1809" max="1809" width="6.7109375" style="77" customWidth="1"/>
    <col min="1810" max="1810" width="9.7109375" style="77" bestFit="1" customWidth="1"/>
    <col min="1811" max="2048" width="6.140625" style="77"/>
    <col min="2049" max="2049" width="3.7109375" style="77" customWidth="1"/>
    <col min="2050" max="2050" width="5.85546875" style="77" customWidth="1"/>
    <col min="2051" max="2051" width="1.7109375" style="77" customWidth="1"/>
    <col min="2052" max="2052" width="5.85546875" style="77" customWidth="1"/>
    <col min="2053" max="2053" width="6.28515625" style="77" customWidth="1"/>
    <col min="2054" max="2054" width="0.7109375" style="77" customWidth="1"/>
    <col min="2055" max="2055" width="5" style="77" customWidth="1"/>
    <col min="2056" max="2056" width="6.140625" style="77" customWidth="1"/>
    <col min="2057" max="2057" width="8.7109375" style="77" customWidth="1"/>
    <col min="2058" max="2058" width="0.7109375" style="77" customWidth="1"/>
    <col min="2059" max="2059" width="5.5703125" style="77" customWidth="1"/>
    <col min="2060" max="2060" width="0.85546875" style="77" customWidth="1"/>
    <col min="2061" max="2061" width="4.28515625" style="77" customWidth="1"/>
    <col min="2062" max="2062" width="6.5703125" style="77" customWidth="1"/>
    <col min="2063" max="2063" width="8.5703125" style="77" bestFit="1" customWidth="1"/>
    <col min="2064" max="2064" width="7.42578125" style="77" customWidth="1"/>
    <col min="2065" max="2065" width="6.7109375" style="77" customWidth="1"/>
    <col min="2066" max="2066" width="9.7109375" style="77" bestFit="1" customWidth="1"/>
    <col min="2067" max="2304" width="6.140625" style="77"/>
    <col min="2305" max="2305" width="3.7109375" style="77" customWidth="1"/>
    <col min="2306" max="2306" width="5.85546875" style="77" customWidth="1"/>
    <col min="2307" max="2307" width="1.7109375" style="77" customWidth="1"/>
    <col min="2308" max="2308" width="5.85546875" style="77" customWidth="1"/>
    <col min="2309" max="2309" width="6.28515625" style="77" customWidth="1"/>
    <col min="2310" max="2310" width="0.7109375" style="77" customWidth="1"/>
    <col min="2311" max="2311" width="5" style="77" customWidth="1"/>
    <col min="2312" max="2312" width="6.140625" style="77" customWidth="1"/>
    <col min="2313" max="2313" width="8.7109375" style="77" customWidth="1"/>
    <col min="2314" max="2314" width="0.7109375" style="77" customWidth="1"/>
    <col min="2315" max="2315" width="5.5703125" style="77" customWidth="1"/>
    <col min="2316" max="2316" width="0.85546875" style="77" customWidth="1"/>
    <col min="2317" max="2317" width="4.28515625" style="77" customWidth="1"/>
    <col min="2318" max="2318" width="6.5703125" style="77" customWidth="1"/>
    <col min="2319" max="2319" width="8.5703125" style="77" bestFit="1" customWidth="1"/>
    <col min="2320" max="2320" width="7.42578125" style="77" customWidth="1"/>
    <col min="2321" max="2321" width="6.7109375" style="77" customWidth="1"/>
    <col min="2322" max="2322" width="9.7109375" style="77" bestFit="1" customWidth="1"/>
    <col min="2323" max="2560" width="6.140625" style="77"/>
    <col min="2561" max="2561" width="3.7109375" style="77" customWidth="1"/>
    <col min="2562" max="2562" width="5.85546875" style="77" customWidth="1"/>
    <col min="2563" max="2563" width="1.7109375" style="77" customWidth="1"/>
    <col min="2564" max="2564" width="5.85546875" style="77" customWidth="1"/>
    <col min="2565" max="2565" width="6.28515625" style="77" customWidth="1"/>
    <col min="2566" max="2566" width="0.7109375" style="77" customWidth="1"/>
    <col min="2567" max="2567" width="5" style="77" customWidth="1"/>
    <col min="2568" max="2568" width="6.140625" style="77" customWidth="1"/>
    <col min="2569" max="2569" width="8.7109375" style="77" customWidth="1"/>
    <col min="2570" max="2570" width="0.7109375" style="77" customWidth="1"/>
    <col min="2571" max="2571" width="5.5703125" style="77" customWidth="1"/>
    <col min="2572" max="2572" width="0.85546875" style="77" customWidth="1"/>
    <col min="2573" max="2573" width="4.28515625" style="77" customWidth="1"/>
    <col min="2574" max="2574" width="6.5703125" style="77" customWidth="1"/>
    <col min="2575" max="2575" width="8.5703125" style="77" bestFit="1" customWidth="1"/>
    <col min="2576" max="2576" width="7.42578125" style="77" customWidth="1"/>
    <col min="2577" max="2577" width="6.7109375" style="77" customWidth="1"/>
    <col min="2578" max="2578" width="9.7109375" style="77" bestFit="1" customWidth="1"/>
    <col min="2579" max="2816" width="6.140625" style="77"/>
    <col min="2817" max="2817" width="3.7109375" style="77" customWidth="1"/>
    <col min="2818" max="2818" width="5.85546875" style="77" customWidth="1"/>
    <col min="2819" max="2819" width="1.7109375" style="77" customWidth="1"/>
    <col min="2820" max="2820" width="5.85546875" style="77" customWidth="1"/>
    <col min="2821" max="2821" width="6.28515625" style="77" customWidth="1"/>
    <col min="2822" max="2822" width="0.7109375" style="77" customWidth="1"/>
    <col min="2823" max="2823" width="5" style="77" customWidth="1"/>
    <col min="2824" max="2824" width="6.140625" style="77" customWidth="1"/>
    <col min="2825" max="2825" width="8.7109375" style="77" customWidth="1"/>
    <col min="2826" max="2826" width="0.7109375" style="77" customWidth="1"/>
    <col min="2827" max="2827" width="5.5703125" style="77" customWidth="1"/>
    <col min="2828" max="2828" width="0.85546875" style="77" customWidth="1"/>
    <col min="2829" max="2829" width="4.28515625" style="77" customWidth="1"/>
    <col min="2830" max="2830" width="6.5703125" style="77" customWidth="1"/>
    <col min="2831" max="2831" width="8.5703125" style="77" bestFit="1" customWidth="1"/>
    <col min="2832" max="2832" width="7.42578125" style="77" customWidth="1"/>
    <col min="2833" max="2833" width="6.7109375" style="77" customWidth="1"/>
    <col min="2834" max="2834" width="9.7109375" style="77" bestFit="1" customWidth="1"/>
    <col min="2835" max="3072" width="6.140625" style="77"/>
    <col min="3073" max="3073" width="3.7109375" style="77" customWidth="1"/>
    <col min="3074" max="3074" width="5.85546875" style="77" customWidth="1"/>
    <col min="3075" max="3075" width="1.7109375" style="77" customWidth="1"/>
    <col min="3076" max="3076" width="5.85546875" style="77" customWidth="1"/>
    <col min="3077" max="3077" width="6.28515625" style="77" customWidth="1"/>
    <col min="3078" max="3078" width="0.7109375" style="77" customWidth="1"/>
    <col min="3079" max="3079" width="5" style="77" customWidth="1"/>
    <col min="3080" max="3080" width="6.140625" style="77" customWidth="1"/>
    <col min="3081" max="3081" width="8.7109375" style="77" customWidth="1"/>
    <col min="3082" max="3082" width="0.7109375" style="77" customWidth="1"/>
    <col min="3083" max="3083" width="5.5703125" style="77" customWidth="1"/>
    <col min="3084" max="3084" width="0.85546875" style="77" customWidth="1"/>
    <col min="3085" max="3085" width="4.28515625" style="77" customWidth="1"/>
    <col min="3086" max="3086" width="6.5703125" style="77" customWidth="1"/>
    <col min="3087" max="3087" width="8.5703125" style="77" bestFit="1" customWidth="1"/>
    <col min="3088" max="3088" width="7.42578125" style="77" customWidth="1"/>
    <col min="3089" max="3089" width="6.7109375" style="77" customWidth="1"/>
    <col min="3090" max="3090" width="9.7109375" style="77" bestFit="1" customWidth="1"/>
    <col min="3091" max="3328" width="6.140625" style="77"/>
    <col min="3329" max="3329" width="3.7109375" style="77" customWidth="1"/>
    <col min="3330" max="3330" width="5.85546875" style="77" customWidth="1"/>
    <col min="3331" max="3331" width="1.7109375" style="77" customWidth="1"/>
    <col min="3332" max="3332" width="5.85546875" style="77" customWidth="1"/>
    <col min="3333" max="3333" width="6.28515625" style="77" customWidth="1"/>
    <col min="3334" max="3334" width="0.7109375" style="77" customWidth="1"/>
    <col min="3335" max="3335" width="5" style="77" customWidth="1"/>
    <col min="3336" max="3336" width="6.140625" style="77" customWidth="1"/>
    <col min="3337" max="3337" width="8.7109375" style="77" customWidth="1"/>
    <col min="3338" max="3338" width="0.7109375" style="77" customWidth="1"/>
    <col min="3339" max="3339" width="5.5703125" style="77" customWidth="1"/>
    <col min="3340" max="3340" width="0.85546875" style="77" customWidth="1"/>
    <col min="3341" max="3341" width="4.28515625" style="77" customWidth="1"/>
    <col min="3342" max="3342" width="6.5703125" style="77" customWidth="1"/>
    <col min="3343" max="3343" width="8.5703125" style="77" bestFit="1" customWidth="1"/>
    <col min="3344" max="3344" width="7.42578125" style="77" customWidth="1"/>
    <col min="3345" max="3345" width="6.7109375" style="77" customWidth="1"/>
    <col min="3346" max="3346" width="9.7109375" style="77" bestFit="1" customWidth="1"/>
    <col min="3347" max="3584" width="6.140625" style="77"/>
    <col min="3585" max="3585" width="3.7109375" style="77" customWidth="1"/>
    <col min="3586" max="3586" width="5.85546875" style="77" customWidth="1"/>
    <col min="3587" max="3587" width="1.7109375" style="77" customWidth="1"/>
    <col min="3588" max="3588" width="5.85546875" style="77" customWidth="1"/>
    <col min="3589" max="3589" width="6.28515625" style="77" customWidth="1"/>
    <col min="3590" max="3590" width="0.7109375" style="77" customWidth="1"/>
    <col min="3591" max="3591" width="5" style="77" customWidth="1"/>
    <col min="3592" max="3592" width="6.140625" style="77" customWidth="1"/>
    <col min="3593" max="3593" width="8.7109375" style="77" customWidth="1"/>
    <col min="3594" max="3594" width="0.7109375" style="77" customWidth="1"/>
    <col min="3595" max="3595" width="5.5703125" style="77" customWidth="1"/>
    <col min="3596" max="3596" width="0.85546875" style="77" customWidth="1"/>
    <col min="3597" max="3597" width="4.28515625" style="77" customWidth="1"/>
    <col min="3598" max="3598" width="6.5703125" style="77" customWidth="1"/>
    <col min="3599" max="3599" width="8.5703125" style="77" bestFit="1" customWidth="1"/>
    <col min="3600" max="3600" width="7.42578125" style="77" customWidth="1"/>
    <col min="3601" max="3601" width="6.7109375" style="77" customWidth="1"/>
    <col min="3602" max="3602" width="9.7109375" style="77" bestFit="1" customWidth="1"/>
    <col min="3603" max="3840" width="6.140625" style="77"/>
    <col min="3841" max="3841" width="3.7109375" style="77" customWidth="1"/>
    <col min="3842" max="3842" width="5.85546875" style="77" customWidth="1"/>
    <col min="3843" max="3843" width="1.7109375" style="77" customWidth="1"/>
    <col min="3844" max="3844" width="5.85546875" style="77" customWidth="1"/>
    <col min="3845" max="3845" width="6.28515625" style="77" customWidth="1"/>
    <col min="3846" max="3846" width="0.7109375" style="77" customWidth="1"/>
    <col min="3847" max="3847" width="5" style="77" customWidth="1"/>
    <col min="3848" max="3848" width="6.140625" style="77" customWidth="1"/>
    <col min="3849" max="3849" width="8.7109375" style="77" customWidth="1"/>
    <col min="3850" max="3850" width="0.7109375" style="77" customWidth="1"/>
    <col min="3851" max="3851" width="5.5703125" style="77" customWidth="1"/>
    <col min="3852" max="3852" width="0.85546875" style="77" customWidth="1"/>
    <col min="3853" max="3853" width="4.28515625" style="77" customWidth="1"/>
    <col min="3854" max="3854" width="6.5703125" style="77" customWidth="1"/>
    <col min="3855" max="3855" width="8.5703125" style="77" bestFit="1" customWidth="1"/>
    <col min="3856" max="3856" width="7.42578125" style="77" customWidth="1"/>
    <col min="3857" max="3857" width="6.7109375" style="77" customWidth="1"/>
    <col min="3858" max="3858" width="9.7109375" style="77" bestFit="1" customWidth="1"/>
    <col min="3859" max="4096" width="6.140625" style="77"/>
    <col min="4097" max="4097" width="3.7109375" style="77" customWidth="1"/>
    <col min="4098" max="4098" width="5.85546875" style="77" customWidth="1"/>
    <col min="4099" max="4099" width="1.7109375" style="77" customWidth="1"/>
    <col min="4100" max="4100" width="5.85546875" style="77" customWidth="1"/>
    <col min="4101" max="4101" width="6.28515625" style="77" customWidth="1"/>
    <col min="4102" max="4102" width="0.7109375" style="77" customWidth="1"/>
    <col min="4103" max="4103" width="5" style="77" customWidth="1"/>
    <col min="4104" max="4104" width="6.140625" style="77" customWidth="1"/>
    <col min="4105" max="4105" width="8.7109375" style="77" customWidth="1"/>
    <col min="4106" max="4106" width="0.7109375" style="77" customWidth="1"/>
    <col min="4107" max="4107" width="5.5703125" style="77" customWidth="1"/>
    <col min="4108" max="4108" width="0.85546875" style="77" customWidth="1"/>
    <col min="4109" max="4109" width="4.28515625" style="77" customWidth="1"/>
    <col min="4110" max="4110" width="6.5703125" style="77" customWidth="1"/>
    <col min="4111" max="4111" width="8.5703125" style="77" bestFit="1" customWidth="1"/>
    <col min="4112" max="4112" width="7.42578125" style="77" customWidth="1"/>
    <col min="4113" max="4113" width="6.7109375" style="77" customWidth="1"/>
    <col min="4114" max="4114" width="9.7109375" style="77" bestFit="1" customWidth="1"/>
    <col min="4115" max="4352" width="6.140625" style="77"/>
    <col min="4353" max="4353" width="3.7109375" style="77" customWidth="1"/>
    <col min="4354" max="4354" width="5.85546875" style="77" customWidth="1"/>
    <col min="4355" max="4355" width="1.7109375" style="77" customWidth="1"/>
    <col min="4356" max="4356" width="5.85546875" style="77" customWidth="1"/>
    <col min="4357" max="4357" width="6.28515625" style="77" customWidth="1"/>
    <col min="4358" max="4358" width="0.7109375" style="77" customWidth="1"/>
    <col min="4359" max="4359" width="5" style="77" customWidth="1"/>
    <col min="4360" max="4360" width="6.140625" style="77" customWidth="1"/>
    <col min="4361" max="4361" width="8.7109375" style="77" customWidth="1"/>
    <col min="4362" max="4362" width="0.7109375" style="77" customWidth="1"/>
    <col min="4363" max="4363" width="5.5703125" style="77" customWidth="1"/>
    <col min="4364" max="4364" width="0.85546875" style="77" customWidth="1"/>
    <col min="4365" max="4365" width="4.28515625" style="77" customWidth="1"/>
    <col min="4366" max="4366" width="6.5703125" style="77" customWidth="1"/>
    <col min="4367" max="4367" width="8.5703125" style="77" bestFit="1" customWidth="1"/>
    <col min="4368" max="4368" width="7.42578125" style="77" customWidth="1"/>
    <col min="4369" max="4369" width="6.7109375" style="77" customWidth="1"/>
    <col min="4370" max="4370" width="9.7109375" style="77" bestFit="1" customWidth="1"/>
    <col min="4371" max="4608" width="6.140625" style="77"/>
    <col min="4609" max="4609" width="3.7109375" style="77" customWidth="1"/>
    <col min="4610" max="4610" width="5.85546875" style="77" customWidth="1"/>
    <col min="4611" max="4611" width="1.7109375" style="77" customWidth="1"/>
    <col min="4612" max="4612" width="5.85546875" style="77" customWidth="1"/>
    <col min="4613" max="4613" width="6.28515625" style="77" customWidth="1"/>
    <col min="4614" max="4614" width="0.7109375" style="77" customWidth="1"/>
    <col min="4615" max="4615" width="5" style="77" customWidth="1"/>
    <col min="4616" max="4616" width="6.140625" style="77" customWidth="1"/>
    <col min="4617" max="4617" width="8.7109375" style="77" customWidth="1"/>
    <col min="4618" max="4618" width="0.7109375" style="77" customWidth="1"/>
    <col min="4619" max="4619" width="5.5703125" style="77" customWidth="1"/>
    <col min="4620" max="4620" width="0.85546875" style="77" customWidth="1"/>
    <col min="4621" max="4621" width="4.28515625" style="77" customWidth="1"/>
    <col min="4622" max="4622" width="6.5703125" style="77" customWidth="1"/>
    <col min="4623" max="4623" width="8.5703125" style="77" bestFit="1" customWidth="1"/>
    <col min="4624" max="4624" width="7.42578125" style="77" customWidth="1"/>
    <col min="4625" max="4625" width="6.7109375" style="77" customWidth="1"/>
    <col min="4626" max="4626" width="9.7109375" style="77" bestFit="1" customWidth="1"/>
    <col min="4627" max="4864" width="6.140625" style="77"/>
    <col min="4865" max="4865" width="3.7109375" style="77" customWidth="1"/>
    <col min="4866" max="4866" width="5.85546875" style="77" customWidth="1"/>
    <col min="4867" max="4867" width="1.7109375" style="77" customWidth="1"/>
    <col min="4868" max="4868" width="5.85546875" style="77" customWidth="1"/>
    <col min="4869" max="4869" width="6.28515625" style="77" customWidth="1"/>
    <col min="4870" max="4870" width="0.7109375" style="77" customWidth="1"/>
    <col min="4871" max="4871" width="5" style="77" customWidth="1"/>
    <col min="4872" max="4872" width="6.140625" style="77" customWidth="1"/>
    <col min="4873" max="4873" width="8.7109375" style="77" customWidth="1"/>
    <col min="4874" max="4874" width="0.7109375" style="77" customWidth="1"/>
    <col min="4875" max="4875" width="5.5703125" style="77" customWidth="1"/>
    <col min="4876" max="4876" width="0.85546875" style="77" customWidth="1"/>
    <col min="4877" max="4877" width="4.28515625" style="77" customWidth="1"/>
    <col min="4878" max="4878" width="6.5703125" style="77" customWidth="1"/>
    <col min="4879" max="4879" width="8.5703125" style="77" bestFit="1" customWidth="1"/>
    <col min="4880" max="4880" width="7.42578125" style="77" customWidth="1"/>
    <col min="4881" max="4881" width="6.7109375" style="77" customWidth="1"/>
    <col min="4882" max="4882" width="9.7109375" style="77" bestFit="1" customWidth="1"/>
    <col min="4883" max="5120" width="6.140625" style="77"/>
    <col min="5121" max="5121" width="3.7109375" style="77" customWidth="1"/>
    <col min="5122" max="5122" width="5.85546875" style="77" customWidth="1"/>
    <col min="5123" max="5123" width="1.7109375" style="77" customWidth="1"/>
    <col min="5124" max="5124" width="5.85546875" style="77" customWidth="1"/>
    <col min="5125" max="5125" width="6.28515625" style="77" customWidth="1"/>
    <col min="5126" max="5126" width="0.7109375" style="77" customWidth="1"/>
    <col min="5127" max="5127" width="5" style="77" customWidth="1"/>
    <col min="5128" max="5128" width="6.140625" style="77" customWidth="1"/>
    <col min="5129" max="5129" width="8.7109375" style="77" customWidth="1"/>
    <col min="5130" max="5130" width="0.7109375" style="77" customWidth="1"/>
    <col min="5131" max="5131" width="5.5703125" style="77" customWidth="1"/>
    <col min="5132" max="5132" width="0.85546875" style="77" customWidth="1"/>
    <col min="5133" max="5133" width="4.28515625" style="77" customWidth="1"/>
    <col min="5134" max="5134" width="6.5703125" style="77" customWidth="1"/>
    <col min="5135" max="5135" width="8.5703125" style="77" bestFit="1" customWidth="1"/>
    <col min="5136" max="5136" width="7.42578125" style="77" customWidth="1"/>
    <col min="5137" max="5137" width="6.7109375" style="77" customWidth="1"/>
    <col min="5138" max="5138" width="9.7109375" style="77" bestFit="1" customWidth="1"/>
    <col min="5139" max="5376" width="6.140625" style="77"/>
    <col min="5377" max="5377" width="3.7109375" style="77" customWidth="1"/>
    <col min="5378" max="5378" width="5.85546875" style="77" customWidth="1"/>
    <col min="5379" max="5379" width="1.7109375" style="77" customWidth="1"/>
    <col min="5380" max="5380" width="5.85546875" style="77" customWidth="1"/>
    <col min="5381" max="5381" width="6.28515625" style="77" customWidth="1"/>
    <col min="5382" max="5382" width="0.7109375" style="77" customWidth="1"/>
    <col min="5383" max="5383" width="5" style="77" customWidth="1"/>
    <col min="5384" max="5384" width="6.140625" style="77" customWidth="1"/>
    <col min="5385" max="5385" width="8.7109375" style="77" customWidth="1"/>
    <col min="5386" max="5386" width="0.7109375" style="77" customWidth="1"/>
    <col min="5387" max="5387" width="5.5703125" style="77" customWidth="1"/>
    <col min="5388" max="5388" width="0.85546875" style="77" customWidth="1"/>
    <col min="5389" max="5389" width="4.28515625" style="77" customWidth="1"/>
    <col min="5390" max="5390" width="6.5703125" style="77" customWidth="1"/>
    <col min="5391" max="5391" width="8.5703125" style="77" bestFit="1" customWidth="1"/>
    <col min="5392" max="5392" width="7.42578125" style="77" customWidth="1"/>
    <col min="5393" max="5393" width="6.7109375" style="77" customWidth="1"/>
    <col min="5394" max="5394" width="9.7109375" style="77" bestFit="1" customWidth="1"/>
    <col min="5395" max="5632" width="6.140625" style="77"/>
    <col min="5633" max="5633" width="3.7109375" style="77" customWidth="1"/>
    <col min="5634" max="5634" width="5.85546875" style="77" customWidth="1"/>
    <col min="5635" max="5635" width="1.7109375" style="77" customWidth="1"/>
    <col min="5636" max="5636" width="5.85546875" style="77" customWidth="1"/>
    <col min="5637" max="5637" width="6.28515625" style="77" customWidth="1"/>
    <col min="5638" max="5638" width="0.7109375" style="77" customWidth="1"/>
    <col min="5639" max="5639" width="5" style="77" customWidth="1"/>
    <col min="5640" max="5640" width="6.140625" style="77" customWidth="1"/>
    <col min="5641" max="5641" width="8.7109375" style="77" customWidth="1"/>
    <col min="5642" max="5642" width="0.7109375" style="77" customWidth="1"/>
    <col min="5643" max="5643" width="5.5703125" style="77" customWidth="1"/>
    <col min="5644" max="5644" width="0.85546875" style="77" customWidth="1"/>
    <col min="5645" max="5645" width="4.28515625" style="77" customWidth="1"/>
    <col min="5646" max="5646" width="6.5703125" style="77" customWidth="1"/>
    <col min="5647" max="5647" width="8.5703125" style="77" bestFit="1" customWidth="1"/>
    <col min="5648" max="5648" width="7.42578125" style="77" customWidth="1"/>
    <col min="5649" max="5649" width="6.7109375" style="77" customWidth="1"/>
    <col min="5650" max="5650" width="9.7109375" style="77" bestFit="1" customWidth="1"/>
    <col min="5651" max="5888" width="6.140625" style="77"/>
    <col min="5889" max="5889" width="3.7109375" style="77" customWidth="1"/>
    <col min="5890" max="5890" width="5.85546875" style="77" customWidth="1"/>
    <col min="5891" max="5891" width="1.7109375" style="77" customWidth="1"/>
    <col min="5892" max="5892" width="5.85546875" style="77" customWidth="1"/>
    <col min="5893" max="5893" width="6.28515625" style="77" customWidth="1"/>
    <col min="5894" max="5894" width="0.7109375" style="77" customWidth="1"/>
    <col min="5895" max="5895" width="5" style="77" customWidth="1"/>
    <col min="5896" max="5896" width="6.140625" style="77" customWidth="1"/>
    <col min="5897" max="5897" width="8.7109375" style="77" customWidth="1"/>
    <col min="5898" max="5898" width="0.7109375" style="77" customWidth="1"/>
    <col min="5899" max="5899" width="5.5703125" style="77" customWidth="1"/>
    <col min="5900" max="5900" width="0.85546875" style="77" customWidth="1"/>
    <col min="5901" max="5901" width="4.28515625" style="77" customWidth="1"/>
    <col min="5902" max="5902" width="6.5703125" style="77" customWidth="1"/>
    <col min="5903" max="5903" width="8.5703125" style="77" bestFit="1" customWidth="1"/>
    <col min="5904" max="5904" width="7.42578125" style="77" customWidth="1"/>
    <col min="5905" max="5905" width="6.7109375" style="77" customWidth="1"/>
    <col min="5906" max="5906" width="9.7109375" style="77" bestFit="1" customWidth="1"/>
    <col min="5907" max="6144" width="6.140625" style="77"/>
    <col min="6145" max="6145" width="3.7109375" style="77" customWidth="1"/>
    <col min="6146" max="6146" width="5.85546875" style="77" customWidth="1"/>
    <col min="6147" max="6147" width="1.7109375" style="77" customWidth="1"/>
    <col min="6148" max="6148" width="5.85546875" style="77" customWidth="1"/>
    <col min="6149" max="6149" width="6.28515625" style="77" customWidth="1"/>
    <col min="6150" max="6150" width="0.7109375" style="77" customWidth="1"/>
    <col min="6151" max="6151" width="5" style="77" customWidth="1"/>
    <col min="6152" max="6152" width="6.140625" style="77" customWidth="1"/>
    <col min="6153" max="6153" width="8.7109375" style="77" customWidth="1"/>
    <col min="6154" max="6154" width="0.7109375" style="77" customWidth="1"/>
    <col min="6155" max="6155" width="5.5703125" style="77" customWidth="1"/>
    <col min="6156" max="6156" width="0.85546875" style="77" customWidth="1"/>
    <col min="6157" max="6157" width="4.28515625" style="77" customWidth="1"/>
    <col min="6158" max="6158" width="6.5703125" style="77" customWidth="1"/>
    <col min="6159" max="6159" width="8.5703125" style="77" bestFit="1" customWidth="1"/>
    <col min="6160" max="6160" width="7.42578125" style="77" customWidth="1"/>
    <col min="6161" max="6161" width="6.7109375" style="77" customWidth="1"/>
    <col min="6162" max="6162" width="9.7109375" style="77" bestFit="1" customWidth="1"/>
    <col min="6163" max="6400" width="6.140625" style="77"/>
    <col min="6401" max="6401" width="3.7109375" style="77" customWidth="1"/>
    <col min="6402" max="6402" width="5.85546875" style="77" customWidth="1"/>
    <col min="6403" max="6403" width="1.7109375" style="77" customWidth="1"/>
    <col min="6404" max="6404" width="5.85546875" style="77" customWidth="1"/>
    <col min="6405" max="6405" width="6.28515625" style="77" customWidth="1"/>
    <col min="6406" max="6406" width="0.7109375" style="77" customWidth="1"/>
    <col min="6407" max="6407" width="5" style="77" customWidth="1"/>
    <col min="6408" max="6408" width="6.140625" style="77" customWidth="1"/>
    <col min="6409" max="6409" width="8.7109375" style="77" customWidth="1"/>
    <col min="6410" max="6410" width="0.7109375" style="77" customWidth="1"/>
    <col min="6411" max="6411" width="5.5703125" style="77" customWidth="1"/>
    <col min="6412" max="6412" width="0.85546875" style="77" customWidth="1"/>
    <col min="6413" max="6413" width="4.28515625" style="77" customWidth="1"/>
    <col min="6414" max="6414" width="6.5703125" style="77" customWidth="1"/>
    <col min="6415" max="6415" width="8.5703125" style="77" bestFit="1" customWidth="1"/>
    <col min="6416" max="6416" width="7.42578125" style="77" customWidth="1"/>
    <col min="6417" max="6417" width="6.7109375" style="77" customWidth="1"/>
    <col min="6418" max="6418" width="9.7109375" style="77" bestFit="1" customWidth="1"/>
    <col min="6419" max="6656" width="6.140625" style="77"/>
    <col min="6657" max="6657" width="3.7109375" style="77" customWidth="1"/>
    <col min="6658" max="6658" width="5.85546875" style="77" customWidth="1"/>
    <col min="6659" max="6659" width="1.7109375" style="77" customWidth="1"/>
    <col min="6660" max="6660" width="5.85546875" style="77" customWidth="1"/>
    <col min="6661" max="6661" width="6.28515625" style="77" customWidth="1"/>
    <col min="6662" max="6662" width="0.7109375" style="77" customWidth="1"/>
    <col min="6663" max="6663" width="5" style="77" customWidth="1"/>
    <col min="6664" max="6664" width="6.140625" style="77" customWidth="1"/>
    <col min="6665" max="6665" width="8.7109375" style="77" customWidth="1"/>
    <col min="6666" max="6666" width="0.7109375" style="77" customWidth="1"/>
    <col min="6667" max="6667" width="5.5703125" style="77" customWidth="1"/>
    <col min="6668" max="6668" width="0.85546875" style="77" customWidth="1"/>
    <col min="6669" max="6669" width="4.28515625" style="77" customWidth="1"/>
    <col min="6670" max="6670" width="6.5703125" style="77" customWidth="1"/>
    <col min="6671" max="6671" width="8.5703125" style="77" bestFit="1" customWidth="1"/>
    <col min="6672" max="6672" width="7.42578125" style="77" customWidth="1"/>
    <col min="6673" max="6673" width="6.7109375" style="77" customWidth="1"/>
    <col min="6674" max="6674" width="9.7109375" style="77" bestFit="1" customWidth="1"/>
    <col min="6675" max="6912" width="6.140625" style="77"/>
    <col min="6913" max="6913" width="3.7109375" style="77" customWidth="1"/>
    <col min="6914" max="6914" width="5.85546875" style="77" customWidth="1"/>
    <col min="6915" max="6915" width="1.7109375" style="77" customWidth="1"/>
    <col min="6916" max="6916" width="5.85546875" style="77" customWidth="1"/>
    <col min="6917" max="6917" width="6.28515625" style="77" customWidth="1"/>
    <col min="6918" max="6918" width="0.7109375" style="77" customWidth="1"/>
    <col min="6919" max="6919" width="5" style="77" customWidth="1"/>
    <col min="6920" max="6920" width="6.140625" style="77" customWidth="1"/>
    <col min="6921" max="6921" width="8.7109375" style="77" customWidth="1"/>
    <col min="6922" max="6922" width="0.7109375" style="77" customWidth="1"/>
    <col min="6923" max="6923" width="5.5703125" style="77" customWidth="1"/>
    <col min="6924" max="6924" width="0.85546875" style="77" customWidth="1"/>
    <col min="6925" max="6925" width="4.28515625" style="77" customWidth="1"/>
    <col min="6926" max="6926" width="6.5703125" style="77" customWidth="1"/>
    <col min="6927" max="6927" width="8.5703125" style="77" bestFit="1" customWidth="1"/>
    <col min="6928" max="6928" width="7.42578125" style="77" customWidth="1"/>
    <col min="6929" max="6929" width="6.7109375" style="77" customWidth="1"/>
    <col min="6930" max="6930" width="9.7109375" style="77" bestFit="1" customWidth="1"/>
    <col min="6931" max="7168" width="6.140625" style="77"/>
    <col min="7169" max="7169" width="3.7109375" style="77" customWidth="1"/>
    <col min="7170" max="7170" width="5.85546875" style="77" customWidth="1"/>
    <col min="7171" max="7171" width="1.7109375" style="77" customWidth="1"/>
    <col min="7172" max="7172" width="5.85546875" style="77" customWidth="1"/>
    <col min="7173" max="7173" width="6.28515625" style="77" customWidth="1"/>
    <col min="7174" max="7174" width="0.7109375" style="77" customWidth="1"/>
    <col min="7175" max="7175" width="5" style="77" customWidth="1"/>
    <col min="7176" max="7176" width="6.140625" style="77" customWidth="1"/>
    <col min="7177" max="7177" width="8.7109375" style="77" customWidth="1"/>
    <col min="7178" max="7178" width="0.7109375" style="77" customWidth="1"/>
    <col min="7179" max="7179" width="5.5703125" style="77" customWidth="1"/>
    <col min="7180" max="7180" width="0.85546875" style="77" customWidth="1"/>
    <col min="7181" max="7181" width="4.28515625" style="77" customWidth="1"/>
    <col min="7182" max="7182" width="6.5703125" style="77" customWidth="1"/>
    <col min="7183" max="7183" width="8.5703125" style="77" bestFit="1" customWidth="1"/>
    <col min="7184" max="7184" width="7.42578125" style="77" customWidth="1"/>
    <col min="7185" max="7185" width="6.7109375" style="77" customWidth="1"/>
    <col min="7186" max="7186" width="9.7109375" style="77" bestFit="1" customWidth="1"/>
    <col min="7187" max="7424" width="6.140625" style="77"/>
    <col min="7425" max="7425" width="3.7109375" style="77" customWidth="1"/>
    <col min="7426" max="7426" width="5.85546875" style="77" customWidth="1"/>
    <col min="7427" max="7427" width="1.7109375" style="77" customWidth="1"/>
    <col min="7428" max="7428" width="5.85546875" style="77" customWidth="1"/>
    <col min="7429" max="7429" width="6.28515625" style="77" customWidth="1"/>
    <col min="7430" max="7430" width="0.7109375" style="77" customWidth="1"/>
    <col min="7431" max="7431" width="5" style="77" customWidth="1"/>
    <col min="7432" max="7432" width="6.140625" style="77" customWidth="1"/>
    <col min="7433" max="7433" width="8.7109375" style="77" customWidth="1"/>
    <col min="7434" max="7434" width="0.7109375" style="77" customWidth="1"/>
    <col min="7435" max="7435" width="5.5703125" style="77" customWidth="1"/>
    <col min="7436" max="7436" width="0.85546875" style="77" customWidth="1"/>
    <col min="7437" max="7437" width="4.28515625" style="77" customWidth="1"/>
    <col min="7438" max="7438" width="6.5703125" style="77" customWidth="1"/>
    <col min="7439" max="7439" width="8.5703125" style="77" bestFit="1" customWidth="1"/>
    <col min="7440" max="7440" width="7.42578125" style="77" customWidth="1"/>
    <col min="7441" max="7441" width="6.7109375" style="77" customWidth="1"/>
    <col min="7442" max="7442" width="9.7109375" style="77" bestFit="1" customWidth="1"/>
    <col min="7443" max="7680" width="6.140625" style="77"/>
    <col min="7681" max="7681" width="3.7109375" style="77" customWidth="1"/>
    <col min="7682" max="7682" width="5.85546875" style="77" customWidth="1"/>
    <col min="7683" max="7683" width="1.7109375" style="77" customWidth="1"/>
    <col min="7684" max="7684" width="5.85546875" style="77" customWidth="1"/>
    <col min="7685" max="7685" width="6.28515625" style="77" customWidth="1"/>
    <col min="7686" max="7686" width="0.7109375" style="77" customWidth="1"/>
    <col min="7687" max="7687" width="5" style="77" customWidth="1"/>
    <col min="7688" max="7688" width="6.140625" style="77" customWidth="1"/>
    <col min="7689" max="7689" width="8.7109375" style="77" customWidth="1"/>
    <col min="7690" max="7690" width="0.7109375" style="77" customWidth="1"/>
    <col min="7691" max="7691" width="5.5703125" style="77" customWidth="1"/>
    <col min="7692" max="7692" width="0.85546875" style="77" customWidth="1"/>
    <col min="7693" max="7693" width="4.28515625" style="77" customWidth="1"/>
    <col min="7694" max="7694" width="6.5703125" style="77" customWidth="1"/>
    <col min="7695" max="7695" width="8.5703125" style="77" bestFit="1" customWidth="1"/>
    <col min="7696" max="7696" width="7.42578125" style="77" customWidth="1"/>
    <col min="7697" max="7697" width="6.7109375" style="77" customWidth="1"/>
    <col min="7698" max="7698" width="9.7109375" style="77" bestFit="1" customWidth="1"/>
    <col min="7699" max="7936" width="6.140625" style="77"/>
    <col min="7937" max="7937" width="3.7109375" style="77" customWidth="1"/>
    <col min="7938" max="7938" width="5.85546875" style="77" customWidth="1"/>
    <col min="7939" max="7939" width="1.7109375" style="77" customWidth="1"/>
    <col min="7940" max="7940" width="5.85546875" style="77" customWidth="1"/>
    <col min="7941" max="7941" width="6.28515625" style="77" customWidth="1"/>
    <col min="7942" max="7942" width="0.7109375" style="77" customWidth="1"/>
    <col min="7943" max="7943" width="5" style="77" customWidth="1"/>
    <col min="7944" max="7944" width="6.140625" style="77" customWidth="1"/>
    <col min="7945" max="7945" width="8.7109375" style="77" customWidth="1"/>
    <col min="7946" max="7946" width="0.7109375" style="77" customWidth="1"/>
    <col min="7947" max="7947" width="5.5703125" style="77" customWidth="1"/>
    <col min="7948" max="7948" width="0.85546875" style="77" customWidth="1"/>
    <col min="7949" max="7949" width="4.28515625" style="77" customWidth="1"/>
    <col min="7950" max="7950" width="6.5703125" style="77" customWidth="1"/>
    <col min="7951" max="7951" width="8.5703125" style="77" bestFit="1" customWidth="1"/>
    <col min="7952" max="7952" width="7.42578125" style="77" customWidth="1"/>
    <col min="7953" max="7953" width="6.7109375" style="77" customWidth="1"/>
    <col min="7954" max="7954" width="9.7109375" style="77" bestFit="1" customWidth="1"/>
    <col min="7955" max="8192" width="6.140625" style="77"/>
    <col min="8193" max="8193" width="3.7109375" style="77" customWidth="1"/>
    <col min="8194" max="8194" width="5.85546875" style="77" customWidth="1"/>
    <col min="8195" max="8195" width="1.7109375" style="77" customWidth="1"/>
    <col min="8196" max="8196" width="5.85546875" style="77" customWidth="1"/>
    <col min="8197" max="8197" width="6.28515625" style="77" customWidth="1"/>
    <col min="8198" max="8198" width="0.7109375" style="77" customWidth="1"/>
    <col min="8199" max="8199" width="5" style="77" customWidth="1"/>
    <col min="8200" max="8200" width="6.140625" style="77" customWidth="1"/>
    <col min="8201" max="8201" width="8.7109375" style="77" customWidth="1"/>
    <col min="8202" max="8202" width="0.7109375" style="77" customWidth="1"/>
    <col min="8203" max="8203" width="5.5703125" style="77" customWidth="1"/>
    <col min="8204" max="8204" width="0.85546875" style="77" customWidth="1"/>
    <col min="8205" max="8205" width="4.28515625" style="77" customWidth="1"/>
    <col min="8206" max="8206" width="6.5703125" style="77" customWidth="1"/>
    <col min="8207" max="8207" width="8.5703125" style="77" bestFit="1" customWidth="1"/>
    <col min="8208" max="8208" width="7.42578125" style="77" customWidth="1"/>
    <col min="8209" max="8209" width="6.7109375" style="77" customWidth="1"/>
    <col min="8210" max="8210" width="9.7109375" style="77" bestFit="1" customWidth="1"/>
    <col min="8211" max="8448" width="6.140625" style="77"/>
    <col min="8449" max="8449" width="3.7109375" style="77" customWidth="1"/>
    <col min="8450" max="8450" width="5.85546875" style="77" customWidth="1"/>
    <col min="8451" max="8451" width="1.7109375" style="77" customWidth="1"/>
    <col min="8452" max="8452" width="5.85546875" style="77" customWidth="1"/>
    <col min="8453" max="8453" width="6.28515625" style="77" customWidth="1"/>
    <col min="8454" max="8454" width="0.7109375" style="77" customWidth="1"/>
    <col min="8455" max="8455" width="5" style="77" customWidth="1"/>
    <col min="8456" max="8456" width="6.140625" style="77" customWidth="1"/>
    <col min="8457" max="8457" width="8.7109375" style="77" customWidth="1"/>
    <col min="8458" max="8458" width="0.7109375" style="77" customWidth="1"/>
    <col min="8459" max="8459" width="5.5703125" style="77" customWidth="1"/>
    <col min="8460" max="8460" width="0.85546875" style="77" customWidth="1"/>
    <col min="8461" max="8461" width="4.28515625" style="77" customWidth="1"/>
    <col min="8462" max="8462" width="6.5703125" style="77" customWidth="1"/>
    <col min="8463" max="8463" width="8.5703125" style="77" bestFit="1" customWidth="1"/>
    <col min="8464" max="8464" width="7.42578125" style="77" customWidth="1"/>
    <col min="8465" max="8465" width="6.7109375" style="77" customWidth="1"/>
    <col min="8466" max="8466" width="9.7109375" style="77" bestFit="1" customWidth="1"/>
    <col min="8467" max="8704" width="6.140625" style="77"/>
    <col min="8705" max="8705" width="3.7109375" style="77" customWidth="1"/>
    <col min="8706" max="8706" width="5.85546875" style="77" customWidth="1"/>
    <col min="8707" max="8707" width="1.7109375" style="77" customWidth="1"/>
    <col min="8708" max="8708" width="5.85546875" style="77" customWidth="1"/>
    <col min="8709" max="8709" width="6.28515625" style="77" customWidth="1"/>
    <col min="8710" max="8710" width="0.7109375" style="77" customWidth="1"/>
    <col min="8711" max="8711" width="5" style="77" customWidth="1"/>
    <col min="8712" max="8712" width="6.140625" style="77" customWidth="1"/>
    <col min="8713" max="8713" width="8.7109375" style="77" customWidth="1"/>
    <col min="8714" max="8714" width="0.7109375" style="77" customWidth="1"/>
    <col min="8715" max="8715" width="5.5703125" style="77" customWidth="1"/>
    <col min="8716" max="8716" width="0.85546875" style="77" customWidth="1"/>
    <col min="8717" max="8717" width="4.28515625" style="77" customWidth="1"/>
    <col min="8718" max="8718" width="6.5703125" style="77" customWidth="1"/>
    <col min="8719" max="8719" width="8.5703125" style="77" bestFit="1" customWidth="1"/>
    <col min="8720" max="8720" width="7.42578125" style="77" customWidth="1"/>
    <col min="8721" max="8721" width="6.7109375" style="77" customWidth="1"/>
    <col min="8722" max="8722" width="9.7109375" style="77" bestFit="1" customWidth="1"/>
    <col min="8723" max="8960" width="6.140625" style="77"/>
    <col min="8961" max="8961" width="3.7109375" style="77" customWidth="1"/>
    <col min="8962" max="8962" width="5.85546875" style="77" customWidth="1"/>
    <col min="8963" max="8963" width="1.7109375" style="77" customWidth="1"/>
    <col min="8964" max="8964" width="5.85546875" style="77" customWidth="1"/>
    <col min="8965" max="8965" width="6.28515625" style="77" customWidth="1"/>
    <col min="8966" max="8966" width="0.7109375" style="77" customWidth="1"/>
    <col min="8967" max="8967" width="5" style="77" customWidth="1"/>
    <col min="8968" max="8968" width="6.140625" style="77" customWidth="1"/>
    <col min="8969" max="8969" width="8.7109375" style="77" customWidth="1"/>
    <col min="8970" max="8970" width="0.7109375" style="77" customWidth="1"/>
    <col min="8971" max="8971" width="5.5703125" style="77" customWidth="1"/>
    <col min="8972" max="8972" width="0.85546875" style="77" customWidth="1"/>
    <col min="8973" max="8973" width="4.28515625" style="77" customWidth="1"/>
    <col min="8974" max="8974" width="6.5703125" style="77" customWidth="1"/>
    <col min="8975" max="8975" width="8.5703125" style="77" bestFit="1" customWidth="1"/>
    <col min="8976" max="8976" width="7.42578125" style="77" customWidth="1"/>
    <col min="8977" max="8977" width="6.7109375" style="77" customWidth="1"/>
    <col min="8978" max="8978" width="9.7109375" style="77" bestFit="1" customWidth="1"/>
    <col min="8979" max="9216" width="6.140625" style="77"/>
    <col min="9217" max="9217" width="3.7109375" style="77" customWidth="1"/>
    <col min="9218" max="9218" width="5.85546875" style="77" customWidth="1"/>
    <col min="9219" max="9219" width="1.7109375" style="77" customWidth="1"/>
    <col min="9220" max="9220" width="5.85546875" style="77" customWidth="1"/>
    <col min="9221" max="9221" width="6.28515625" style="77" customWidth="1"/>
    <col min="9222" max="9222" width="0.7109375" style="77" customWidth="1"/>
    <col min="9223" max="9223" width="5" style="77" customWidth="1"/>
    <col min="9224" max="9224" width="6.140625" style="77" customWidth="1"/>
    <col min="9225" max="9225" width="8.7109375" style="77" customWidth="1"/>
    <col min="9226" max="9226" width="0.7109375" style="77" customWidth="1"/>
    <col min="9227" max="9227" width="5.5703125" style="77" customWidth="1"/>
    <col min="9228" max="9228" width="0.85546875" style="77" customWidth="1"/>
    <col min="9229" max="9229" width="4.28515625" style="77" customWidth="1"/>
    <col min="9230" max="9230" width="6.5703125" style="77" customWidth="1"/>
    <col min="9231" max="9231" width="8.5703125" style="77" bestFit="1" customWidth="1"/>
    <col min="9232" max="9232" width="7.42578125" style="77" customWidth="1"/>
    <col min="9233" max="9233" width="6.7109375" style="77" customWidth="1"/>
    <col min="9234" max="9234" width="9.7109375" style="77" bestFit="1" customWidth="1"/>
    <col min="9235" max="9472" width="6.140625" style="77"/>
    <col min="9473" max="9473" width="3.7109375" style="77" customWidth="1"/>
    <col min="9474" max="9474" width="5.85546875" style="77" customWidth="1"/>
    <col min="9475" max="9475" width="1.7109375" style="77" customWidth="1"/>
    <col min="9476" max="9476" width="5.85546875" style="77" customWidth="1"/>
    <col min="9477" max="9477" width="6.28515625" style="77" customWidth="1"/>
    <col min="9478" max="9478" width="0.7109375" style="77" customWidth="1"/>
    <col min="9479" max="9479" width="5" style="77" customWidth="1"/>
    <col min="9480" max="9480" width="6.140625" style="77" customWidth="1"/>
    <col min="9481" max="9481" width="8.7109375" style="77" customWidth="1"/>
    <col min="9482" max="9482" width="0.7109375" style="77" customWidth="1"/>
    <col min="9483" max="9483" width="5.5703125" style="77" customWidth="1"/>
    <col min="9484" max="9484" width="0.85546875" style="77" customWidth="1"/>
    <col min="9485" max="9485" width="4.28515625" style="77" customWidth="1"/>
    <col min="9486" max="9486" width="6.5703125" style="77" customWidth="1"/>
    <col min="9487" max="9487" width="8.5703125" style="77" bestFit="1" customWidth="1"/>
    <col min="9488" max="9488" width="7.42578125" style="77" customWidth="1"/>
    <col min="9489" max="9489" width="6.7109375" style="77" customWidth="1"/>
    <col min="9490" max="9490" width="9.7109375" style="77" bestFit="1" customWidth="1"/>
    <col min="9491" max="9728" width="6.140625" style="77"/>
    <col min="9729" max="9729" width="3.7109375" style="77" customWidth="1"/>
    <col min="9730" max="9730" width="5.85546875" style="77" customWidth="1"/>
    <col min="9731" max="9731" width="1.7109375" style="77" customWidth="1"/>
    <col min="9732" max="9732" width="5.85546875" style="77" customWidth="1"/>
    <col min="9733" max="9733" width="6.28515625" style="77" customWidth="1"/>
    <col min="9734" max="9734" width="0.7109375" style="77" customWidth="1"/>
    <col min="9735" max="9735" width="5" style="77" customWidth="1"/>
    <col min="9736" max="9736" width="6.140625" style="77" customWidth="1"/>
    <col min="9737" max="9737" width="8.7109375" style="77" customWidth="1"/>
    <col min="9738" max="9738" width="0.7109375" style="77" customWidth="1"/>
    <col min="9739" max="9739" width="5.5703125" style="77" customWidth="1"/>
    <col min="9740" max="9740" width="0.85546875" style="77" customWidth="1"/>
    <col min="9741" max="9741" width="4.28515625" style="77" customWidth="1"/>
    <col min="9742" max="9742" width="6.5703125" style="77" customWidth="1"/>
    <col min="9743" max="9743" width="8.5703125" style="77" bestFit="1" customWidth="1"/>
    <col min="9744" max="9744" width="7.42578125" style="77" customWidth="1"/>
    <col min="9745" max="9745" width="6.7109375" style="77" customWidth="1"/>
    <col min="9746" max="9746" width="9.7109375" style="77" bestFit="1" customWidth="1"/>
    <col min="9747" max="9984" width="6.140625" style="77"/>
    <col min="9985" max="9985" width="3.7109375" style="77" customWidth="1"/>
    <col min="9986" max="9986" width="5.85546875" style="77" customWidth="1"/>
    <col min="9987" max="9987" width="1.7109375" style="77" customWidth="1"/>
    <col min="9988" max="9988" width="5.85546875" style="77" customWidth="1"/>
    <col min="9989" max="9989" width="6.28515625" style="77" customWidth="1"/>
    <col min="9990" max="9990" width="0.7109375" style="77" customWidth="1"/>
    <col min="9991" max="9991" width="5" style="77" customWidth="1"/>
    <col min="9992" max="9992" width="6.140625" style="77" customWidth="1"/>
    <col min="9993" max="9993" width="8.7109375" style="77" customWidth="1"/>
    <col min="9994" max="9994" width="0.7109375" style="77" customWidth="1"/>
    <col min="9995" max="9995" width="5.5703125" style="77" customWidth="1"/>
    <col min="9996" max="9996" width="0.85546875" style="77" customWidth="1"/>
    <col min="9997" max="9997" width="4.28515625" style="77" customWidth="1"/>
    <col min="9998" max="9998" width="6.5703125" style="77" customWidth="1"/>
    <col min="9999" max="9999" width="8.5703125" style="77" bestFit="1" customWidth="1"/>
    <col min="10000" max="10000" width="7.42578125" style="77" customWidth="1"/>
    <col min="10001" max="10001" width="6.7109375" style="77" customWidth="1"/>
    <col min="10002" max="10002" width="9.7109375" style="77" bestFit="1" customWidth="1"/>
    <col min="10003" max="10240" width="6.140625" style="77"/>
    <col min="10241" max="10241" width="3.7109375" style="77" customWidth="1"/>
    <col min="10242" max="10242" width="5.85546875" style="77" customWidth="1"/>
    <col min="10243" max="10243" width="1.7109375" style="77" customWidth="1"/>
    <col min="10244" max="10244" width="5.85546875" style="77" customWidth="1"/>
    <col min="10245" max="10245" width="6.28515625" style="77" customWidth="1"/>
    <col min="10246" max="10246" width="0.7109375" style="77" customWidth="1"/>
    <col min="10247" max="10247" width="5" style="77" customWidth="1"/>
    <col min="10248" max="10248" width="6.140625" style="77" customWidth="1"/>
    <col min="10249" max="10249" width="8.7109375" style="77" customWidth="1"/>
    <col min="10250" max="10250" width="0.7109375" style="77" customWidth="1"/>
    <col min="10251" max="10251" width="5.5703125" style="77" customWidth="1"/>
    <col min="10252" max="10252" width="0.85546875" style="77" customWidth="1"/>
    <col min="10253" max="10253" width="4.28515625" style="77" customWidth="1"/>
    <col min="10254" max="10254" width="6.5703125" style="77" customWidth="1"/>
    <col min="10255" max="10255" width="8.5703125" style="77" bestFit="1" customWidth="1"/>
    <col min="10256" max="10256" width="7.42578125" style="77" customWidth="1"/>
    <col min="10257" max="10257" width="6.7109375" style="77" customWidth="1"/>
    <col min="10258" max="10258" width="9.7109375" style="77" bestFit="1" customWidth="1"/>
    <col min="10259" max="10496" width="6.140625" style="77"/>
    <col min="10497" max="10497" width="3.7109375" style="77" customWidth="1"/>
    <col min="10498" max="10498" width="5.85546875" style="77" customWidth="1"/>
    <col min="10499" max="10499" width="1.7109375" style="77" customWidth="1"/>
    <col min="10500" max="10500" width="5.85546875" style="77" customWidth="1"/>
    <col min="10501" max="10501" width="6.28515625" style="77" customWidth="1"/>
    <col min="10502" max="10502" width="0.7109375" style="77" customWidth="1"/>
    <col min="10503" max="10503" width="5" style="77" customWidth="1"/>
    <col min="10504" max="10504" width="6.140625" style="77" customWidth="1"/>
    <col min="10505" max="10505" width="8.7109375" style="77" customWidth="1"/>
    <col min="10506" max="10506" width="0.7109375" style="77" customWidth="1"/>
    <col min="10507" max="10507" width="5.5703125" style="77" customWidth="1"/>
    <col min="10508" max="10508" width="0.85546875" style="77" customWidth="1"/>
    <col min="10509" max="10509" width="4.28515625" style="77" customWidth="1"/>
    <col min="10510" max="10510" width="6.5703125" style="77" customWidth="1"/>
    <col min="10511" max="10511" width="8.5703125" style="77" bestFit="1" customWidth="1"/>
    <col min="10512" max="10512" width="7.42578125" style="77" customWidth="1"/>
    <col min="10513" max="10513" width="6.7109375" style="77" customWidth="1"/>
    <col min="10514" max="10514" width="9.7109375" style="77" bestFit="1" customWidth="1"/>
    <col min="10515" max="10752" width="6.140625" style="77"/>
    <col min="10753" max="10753" width="3.7109375" style="77" customWidth="1"/>
    <col min="10754" max="10754" width="5.85546875" style="77" customWidth="1"/>
    <col min="10755" max="10755" width="1.7109375" style="77" customWidth="1"/>
    <col min="10756" max="10756" width="5.85546875" style="77" customWidth="1"/>
    <col min="10757" max="10757" width="6.28515625" style="77" customWidth="1"/>
    <col min="10758" max="10758" width="0.7109375" style="77" customWidth="1"/>
    <col min="10759" max="10759" width="5" style="77" customWidth="1"/>
    <col min="10760" max="10760" width="6.140625" style="77" customWidth="1"/>
    <col min="10761" max="10761" width="8.7109375" style="77" customWidth="1"/>
    <col min="10762" max="10762" width="0.7109375" style="77" customWidth="1"/>
    <col min="10763" max="10763" width="5.5703125" style="77" customWidth="1"/>
    <col min="10764" max="10764" width="0.85546875" style="77" customWidth="1"/>
    <col min="10765" max="10765" width="4.28515625" style="77" customWidth="1"/>
    <col min="10766" max="10766" width="6.5703125" style="77" customWidth="1"/>
    <col min="10767" max="10767" width="8.5703125" style="77" bestFit="1" customWidth="1"/>
    <col min="10768" max="10768" width="7.42578125" style="77" customWidth="1"/>
    <col min="10769" max="10769" width="6.7109375" style="77" customWidth="1"/>
    <col min="10770" max="10770" width="9.7109375" style="77" bestFit="1" customWidth="1"/>
    <col min="10771" max="11008" width="6.140625" style="77"/>
    <col min="11009" max="11009" width="3.7109375" style="77" customWidth="1"/>
    <col min="11010" max="11010" width="5.85546875" style="77" customWidth="1"/>
    <col min="11011" max="11011" width="1.7109375" style="77" customWidth="1"/>
    <col min="11012" max="11012" width="5.85546875" style="77" customWidth="1"/>
    <col min="11013" max="11013" width="6.28515625" style="77" customWidth="1"/>
    <col min="11014" max="11014" width="0.7109375" style="77" customWidth="1"/>
    <col min="11015" max="11015" width="5" style="77" customWidth="1"/>
    <col min="11016" max="11016" width="6.140625" style="77" customWidth="1"/>
    <col min="11017" max="11017" width="8.7109375" style="77" customWidth="1"/>
    <col min="11018" max="11018" width="0.7109375" style="77" customWidth="1"/>
    <col min="11019" max="11019" width="5.5703125" style="77" customWidth="1"/>
    <col min="11020" max="11020" width="0.85546875" style="77" customWidth="1"/>
    <col min="11021" max="11021" width="4.28515625" style="77" customWidth="1"/>
    <col min="11022" max="11022" width="6.5703125" style="77" customWidth="1"/>
    <col min="11023" max="11023" width="8.5703125" style="77" bestFit="1" customWidth="1"/>
    <col min="11024" max="11024" width="7.42578125" style="77" customWidth="1"/>
    <col min="11025" max="11025" width="6.7109375" style="77" customWidth="1"/>
    <col min="11026" max="11026" width="9.7109375" style="77" bestFit="1" customWidth="1"/>
    <col min="11027" max="11264" width="6.140625" style="77"/>
    <col min="11265" max="11265" width="3.7109375" style="77" customWidth="1"/>
    <col min="11266" max="11266" width="5.85546875" style="77" customWidth="1"/>
    <col min="11267" max="11267" width="1.7109375" style="77" customWidth="1"/>
    <col min="11268" max="11268" width="5.85546875" style="77" customWidth="1"/>
    <col min="11269" max="11269" width="6.28515625" style="77" customWidth="1"/>
    <col min="11270" max="11270" width="0.7109375" style="77" customWidth="1"/>
    <col min="11271" max="11271" width="5" style="77" customWidth="1"/>
    <col min="11272" max="11272" width="6.140625" style="77" customWidth="1"/>
    <col min="11273" max="11273" width="8.7109375" style="77" customWidth="1"/>
    <col min="11274" max="11274" width="0.7109375" style="77" customWidth="1"/>
    <col min="11275" max="11275" width="5.5703125" style="77" customWidth="1"/>
    <col min="11276" max="11276" width="0.85546875" style="77" customWidth="1"/>
    <col min="11277" max="11277" width="4.28515625" style="77" customWidth="1"/>
    <col min="11278" max="11278" width="6.5703125" style="77" customWidth="1"/>
    <col min="11279" max="11279" width="8.5703125" style="77" bestFit="1" customWidth="1"/>
    <col min="11280" max="11280" width="7.42578125" style="77" customWidth="1"/>
    <col min="11281" max="11281" width="6.7109375" style="77" customWidth="1"/>
    <col min="11282" max="11282" width="9.7109375" style="77" bestFit="1" customWidth="1"/>
    <col min="11283" max="11520" width="6.140625" style="77"/>
    <col min="11521" max="11521" width="3.7109375" style="77" customWidth="1"/>
    <col min="11522" max="11522" width="5.85546875" style="77" customWidth="1"/>
    <col min="11523" max="11523" width="1.7109375" style="77" customWidth="1"/>
    <col min="11524" max="11524" width="5.85546875" style="77" customWidth="1"/>
    <col min="11525" max="11525" width="6.28515625" style="77" customWidth="1"/>
    <col min="11526" max="11526" width="0.7109375" style="77" customWidth="1"/>
    <col min="11527" max="11527" width="5" style="77" customWidth="1"/>
    <col min="11528" max="11528" width="6.140625" style="77" customWidth="1"/>
    <col min="11529" max="11529" width="8.7109375" style="77" customWidth="1"/>
    <col min="11530" max="11530" width="0.7109375" style="77" customWidth="1"/>
    <col min="11531" max="11531" width="5.5703125" style="77" customWidth="1"/>
    <col min="11532" max="11532" width="0.85546875" style="77" customWidth="1"/>
    <col min="11533" max="11533" width="4.28515625" style="77" customWidth="1"/>
    <col min="11534" max="11534" width="6.5703125" style="77" customWidth="1"/>
    <col min="11535" max="11535" width="8.5703125" style="77" bestFit="1" customWidth="1"/>
    <col min="11536" max="11536" width="7.42578125" style="77" customWidth="1"/>
    <col min="11537" max="11537" width="6.7109375" style="77" customWidth="1"/>
    <col min="11538" max="11538" width="9.7109375" style="77" bestFit="1" customWidth="1"/>
    <col min="11539" max="11776" width="6.140625" style="77"/>
    <col min="11777" max="11777" width="3.7109375" style="77" customWidth="1"/>
    <col min="11778" max="11778" width="5.85546875" style="77" customWidth="1"/>
    <col min="11779" max="11779" width="1.7109375" style="77" customWidth="1"/>
    <col min="11780" max="11780" width="5.85546875" style="77" customWidth="1"/>
    <col min="11781" max="11781" width="6.28515625" style="77" customWidth="1"/>
    <col min="11782" max="11782" width="0.7109375" style="77" customWidth="1"/>
    <col min="11783" max="11783" width="5" style="77" customWidth="1"/>
    <col min="11784" max="11784" width="6.140625" style="77" customWidth="1"/>
    <col min="11785" max="11785" width="8.7109375" style="77" customWidth="1"/>
    <col min="11786" max="11786" width="0.7109375" style="77" customWidth="1"/>
    <col min="11787" max="11787" width="5.5703125" style="77" customWidth="1"/>
    <col min="11788" max="11788" width="0.85546875" style="77" customWidth="1"/>
    <col min="11789" max="11789" width="4.28515625" style="77" customWidth="1"/>
    <col min="11790" max="11790" width="6.5703125" style="77" customWidth="1"/>
    <col min="11791" max="11791" width="8.5703125" style="77" bestFit="1" customWidth="1"/>
    <col min="11792" max="11792" width="7.42578125" style="77" customWidth="1"/>
    <col min="11793" max="11793" width="6.7109375" style="77" customWidth="1"/>
    <col min="11794" max="11794" width="9.7109375" style="77" bestFit="1" customWidth="1"/>
    <col min="11795" max="12032" width="6.140625" style="77"/>
    <col min="12033" max="12033" width="3.7109375" style="77" customWidth="1"/>
    <col min="12034" max="12034" width="5.85546875" style="77" customWidth="1"/>
    <col min="12035" max="12035" width="1.7109375" style="77" customWidth="1"/>
    <col min="12036" max="12036" width="5.85546875" style="77" customWidth="1"/>
    <col min="12037" max="12037" width="6.28515625" style="77" customWidth="1"/>
    <col min="12038" max="12038" width="0.7109375" style="77" customWidth="1"/>
    <col min="12039" max="12039" width="5" style="77" customWidth="1"/>
    <col min="12040" max="12040" width="6.140625" style="77" customWidth="1"/>
    <col min="12041" max="12041" width="8.7109375" style="77" customWidth="1"/>
    <col min="12042" max="12042" width="0.7109375" style="77" customWidth="1"/>
    <col min="12043" max="12043" width="5.5703125" style="77" customWidth="1"/>
    <col min="12044" max="12044" width="0.85546875" style="77" customWidth="1"/>
    <col min="12045" max="12045" width="4.28515625" style="77" customWidth="1"/>
    <col min="12046" max="12046" width="6.5703125" style="77" customWidth="1"/>
    <col min="12047" max="12047" width="8.5703125" style="77" bestFit="1" customWidth="1"/>
    <col min="12048" max="12048" width="7.42578125" style="77" customWidth="1"/>
    <col min="12049" max="12049" width="6.7109375" style="77" customWidth="1"/>
    <col min="12050" max="12050" width="9.7109375" style="77" bestFit="1" customWidth="1"/>
    <col min="12051" max="12288" width="6.140625" style="77"/>
    <col min="12289" max="12289" width="3.7109375" style="77" customWidth="1"/>
    <col min="12290" max="12290" width="5.85546875" style="77" customWidth="1"/>
    <col min="12291" max="12291" width="1.7109375" style="77" customWidth="1"/>
    <col min="12292" max="12292" width="5.85546875" style="77" customWidth="1"/>
    <col min="12293" max="12293" width="6.28515625" style="77" customWidth="1"/>
    <col min="12294" max="12294" width="0.7109375" style="77" customWidth="1"/>
    <col min="12295" max="12295" width="5" style="77" customWidth="1"/>
    <col min="12296" max="12296" width="6.140625" style="77" customWidth="1"/>
    <col min="12297" max="12297" width="8.7109375" style="77" customWidth="1"/>
    <col min="12298" max="12298" width="0.7109375" style="77" customWidth="1"/>
    <col min="12299" max="12299" width="5.5703125" style="77" customWidth="1"/>
    <col min="12300" max="12300" width="0.85546875" style="77" customWidth="1"/>
    <col min="12301" max="12301" width="4.28515625" style="77" customWidth="1"/>
    <col min="12302" max="12302" width="6.5703125" style="77" customWidth="1"/>
    <col min="12303" max="12303" width="8.5703125" style="77" bestFit="1" customWidth="1"/>
    <col min="12304" max="12304" width="7.42578125" style="77" customWidth="1"/>
    <col min="12305" max="12305" width="6.7109375" style="77" customWidth="1"/>
    <col min="12306" max="12306" width="9.7109375" style="77" bestFit="1" customWidth="1"/>
    <col min="12307" max="12544" width="6.140625" style="77"/>
    <col min="12545" max="12545" width="3.7109375" style="77" customWidth="1"/>
    <col min="12546" max="12546" width="5.85546875" style="77" customWidth="1"/>
    <col min="12547" max="12547" width="1.7109375" style="77" customWidth="1"/>
    <col min="12548" max="12548" width="5.85546875" style="77" customWidth="1"/>
    <col min="12549" max="12549" width="6.28515625" style="77" customWidth="1"/>
    <col min="12550" max="12550" width="0.7109375" style="77" customWidth="1"/>
    <col min="12551" max="12551" width="5" style="77" customWidth="1"/>
    <col min="12552" max="12552" width="6.140625" style="77" customWidth="1"/>
    <col min="12553" max="12553" width="8.7109375" style="77" customWidth="1"/>
    <col min="12554" max="12554" width="0.7109375" style="77" customWidth="1"/>
    <col min="12555" max="12555" width="5.5703125" style="77" customWidth="1"/>
    <col min="12556" max="12556" width="0.85546875" style="77" customWidth="1"/>
    <col min="12557" max="12557" width="4.28515625" style="77" customWidth="1"/>
    <col min="12558" max="12558" width="6.5703125" style="77" customWidth="1"/>
    <col min="12559" max="12559" width="8.5703125" style="77" bestFit="1" customWidth="1"/>
    <col min="12560" max="12560" width="7.42578125" style="77" customWidth="1"/>
    <col min="12561" max="12561" width="6.7109375" style="77" customWidth="1"/>
    <col min="12562" max="12562" width="9.7109375" style="77" bestFit="1" customWidth="1"/>
    <col min="12563" max="12800" width="6.140625" style="77"/>
    <col min="12801" max="12801" width="3.7109375" style="77" customWidth="1"/>
    <col min="12802" max="12802" width="5.85546875" style="77" customWidth="1"/>
    <col min="12803" max="12803" width="1.7109375" style="77" customWidth="1"/>
    <col min="12804" max="12804" width="5.85546875" style="77" customWidth="1"/>
    <col min="12805" max="12805" width="6.28515625" style="77" customWidth="1"/>
    <col min="12806" max="12806" width="0.7109375" style="77" customWidth="1"/>
    <col min="12807" max="12807" width="5" style="77" customWidth="1"/>
    <col min="12808" max="12808" width="6.140625" style="77" customWidth="1"/>
    <col min="12809" max="12809" width="8.7109375" style="77" customWidth="1"/>
    <col min="12810" max="12810" width="0.7109375" style="77" customWidth="1"/>
    <col min="12811" max="12811" width="5.5703125" style="77" customWidth="1"/>
    <col min="12812" max="12812" width="0.85546875" style="77" customWidth="1"/>
    <col min="12813" max="12813" width="4.28515625" style="77" customWidth="1"/>
    <col min="12814" max="12814" width="6.5703125" style="77" customWidth="1"/>
    <col min="12815" max="12815" width="8.5703125" style="77" bestFit="1" customWidth="1"/>
    <col min="12816" max="12816" width="7.42578125" style="77" customWidth="1"/>
    <col min="12817" max="12817" width="6.7109375" style="77" customWidth="1"/>
    <col min="12818" max="12818" width="9.7109375" style="77" bestFit="1" customWidth="1"/>
    <col min="12819" max="13056" width="6.140625" style="77"/>
    <col min="13057" max="13057" width="3.7109375" style="77" customWidth="1"/>
    <col min="13058" max="13058" width="5.85546875" style="77" customWidth="1"/>
    <col min="13059" max="13059" width="1.7109375" style="77" customWidth="1"/>
    <col min="13060" max="13060" width="5.85546875" style="77" customWidth="1"/>
    <col min="13061" max="13061" width="6.28515625" style="77" customWidth="1"/>
    <col min="13062" max="13062" width="0.7109375" style="77" customWidth="1"/>
    <col min="13063" max="13063" width="5" style="77" customWidth="1"/>
    <col min="13064" max="13064" width="6.140625" style="77" customWidth="1"/>
    <col min="13065" max="13065" width="8.7109375" style="77" customWidth="1"/>
    <col min="13066" max="13066" width="0.7109375" style="77" customWidth="1"/>
    <col min="13067" max="13067" width="5.5703125" style="77" customWidth="1"/>
    <col min="13068" max="13068" width="0.85546875" style="77" customWidth="1"/>
    <col min="13069" max="13069" width="4.28515625" style="77" customWidth="1"/>
    <col min="13070" max="13070" width="6.5703125" style="77" customWidth="1"/>
    <col min="13071" max="13071" width="8.5703125" style="77" bestFit="1" customWidth="1"/>
    <col min="13072" max="13072" width="7.42578125" style="77" customWidth="1"/>
    <col min="13073" max="13073" width="6.7109375" style="77" customWidth="1"/>
    <col min="13074" max="13074" width="9.7109375" style="77" bestFit="1" customWidth="1"/>
    <col min="13075" max="13312" width="6.140625" style="77"/>
    <col min="13313" max="13313" width="3.7109375" style="77" customWidth="1"/>
    <col min="13314" max="13314" width="5.85546875" style="77" customWidth="1"/>
    <col min="13315" max="13315" width="1.7109375" style="77" customWidth="1"/>
    <col min="13316" max="13316" width="5.85546875" style="77" customWidth="1"/>
    <col min="13317" max="13317" width="6.28515625" style="77" customWidth="1"/>
    <col min="13318" max="13318" width="0.7109375" style="77" customWidth="1"/>
    <col min="13319" max="13319" width="5" style="77" customWidth="1"/>
    <col min="13320" max="13320" width="6.140625" style="77" customWidth="1"/>
    <col min="13321" max="13321" width="8.7109375" style="77" customWidth="1"/>
    <col min="13322" max="13322" width="0.7109375" style="77" customWidth="1"/>
    <col min="13323" max="13323" width="5.5703125" style="77" customWidth="1"/>
    <col min="13324" max="13324" width="0.85546875" style="77" customWidth="1"/>
    <col min="13325" max="13325" width="4.28515625" style="77" customWidth="1"/>
    <col min="13326" max="13326" width="6.5703125" style="77" customWidth="1"/>
    <col min="13327" max="13327" width="8.5703125" style="77" bestFit="1" customWidth="1"/>
    <col min="13328" max="13328" width="7.42578125" style="77" customWidth="1"/>
    <col min="13329" max="13329" width="6.7109375" style="77" customWidth="1"/>
    <col min="13330" max="13330" width="9.7109375" style="77" bestFit="1" customWidth="1"/>
    <col min="13331" max="13568" width="6.140625" style="77"/>
    <col min="13569" max="13569" width="3.7109375" style="77" customWidth="1"/>
    <col min="13570" max="13570" width="5.85546875" style="77" customWidth="1"/>
    <col min="13571" max="13571" width="1.7109375" style="77" customWidth="1"/>
    <col min="13572" max="13572" width="5.85546875" style="77" customWidth="1"/>
    <col min="13573" max="13573" width="6.28515625" style="77" customWidth="1"/>
    <col min="13574" max="13574" width="0.7109375" style="77" customWidth="1"/>
    <col min="13575" max="13575" width="5" style="77" customWidth="1"/>
    <col min="13576" max="13576" width="6.140625" style="77" customWidth="1"/>
    <col min="13577" max="13577" width="8.7109375" style="77" customWidth="1"/>
    <col min="13578" max="13578" width="0.7109375" style="77" customWidth="1"/>
    <col min="13579" max="13579" width="5.5703125" style="77" customWidth="1"/>
    <col min="13580" max="13580" width="0.85546875" style="77" customWidth="1"/>
    <col min="13581" max="13581" width="4.28515625" style="77" customWidth="1"/>
    <col min="13582" max="13582" width="6.5703125" style="77" customWidth="1"/>
    <col min="13583" max="13583" width="8.5703125" style="77" bestFit="1" customWidth="1"/>
    <col min="13584" max="13584" width="7.42578125" style="77" customWidth="1"/>
    <col min="13585" max="13585" width="6.7109375" style="77" customWidth="1"/>
    <col min="13586" max="13586" width="9.7109375" style="77" bestFit="1" customWidth="1"/>
    <col min="13587" max="13824" width="6.140625" style="77"/>
    <col min="13825" max="13825" width="3.7109375" style="77" customWidth="1"/>
    <col min="13826" max="13826" width="5.85546875" style="77" customWidth="1"/>
    <col min="13827" max="13827" width="1.7109375" style="77" customWidth="1"/>
    <col min="13828" max="13828" width="5.85546875" style="77" customWidth="1"/>
    <col min="13829" max="13829" width="6.28515625" style="77" customWidth="1"/>
    <col min="13830" max="13830" width="0.7109375" style="77" customWidth="1"/>
    <col min="13831" max="13831" width="5" style="77" customWidth="1"/>
    <col min="13832" max="13832" width="6.140625" style="77" customWidth="1"/>
    <col min="13833" max="13833" width="8.7109375" style="77" customWidth="1"/>
    <col min="13834" max="13834" width="0.7109375" style="77" customWidth="1"/>
    <col min="13835" max="13835" width="5.5703125" style="77" customWidth="1"/>
    <col min="13836" max="13836" width="0.85546875" style="77" customWidth="1"/>
    <col min="13837" max="13837" width="4.28515625" style="77" customWidth="1"/>
    <col min="13838" max="13838" width="6.5703125" style="77" customWidth="1"/>
    <col min="13839" max="13839" width="8.5703125" style="77" bestFit="1" customWidth="1"/>
    <col min="13840" max="13840" width="7.42578125" style="77" customWidth="1"/>
    <col min="13841" max="13841" width="6.7109375" style="77" customWidth="1"/>
    <col min="13842" max="13842" width="9.7109375" style="77" bestFit="1" customWidth="1"/>
    <col min="13843" max="14080" width="6.140625" style="77"/>
    <col min="14081" max="14081" width="3.7109375" style="77" customWidth="1"/>
    <col min="14082" max="14082" width="5.85546875" style="77" customWidth="1"/>
    <col min="14083" max="14083" width="1.7109375" style="77" customWidth="1"/>
    <col min="14084" max="14084" width="5.85546875" style="77" customWidth="1"/>
    <col min="14085" max="14085" width="6.28515625" style="77" customWidth="1"/>
    <col min="14086" max="14086" width="0.7109375" style="77" customWidth="1"/>
    <col min="14087" max="14087" width="5" style="77" customWidth="1"/>
    <col min="14088" max="14088" width="6.140625" style="77" customWidth="1"/>
    <col min="14089" max="14089" width="8.7109375" style="77" customWidth="1"/>
    <col min="14090" max="14090" width="0.7109375" style="77" customWidth="1"/>
    <col min="14091" max="14091" width="5.5703125" style="77" customWidth="1"/>
    <col min="14092" max="14092" width="0.85546875" style="77" customWidth="1"/>
    <col min="14093" max="14093" width="4.28515625" style="77" customWidth="1"/>
    <col min="14094" max="14094" width="6.5703125" style="77" customWidth="1"/>
    <col min="14095" max="14095" width="8.5703125" style="77" bestFit="1" customWidth="1"/>
    <col min="14096" max="14096" width="7.42578125" style="77" customWidth="1"/>
    <col min="14097" max="14097" width="6.7109375" style="77" customWidth="1"/>
    <col min="14098" max="14098" width="9.7109375" style="77" bestFit="1" customWidth="1"/>
    <col min="14099" max="14336" width="6.140625" style="77"/>
    <col min="14337" max="14337" width="3.7109375" style="77" customWidth="1"/>
    <col min="14338" max="14338" width="5.85546875" style="77" customWidth="1"/>
    <col min="14339" max="14339" width="1.7109375" style="77" customWidth="1"/>
    <col min="14340" max="14340" width="5.85546875" style="77" customWidth="1"/>
    <col min="14341" max="14341" width="6.28515625" style="77" customWidth="1"/>
    <col min="14342" max="14342" width="0.7109375" style="77" customWidth="1"/>
    <col min="14343" max="14343" width="5" style="77" customWidth="1"/>
    <col min="14344" max="14344" width="6.140625" style="77" customWidth="1"/>
    <col min="14345" max="14345" width="8.7109375" style="77" customWidth="1"/>
    <col min="14346" max="14346" width="0.7109375" style="77" customWidth="1"/>
    <col min="14347" max="14347" width="5.5703125" style="77" customWidth="1"/>
    <col min="14348" max="14348" width="0.85546875" style="77" customWidth="1"/>
    <col min="14349" max="14349" width="4.28515625" style="77" customWidth="1"/>
    <col min="14350" max="14350" width="6.5703125" style="77" customWidth="1"/>
    <col min="14351" max="14351" width="8.5703125" style="77" bestFit="1" customWidth="1"/>
    <col min="14352" max="14352" width="7.42578125" style="77" customWidth="1"/>
    <col min="14353" max="14353" width="6.7109375" style="77" customWidth="1"/>
    <col min="14354" max="14354" width="9.7109375" style="77" bestFit="1" customWidth="1"/>
    <col min="14355" max="14592" width="6.140625" style="77"/>
    <col min="14593" max="14593" width="3.7109375" style="77" customWidth="1"/>
    <col min="14594" max="14594" width="5.85546875" style="77" customWidth="1"/>
    <col min="14595" max="14595" width="1.7109375" style="77" customWidth="1"/>
    <col min="14596" max="14596" width="5.85546875" style="77" customWidth="1"/>
    <col min="14597" max="14597" width="6.28515625" style="77" customWidth="1"/>
    <col min="14598" max="14598" width="0.7109375" style="77" customWidth="1"/>
    <col min="14599" max="14599" width="5" style="77" customWidth="1"/>
    <col min="14600" max="14600" width="6.140625" style="77" customWidth="1"/>
    <col min="14601" max="14601" width="8.7109375" style="77" customWidth="1"/>
    <col min="14602" max="14602" width="0.7109375" style="77" customWidth="1"/>
    <col min="14603" max="14603" width="5.5703125" style="77" customWidth="1"/>
    <col min="14604" max="14604" width="0.85546875" style="77" customWidth="1"/>
    <col min="14605" max="14605" width="4.28515625" style="77" customWidth="1"/>
    <col min="14606" max="14606" width="6.5703125" style="77" customWidth="1"/>
    <col min="14607" max="14607" width="8.5703125" style="77" bestFit="1" customWidth="1"/>
    <col min="14608" max="14608" width="7.42578125" style="77" customWidth="1"/>
    <col min="14609" max="14609" width="6.7109375" style="77" customWidth="1"/>
    <col min="14610" max="14610" width="9.7109375" style="77" bestFit="1" customWidth="1"/>
    <col min="14611" max="14848" width="6.140625" style="77"/>
    <col min="14849" max="14849" width="3.7109375" style="77" customWidth="1"/>
    <col min="14850" max="14850" width="5.85546875" style="77" customWidth="1"/>
    <col min="14851" max="14851" width="1.7109375" style="77" customWidth="1"/>
    <col min="14852" max="14852" width="5.85546875" style="77" customWidth="1"/>
    <col min="14853" max="14853" width="6.28515625" style="77" customWidth="1"/>
    <col min="14854" max="14854" width="0.7109375" style="77" customWidth="1"/>
    <col min="14855" max="14855" width="5" style="77" customWidth="1"/>
    <col min="14856" max="14856" width="6.140625" style="77" customWidth="1"/>
    <col min="14857" max="14857" width="8.7109375" style="77" customWidth="1"/>
    <col min="14858" max="14858" width="0.7109375" style="77" customWidth="1"/>
    <col min="14859" max="14859" width="5.5703125" style="77" customWidth="1"/>
    <col min="14860" max="14860" width="0.85546875" style="77" customWidth="1"/>
    <col min="14861" max="14861" width="4.28515625" style="77" customWidth="1"/>
    <col min="14862" max="14862" width="6.5703125" style="77" customWidth="1"/>
    <col min="14863" max="14863" width="8.5703125" style="77" bestFit="1" customWidth="1"/>
    <col min="14864" max="14864" width="7.42578125" style="77" customWidth="1"/>
    <col min="14865" max="14865" width="6.7109375" style="77" customWidth="1"/>
    <col min="14866" max="14866" width="9.7109375" style="77" bestFit="1" customWidth="1"/>
    <col min="14867" max="15104" width="6.140625" style="77"/>
    <col min="15105" max="15105" width="3.7109375" style="77" customWidth="1"/>
    <col min="15106" max="15106" width="5.85546875" style="77" customWidth="1"/>
    <col min="15107" max="15107" width="1.7109375" style="77" customWidth="1"/>
    <col min="15108" max="15108" width="5.85546875" style="77" customWidth="1"/>
    <col min="15109" max="15109" width="6.28515625" style="77" customWidth="1"/>
    <col min="15110" max="15110" width="0.7109375" style="77" customWidth="1"/>
    <col min="15111" max="15111" width="5" style="77" customWidth="1"/>
    <col min="15112" max="15112" width="6.140625" style="77" customWidth="1"/>
    <col min="15113" max="15113" width="8.7109375" style="77" customWidth="1"/>
    <col min="15114" max="15114" width="0.7109375" style="77" customWidth="1"/>
    <col min="15115" max="15115" width="5.5703125" style="77" customWidth="1"/>
    <col min="15116" max="15116" width="0.85546875" style="77" customWidth="1"/>
    <col min="15117" max="15117" width="4.28515625" style="77" customWidth="1"/>
    <col min="15118" max="15118" width="6.5703125" style="77" customWidth="1"/>
    <col min="15119" max="15119" width="8.5703125" style="77" bestFit="1" customWidth="1"/>
    <col min="15120" max="15120" width="7.42578125" style="77" customWidth="1"/>
    <col min="15121" max="15121" width="6.7109375" style="77" customWidth="1"/>
    <col min="15122" max="15122" width="9.7109375" style="77" bestFit="1" customWidth="1"/>
    <col min="15123" max="15360" width="6.140625" style="77"/>
    <col min="15361" max="15361" width="3.7109375" style="77" customWidth="1"/>
    <col min="15362" max="15362" width="5.85546875" style="77" customWidth="1"/>
    <col min="15363" max="15363" width="1.7109375" style="77" customWidth="1"/>
    <col min="15364" max="15364" width="5.85546875" style="77" customWidth="1"/>
    <col min="15365" max="15365" width="6.28515625" style="77" customWidth="1"/>
    <col min="15366" max="15366" width="0.7109375" style="77" customWidth="1"/>
    <col min="15367" max="15367" width="5" style="77" customWidth="1"/>
    <col min="15368" max="15368" width="6.140625" style="77" customWidth="1"/>
    <col min="15369" max="15369" width="8.7109375" style="77" customWidth="1"/>
    <col min="15370" max="15370" width="0.7109375" style="77" customWidth="1"/>
    <col min="15371" max="15371" width="5.5703125" style="77" customWidth="1"/>
    <col min="15372" max="15372" width="0.85546875" style="77" customWidth="1"/>
    <col min="15373" max="15373" width="4.28515625" style="77" customWidth="1"/>
    <col min="15374" max="15374" width="6.5703125" style="77" customWidth="1"/>
    <col min="15375" max="15375" width="8.5703125" style="77" bestFit="1" customWidth="1"/>
    <col min="15376" max="15376" width="7.42578125" style="77" customWidth="1"/>
    <col min="15377" max="15377" width="6.7109375" style="77" customWidth="1"/>
    <col min="15378" max="15378" width="9.7109375" style="77" bestFit="1" customWidth="1"/>
    <col min="15379" max="15616" width="6.140625" style="77"/>
    <col min="15617" max="15617" width="3.7109375" style="77" customWidth="1"/>
    <col min="15618" max="15618" width="5.85546875" style="77" customWidth="1"/>
    <col min="15619" max="15619" width="1.7109375" style="77" customWidth="1"/>
    <col min="15620" max="15620" width="5.85546875" style="77" customWidth="1"/>
    <col min="15621" max="15621" width="6.28515625" style="77" customWidth="1"/>
    <col min="15622" max="15622" width="0.7109375" style="77" customWidth="1"/>
    <col min="15623" max="15623" width="5" style="77" customWidth="1"/>
    <col min="15624" max="15624" width="6.140625" style="77" customWidth="1"/>
    <col min="15625" max="15625" width="8.7109375" style="77" customWidth="1"/>
    <col min="15626" max="15626" width="0.7109375" style="77" customWidth="1"/>
    <col min="15627" max="15627" width="5.5703125" style="77" customWidth="1"/>
    <col min="15628" max="15628" width="0.85546875" style="77" customWidth="1"/>
    <col min="15629" max="15629" width="4.28515625" style="77" customWidth="1"/>
    <col min="15630" max="15630" width="6.5703125" style="77" customWidth="1"/>
    <col min="15631" max="15631" width="8.5703125" style="77" bestFit="1" customWidth="1"/>
    <col min="15632" max="15632" width="7.42578125" style="77" customWidth="1"/>
    <col min="15633" max="15633" width="6.7109375" style="77" customWidth="1"/>
    <col min="15634" max="15634" width="9.7109375" style="77" bestFit="1" customWidth="1"/>
    <col min="15635" max="15872" width="6.140625" style="77"/>
    <col min="15873" max="15873" width="3.7109375" style="77" customWidth="1"/>
    <col min="15874" max="15874" width="5.85546875" style="77" customWidth="1"/>
    <col min="15875" max="15875" width="1.7109375" style="77" customWidth="1"/>
    <col min="15876" max="15876" width="5.85546875" style="77" customWidth="1"/>
    <col min="15877" max="15877" width="6.28515625" style="77" customWidth="1"/>
    <col min="15878" max="15878" width="0.7109375" style="77" customWidth="1"/>
    <col min="15879" max="15879" width="5" style="77" customWidth="1"/>
    <col min="15880" max="15880" width="6.140625" style="77" customWidth="1"/>
    <col min="15881" max="15881" width="8.7109375" style="77" customWidth="1"/>
    <col min="15882" max="15882" width="0.7109375" style="77" customWidth="1"/>
    <col min="15883" max="15883" width="5.5703125" style="77" customWidth="1"/>
    <col min="15884" max="15884" width="0.85546875" style="77" customWidth="1"/>
    <col min="15885" max="15885" width="4.28515625" style="77" customWidth="1"/>
    <col min="15886" max="15886" width="6.5703125" style="77" customWidth="1"/>
    <col min="15887" max="15887" width="8.5703125" style="77" bestFit="1" customWidth="1"/>
    <col min="15888" max="15888" width="7.42578125" style="77" customWidth="1"/>
    <col min="15889" max="15889" width="6.7109375" style="77" customWidth="1"/>
    <col min="15890" max="15890" width="9.7109375" style="77" bestFit="1" customWidth="1"/>
    <col min="15891" max="16128" width="6.140625" style="77"/>
    <col min="16129" max="16129" width="3.7109375" style="77" customWidth="1"/>
    <col min="16130" max="16130" width="5.85546875" style="77" customWidth="1"/>
    <col min="16131" max="16131" width="1.7109375" style="77" customWidth="1"/>
    <col min="16132" max="16132" width="5.85546875" style="77" customWidth="1"/>
    <col min="16133" max="16133" width="6.28515625" style="77" customWidth="1"/>
    <col min="16134" max="16134" width="0.7109375" style="77" customWidth="1"/>
    <col min="16135" max="16135" width="5" style="77" customWidth="1"/>
    <col min="16136" max="16136" width="6.140625" style="77" customWidth="1"/>
    <col min="16137" max="16137" width="8.7109375" style="77" customWidth="1"/>
    <col min="16138" max="16138" width="0.7109375" style="77" customWidth="1"/>
    <col min="16139" max="16139" width="5.5703125" style="77" customWidth="1"/>
    <col min="16140" max="16140" width="0.85546875" style="77" customWidth="1"/>
    <col min="16141" max="16141" width="4.28515625" style="77" customWidth="1"/>
    <col min="16142" max="16142" width="6.5703125" style="77" customWidth="1"/>
    <col min="16143" max="16143" width="8.5703125" style="77" bestFit="1" customWidth="1"/>
    <col min="16144" max="16144" width="7.42578125" style="77" customWidth="1"/>
    <col min="16145" max="16145" width="6.7109375" style="77" customWidth="1"/>
    <col min="16146" max="16146" width="9.7109375" style="77" bestFit="1" customWidth="1"/>
    <col min="16147" max="16384" width="6.140625" style="77"/>
  </cols>
  <sheetData>
    <row r="1" spans="1:32" s="76" customFormat="1" ht="15" customHeight="1">
      <c r="A1" s="236" t="s">
        <v>129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75" t="s">
        <v>42</v>
      </c>
    </row>
    <row r="2" spans="1:32" ht="5.0999999999999996" customHeight="1">
      <c r="O2" s="76"/>
    </row>
    <row r="3" spans="1:32" s="78" customFormat="1" ht="17.100000000000001" customHeight="1">
      <c r="A3" s="229"/>
      <c r="B3" s="103" t="s">
        <v>43</v>
      </c>
      <c r="C3" s="103"/>
      <c r="D3" s="103"/>
      <c r="E3" s="103"/>
      <c r="F3" s="103"/>
      <c r="G3" s="103" t="s">
        <v>44</v>
      </c>
      <c r="H3" s="103"/>
      <c r="I3" s="104" t="s">
        <v>45</v>
      </c>
      <c r="J3" s="104"/>
      <c r="K3" s="233" t="s">
        <v>71</v>
      </c>
      <c r="L3" s="233"/>
      <c r="M3" s="233"/>
      <c r="N3" s="233"/>
      <c r="O3" s="76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</row>
    <row r="4" spans="1:32" s="78" customFormat="1" ht="17.100000000000001" customHeight="1">
      <c r="A4" s="223"/>
      <c r="B4" s="221" t="s">
        <v>123</v>
      </c>
      <c r="C4" s="105"/>
      <c r="D4" s="105"/>
      <c r="E4" s="105"/>
      <c r="F4" s="106"/>
      <c r="G4" s="106" t="s">
        <v>20</v>
      </c>
      <c r="H4" s="106"/>
      <c r="I4" s="107" t="s">
        <v>46</v>
      </c>
      <c r="J4" s="107"/>
      <c r="K4" s="234" t="s">
        <v>47</v>
      </c>
      <c r="L4" s="234"/>
      <c r="M4" s="234"/>
      <c r="N4" s="234"/>
      <c r="O4" s="76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</row>
    <row r="5" spans="1:32" s="78" customFormat="1" ht="17.100000000000001" customHeight="1">
      <c r="A5" s="224" t="s">
        <v>2</v>
      </c>
      <c r="B5" s="107" t="s">
        <v>48</v>
      </c>
      <c r="C5" s="107"/>
      <c r="D5" s="107" t="s">
        <v>49</v>
      </c>
      <c r="E5" s="108" t="s">
        <v>72</v>
      </c>
      <c r="F5" s="108"/>
      <c r="G5" s="105" t="s">
        <v>50</v>
      </c>
      <c r="H5" s="105"/>
      <c r="I5" s="109" t="s">
        <v>67</v>
      </c>
      <c r="J5" s="107"/>
      <c r="K5" s="109" t="s">
        <v>42</v>
      </c>
      <c r="L5" s="109"/>
      <c r="M5" s="235" t="s">
        <v>51</v>
      </c>
      <c r="N5" s="235"/>
      <c r="O5" s="76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</row>
    <row r="6" spans="1:32" s="78" customFormat="1" ht="17.100000000000001" customHeight="1">
      <c r="A6" s="224"/>
      <c r="B6" s="107" t="s">
        <v>52</v>
      </c>
      <c r="C6" s="107"/>
      <c r="D6" s="107" t="s">
        <v>53</v>
      </c>
      <c r="E6" s="108" t="s">
        <v>73</v>
      </c>
      <c r="F6" s="108"/>
      <c r="G6" s="107" t="s">
        <v>54</v>
      </c>
      <c r="H6" s="107" t="s">
        <v>55</v>
      </c>
      <c r="I6" s="107" t="s">
        <v>56</v>
      </c>
      <c r="J6" s="107"/>
      <c r="K6" s="107" t="s">
        <v>4</v>
      </c>
      <c r="L6" s="107"/>
      <c r="M6" s="107" t="s">
        <v>4</v>
      </c>
      <c r="N6" s="107" t="s">
        <v>57</v>
      </c>
      <c r="O6" s="76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</row>
    <row r="7" spans="1:32" s="78" customFormat="1" ht="16.5" customHeight="1">
      <c r="A7" s="224"/>
      <c r="B7" s="222" t="s">
        <v>58</v>
      </c>
      <c r="C7" s="110"/>
      <c r="D7" s="110"/>
      <c r="E7" s="110" t="s">
        <v>74</v>
      </c>
      <c r="F7" s="110"/>
      <c r="G7" s="110" t="s">
        <v>59</v>
      </c>
      <c r="H7" s="110" t="s">
        <v>60</v>
      </c>
      <c r="I7" s="111" t="s">
        <v>92</v>
      </c>
      <c r="J7" s="111"/>
      <c r="K7" s="112"/>
      <c r="L7" s="112"/>
      <c r="M7" s="110"/>
      <c r="N7" s="110" t="s">
        <v>61</v>
      </c>
      <c r="O7" s="7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</row>
    <row r="8" spans="1:32" s="78" customFormat="1" ht="3.75" hidden="1" customHeight="1">
      <c r="A8" s="224"/>
      <c r="B8" s="107"/>
      <c r="C8" s="107"/>
      <c r="D8" s="107"/>
      <c r="E8" s="107"/>
      <c r="F8" s="107"/>
      <c r="G8" s="107"/>
      <c r="H8" s="107"/>
      <c r="I8" s="108"/>
      <c r="J8" s="108"/>
      <c r="K8" s="109"/>
      <c r="L8" s="109"/>
      <c r="M8" s="107"/>
      <c r="N8" s="107"/>
      <c r="O8" s="76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</row>
    <row r="9" spans="1:32" ht="12.95" hidden="1" customHeight="1">
      <c r="A9" s="225">
        <v>1996</v>
      </c>
      <c r="B9" s="98">
        <v>201009</v>
      </c>
      <c r="C9" s="123"/>
      <c r="D9" s="124">
        <v>1195</v>
      </c>
      <c r="E9" s="125">
        <v>0.59450074374779238</v>
      </c>
      <c r="F9" s="125"/>
      <c r="G9" s="123">
        <v>9486.8829999999998</v>
      </c>
      <c r="H9" s="123">
        <v>2513.23</v>
      </c>
      <c r="I9" s="123">
        <v>1924.953</v>
      </c>
      <c r="J9" s="123"/>
      <c r="K9" s="126">
        <v>730.44399999999996</v>
      </c>
      <c r="L9" s="126"/>
      <c r="M9" s="123">
        <v>536.84699999999998</v>
      </c>
      <c r="N9" s="126">
        <v>22.131019915308443</v>
      </c>
      <c r="O9" s="80"/>
      <c r="P9" s="81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</row>
    <row r="10" spans="1:32" ht="12.95" hidden="1" customHeight="1">
      <c r="A10" s="226" t="s">
        <v>62</v>
      </c>
      <c r="B10" s="98">
        <v>214028</v>
      </c>
      <c r="C10" s="123"/>
      <c r="D10" s="124">
        <v>1191</v>
      </c>
      <c r="E10" s="125">
        <v>0.55646924701440936</v>
      </c>
      <c r="F10" s="125"/>
      <c r="G10" s="123">
        <v>7837.65</v>
      </c>
      <c r="H10" s="123">
        <v>2151.4830000000002</v>
      </c>
      <c r="I10" s="123">
        <v>1597.134</v>
      </c>
      <c r="J10" s="123"/>
      <c r="K10" s="126">
        <v>683.27499999999998</v>
      </c>
      <c r="L10" s="126"/>
      <c r="M10" s="123">
        <v>518.38200000000006</v>
      </c>
      <c r="N10" s="126">
        <v>20.929679889940946</v>
      </c>
      <c r="O10" s="80"/>
      <c r="P10" s="81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</row>
    <row r="11" spans="1:32" ht="12.95" hidden="1" customHeight="1">
      <c r="A11" s="226" t="s">
        <v>63</v>
      </c>
      <c r="B11" s="98">
        <v>213190</v>
      </c>
      <c r="C11" s="98"/>
      <c r="D11" s="99">
        <v>1076</v>
      </c>
      <c r="E11" s="100">
        <v>0.50471410478915524</v>
      </c>
      <c r="F11" s="100"/>
      <c r="G11" s="98">
        <v>4310.2709999999997</v>
      </c>
      <c r="H11" s="98">
        <v>1077.57</v>
      </c>
      <c r="I11" s="98">
        <v>832.04300000000001</v>
      </c>
      <c r="J11" s="98"/>
      <c r="K11" s="99">
        <v>479.476</v>
      </c>
      <c r="L11" s="99"/>
      <c r="M11" s="98">
        <v>453.51100000000002</v>
      </c>
      <c r="N11" s="99">
        <v>18.009139684752</v>
      </c>
      <c r="O11" s="80"/>
      <c r="P11" s="81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</row>
    <row r="12" spans="1:32" ht="12.95" hidden="1" customHeight="1">
      <c r="A12" s="226" t="s">
        <v>24</v>
      </c>
      <c r="B12" s="98">
        <v>216377</v>
      </c>
      <c r="C12" s="98"/>
      <c r="D12" s="99">
        <v>1428</v>
      </c>
      <c r="E12" s="100">
        <v>0.65995923781178223</v>
      </c>
      <c r="F12" s="100"/>
      <c r="G12" s="98">
        <v>8392.3780000000006</v>
      </c>
      <c r="H12" s="98">
        <v>2419.683</v>
      </c>
      <c r="I12" s="98">
        <v>1769.5319999999999</v>
      </c>
      <c r="J12" s="98"/>
      <c r="K12" s="99">
        <v>780.22199999999998</v>
      </c>
      <c r="L12" s="99"/>
      <c r="M12" s="98">
        <v>463.6</v>
      </c>
      <c r="N12" s="99">
        <v>18.117481157389719</v>
      </c>
      <c r="O12" s="80"/>
      <c r="P12" s="80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</row>
    <row r="13" spans="1:32" ht="14.25" hidden="1" customHeight="1">
      <c r="A13" s="226" t="s">
        <v>25</v>
      </c>
      <c r="B13" s="98">
        <v>222207</v>
      </c>
      <c r="C13" s="98"/>
      <c r="D13" s="99">
        <v>1710</v>
      </c>
      <c r="E13" s="100">
        <v>0.76955271436093364</v>
      </c>
      <c r="F13" s="100"/>
      <c r="G13" s="98">
        <v>10626.325000000001</v>
      </c>
      <c r="H13" s="98">
        <v>2990.2910000000002</v>
      </c>
      <c r="I13" s="98">
        <v>2241.529</v>
      </c>
      <c r="J13" s="98"/>
      <c r="K13" s="99">
        <v>790.41599999999994</v>
      </c>
      <c r="L13" s="99"/>
      <c r="M13" s="98">
        <v>536.5</v>
      </c>
      <c r="N13" s="99">
        <v>20.647648815860229</v>
      </c>
      <c r="O13" s="80"/>
      <c r="P13" s="83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</row>
    <row r="14" spans="1:32" ht="14.25" hidden="1" customHeight="1">
      <c r="A14" s="225">
        <v>2001</v>
      </c>
      <c r="B14" s="128">
        <v>223580</v>
      </c>
      <c r="C14" s="128"/>
      <c r="D14" s="128">
        <v>1488</v>
      </c>
      <c r="E14" s="100">
        <v>0.66553358976652655</v>
      </c>
      <c r="F14" s="100"/>
      <c r="G14" s="128">
        <v>7955.96</v>
      </c>
      <c r="H14" s="128">
        <v>2129.9029999999998</v>
      </c>
      <c r="I14" s="128">
        <v>1635.4269999999999</v>
      </c>
      <c r="J14" s="128"/>
      <c r="K14" s="128">
        <v>697.65899999999999</v>
      </c>
      <c r="L14" s="128"/>
      <c r="M14" s="128">
        <v>576.5</v>
      </c>
      <c r="N14" s="99">
        <v>21.864839036668201</v>
      </c>
      <c r="O14" s="80"/>
      <c r="P14" s="83"/>
      <c r="Q14" s="84"/>
      <c r="R14" s="84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</row>
    <row r="15" spans="1:32" ht="14.25" hidden="1" customHeight="1">
      <c r="A15" s="225">
        <v>2002</v>
      </c>
      <c r="B15" s="128">
        <v>235773</v>
      </c>
      <c r="C15" s="128"/>
      <c r="D15" s="128">
        <v>1529</v>
      </c>
      <c r="E15" s="100">
        <v>0.64850512993430121</v>
      </c>
      <c r="F15" s="100"/>
      <c r="G15" s="128">
        <v>8741.4269999999997</v>
      </c>
      <c r="H15" s="128">
        <v>2171.0250000000001</v>
      </c>
      <c r="I15" s="128">
        <v>1839.2090000000001</v>
      </c>
      <c r="J15" s="128"/>
      <c r="K15" s="128">
        <v>509.47499999999997</v>
      </c>
      <c r="L15" s="128"/>
      <c r="M15" s="128">
        <v>495.7</v>
      </c>
      <c r="N15" s="99">
        <v>18.538201653822998</v>
      </c>
      <c r="O15" s="80"/>
      <c r="P15" s="83"/>
      <c r="Q15" s="84"/>
      <c r="R15" s="85"/>
      <c r="S15" s="82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2"/>
    </row>
    <row r="16" spans="1:32" ht="15.95" hidden="1" customHeight="1">
      <c r="A16" s="225">
        <v>2003</v>
      </c>
      <c r="B16" s="128">
        <v>245593</v>
      </c>
      <c r="C16" s="128"/>
      <c r="D16" s="128">
        <v>1417</v>
      </c>
      <c r="E16" s="100">
        <v>0.57697084200282578</v>
      </c>
      <c r="F16" s="100"/>
      <c r="G16" s="128">
        <v>6060.9850000000006</v>
      </c>
      <c r="H16" s="128">
        <v>1644.6969999999999</v>
      </c>
      <c r="I16" s="128">
        <v>1224.4839999999999</v>
      </c>
      <c r="J16" s="128"/>
      <c r="K16" s="128">
        <v>582.95100000000002</v>
      </c>
      <c r="L16" s="128"/>
      <c r="M16" s="128">
        <v>546</v>
      </c>
      <c r="N16" s="99">
        <v>20.145031683596674</v>
      </c>
      <c r="O16" s="80"/>
      <c r="P16" s="83"/>
      <c r="Q16" s="84"/>
      <c r="R16" s="85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</row>
    <row r="17" spans="1:32" ht="15.95" hidden="1" customHeight="1">
      <c r="A17" s="225">
        <v>2004</v>
      </c>
      <c r="B17" s="128">
        <v>257770</v>
      </c>
      <c r="C17" s="128"/>
      <c r="D17" s="128">
        <v>1988</v>
      </c>
      <c r="E17" s="100">
        <v>0.77123016642743525</v>
      </c>
      <c r="F17" s="100"/>
      <c r="G17" s="128">
        <v>9574.259</v>
      </c>
      <c r="H17" s="128">
        <v>2534.1770000000001</v>
      </c>
      <c r="I17" s="128">
        <v>1971.4490000000001</v>
      </c>
      <c r="J17" s="128"/>
      <c r="K17" s="128">
        <v>592.20000000000005</v>
      </c>
      <c r="L17" s="128"/>
      <c r="M17" s="128">
        <v>546.1</v>
      </c>
      <c r="N17" s="99">
        <v>19.887055653493711</v>
      </c>
      <c r="O17" s="80"/>
      <c r="P17" s="83"/>
      <c r="Q17" s="84"/>
      <c r="R17" s="85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</row>
    <row r="18" spans="1:32" ht="15.95" hidden="1" customHeight="1">
      <c r="A18" s="225">
        <v>2005</v>
      </c>
      <c r="B18" s="128">
        <v>273971</v>
      </c>
      <c r="C18" s="128"/>
      <c r="D18" s="128">
        <v>2086</v>
      </c>
      <c r="E18" s="100">
        <v>0.7613944541575568</v>
      </c>
      <c r="F18" s="100"/>
      <c r="G18" s="128">
        <v>9353.3060000000005</v>
      </c>
      <c r="H18" s="128">
        <v>2444.3000000000002</v>
      </c>
      <c r="I18" s="128">
        <v>1930.7270000000001</v>
      </c>
      <c r="J18" s="128"/>
      <c r="K18" s="128">
        <v>565.6</v>
      </c>
      <c r="L18" s="128"/>
      <c r="M18" s="128">
        <v>516.70000000000005</v>
      </c>
      <c r="N18" s="99">
        <v>18.579280165261025</v>
      </c>
      <c r="O18" s="80"/>
      <c r="P18" s="83"/>
      <c r="Q18" s="84"/>
      <c r="R18" s="85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</row>
    <row r="19" spans="1:32" ht="15.95" hidden="1" customHeight="1">
      <c r="A19" s="225">
        <v>2006</v>
      </c>
      <c r="B19" s="128">
        <v>294598</v>
      </c>
      <c r="C19" s="128"/>
      <c r="D19" s="128">
        <v>2163</v>
      </c>
      <c r="E19" s="100">
        <v>0.73422087047434137</v>
      </c>
      <c r="F19" s="100"/>
      <c r="G19" s="128">
        <v>6983.4609999999993</v>
      </c>
      <c r="H19" s="128">
        <v>1978.8790000000004</v>
      </c>
      <c r="I19" s="128">
        <v>1342.3910000000001</v>
      </c>
      <c r="J19" s="128"/>
      <c r="K19" s="128">
        <v>571.02800000000002</v>
      </c>
      <c r="L19" s="128"/>
      <c r="M19" s="128">
        <v>551.9</v>
      </c>
      <c r="N19" s="99">
        <v>19.756730533516922</v>
      </c>
      <c r="O19" s="80"/>
      <c r="P19" s="83"/>
      <c r="Q19" s="84"/>
      <c r="R19" s="85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</row>
    <row r="20" spans="1:32" ht="15.95" hidden="1" customHeight="1">
      <c r="A20" s="225">
        <v>2007</v>
      </c>
      <c r="B20" s="128">
        <v>319693</v>
      </c>
      <c r="C20" s="128"/>
      <c r="D20" s="128">
        <v>2364</v>
      </c>
      <c r="E20" s="100">
        <v>0.73945941887998801</v>
      </c>
      <c r="F20" s="100"/>
      <c r="G20" s="128">
        <v>7178.6989999999996</v>
      </c>
      <c r="H20" s="128">
        <v>2082.0709999999999</v>
      </c>
      <c r="I20" s="128">
        <v>1399.047</v>
      </c>
      <c r="J20" s="128"/>
      <c r="K20" s="128">
        <v>592</v>
      </c>
      <c r="L20" s="128"/>
      <c r="M20" s="128">
        <v>610.20000000000005</v>
      </c>
      <c r="N20" s="99">
        <v>21.698192578250932</v>
      </c>
      <c r="O20" s="80"/>
      <c r="P20" s="83"/>
      <c r="Q20" s="84"/>
      <c r="R20" s="85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</row>
    <row r="21" spans="1:32" ht="15.95" hidden="1" customHeight="1">
      <c r="A21" s="225">
        <v>2008</v>
      </c>
      <c r="B21" s="128">
        <v>348870</v>
      </c>
      <c r="C21" s="128"/>
      <c r="D21" s="128">
        <v>2435</v>
      </c>
      <c r="E21" s="100">
        <v>0.69796772436724275</v>
      </c>
      <c r="F21" s="100"/>
      <c r="G21" s="128">
        <v>7363</v>
      </c>
      <c r="H21" s="128">
        <v>2145.7999999999997</v>
      </c>
      <c r="I21" s="128">
        <v>1414.7280000000001</v>
      </c>
      <c r="J21" s="128"/>
      <c r="K21" s="128">
        <v>569.1</v>
      </c>
      <c r="L21" s="128"/>
      <c r="M21" s="128">
        <v>636.70000000000005</v>
      </c>
      <c r="N21" s="99">
        <v>22.497937482941921</v>
      </c>
      <c r="O21" s="80"/>
      <c r="P21" s="83"/>
      <c r="Q21" s="84"/>
      <c r="R21" s="85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</row>
    <row r="22" spans="1:32" ht="15.95" hidden="1" customHeight="1">
      <c r="A22" s="225">
        <v>2009</v>
      </c>
      <c r="B22" s="128">
        <v>352693</v>
      </c>
      <c r="C22" s="128"/>
      <c r="D22" s="128">
        <v>2321</v>
      </c>
      <c r="E22" s="100">
        <v>0.65807940616910454</v>
      </c>
      <c r="F22" s="100"/>
      <c r="G22" s="128">
        <v>6874.3569673500006</v>
      </c>
      <c r="H22" s="128">
        <v>1997.9499999999998</v>
      </c>
      <c r="I22" s="128">
        <v>1348.46</v>
      </c>
      <c r="J22" s="128"/>
      <c r="K22" s="128">
        <v>609.72</v>
      </c>
      <c r="L22" s="128"/>
      <c r="M22" s="128">
        <v>645.6</v>
      </c>
      <c r="N22" s="99">
        <v>22.664306480120516</v>
      </c>
      <c r="O22" s="80"/>
      <c r="P22" s="83"/>
      <c r="Q22" s="84"/>
      <c r="R22" s="85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</row>
    <row r="23" spans="1:32" ht="15.95" hidden="1" customHeight="1">
      <c r="A23" s="225">
        <v>2010</v>
      </c>
      <c r="B23" s="128">
        <v>382081</v>
      </c>
      <c r="C23" s="128"/>
      <c r="D23" s="128">
        <v>1675</v>
      </c>
      <c r="E23" s="100">
        <v>0.43838871862249101</v>
      </c>
      <c r="F23" s="100"/>
      <c r="G23" s="128">
        <v>4221.1000000000004</v>
      </c>
      <c r="H23" s="128">
        <v>1278.9639999999999</v>
      </c>
      <c r="I23" s="128">
        <v>787.4</v>
      </c>
      <c r="J23" s="128"/>
      <c r="K23" s="128">
        <v>617.39999999999986</v>
      </c>
      <c r="L23" s="128"/>
      <c r="M23" s="128">
        <v>649.70000000000005</v>
      </c>
      <c r="N23" s="99">
        <v>22.643220460521352</v>
      </c>
      <c r="O23" s="80"/>
      <c r="P23" s="83"/>
      <c r="Q23" s="84"/>
      <c r="R23" s="85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</row>
    <row r="24" spans="1:32" ht="15.95" hidden="1" customHeight="1">
      <c r="A24" s="225">
        <v>2011</v>
      </c>
      <c r="B24" s="128">
        <v>406256</v>
      </c>
      <c r="C24" s="128"/>
      <c r="D24" s="128">
        <v>2709</v>
      </c>
      <c r="E24" s="100">
        <v>0.66682092079870825</v>
      </c>
      <c r="F24" s="100"/>
      <c r="G24" s="128">
        <v>8211.7170000000006</v>
      </c>
      <c r="H24" s="128">
        <v>2474.1400000000003</v>
      </c>
      <c r="I24" s="128">
        <v>1637.7</v>
      </c>
      <c r="J24" s="128"/>
      <c r="K24" s="128">
        <v>630</v>
      </c>
      <c r="L24" s="128"/>
      <c r="M24" s="128">
        <v>671.6</v>
      </c>
      <c r="N24" s="99">
        <v>23.234151712160827</v>
      </c>
      <c r="O24" s="80"/>
      <c r="P24" s="83"/>
      <c r="Q24" s="84"/>
      <c r="R24" s="85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</row>
    <row r="25" spans="1:32" ht="15.95" hidden="1" customHeight="1">
      <c r="A25" s="225">
        <v>2012</v>
      </c>
      <c r="B25" s="128">
        <v>431199</v>
      </c>
      <c r="C25" s="128"/>
      <c r="D25" s="128">
        <v>1729</v>
      </c>
      <c r="E25" s="100">
        <v>0.40097495587884019</v>
      </c>
      <c r="F25" s="100"/>
      <c r="G25" s="128">
        <v>4801.0320000000002</v>
      </c>
      <c r="H25" s="128">
        <v>1517.2860000000001</v>
      </c>
      <c r="I25" s="128">
        <v>853.60299999999995</v>
      </c>
      <c r="J25" s="128"/>
      <c r="K25" s="128">
        <v>668.6</v>
      </c>
      <c r="L25" s="128"/>
      <c r="M25" s="128">
        <v>696.90000000000009</v>
      </c>
      <c r="N25" s="99">
        <v>23.937626562171435</v>
      </c>
      <c r="O25" s="80"/>
      <c r="P25" s="83"/>
      <c r="Q25" s="84"/>
      <c r="R25" s="85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</row>
    <row r="26" spans="1:32" ht="15.95" hidden="1" customHeight="1">
      <c r="A26" s="225">
        <v>2013</v>
      </c>
      <c r="B26" s="128">
        <v>456435</v>
      </c>
      <c r="C26" s="128"/>
      <c r="D26" s="128">
        <v>2126</v>
      </c>
      <c r="E26" s="100">
        <v>0.46578373700526915</v>
      </c>
      <c r="F26" s="100"/>
      <c r="G26" s="128">
        <v>5948.567</v>
      </c>
      <c r="H26" s="128">
        <v>1738.9090000000001</v>
      </c>
      <c r="I26" s="128">
        <v>1114.2</v>
      </c>
      <c r="J26" s="128"/>
      <c r="K26" s="128">
        <v>632.9</v>
      </c>
      <c r="L26" s="128"/>
      <c r="M26" s="128">
        <v>692.1</v>
      </c>
      <c r="N26" s="99">
        <v>23.587874939343273</v>
      </c>
      <c r="O26" s="80"/>
      <c r="P26" s="83"/>
      <c r="Q26" s="84"/>
      <c r="R26" s="85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</row>
    <row r="27" spans="1:32" ht="15.95" hidden="1" customHeight="1">
      <c r="A27" s="225">
        <v>2014</v>
      </c>
      <c r="B27" s="128">
        <v>467308</v>
      </c>
      <c r="C27" s="128"/>
      <c r="D27" s="128">
        <v>1515</v>
      </c>
      <c r="E27" s="100">
        <v>0.32419731740094326</v>
      </c>
      <c r="F27" s="100"/>
      <c r="G27" s="128">
        <v>3530.6559999999999</v>
      </c>
      <c r="H27" s="128">
        <v>1111.2049999999999</v>
      </c>
      <c r="I27" s="128">
        <v>526.47799999999995</v>
      </c>
      <c r="J27" s="128"/>
      <c r="K27" s="128">
        <v>676.88</v>
      </c>
      <c r="L27" s="128"/>
      <c r="M27" s="128">
        <v>713.4</v>
      </c>
      <c r="N27" s="99">
        <v>24.087993907702664</v>
      </c>
      <c r="O27" s="80"/>
      <c r="P27" s="83"/>
      <c r="Q27" s="84"/>
      <c r="R27" s="85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</row>
    <row r="28" spans="1:32" ht="5.0999999999999996" customHeight="1">
      <c r="A28" s="225"/>
      <c r="B28" s="128"/>
      <c r="C28" s="128"/>
      <c r="D28" s="128"/>
      <c r="E28" s="100"/>
      <c r="F28" s="100"/>
      <c r="G28" s="128"/>
      <c r="H28" s="128"/>
      <c r="I28" s="128"/>
      <c r="J28" s="128"/>
      <c r="K28" s="128"/>
      <c r="L28" s="128"/>
      <c r="M28" s="128"/>
      <c r="N28" s="99"/>
      <c r="O28" s="80"/>
      <c r="P28" s="83"/>
      <c r="Q28" s="84"/>
      <c r="R28" s="85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</row>
    <row r="29" spans="1:32" ht="30" customHeight="1">
      <c r="A29" s="227">
        <v>2016</v>
      </c>
      <c r="B29" s="98">
        <v>501581</v>
      </c>
      <c r="C29" s="154"/>
      <c r="D29" s="128">
        <v>1593</v>
      </c>
      <c r="E29" s="99">
        <v>0.3175957621999238</v>
      </c>
      <c r="F29" s="100"/>
      <c r="G29" s="98">
        <v>3806.6709999999998</v>
      </c>
      <c r="H29" s="98">
        <v>1122.394</v>
      </c>
      <c r="I29" s="98">
        <v>653.03599999999994</v>
      </c>
      <c r="J29" s="98"/>
      <c r="K29" s="128">
        <v>767.8</v>
      </c>
      <c r="L29" s="99"/>
      <c r="M29" s="98">
        <v>739.9</v>
      </c>
      <c r="N29" s="99">
        <v>24.320550575980256</v>
      </c>
      <c r="O29" s="153"/>
      <c r="P29" s="80"/>
      <c r="Q29" s="84"/>
      <c r="R29" s="85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</row>
    <row r="30" spans="1:32" ht="30" customHeight="1">
      <c r="A30" s="227">
        <v>2017</v>
      </c>
      <c r="B30" s="98">
        <v>514215</v>
      </c>
      <c r="C30" s="154"/>
      <c r="D30" s="128">
        <v>1750</v>
      </c>
      <c r="E30" s="99">
        <v>0.34032457240648367</v>
      </c>
      <c r="F30" s="100"/>
      <c r="G30" s="98">
        <v>4201.174</v>
      </c>
      <c r="H30" s="98">
        <v>1210.69</v>
      </c>
      <c r="I30" s="98">
        <v>759.91899999999998</v>
      </c>
      <c r="J30" s="98"/>
      <c r="K30" s="128">
        <v>721.22899999999993</v>
      </c>
      <c r="L30" s="99"/>
      <c r="M30" s="98">
        <v>774.8</v>
      </c>
      <c r="N30" s="99">
        <v>25.0145347748524</v>
      </c>
      <c r="O30" s="153"/>
      <c r="P30" s="83"/>
      <c r="Q30" s="84"/>
      <c r="R30" s="85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</row>
    <row r="31" spans="1:32" ht="30" customHeight="1">
      <c r="A31" s="227">
        <v>2018</v>
      </c>
      <c r="B31" s="98">
        <v>534626</v>
      </c>
      <c r="C31" s="154"/>
      <c r="D31" s="128">
        <v>2464</v>
      </c>
      <c r="E31" s="99">
        <v>0.46088293498632688</v>
      </c>
      <c r="F31" s="100"/>
      <c r="G31" s="98">
        <v>7209.6</v>
      </c>
      <c r="H31" s="98">
        <v>2052.9700000000003</v>
      </c>
      <c r="I31" s="98">
        <v>1415.38</v>
      </c>
      <c r="J31" s="98"/>
      <c r="K31" s="128">
        <v>695.68</v>
      </c>
      <c r="L31" s="99"/>
      <c r="M31" s="98">
        <v>778.8</v>
      </c>
      <c r="N31" s="99">
        <v>24.675140746204388</v>
      </c>
      <c r="O31" s="153"/>
      <c r="P31" s="187"/>
      <c r="Q31" s="188"/>
      <c r="R31" s="85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</row>
    <row r="32" spans="1:32" ht="30" customHeight="1">
      <c r="A32" s="227">
        <v>2019</v>
      </c>
      <c r="B32" s="98">
        <v>546605</v>
      </c>
      <c r="C32" s="154"/>
      <c r="D32" s="128">
        <v>2099</v>
      </c>
      <c r="E32" s="99">
        <v>0.38400673246677214</v>
      </c>
      <c r="F32" s="100"/>
      <c r="G32" s="98">
        <v>4784.6899999999996</v>
      </c>
      <c r="H32" s="98">
        <v>1517.87</v>
      </c>
      <c r="I32" s="98">
        <v>810.53</v>
      </c>
      <c r="J32" s="98"/>
      <c r="K32" s="128">
        <v>696.67</v>
      </c>
      <c r="L32" s="99"/>
      <c r="M32" s="98">
        <v>809.73</v>
      </c>
      <c r="N32" s="99">
        <v>26.9</v>
      </c>
      <c r="O32" s="153"/>
      <c r="P32" s="189"/>
      <c r="Q32" s="84"/>
      <c r="R32" s="85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</row>
    <row r="33" spans="1:32" ht="27" customHeight="1">
      <c r="A33" s="227">
        <v>2020</v>
      </c>
      <c r="B33" s="98">
        <v>487191</v>
      </c>
      <c r="C33" s="154"/>
      <c r="D33" s="128">
        <v>2173</v>
      </c>
      <c r="E33" s="99">
        <v>0.44602630179949959</v>
      </c>
      <c r="F33" s="100"/>
      <c r="G33" s="98">
        <v>5662.87</v>
      </c>
      <c r="H33" s="98">
        <v>1805.1100000000001</v>
      </c>
      <c r="I33" s="98">
        <v>1048.51</v>
      </c>
      <c r="J33" s="98"/>
      <c r="K33" s="128">
        <v>792.48000000000013</v>
      </c>
      <c r="L33" s="99"/>
      <c r="M33" s="98">
        <v>904.1</v>
      </c>
      <c r="N33" s="99">
        <v>27.39</v>
      </c>
      <c r="O33" s="153"/>
      <c r="P33" s="83"/>
      <c r="Q33" s="84"/>
      <c r="R33" s="85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</row>
    <row r="34" spans="1:32" ht="27" customHeight="1">
      <c r="A34" s="227">
        <v>2021</v>
      </c>
      <c r="B34" s="98">
        <v>552560</v>
      </c>
      <c r="C34" s="154"/>
      <c r="D34" s="128">
        <v>2385</v>
      </c>
      <c r="E34" s="99">
        <v>0.43162733458809904</v>
      </c>
      <c r="F34" s="100"/>
      <c r="G34" s="98">
        <v>6496.18</v>
      </c>
      <c r="H34" s="98">
        <v>2025.7</v>
      </c>
      <c r="I34" s="98">
        <v>1251.06</v>
      </c>
      <c r="J34" s="98"/>
      <c r="K34" s="128">
        <v>748.14</v>
      </c>
      <c r="L34" s="99"/>
      <c r="M34" s="98">
        <v>831.05000000000007</v>
      </c>
      <c r="N34" s="99">
        <v>25.16</v>
      </c>
      <c r="O34" s="153"/>
      <c r="P34" s="83"/>
      <c r="Q34" s="84"/>
      <c r="R34" s="85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</row>
    <row r="35" spans="1:32" ht="27" customHeight="1">
      <c r="A35" s="227">
        <v>2022</v>
      </c>
      <c r="B35" s="98">
        <v>567390</v>
      </c>
      <c r="C35" s="154"/>
      <c r="D35" s="128">
        <v>2058</v>
      </c>
      <c r="E35" s="99">
        <v>0.36271347750224714</v>
      </c>
      <c r="F35" s="100"/>
      <c r="G35" s="98">
        <v>5296.82</v>
      </c>
      <c r="H35" s="98">
        <v>1646.3799999999999</v>
      </c>
      <c r="I35" s="98">
        <v>978.06</v>
      </c>
      <c r="J35" s="98"/>
      <c r="K35" s="128">
        <v>756.03</v>
      </c>
      <c r="L35" s="99"/>
      <c r="M35" s="98">
        <v>828.36999999999989</v>
      </c>
      <c r="N35" s="99">
        <v>24.8</v>
      </c>
      <c r="O35" s="153"/>
      <c r="P35" s="83"/>
      <c r="Q35" s="84"/>
      <c r="R35" s="85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</row>
    <row r="36" spans="1:32" ht="27" customHeight="1">
      <c r="A36" s="227">
        <v>2023</v>
      </c>
      <c r="B36" s="98">
        <v>563784</v>
      </c>
      <c r="C36" s="154"/>
      <c r="D36" s="128">
        <v>1973</v>
      </c>
      <c r="E36" s="99">
        <v>-19.7</v>
      </c>
      <c r="F36" s="100"/>
      <c r="G36" s="98">
        <v>3495</v>
      </c>
      <c r="H36" s="98">
        <v>1248</v>
      </c>
      <c r="I36" s="98">
        <v>474</v>
      </c>
      <c r="J36" s="98"/>
      <c r="K36" s="128">
        <v>812.8</v>
      </c>
      <c r="L36" s="99"/>
      <c r="M36" s="98">
        <v>898</v>
      </c>
      <c r="N36" s="99">
        <v>26.6</v>
      </c>
      <c r="O36" s="153"/>
      <c r="P36" s="83"/>
      <c r="Q36" s="84"/>
      <c r="R36" s="85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</row>
    <row r="37" spans="1:32" ht="18.75" customHeight="1">
      <c r="A37" s="227">
        <v>2024</v>
      </c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</row>
    <row r="38" spans="1:32" ht="5.0999999999999996" customHeight="1">
      <c r="A38" s="228"/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</row>
    <row r="39" spans="1:32" ht="11.1" customHeight="1">
      <c r="A39" s="91" t="s">
        <v>112</v>
      </c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</row>
    <row r="40" spans="1:32" ht="11.1" customHeight="1">
      <c r="A40" s="183" t="s">
        <v>103</v>
      </c>
      <c r="B40" s="86"/>
      <c r="C40" s="87"/>
      <c r="D40" s="87"/>
      <c r="E40" s="87"/>
      <c r="F40" s="88"/>
      <c r="G40" s="88"/>
      <c r="H40" s="89"/>
      <c r="I40" s="89"/>
      <c r="J40" s="88"/>
      <c r="K40" s="182"/>
      <c r="L40" s="182"/>
      <c r="M40" s="182"/>
      <c r="N40" s="1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</row>
    <row r="41" spans="1:32" ht="11.1" customHeight="1">
      <c r="A41" s="91" t="s">
        <v>89</v>
      </c>
      <c r="B41" s="86"/>
      <c r="C41" s="87"/>
      <c r="D41" s="87"/>
      <c r="E41" s="87"/>
      <c r="F41" s="87"/>
      <c r="G41" s="88"/>
      <c r="H41" s="88"/>
      <c r="I41" s="89"/>
      <c r="J41" s="89"/>
      <c r="K41" s="88"/>
      <c r="L41" s="88"/>
      <c r="M41" s="88"/>
      <c r="N41" s="90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</row>
    <row r="42" spans="1:32" ht="11.1" customHeight="1">
      <c r="A42" s="91" t="s">
        <v>90</v>
      </c>
      <c r="B42" s="86"/>
      <c r="C42" s="87"/>
      <c r="D42" s="87"/>
      <c r="E42" s="87"/>
      <c r="F42" s="87"/>
      <c r="G42" s="88"/>
      <c r="H42" s="88"/>
      <c r="I42" s="89"/>
      <c r="J42" s="89"/>
      <c r="K42" s="88"/>
      <c r="L42" s="88"/>
      <c r="M42" s="88"/>
      <c r="N42" s="90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</row>
    <row r="43" spans="1:32" ht="10.5" customHeight="1">
      <c r="A43" s="237" t="s">
        <v>130</v>
      </c>
      <c r="B43" s="237"/>
      <c r="C43" s="237"/>
      <c r="D43" s="237"/>
      <c r="E43" s="237"/>
      <c r="F43" s="237"/>
      <c r="G43" s="237"/>
      <c r="H43" s="237"/>
      <c r="I43" s="237"/>
      <c r="J43" s="237"/>
      <c r="K43" s="237"/>
      <c r="L43" s="237"/>
      <c r="M43" s="237"/>
      <c r="N43" s="237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</row>
    <row r="44" spans="1:32" ht="9.9499999999999993" customHeight="1">
      <c r="A44" s="78" t="s">
        <v>131</v>
      </c>
      <c r="B44" s="92"/>
      <c r="C44" s="93"/>
      <c r="D44" s="94"/>
      <c r="E44" s="94"/>
      <c r="F44" s="94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</row>
    <row r="45" spans="1:32" ht="12" customHeight="1">
      <c r="E45" s="80"/>
      <c r="F45" s="80"/>
      <c r="G45" s="95"/>
      <c r="H45" s="96"/>
      <c r="I45" s="95"/>
      <c r="J45" s="95"/>
      <c r="K45" s="95"/>
      <c r="L45" s="95"/>
      <c r="M45" s="95"/>
      <c r="N45" s="97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</row>
    <row r="46" spans="1:32"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</row>
  </sheetData>
  <mergeCells count="5">
    <mergeCell ref="K3:N3"/>
    <mergeCell ref="K4:N4"/>
    <mergeCell ref="M5:N5"/>
    <mergeCell ref="A1:N1"/>
    <mergeCell ref="A43:N43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253"/>
  <sheetViews>
    <sheetView showGridLines="0" topLeftCell="A100" zoomScaleNormal="100" zoomScaleSheetLayoutView="130" workbookViewId="0">
      <selection activeCell="J185" sqref="J185"/>
    </sheetView>
  </sheetViews>
  <sheetFormatPr baseColWidth="10" defaultRowHeight="14.25" customHeight="1"/>
  <cols>
    <col min="1" max="1" width="12.7109375" style="1" customWidth="1"/>
    <col min="2" max="2" width="10.7109375" style="1" customWidth="1"/>
    <col min="3" max="8" width="10.140625" style="1" customWidth="1"/>
    <col min="9" max="9" width="7.85546875" style="1" customWidth="1"/>
    <col min="10" max="10" width="12.7109375" style="1" customWidth="1"/>
    <col min="11" max="13" width="11.85546875" style="1" customWidth="1"/>
    <col min="14" max="16" width="11.7109375" style="1" customWidth="1"/>
    <col min="17" max="16384" width="11.42578125" style="1"/>
  </cols>
  <sheetData>
    <row r="1" spans="1:17" ht="14.25" hidden="1" customHeight="1">
      <c r="A1" s="157" t="s">
        <v>99</v>
      </c>
      <c r="B1" s="157"/>
      <c r="C1" s="157"/>
      <c r="D1" s="157"/>
      <c r="E1" s="157"/>
      <c r="F1" s="157"/>
      <c r="G1" s="157"/>
      <c r="H1" s="157"/>
      <c r="I1" s="41"/>
      <c r="J1" s="157" t="s">
        <v>99</v>
      </c>
      <c r="K1" s="157"/>
      <c r="L1" s="157"/>
      <c r="M1" s="157"/>
      <c r="N1" s="157"/>
      <c r="O1" s="157"/>
      <c r="P1" s="157"/>
      <c r="Q1" s="157"/>
    </row>
    <row r="2" spans="1:17" ht="14.25" hidden="1" customHeight="1">
      <c r="A2" s="238" t="s">
        <v>104</v>
      </c>
      <c r="B2" s="238"/>
      <c r="C2" s="238"/>
      <c r="D2" s="238"/>
      <c r="E2" s="238"/>
      <c r="F2" s="238"/>
      <c r="G2" s="238"/>
      <c r="H2" s="238"/>
      <c r="I2" s="41"/>
      <c r="J2" s="157" t="s">
        <v>101</v>
      </c>
      <c r="K2" s="157"/>
      <c r="L2" s="157"/>
      <c r="M2" s="157"/>
      <c r="N2" s="157"/>
      <c r="O2" s="157"/>
      <c r="P2" s="157"/>
      <c r="Q2" s="157"/>
    </row>
    <row r="3" spans="1:17" ht="14.25" hidden="1" customHeight="1">
      <c r="A3" s="73" t="s">
        <v>65</v>
      </c>
      <c r="B3" s="29"/>
      <c r="C3" s="29"/>
      <c r="D3" s="29"/>
      <c r="E3" s="29"/>
      <c r="F3" s="29"/>
      <c r="G3" s="29"/>
      <c r="H3" s="29"/>
      <c r="J3" s="73" t="s">
        <v>65</v>
      </c>
    </row>
    <row r="4" spans="1:17" ht="25.5" hidden="1" customHeight="1">
      <c r="A4" s="174" t="s">
        <v>69</v>
      </c>
      <c r="B4" s="149" t="s">
        <v>4</v>
      </c>
      <c r="C4" s="146" t="s">
        <v>76</v>
      </c>
      <c r="D4" s="146" t="s">
        <v>77</v>
      </c>
      <c r="E4" s="146" t="s">
        <v>78</v>
      </c>
      <c r="F4" s="146" t="s">
        <v>79</v>
      </c>
      <c r="G4" s="146" t="s">
        <v>80</v>
      </c>
      <c r="H4" s="146" t="s">
        <v>81</v>
      </c>
      <c r="I4" s="102"/>
      <c r="J4" s="174" t="s">
        <v>69</v>
      </c>
      <c r="K4" s="146" t="s">
        <v>82</v>
      </c>
      <c r="L4" s="146" t="s">
        <v>83</v>
      </c>
      <c r="M4" s="146" t="s">
        <v>84</v>
      </c>
      <c r="N4" s="147" t="s">
        <v>85</v>
      </c>
      <c r="O4" s="147" t="s">
        <v>86</v>
      </c>
      <c r="P4" s="148" t="s">
        <v>87</v>
      </c>
    </row>
    <row r="5" spans="1:17" ht="6.75" hidden="1" customHeight="1">
      <c r="A5" s="120"/>
      <c r="B5" s="136"/>
      <c r="C5" s="137"/>
      <c r="D5" s="137"/>
      <c r="E5" s="137"/>
      <c r="F5" s="137"/>
      <c r="G5" s="137"/>
      <c r="H5" s="138"/>
      <c r="I5" s="16"/>
      <c r="J5" s="120"/>
      <c r="K5" s="137"/>
      <c r="L5" s="137"/>
      <c r="M5" s="137"/>
      <c r="N5" s="137"/>
      <c r="O5" s="137"/>
      <c r="P5" s="137"/>
    </row>
    <row r="6" spans="1:17" ht="14.25" hidden="1" customHeight="1">
      <c r="A6" s="121">
        <v>2009</v>
      </c>
      <c r="B6" s="139"/>
      <c r="C6" s="140"/>
      <c r="D6" s="140"/>
      <c r="E6" s="140"/>
      <c r="F6" s="140"/>
      <c r="G6" s="140"/>
      <c r="H6" s="140"/>
      <c r="I6" s="22"/>
      <c r="J6" s="121">
        <v>2009</v>
      </c>
      <c r="K6" s="140"/>
      <c r="L6" s="140"/>
      <c r="M6" s="140"/>
      <c r="N6" s="140"/>
      <c r="O6" s="140"/>
      <c r="P6" s="140"/>
    </row>
    <row r="7" spans="1:17" ht="14.25" hidden="1" customHeight="1">
      <c r="A7" s="121" t="s">
        <v>4</v>
      </c>
      <c r="B7" s="139">
        <f t="shared" ref="B7:B15" si="0">SUM(C7:H7)</f>
        <v>860048</v>
      </c>
      <c r="C7" s="140">
        <f t="shared" ref="C7:H7" si="1">SUM(C8+C13)</f>
        <v>147676</v>
      </c>
      <c r="D7" s="140">
        <f t="shared" si="1"/>
        <v>140458</v>
      </c>
      <c r="E7" s="140">
        <f t="shared" si="1"/>
        <v>149359</v>
      </c>
      <c r="F7" s="140">
        <f t="shared" si="1"/>
        <v>149545</v>
      </c>
      <c r="G7" s="140">
        <f t="shared" si="1"/>
        <v>125329</v>
      </c>
      <c r="H7" s="140">
        <f t="shared" si="1"/>
        <v>147681</v>
      </c>
      <c r="I7" s="22"/>
      <c r="J7" s="121" t="s">
        <v>4</v>
      </c>
      <c r="K7" s="140">
        <f t="shared" ref="K7:P7" si="2">SUM(K8+K13)</f>
        <v>146957</v>
      </c>
      <c r="L7" s="140">
        <f t="shared" si="2"/>
        <v>147866</v>
      </c>
      <c r="M7" s="140">
        <f t="shared" si="2"/>
        <v>146006</v>
      </c>
      <c r="N7" s="140">
        <f t="shared" si="2"/>
        <v>150809</v>
      </c>
      <c r="O7" s="140">
        <f t="shared" si="2"/>
        <v>130406</v>
      </c>
      <c r="P7" s="140">
        <f t="shared" si="2"/>
        <v>116624</v>
      </c>
    </row>
    <row r="8" spans="1:17" ht="14.25" hidden="1" customHeight="1">
      <c r="A8" s="121" t="s">
        <v>5</v>
      </c>
      <c r="B8" s="139">
        <f t="shared" si="0"/>
        <v>606982</v>
      </c>
      <c r="C8" s="139">
        <f t="shared" ref="C8:H8" si="3">SUM(C9:C12)</f>
        <v>109828</v>
      </c>
      <c r="D8" s="139">
        <f t="shared" si="3"/>
        <v>101133</v>
      </c>
      <c r="E8" s="139">
        <f t="shared" si="3"/>
        <v>107290</v>
      </c>
      <c r="F8" s="139">
        <f t="shared" si="3"/>
        <v>107451</v>
      </c>
      <c r="G8" s="139">
        <f t="shared" si="3"/>
        <v>89589</v>
      </c>
      <c r="H8" s="139">
        <f t="shared" si="3"/>
        <v>91691</v>
      </c>
      <c r="I8" s="18"/>
      <c r="J8" s="121" t="s">
        <v>5</v>
      </c>
      <c r="K8" s="139">
        <f t="shared" ref="K8:P8" si="4">SUM(K9:K12)</f>
        <v>93820</v>
      </c>
      <c r="L8" s="139">
        <f t="shared" si="4"/>
        <v>97963</v>
      </c>
      <c r="M8" s="139">
        <f t="shared" si="4"/>
        <v>110750</v>
      </c>
      <c r="N8" s="139">
        <f t="shared" si="4"/>
        <v>118285</v>
      </c>
      <c r="O8" s="139">
        <f t="shared" si="4"/>
        <v>99189</v>
      </c>
      <c r="P8" s="139">
        <f t="shared" si="4"/>
        <v>87195</v>
      </c>
    </row>
    <row r="9" spans="1:17" ht="14.25" hidden="1" customHeight="1">
      <c r="A9" s="122" t="s">
        <v>6</v>
      </c>
      <c r="B9" s="141">
        <f t="shared" si="0"/>
        <v>462449</v>
      </c>
      <c r="C9" s="141">
        <v>96980</v>
      </c>
      <c r="D9" s="141">
        <v>88020</v>
      </c>
      <c r="E9" s="141">
        <v>91428</v>
      </c>
      <c r="F9" s="141">
        <v>89068</v>
      </c>
      <c r="G9" s="141">
        <v>57306</v>
      </c>
      <c r="H9" s="141">
        <v>39647</v>
      </c>
      <c r="I9" s="19"/>
      <c r="J9" s="122" t="s">
        <v>6</v>
      </c>
      <c r="K9" s="141">
        <v>32304</v>
      </c>
      <c r="L9" s="141">
        <v>35123</v>
      </c>
      <c r="M9" s="141">
        <v>39740</v>
      </c>
      <c r="N9" s="141">
        <v>43334</v>
      </c>
      <c r="O9" s="141">
        <v>30218</v>
      </c>
      <c r="P9" s="141">
        <v>27226</v>
      </c>
    </row>
    <row r="10" spans="1:17" ht="14.25" hidden="1" customHeight="1">
      <c r="A10" s="122" t="s">
        <v>7</v>
      </c>
      <c r="B10" s="141">
        <f t="shared" si="0"/>
        <v>132567</v>
      </c>
      <c r="C10" s="141">
        <v>11412</v>
      </c>
      <c r="D10" s="141">
        <v>11543</v>
      </c>
      <c r="E10" s="141">
        <v>13962</v>
      </c>
      <c r="F10" s="141">
        <v>16270</v>
      </c>
      <c r="G10" s="141">
        <v>30347</v>
      </c>
      <c r="H10" s="141">
        <v>49033</v>
      </c>
      <c r="I10" s="19"/>
      <c r="J10" s="122" t="s">
        <v>7</v>
      </c>
      <c r="K10" s="141">
        <v>59114</v>
      </c>
      <c r="L10" s="141">
        <v>60035</v>
      </c>
      <c r="M10" s="141">
        <v>68315</v>
      </c>
      <c r="N10" s="141">
        <v>72123</v>
      </c>
      <c r="O10" s="141">
        <v>66804</v>
      </c>
      <c r="P10" s="141">
        <v>58287</v>
      </c>
    </row>
    <row r="11" spans="1:17" ht="14.25" hidden="1" customHeight="1">
      <c r="A11" s="122" t="s">
        <v>27</v>
      </c>
      <c r="B11" s="141">
        <f t="shared" si="0"/>
        <v>619</v>
      </c>
      <c r="C11" s="141">
        <v>106</v>
      </c>
      <c r="D11" s="141">
        <v>101</v>
      </c>
      <c r="E11" s="141">
        <v>138</v>
      </c>
      <c r="F11" s="141">
        <v>104</v>
      </c>
      <c r="G11" s="141">
        <v>87</v>
      </c>
      <c r="H11" s="141">
        <v>83</v>
      </c>
      <c r="I11" s="19"/>
      <c r="J11" s="122" t="s">
        <v>27</v>
      </c>
      <c r="K11" s="141">
        <v>68</v>
      </c>
      <c r="L11" s="141">
        <v>90</v>
      </c>
      <c r="M11" s="141">
        <v>92</v>
      </c>
      <c r="N11" s="141">
        <v>86</v>
      </c>
      <c r="O11" s="141">
        <v>75</v>
      </c>
      <c r="P11" s="141">
        <v>72</v>
      </c>
    </row>
    <row r="12" spans="1:17" ht="14.25" hidden="1" customHeight="1">
      <c r="A12" s="122" t="s">
        <v>8</v>
      </c>
      <c r="B12" s="141">
        <f t="shared" si="0"/>
        <v>11347</v>
      </c>
      <c r="C12" s="141">
        <v>1330</v>
      </c>
      <c r="D12" s="141">
        <v>1469</v>
      </c>
      <c r="E12" s="141">
        <v>1762</v>
      </c>
      <c r="F12" s="141">
        <v>2009</v>
      </c>
      <c r="G12" s="141">
        <v>1849</v>
      </c>
      <c r="H12" s="141">
        <v>2928</v>
      </c>
      <c r="I12" s="19"/>
      <c r="J12" s="122" t="s">
        <v>8</v>
      </c>
      <c r="K12" s="141">
        <v>2334</v>
      </c>
      <c r="L12" s="141">
        <v>2715</v>
      </c>
      <c r="M12" s="141">
        <v>2603</v>
      </c>
      <c r="N12" s="141">
        <v>2742</v>
      </c>
      <c r="O12" s="141">
        <v>2092</v>
      </c>
      <c r="P12" s="141">
        <v>1610</v>
      </c>
    </row>
    <row r="13" spans="1:17" ht="14.25" hidden="1" customHeight="1">
      <c r="A13" s="121" t="s">
        <v>9</v>
      </c>
      <c r="B13" s="139">
        <f t="shared" si="0"/>
        <v>253066</v>
      </c>
      <c r="C13" s="139">
        <f t="shared" ref="C13:H13" si="5">SUM(C14:C15)</f>
        <v>37848</v>
      </c>
      <c r="D13" s="139">
        <f t="shared" si="5"/>
        <v>39325</v>
      </c>
      <c r="E13" s="139">
        <f t="shared" si="5"/>
        <v>42069</v>
      </c>
      <c r="F13" s="139">
        <f t="shared" si="5"/>
        <v>42094</v>
      </c>
      <c r="G13" s="139">
        <f t="shared" si="5"/>
        <v>35740</v>
      </c>
      <c r="H13" s="139">
        <f t="shared" si="5"/>
        <v>55990</v>
      </c>
      <c r="I13" s="18"/>
      <c r="J13" s="121" t="s">
        <v>9</v>
      </c>
      <c r="K13" s="139">
        <f t="shared" ref="K13:P13" si="6">SUM(K14:K15)</f>
        <v>53137</v>
      </c>
      <c r="L13" s="139">
        <f t="shared" si="6"/>
        <v>49903</v>
      </c>
      <c r="M13" s="139">
        <f t="shared" si="6"/>
        <v>35256</v>
      </c>
      <c r="N13" s="139">
        <f t="shared" si="6"/>
        <v>32524</v>
      </c>
      <c r="O13" s="139">
        <f t="shared" si="6"/>
        <v>31217</v>
      </c>
      <c r="P13" s="139">
        <f t="shared" si="6"/>
        <v>29429</v>
      </c>
    </row>
    <row r="14" spans="1:17" ht="14.25" hidden="1" customHeight="1">
      <c r="A14" s="122" t="s">
        <v>10</v>
      </c>
      <c r="B14" s="141">
        <f t="shared" si="0"/>
        <v>231133</v>
      </c>
      <c r="C14" s="141">
        <v>34992</v>
      </c>
      <c r="D14" s="141">
        <v>36952</v>
      </c>
      <c r="E14" s="141">
        <v>38275</v>
      </c>
      <c r="F14" s="141">
        <v>38126</v>
      </c>
      <c r="G14" s="141">
        <v>32141</v>
      </c>
      <c r="H14" s="141">
        <v>50647</v>
      </c>
      <c r="I14" s="19"/>
      <c r="J14" s="122" t="s">
        <v>10</v>
      </c>
      <c r="K14" s="141">
        <v>47430</v>
      </c>
      <c r="L14" s="141">
        <v>42832</v>
      </c>
      <c r="M14" s="141">
        <v>27893</v>
      </c>
      <c r="N14" s="141">
        <v>25606</v>
      </c>
      <c r="O14" s="141">
        <v>25143</v>
      </c>
      <c r="P14" s="141">
        <v>23592</v>
      </c>
    </row>
    <row r="15" spans="1:17" ht="14.25" hidden="1" customHeight="1">
      <c r="A15" s="122" t="s">
        <v>11</v>
      </c>
      <c r="B15" s="141">
        <f t="shared" si="0"/>
        <v>21933</v>
      </c>
      <c r="C15" s="141">
        <v>2856</v>
      </c>
      <c r="D15" s="141">
        <v>2373</v>
      </c>
      <c r="E15" s="141">
        <v>3794</v>
      </c>
      <c r="F15" s="141">
        <v>3968</v>
      </c>
      <c r="G15" s="141">
        <v>3599</v>
      </c>
      <c r="H15" s="141">
        <v>5343</v>
      </c>
      <c r="I15" s="19"/>
      <c r="J15" s="122" t="s">
        <v>11</v>
      </c>
      <c r="K15" s="141">
        <v>5707</v>
      </c>
      <c r="L15" s="141">
        <v>7071</v>
      </c>
      <c r="M15" s="141">
        <v>7363</v>
      </c>
      <c r="N15" s="141">
        <v>6918</v>
      </c>
      <c r="O15" s="141">
        <v>6074</v>
      </c>
      <c r="P15" s="141">
        <v>5837</v>
      </c>
    </row>
    <row r="16" spans="1:17" ht="14.25" hidden="1" customHeight="1">
      <c r="A16" s="121">
        <v>2011</v>
      </c>
      <c r="B16" s="139"/>
      <c r="C16" s="140"/>
      <c r="D16" s="140"/>
      <c r="E16" s="140"/>
      <c r="F16" s="140"/>
      <c r="G16" s="140"/>
      <c r="H16" s="140"/>
      <c r="I16" s="24"/>
      <c r="J16" s="121">
        <v>2011</v>
      </c>
      <c r="K16" s="140"/>
      <c r="L16" s="140"/>
      <c r="M16" s="140"/>
      <c r="N16" s="140"/>
      <c r="O16" s="140"/>
      <c r="P16" s="140"/>
    </row>
    <row r="17" spans="1:16" ht="14.25" hidden="1" customHeight="1">
      <c r="A17" s="121" t="s">
        <v>4</v>
      </c>
      <c r="B17" s="139">
        <f t="shared" ref="B17:B26" si="7">SUM(C17:H17)</f>
        <v>567793</v>
      </c>
      <c r="C17" s="140">
        <f>SUM(C18+C23)</f>
        <v>92749</v>
      </c>
      <c r="D17" s="140">
        <f t="shared" ref="D17:H17" si="8">SUM(D18+D23)</f>
        <v>79684</v>
      </c>
      <c r="E17" s="140">
        <f t="shared" si="8"/>
        <v>71568</v>
      </c>
      <c r="F17" s="140">
        <f t="shared" si="8"/>
        <v>111851</v>
      </c>
      <c r="G17" s="140">
        <f t="shared" si="8"/>
        <v>119410</v>
      </c>
      <c r="H17" s="140">
        <f t="shared" si="8"/>
        <v>92531</v>
      </c>
      <c r="I17" s="22"/>
      <c r="J17" s="121" t="s">
        <v>4</v>
      </c>
      <c r="K17" s="140">
        <f t="shared" ref="K17:P17" si="9">SUM(K18+K23)</f>
        <v>74306</v>
      </c>
      <c r="L17" s="140">
        <f t="shared" si="9"/>
        <v>79022</v>
      </c>
      <c r="M17" s="140">
        <f t="shared" si="9"/>
        <v>77163</v>
      </c>
      <c r="N17" s="140">
        <f t="shared" si="9"/>
        <v>62415</v>
      </c>
      <c r="O17" s="140">
        <f t="shared" si="9"/>
        <v>72553</v>
      </c>
      <c r="P17" s="140">
        <f t="shared" si="9"/>
        <v>49188</v>
      </c>
    </row>
    <row r="18" spans="1:16" ht="14.25" hidden="1" customHeight="1">
      <c r="A18" s="121" t="s">
        <v>5</v>
      </c>
      <c r="B18" s="139">
        <f t="shared" si="7"/>
        <v>332787</v>
      </c>
      <c r="C18" s="139">
        <f t="shared" ref="C18:H18" si="10">+SUM(C19:C22)</f>
        <v>62405</v>
      </c>
      <c r="D18" s="139">
        <f t="shared" si="10"/>
        <v>46843</v>
      </c>
      <c r="E18" s="139">
        <f t="shared" si="10"/>
        <v>41866</v>
      </c>
      <c r="F18" s="139">
        <f t="shared" si="10"/>
        <v>58340</v>
      </c>
      <c r="G18" s="139">
        <f t="shared" si="10"/>
        <v>65856</v>
      </c>
      <c r="H18" s="139">
        <f t="shared" si="10"/>
        <v>57477</v>
      </c>
      <c r="I18" s="18"/>
      <c r="J18" s="121" t="s">
        <v>5</v>
      </c>
      <c r="K18" s="139">
        <f t="shared" ref="K18:P18" si="11">+SUM(K19:K22)</f>
        <v>46576</v>
      </c>
      <c r="L18" s="139">
        <f t="shared" si="11"/>
        <v>56634</v>
      </c>
      <c r="M18" s="139">
        <f t="shared" si="11"/>
        <v>59168</v>
      </c>
      <c r="N18" s="139">
        <f t="shared" si="11"/>
        <v>49631</v>
      </c>
      <c r="O18" s="139">
        <f t="shared" si="11"/>
        <v>62932</v>
      </c>
      <c r="P18" s="139">
        <f t="shared" si="11"/>
        <v>40843</v>
      </c>
    </row>
    <row r="19" spans="1:16" ht="14.25" hidden="1" customHeight="1">
      <c r="A19" s="122" t="s">
        <v>12</v>
      </c>
      <c r="B19" s="142">
        <f t="shared" si="7"/>
        <v>260112</v>
      </c>
      <c r="C19" s="141">
        <v>36598</v>
      </c>
      <c r="D19" s="141">
        <v>34599</v>
      </c>
      <c r="E19" s="141">
        <v>31045</v>
      </c>
      <c r="F19" s="141">
        <v>48965</v>
      </c>
      <c r="G19" s="141">
        <v>57083</v>
      </c>
      <c r="H19" s="141">
        <v>51822</v>
      </c>
      <c r="I19" s="19"/>
      <c r="J19" s="122" t="s">
        <v>12</v>
      </c>
      <c r="K19" s="141">
        <v>36876</v>
      </c>
      <c r="L19" s="141">
        <v>30580</v>
      </c>
      <c r="M19" s="141">
        <v>25289</v>
      </c>
      <c r="N19" s="141">
        <v>24400</v>
      </c>
      <c r="O19" s="141">
        <v>31781</v>
      </c>
      <c r="P19" s="141">
        <v>21500</v>
      </c>
    </row>
    <row r="20" spans="1:16" ht="14.25" hidden="1" customHeight="1">
      <c r="A20" s="122" t="s">
        <v>17</v>
      </c>
      <c r="B20" s="142">
        <f t="shared" si="7"/>
        <v>53437</v>
      </c>
      <c r="C20" s="141">
        <v>23740</v>
      </c>
      <c r="D20" s="141">
        <v>9601</v>
      </c>
      <c r="E20" s="141">
        <v>8494</v>
      </c>
      <c r="F20" s="141">
        <v>5074</v>
      </c>
      <c r="G20" s="141">
        <v>4248</v>
      </c>
      <c r="H20" s="141">
        <v>2280</v>
      </c>
      <c r="I20" s="19"/>
      <c r="J20" s="122" t="s">
        <v>17</v>
      </c>
      <c r="K20" s="141">
        <v>7968</v>
      </c>
      <c r="L20" s="141">
        <v>25330</v>
      </c>
      <c r="M20" s="141">
        <v>33304</v>
      </c>
      <c r="N20" s="141">
        <v>24916</v>
      </c>
      <c r="O20" s="141">
        <v>30901</v>
      </c>
      <c r="P20" s="141">
        <v>19228</v>
      </c>
    </row>
    <row r="21" spans="1:16" ht="14.25" hidden="1" customHeight="1">
      <c r="A21" s="122" t="s">
        <v>23</v>
      </c>
      <c r="B21" s="141">
        <f t="shared" si="7"/>
        <v>631</v>
      </c>
      <c r="C21" s="141">
        <v>70</v>
      </c>
      <c r="D21" s="141">
        <v>69</v>
      </c>
      <c r="E21" s="141">
        <v>56</v>
      </c>
      <c r="F21" s="141">
        <v>126</v>
      </c>
      <c r="G21" s="141">
        <v>204</v>
      </c>
      <c r="H21" s="141">
        <v>106</v>
      </c>
      <c r="I21" s="19"/>
      <c r="J21" s="122" t="s">
        <v>23</v>
      </c>
      <c r="K21" s="141">
        <v>25</v>
      </c>
      <c r="L21" s="141">
        <v>0</v>
      </c>
      <c r="M21" s="141">
        <v>0</v>
      </c>
      <c r="N21" s="141">
        <v>0</v>
      </c>
      <c r="O21" s="141">
        <v>0</v>
      </c>
      <c r="P21" s="141">
        <v>0</v>
      </c>
    </row>
    <row r="22" spans="1:16" ht="14.25" hidden="1" customHeight="1">
      <c r="A22" s="122" t="s">
        <v>18</v>
      </c>
      <c r="B22" s="141">
        <f t="shared" si="7"/>
        <v>18607</v>
      </c>
      <c r="C22" s="141">
        <v>1997</v>
      </c>
      <c r="D22" s="141">
        <v>2574</v>
      </c>
      <c r="E22" s="141">
        <v>2271</v>
      </c>
      <c r="F22" s="141">
        <v>4175</v>
      </c>
      <c r="G22" s="141">
        <v>4321</v>
      </c>
      <c r="H22" s="141">
        <v>3269</v>
      </c>
      <c r="I22" s="19"/>
      <c r="J22" s="122" t="s">
        <v>18</v>
      </c>
      <c r="K22" s="141">
        <v>1707</v>
      </c>
      <c r="L22" s="141">
        <v>724</v>
      </c>
      <c r="M22" s="141">
        <v>575</v>
      </c>
      <c r="N22" s="141">
        <v>315</v>
      </c>
      <c r="O22" s="141">
        <v>250</v>
      </c>
      <c r="P22" s="141">
        <v>115</v>
      </c>
    </row>
    <row r="23" spans="1:16" ht="14.25" hidden="1" customHeight="1">
      <c r="A23" s="121" t="s">
        <v>9</v>
      </c>
      <c r="B23" s="139">
        <f t="shared" si="7"/>
        <v>235006</v>
      </c>
      <c r="C23" s="139">
        <f t="shared" ref="C23:H23" si="12">C24+C25</f>
        <v>30344</v>
      </c>
      <c r="D23" s="139">
        <f t="shared" si="12"/>
        <v>32841</v>
      </c>
      <c r="E23" s="139">
        <f t="shared" si="12"/>
        <v>29702</v>
      </c>
      <c r="F23" s="139">
        <f t="shared" si="12"/>
        <v>53511</v>
      </c>
      <c r="G23" s="139">
        <f t="shared" si="12"/>
        <v>53554</v>
      </c>
      <c r="H23" s="139">
        <f t="shared" si="12"/>
        <v>35054</v>
      </c>
      <c r="I23" s="18"/>
      <c r="J23" s="121" t="s">
        <v>9</v>
      </c>
      <c r="K23" s="139">
        <f>K24+K25</f>
        <v>27730</v>
      </c>
      <c r="L23" s="139">
        <f t="shared" ref="L23:P23" si="13">L24+L25</f>
        <v>22388</v>
      </c>
      <c r="M23" s="139">
        <f t="shared" si="13"/>
        <v>17995</v>
      </c>
      <c r="N23" s="139">
        <f t="shared" si="13"/>
        <v>12784</v>
      </c>
      <c r="O23" s="139">
        <f t="shared" si="13"/>
        <v>9621</v>
      </c>
      <c r="P23" s="139">
        <f t="shared" si="13"/>
        <v>8345</v>
      </c>
    </row>
    <row r="24" spans="1:16" ht="14.25" hidden="1" customHeight="1">
      <c r="A24" s="122" t="s">
        <v>16</v>
      </c>
      <c r="B24" s="141">
        <f t="shared" si="7"/>
        <v>190046</v>
      </c>
      <c r="C24" s="141">
        <v>22673</v>
      </c>
      <c r="D24" s="141">
        <v>26797</v>
      </c>
      <c r="E24" s="141">
        <v>24431</v>
      </c>
      <c r="F24" s="141">
        <v>45285</v>
      </c>
      <c r="G24" s="141">
        <v>43303</v>
      </c>
      <c r="H24" s="141">
        <v>27557</v>
      </c>
      <c r="I24" s="19"/>
      <c r="J24" s="122" t="s">
        <v>16</v>
      </c>
      <c r="K24" s="141">
        <v>21878</v>
      </c>
      <c r="L24" s="141">
        <v>15873</v>
      </c>
      <c r="M24" s="141">
        <v>12225</v>
      </c>
      <c r="N24" s="141">
        <v>9095</v>
      </c>
      <c r="O24" s="141">
        <v>6872</v>
      </c>
      <c r="P24" s="141">
        <v>6161</v>
      </c>
    </row>
    <row r="25" spans="1:16" ht="14.25" hidden="1" customHeight="1">
      <c r="A25" s="122" t="s">
        <v>15</v>
      </c>
      <c r="B25" s="141">
        <f t="shared" si="7"/>
        <v>44960</v>
      </c>
      <c r="C25" s="141">
        <v>7671</v>
      </c>
      <c r="D25" s="141">
        <v>6044</v>
      </c>
      <c r="E25" s="141">
        <v>5271</v>
      </c>
      <c r="F25" s="141">
        <v>8226</v>
      </c>
      <c r="G25" s="141">
        <v>10251</v>
      </c>
      <c r="H25" s="141">
        <v>7497</v>
      </c>
      <c r="I25" s="19"/>
      <c r="J25" s="122" t="s">
        <v>15</v>
      </c>
      <c r="K25" s="141">
        <v>5852</v>
      </c>
      <c r="L25" s="141">
        <v>6515</v>
      </c>
      <c r="M25" s="141">
        <v>5770</v>
      </c>
      <c r="N25" s="141">
        <v>3689</v>
      </c>
      <c r="O25" s="141">
        <v>2749</v>
      </c>
      <c r="P25" s="141">
        <v>2184</v>
      </c>
    </row>
    <row r="26" spans="1:16" s="8" customFormat="1" ht="14.25" hidden="1" customHeight="1">
      <c r="A26" s="121" t="s">
        <v>26</v>
      </c>
      <c r="B26" s="139">
        <f t="shared" si="7"/>
        <v>6803920.0199999996</v>
      </c>
      <c r="C26" s="139">
        <v>673200</v>
      </c>
      <c r="D26" s="139">
        <v>785400</v>
      </c>
      <c r="E26" s="139">
        <v>1684683</v>
      </c>
      <c r="F26" s="139">
        <v>1463761</v>
      </c>
      <c r="G26" s="139">
        <v>1332936</v>
      </c>
      <c r="H26" s="139">
        <v>863940.02</v>
      </c>
      <c r="I26" s="18"/>
      <c r="J26" s="121" t="s">
        <v>26</v>
      </c>
      <c r="K26" s="139">
        <v>1086096</v>
      </c>
      <c r="L26" s="139">
        <v>925650.05</v>
      </c>
      <c r="M26" s="139">
        <v>747925.25</v>
      </c>
      <c r="N26" s="139">
        <v>1382304</v>
      </c>
      <c r="O26" s="139">
        <v>604758</v>
      </c>
      <c r="P26" s="139">
        <v>2258586.02</v>
      </c>
    </row>
    <row r="27" spans="1:16" ht="14.25" hidden="1" customHeight="1">
      <c r="A27" s="121">
        <v>2012</v>
      </c>
      <c r="B27" s="139"/>
      <c r="C27" s="140"/>
      <c r="D27" s="140"/>
      <c r="E27" s="140"/>
      <c r="F27" s="140"/>
      <c r="G27" s="140"/>
      <c r="H27" s="140"/>
      <c r="I27" s="24"/>
      <c r="J27" s="121">
        <v>2012</v>
      </c>
      <c r="K27" s="140"/>
      <c r="L27" s="140"/>
      <c r="M27" s="140"/>
      <c r="N27" s="140"/>
      <c r="O27" s="140"/>
      <c r="P27" s="140"/>
    </row>
    <row r="28" spans="1:16" ht="14.25" hidden="1" customHeight="1">
      <c r="A28" s="121" t="s">
        <v>4</v>
      </c>
      <c r="B28" s="139">
        <f>SUM(C28:H28)</f>
        <v>413170</v>
      </c>
      <c r="C28" s="140">
        <f t="shared" ref="C28:H28" si="14">SUM(C29+C34)</f>
        <v>56342</v>
      </c>
      <c r="D28" s="140">
        <f t="shared" si="14"/>
        <v>62500</v>
      </c>
      <c r="E28" s="140">
        <f t="shared" si="14"/>
        <v>64631</v>
      </c>
      <c r="F28" s="140">
        <f t="shared" si="14"/>
        <v>83570</v>
      </c>
      <c r="G28" s="140">
        <f t="shared" si="14"/>
        <v>73766</v>
      </c>
      <c r="H28" s="140">
        <f t="shared" si="14"/>
        <v>72361</v>
      </c>
      <c r="I28" s="22"/>
      <c r="J28" s="121" t="s">
        <v>4</v>
      </c>
      <c r="K28" s="140">
        <f t="shared" ref="K28:P28" si="15">SUM(K29+K34)</f>
        <v>70536</v>
      </c>
      <c r="L28" s="140">
        <f t="shared" si="15"/>
        <v>63032</v>
      </c>
      <c r="M28" s="140">
        <f t="shared" si="15"/>
        <v>53702</v>
      </c>
      <c r="N28" s="140">
        <f t="shared" si="15"/>
        <v>54833</v>
      </c>
      <c r="O28" s="140">
        <f t="shared" si="15"/>
        <v>51607</v>
      </c>
      <c r="P28" s="140">
        <f t="shared" si="15"/>
        <v>61501</v>
      </c>
    </row>
    <row r="29" spans="1:16" ht="14.25" hidden="1" customHeight="1">
      <c r="A29" s="121" t="s">
        <v>5</v>
      </c>
      <c r="B29" s="139">
        <f>SUM(C29:H29)</f>
        <v>304021</v>
      </c>
      <c r="C29" s="139">
        <f t="shared" ref="C29:H29" si="16">+SUM(C30:C33)</f>
        <v>44641</v>
      </c>
      <c r="D29" s="139">
        <f t="shared" si="16"/>
        <v>49735</v>
      </c>
      <c r="E29" s="139">
        <f t="shared" si="16"/>
        <v>49415</v>
      </c>
      <c r="F29" s="139">
        <f t="shared" si="16"/>
        <v>60687</v>
      </c>
      <c r="G29" s="139">
        <f t="shared" si="16"/>
        <v>50898</v>
      </c>
      <c r="H29" s="139">
        <f t="shared" si="16"/>
        <v>48645</v>
      </c>
      <c r="I29" s="18"/>
      <c r="J29" s="121" t="s">
        <v>5</v>
      </c>
      <c r="K29" s="139">
        <f t="shared" ref="K29:P29" si="17">+SUM(K30:K33)</f>
        <v>44546</v>
      </c>
      <c r="L29" s="139">
        <f t="shared" si="17"/>
        <v>45574</v>
      </c>
      <c r="M29" s="139">
        <f t="shared" si="17"/>
        <v>38138</v>
      </c>
      <c r="N29" s="139">
        <f t="shared" si="17"/>
        <v>46398</v>
      </c>
      <c r="O29" s="139">
        <f t="shared" si="17"/>
        <v>46176</v>
      </c>
      <c r="P29" s="139">
        <f t="shared" si="17"/>
        <v>55490</v>
      </c>
    </row>
    <row r="30" spans="1:16" ht="14.25" hidden="1" customHeight="1">
      <c r="A30" s="122" t="s">
        <v>12</v>
      </c>
      <c r="B30" s="142">
        <f>SUM(C30:H30)</f>
        <v>213646</v>
      </c>
      <c r="C30" s="141">
        <v>26678</v>
      </c>
      <c r="D30" s="141">
        <v>30126</v>
      </c>
      <c r="E30" s="141">
        <v>33954</v>
      </c>
      <c r="F30" s="141">
        <v>40829</v>
      </c>
      <c r="G30" s="141">
        <v>41620</v>
      </c>
      <c r="H30" s="141">
        <v>40439</v>
      </c>
      <c r="I30" s="19"/>
      <c r="J30" s="122" t="s">
        <v>12</v>
      </c>
      <c r="K30" s="141">
        <v>38097</v>
      </c>
      <c r="L30" s="141">
        <v>33141</v>
      </c>
      <c r="M30" s="141">
        <v>28907</v>
      </c>
      <c r="N30" s="141">
        <v>23261</v>
      </c>
      <c r="O30" s="141">
        <v>23161</v>
      </c>
      <c r="P30" s="141">
        <v>24446</v>
      </c>
    </row>
    <row r="31" spans="1:16" ht="14.25" hidden="1" customHeight="1">
      <c r="A31" s="122" t="s">
        <v>17</v>
      </c>
      <c r="B31" s="141">
        <f>SUM(C31:H31)</f>
        <v>87446</v>
      </c>
      <c r="C31" s="141">
        <v>17838</v>
      </c>
      <c r="D31" s="141">
        <v>19409</v>
      </c>
      <c r="E31" s="141">
        <v>15207</v>
      </c>
      <c r="F31" s="141">
        <v>19018</v>
      </c>
      <c r="G31" s="141">
        <v>8497</v>
      </c>
      <c r="H31" s="141">
        <v>7477</v>
      </c>
      <c r="I31" s="19"/>
      <c r="J31" s="122" t="s">
        <v>17</v>
      </c>
      <c r="K31" s="141">
        <v>5102</v>
      </c>
      <c r="L31" s="141">
        <v>11661</v>
      </c>
      <c r="M31" s="141">
        <v>8284</v>
      </c>
      <c r="N31" s="141">
        <v>21986</v>
      </c>
      <c r="O31" s="141">
        <v>22506</v>
      </c>
      <c r="P31" s="141">
        <v>30445</v>
      </c>
    </row>
    <row r="32" spans="1:16" ht="14.25" hidden="1" customHeight="1">
      <c r="A32" s="122" t="s">
        <v>23</v>
      </c>
      <c r="B32" s="141">
        <v>0</v>
      </c>
      <c r="C32" s="141">
        <v>0</v>
      </c>
      <c r="D32" s="141">
        <v>0</v>
      </c>
      <c r="E32" s="141">
        <v>0</v>
      </c>
      <c r="F32" s="141">
        <v>0</v>
      </c>
      <c r="G32" s="141">
        <v>0</v>
      </c>
      <c r="H32" s="141">
        <v>0</v>
      </c>
      <c r="I32" s="19"/>
      <c r="J32" s="122" t="s">
        <v>23</v>
      </c>
      <c r="K32" s="141">
        <v>0</v>
      </c>
      <c r="L32" s="141">
        <v>0</v>
      </c>
      <c r="M32" s="141">
        <v>0</v>
      </c>
      <c r="N32" s="141">
        <v>0</v>
      </c>
      <c r="O32" s="141">
        <v>0</v>
      </c>
      <c r="P32" s="141">
        <v>0</v>
      </c>
    </row>
    <row r="33" spans="1:16" ht="14.25" hidden="1" customHeight="1">
      <c r="A33" s="122" t="s">
        <v>18</v>
      </c>
      <c r="B33" s="141">
        <f>SUM(C33:H33)</f>
        <v>2929</v>
      </c>
      <c r="C33" s="141">
        <v>125</v>
      </c>
      <c r="D33" s="141">
        <v>200</v>
      </c>
      <c r="E33" s="141">
        <v>254</v>
      </c>
      <c r="F33" s="141">
        <v>840</v>
      </c>
      <c r="G33" s="141">
        <v>781</v>
      </c>
      <c r="H33" s="141">
        <v>729</v>
      </c>
      <c r="I33" s="19"/>
      <c r="J33" s="122" t="s">
        <v>18</v>
      </c>
      <c r="K33" s="141">
        <v>1347</v>
      </c>
      <c r="L33" s="141">
        <v>772</v>
      </c>
      <c r="M33" s="141">
        <v>947</v>
      </c>
      <c r="N33" s="141">
        <v>1151</v>
      </c>
      <c r="O33" s="141">
        <v>509</v>
      </c>
      <c r="P33" s="141">
        <v>599</v>
      </c>
    </row>
    <row r="34" spans="1:16" ht="14.25" hidden="1" customHeight="1">
      <c r="A34" s="121" t="s">
        <v>9</v>
      </c>
      <c r="B34" s="139">
        <f>SUM(C34:H34)</f>
        <v>109149</v>
      </c>
      <c r="C34" s="139">
        <f t="shared" ref="C34" si="18">C35+C36</f>
        <v>11701</v>
      </c>
      <c r="D34" s="139">
        <f t="shared" ref="D34" si="19">D35+D36</f>
        <v>12765</v>
      </c>
      <c r="E34" s="139">
        <f t="shared" ref="E34" si="20">E35+E36</f>
        <v>15216</v>
      </c>
      <c r="F34" s="139">
        <f t="shared" ref="F34:H34" si="21">F35+F36</f>
        <v>22883</v>
      </c>
      <c r="G34" s="139">
        <f t="shared" si="21"/>
        <v>22868</v>
      </c>
      <c r="H34" s="139">
        <f t="shared" si="21"/>
        <v>23716</v>
      </c>
      <c r="I34" s="18"/>
      <c r="J34" s="121" t="s">
        <v>9</v>
      </c>
      <c r="K34" s="139">
        <f>K35+K36</f>
        <v>25990</v>
      </c>
      <c r="L34" s="139">
        <f t="shared" ref="L34:P34" si="22">L35+L36</f>
        <v>17458</v>
      </c>
      <c r="M34" s="139">
        <f t="shared" si="22"/>
        <v>15564</v>
      </c>
      <c r="N34" s="139">
        <f t="shared" si="22"/>
        <v>8435</v>
      </c>
      <c r="O34" s="139">
        <f t="shared" si="22"/>
        <v>5431</v>
      </c>
      <c r="P34" s="139">
        <f t="shared" si="22"/>
        <v>6011</v>
      </c>
    </row>
    <row r="35" spans="1:16" ht="14.25" hidden="1" customHeight="1">
      <c r="A35" s="122" t="s">
        <v>16</v>
      </c>
      <c r="B35" s="141">
        <f>SUM(C35:H35)</f>
        <v>85301</v>
      </c>
      <c r="C35" s="141">
        <v>9402</v>
      </c>
      <c r="D35" s="141">
        <v>10010</v>
      </c>
      <c r="E35" s="141">
        <v>11144</v>
      </c>
      <c r="F35" s="141">
        <v>17737</v>
      </c>
      <c r="G35" s="141">
        <v>18056</v>
      </c>
      <c r="H35" s="141">
        <v>18952</v>
      </c>
      <c r="I35" s="19"/>
      <c r="J35" s="122" t="s">
        <v>16</v>
      </c>
      <c r="K35" s="141">
        <v>20852</v>
      </c>
      <c r="L35" s="141">
        <v>10199</v>
      </c>
      <c r="M35" s="141">
        <v>9646</v>
      </c>
      <c r="N35" s="141">
        <v>5859</v>
      </c>
      <c r="O35" s="141">
        <v>3170</v>
      </c>
      <c r="P35" s="141">
        <v>3532</v>
      </c>
    </row>
    <row r="36" spans="1:16" ht="14.25" hidden="1" customHeight="1">
      <c r="A36" s="122" t="s">
        <v>15</v>
      </c>
      <c r="B36" s="141">
        <f>SUM(C36:H36)</f>
        <v>23848</v>
      </c>
      <c r="C36" s="141">
        <v>2299</v>
      </c>
      <c r="D36" s="141">
        <v>2755</v>
      </c>
      <c r="E36" s="141">
        <v>4072</v>
      </c>
      <c r="F36" s="141">
        <v>5146</v>
      </c>
      <c r="G36" s="141">
        <v>4812</v>
      </c>
      <c r="H36" s="141">
        <v>4764</v>
      </c>
      <c r="I36" s="19"/>
      <c r="J36" s="122" t="s">
        <v>15</v>
      </c>
      <c r="K36" s="141">
        <v>5138</v>
      </c>
      <c r="L36" s="141">
        <v>7259</v>
      </c>
      <c r="M36" s="141">
        <v>5918</v>
      </c>
      <c r="N36" s="141">
        <v>2576</v>
      </c>
      <c r="O36" s="141">
        <v>2261</v>
      </c>
      <c r="P36" s="141">
        <v>2479</v>
      </c>
    </row>
    <row r="37" spans="1:16" s="8" customFormat="1" ht="14.25" hidden="1" customHeight="1">
      <c r="A37" s="121" t="s">
        <v>26</v>
      </c>
      <c r="B37" s="139">
        <f>SUM(C37:H37)</f>
        <v>8178415.4900000002</v>
      </c>
      <c r="C37" s="139">
        <v>1332936</v>
      </c>
      <c r="D37" s="139">
        <v>1435375</v>
      </c>
      <c r="E37" s="139">
        <v>1348980.6</v>
      </c>
      <c r="F37" s="139">
        <v>2044328.88</v>
      </c>
      <c r="G37" s="139">
        <v>586245.01</v>
      </c>
      <c r="H37" s="139">
        <v>1430550</v>
      </c>
      <c r="I37" s="18"/>
      <c r="J37" s="121" t="s">
        <v>26</v>
      </c>
      <c r="K37" s="139">
        <v>2931225</v>
      </c>
      <c r="L37" s="139">
        <v>1683000</v>
      </c>
      <c r="M37" s="139">
        <v>1542750.01</v>
      </c>
      <c r="N37" s="139">
        <v>925650</v>
      </c>
      <c r="O37" s="139">
        <v>1009800</v>
      </c>
      <c r="P37" s="139">
        <v>841500</v>
      </c>
    </row>
    <row r="38" spans="1:16" ht="24.95" hidden="1" customHeight="1">
      <c r="A38" s="121">
        <v>2013</v>
      </c>
      <c r="B38" s="139"/>
      <c r="C38" s="140"/>
      <c r="D38" s="140"/>
      <c r="E38" s="140"/>
      <c r="F38" s="140"/>
      <c r="G38" s="140"/>
      <c r="H38" s="140"/>
      <c r="I38" s="19"/>
      <c r="J38" s="121">
        <v>2013</v>
      </c>
      <c r="K38" s="140"/>
      <c r="L38" s="140"/>
      <c r="M38" s="140"/>
      <c r="N38" s="140"/>
      <c r="O38" s="140"/>
      <c r="P38" s="140"/>
    </row>
    <row r="39" spans="1:16" ht="18" hidden="1" customHeight="1">
      <c r="A39" s="34" t="s">
        <v>4</v>
      </c>
      <c r="B39" s="139">
        <f>B40+B45+B48</f>
        <v>16378682.549999999</v>
      </c>
      <c r="C39" s="139">
        <f t="shared" ref="C39:H39" si="23">C40+C45+C48</f>
        <v>3697243</v>
      </c>
      <c r="D39" s="139">
        <f t="shared" si="23"/>
        <v>3038238</v>
      </c>
      <c r="E39" s="139">
        <f t="shared" si="23"/>
        <v>2257182.5099999998</v>
      </c>
      <c r="F39" s="139">
        <f t="shared" si="23"/>
        <v>3493687.02</v>
      </c>
      <c r="G39" s="139">
        <f t="shared" si="23"/>
        <v>1438233.02</v>
      </c>
      <c r="H39" s="139">
        <f t="shared" si="23"/>
        <v>2454099</v>
      </c>
      <c r="I39" s="19"/>
      <c r="J39" s="34" t="s">
        <v>4</v>
      </c>
      <c r="K39" s="139">
        <f t="shared" ref="K39:P39" si="24">K40+K45+K48</f>
        <v>3046165</v>
      </c>
      <c r="L39" s="139">
        <f t="shared" si="24"/>
        <v>2370856</v>
      </c>
      <c r="M39" s="139">
        <f t="shared" si="24"/>
        <v>1811680</v>
      </c>
      <c r="N39" s="139">
        <f t="shared" si="24"/>
        <v>1036310</v>
      </c>
      <c r="O39" s="139">
        <f t="shared" si="24"/>
        <v>1975460</v>
      </c>
      <c r="P39" s="139">
        <f t="shared" si="24"/>
        <v>2994005</v>
      </c>
    </row>
    <row r="40" spans="1:16" ht="14.25" hidden="1" customHeight="1">
      <c r="A40" s="34" t="s">
        <v>5</v>
      </c>
      <c r="B40" s="139">
        <f>SUM(C40:H40)</f>
        <v>159856</v>
      </c>
      <c r="C40" s="139">
        <f t="shared" ref="C40:H40" si="25">+SUM(C41:C44)</f>
        <v>32579</v>
      </c>
      <c r="D40" s="139">
        <f t="shared" si="25"/>
        <v>32350</v>
      </c>
      <c r="E40" s="139">
        <f t="shared" si="25"/>
        <v>22566</v>
      </c>
      <c r="F40" s="139">
        <f t="shared" si="25"/>
        <v>18556</v>
      </c>
      <c r="G40" s="139">
        <f t="shared" si="25"/>
        <v>25305</v>
      </c>
      <c r="H40" s="139">
        <f t="shared" si="25"/>
        <v>28500</v>
      </c>
      <c r="I40" s="19"/>
      <c r="J40" s="34" t="s">
        <v>5</v>
      </c>
      <c r="K40" s="139">
        <f t="shared" ref="K40:P40" si="26">+SUM(K41:K44)</f>
        <v>34280</v>
      </c>
      <c r="L40" s="139">
        <f t="shared" si="26"/>
        <v>34878</v>
      </c>
      <c r="M40" s="139">
        <f t="shared" si="26"/>
        <v>56970</v>
      </c>
      <c r="N40" s="139">
        <f t="shared" si="26"/>
        <v>64480</v>
      </c>
      <c r="O40" s="139">
        <f t="shared" si="26"/>
        <v>55830</v>
      </c>
      <c r="P40" s="139">
        <f t="shared" si="26"/>
        <v>51440</v>
      </c>
    </row>
    <row r="41" spans="1:16" ht="14.25" hidden="1" customHeight="1">
      <c r="A41" s="35" t="s">
        <v>12</v>
      </c>
      <c r="B41" s="142">
        <f>SUM(C41:H41)</f>
        <v>152126</v>
      </c>
      <c r="C41" s="141">
        <v>27349</v>
      </c>
      <c r="D41" s="141">
        <v>31350</v>
      </c>
      <c r="E41" s="141">
        <v>22131</v>
      </c>
      <c r="F41" s="141">
        <v>18306</v>
      </c>
      <c r="G41" s="141">
        <v>24960</v>
      </c>
      <c r="H41" s="141">
        <v>28030</v>
      </c>
      <c r="I41" s="19"/>
      <c r="J41" s="35" t="s">
        <v>12</v>
      </c>
      <c r="K41" s="141">
        <v>32090</v>
      </c>
      <c r="L41" s="141">
        <v>32188</v>
      </c>
      <c r="M41" s="141">
        <v>37250</v>
      </c>
      <c r="N41" s="141">
        <v>40770</v>
      </c>
      <c r="O41" s="141">
        <v>30230</v>
      </c>
      <c r="P41" s="141">
        <v>27580</v>
      </c>
    </row>
    <row r="42" spans="1:16" ht="14.25" hidden="1" customHeight="1">
      <c r="A42" s="35" t="s">
        <v>17</v>
      </c>
      <c r="B42" s="141">
        <f>SUM(C42:H42)</f>
        <v>6850</v>
      </c>
      <c r="C42" s="141">
        <v>4980</v>
      </c>
      <c r="D42" s="141">
        <v>690</v>
      </c>
      <c r="E42" s="141">
        <v>355</v>
      </c>
      <c r="F42" s="141">
        <v>220</v>
      </c>
      <c r="G42" s="141">
        <v>275</v>
      </c>
      <c r="H42" s="141">
        <v>330</v>
      </c>
      <c r="I42" s="19"/>
      <c r="J42" s="35" t="s">
        <v>17</v>
      </c>
      <c r="K42" s="141">
        <v>1800</v>
      </c>
      <c r="L42" s="141">
        <v>2170</v>
      </c>
      <c r="M42" s="141">
        <v>18910</v>
      </c>
      <c r="N42" s="141">
        <v>22820</v>
      </c>
      <c r="O42" s="141">
        <v>24880</v>
      </c>
      <c r="P42" s="141">
        <v>22900</v>
      </c>
    </row>
    <row r="43" spans="1:16" ht="14.25" hidden="1" customHeight="1">
      <c r="A43" s="35" t="s">
        <v>23</v>
      </c>
      <c r="B43" s="141">
        <v>0</v>
      </c>
      <c r="C43" s="141">
        <v>0</v>
      </c>
      <c r="D43" s="141">
        <v>0</v>
      </c>
      <c r="E43" s="141">
        <v>0</v>
      </c>
      <c r="F43" s="141">
        <v>0</v>
      </c>
      <c r="G43" s="141">
        <v>0</v>
      </c>
      <c r="H43" s="141">
        <v>0</v>
      </c>
      <c r="I43" s="19"/>
      <c r="J43" s="35" t="s">
        <v>23</v>
      </c>
      <c r="K43" s="141">
        <v>0</v>
      </c>
      <c r="L43" s="141">
        <v>0</v>
      </c>
      <c r="M43" s="141">
        <v>0</v>
      </c>
      <c r="N43" s="141">
        <v>0</v>
      </c>
      <c r="O43" s="141">
        <v>0</v>
      </c>
      <c r="P43" s="141">
        <v>0</v>
      </c>
    </row>
    <row r="44" spans="1:16" ht="14.25" hidden="1" customHeight="1">
      <c r="A44" s="35" t="s">
        <v>18</v>
      </c>
      <c r="B44" s="141">
        <f>SUM(C44:H44)</f>
        <v>880</v>
      </c>
      <c r="C44" s="141">
        <v>250</v>
      </c>
      <c r="D44" s="141">
        <v>310</v>
      </c>
      <c r="E44" s="141">
        <v>80</v>
      </c>
      <c r="F44" s="141">
        <v>30</v>
      </c>
      <c r="G44" s="141">
        <v>70</v>
      </c>
      <c r="H44" s="141">
        <v>140</v>
      </c>
      <c r="I44" s="19"/>
      <c r="J44" s="35" t="s">
        <v>18</v>
      </c>
      <c r="K44" s="141">
        <v>390</v>
      </c>
      <c r="L44" s="141">
        <v>520</v>
      </c>
      <c r="M44" s="141">
        <v>810</v>
      </c>
      <c r="N44" s="141">
        <v>890</v>
      </c>
      <c r="O44" s="141">
        <v>720</v>
      </c>
      <c r="P44" s="141">
        <v>960</v>
      </c>
    </row>
    <row r="45" spans="1:16" ht="14.25" hidden="1" customHeight="1">
      <c r="A45" s="34" t="s">
        <v>9</v>
      </c>
      <c r="B45" s="139">
        <f>SUM(C45:H45)</f>
        <v>95405</v>
      </c>
      <c r="C45" s="139">
        <f t="shared" ref="C45:H45" si="27">C46+C47</f>
        <v>15359</v>
      </c>
      <c r="D45" s="139">
        <f t="shared" si="27"/>
        <v>18562</v>
      </c>
      <c r="E45" s="139">
        <f t="shared" si="27"/>
        <v>18947</v>
      </c>
      <c r="F45" s="139">
        <f t="shared" si="27"/>
        <v>16005</v>
      </c>
      <c r="G45" s="139">
        <f t="shared" si="27"/>
        <v>13233</v>
      </c>
      <c r="H45" s="139">
        <f t="shared" si="27"/>
        <v>13299</v>
      </c>
      <c r="I45" s="19"/>
      <c r="J45" s="34" t="s">
        <v>9</v>
      </c>
      <c r="K45" s="139">
        <f>K46+K47</f>
        <v>10535</v>
      </c>
      <c r="L45" s="139">
        <f t="shared" ref="L45:P45" si="28">L46+L47</f>
        <v>13438</v>
      </c>
      <c r="M45" s="139">
        <f t="shared" si="28"/>
        <v>15610</v>
      </c>
      <c r="N45" s="139">
        <f t="shared" si="28"/>
        <v>18130</v>
      </c>
      <c r="O45" s="139">
        <f t="shared" si="28"/>
        <v>12230</v>
      </c>
      <c r="P45" s="139">
        <f t="shared" si="28"/>
        <v>11340</v>
      </c>
    </row>
    <row r="46" spans="1:16" ht="14.25" hidden="1" customHeight="1">
      <c r="A46" s="35" t="s">
        <v>16</v>
      </c>
      <c r="B46" s="141">
        <f>SUM(C46:H46)</f>
        <v>69833</v>
      </c>
      <c r="C46" s="141">
        <v>11045</v>
      </c>
      <c r="D46" s="141">
        <v>13400</v>
      </c>
      <c r="E46" s="141">
        <v>14837</v>
      </c>
      <c r="F46" s="141">
        <v>12616</v>
      </c>
      <c r="G46" s="141">
        <v>9460</v>
      </c>
      <c r="H46" s="141">
        <v>8475</v>
      </c>
      <c r="I46" s="19"/>
      <c r="J46" s="35" t="s">
        <v>16</v>
      </c>
      <c r="K46" s="141">
        <v>6915</v>
      </c>
      <c r="L46" s="141">
        <v>7720</v>
      </c>
      <c r="M46" s="141">
        <v>9380</v>
      </c>
      <c r="N46" s="141">
        <v>10380</v>
      </c>
      <c r="O46" s="141">
        <v>6970</v>
      </c>
      <c r="P46" s="141">
        <v>6980</v>
      </c>
    </row>
    <row r="47" spans="1:16" ht="14.25" hidden="1" customHeight="1">
      <c r="A47" s="35" t="s">
        <v>15</v>
      </c>
      <c r="B47" s="141">
        <f>SUM(C47:H47)</f>
        <v>25572</v>
      </c>
      <c r="C47" s="141">
        <v>4314</v>
      </c>
      <c r="D47" s="141">
        <v>5162</v>
      </c>
      <c r="E47" s="141">
        <v>4110</v>
      </c>
      <c r="F47" s="141">
        <v>3389</v>
      </c>
      <c r="G47" s="141">
        <v>3773</v>
      </c>
      <c r="H47" s="141">
        <v>4824</v>
      </c>
      <c r="I47" s="19"/>
      <c r="J47" s="35" t="s">
        <v>15</v>
      </c>
      <c r="K47" s="141">
        <v>3620</v>
      </c>
      <c r="L47" s="141">
        <v>5718</v>
      </c>
      <c r="M47" s="141">
        <v>6230</v>
      </c>
      <c r="N47" s="141">
        <v>7750</v>
      </c>
      <c r="O47" s="141">
        <v>5260</v>
      </c>
      <c r="P47" s="141">
        <v>4360</v>
      </c>
    </row>
    <row r="48" spans="1:16" s="8" customFormat="1" ht="14.25" hidden="1" customHeight="1">
      <c r="A48" s="34" t="s">
        <v>26</v>
      </c>
      <c r="B48" s="139">
        <f>SUM(C48:H48)</f>
        <v>16123421.549999999</v>
      </c>
      <c r="C48" s="139">
        <v>3649305</v>
      </c>
      <c r="D48" s="139">
        <v>2987326</v>
      </c>
      <c r="E48" s="139">
        <v>2215669.5099999998</v>
      </c>
      <c r="F48" s="139">
        <v>3459126.02</v>
      </c>
      <c r="G48" s="139">
        <v>1399695.02</v>
      </c>
      <c r="H48" s="139">
        <v>2412300</v>
      </c>
      <c r="I48" s="18"/>
      <c r="J48" s="34" t="s">
        <v>26</v>
      </c>
      <c r="K48" s="139">
        <v>3001350</v>
      </c>
      <c r="L48" s="139">
        <v>2322540</v>
      </c>
      <c r="M48" s="139">
        <v>1739100</v>
      </c>
      <c r="N48" s="139">
        <v>953700</v>
      </c>
      <c r="O48" s="139">
        <v>1907400</v>
      </c>
      <c r="P48" s="139">
        <v>2931225</v>
      </c>
    </row>
    <row r="49" spans="1:16" s="8" customFormat="1" ht="27.75" hidden="1" customHeight="1">
      <c r="A49" s="120">
        <v>2014</v>
      </c>
      <c r="B49" s="139"/>
      <c r="C49" s="139"/>
      <c r="D49" s="139"/>
      <c r="E49" s="139"/>
      <c r="F49" s="139"/>
      <c r="G49" s="139"/>
      <c r="H49" s="139"/>
      <c r="I49" s="18"/>
      <c r="J49" s="120">
        <v>2014</v>
      </c>
      <c r="K49" s="139"/>
      <c r="L49" s="139"/>
      <c r="M49" s="139"/>
      <c r="N49" s="139"/>
      <c r="O49" s="139"/>
      <c r="P49" s="139"/>
    </row>
    <row r="50" spans="1:16" s="8" customFormat="1" ht="27.75" hidden="1" customHeight="1">
      <c r="A50" s="34" t="s">
        <v>4</v>
      </c>
      <c r="B50" s="139">
        <v>14333942.279999999</v>
      </c>
      <c r="C50" s="139">
        <v>724695</v>
      </c>
      <c r="D50" s="139">
        <v>840868</v>
      </c>
      <c r="E50" s="139">
        <v>1743931</v>
      </c>
      <c r="F50" s="139">
        <v>1521566.14</v>
      </c>
      <c r="G50" s="139">
        <v>1390132.89</v>
      </c>
      <c r="H50" s="139">
        <v>879883.02</v>
      </c>
      <c r="I50" s="18"/>
      <c r="J50" s="34" t="s">
        <v>4</v>
      </c>
      <c r="K50" s="139">
        <v>1102028.9099999999</v>
      </c>
      <c r="L50" s="139">
        <v>938207.05</v>
      </c>
      <c r="M50" s="139">
        <v>759297.25</v>
      </c>
      <c r="N50" s="139">
        <v>1445939</v>
      </c>
      <c r="O50" s="139">
        <v>669604</v>
      </c>
      <c r="P50" s="139">
        <v>2317790.02</v>
      </c>
    </row>
    <row r="51" spans="1:16" s="8" customFormat="1" ht="27.75" hidden="1" customHeight="1">
      <c r="A51" s="34" t="s">
        <v>5</v>
      </c>
      <c r="B51" s="139">
        <v>325080.95</v>
      </c>
      <c r="C51" s="139">
        <v>34810</v>
      </c>
      <c r="D51" s="139">
        <v>36800</v>
      </c>
      <c r="E51" s="139">
        <v>36308</v>
      </c>
      <c r="F51" s="139">
        <v>35605.120000000003</v>
      </c>
      <c r="G51" s="139">
        <v>36436.89</v>
      </c>
      <c r="H51" s="139">
        <v>3811</v>
      </c>
      <c r="I51" s="18"/>
      <c r="J51" s="34" t="s">
        <v>5</v>
      </c>
      <c r="K51" s="139">
        <v>3940.91</v>
      </c>
      <c r="L51" s="139">
        <v>4336</v>
      </c>
      <c r="M51" s="139">
        <v>4358.03</v>
      </c>
      <c r="N51" s="139">
        <v>43890</v>
      </c>
      <c r="O51" s="139">
        <v>43316</v>
      </c>
      <c r="P51" s="139">
        <v>41469</v>
      </c>
    </row>
    <row r="52" spans="1:16" ht="27.75" hidden="1" customHeight="1">
      <c r="A52" s="35" t="s">
        <v>12</v>
      </c>
      <c r="B52" s="141">
        <v>230525.50999999998</v>
      </c>
      <c r="C52" s="141">
        <v>30440</v>
      </c>
      <c r="D52" s="141">
        <v>32480</v>
      </c>
      <c r="E52" s="141">
        <v>35500</v>
      </c>
      <c r="F52" s="141">
        <v>34650.080000000002</v>
      </c>
      <c r="G52" s="141">
        <v>35410.46</v>
      </c>
      <c r="H52" s="141">
        <v>2860</v>
      </c>
      <c r="I52" s="19"/>
      <c r="J52" s="35" t="s">
        <v>12</v>
      </c>
      <c r="K52" s="141">
        <v>2959.86</v>
      </c>
      <c r="L52" s="141">
        <v>3250</v>
      </c>
      <c r="M52" s="141">
        <v>3251.11</v>
      </c>
      <c r="N52" s="141">
        <v>18059</v>
      </c>
      <c r="O52" s="141">
        <v>16431</v>
      </c>
      <c r="P52" s="141">
        <v>15234</v>
      </c>
    </row>
    <row r="53" spans="1:16" ht="27.75" hidden="1" customHeight="1">
      <c r="A53" s="35" t="s">
        <v>17</v>
      </c>
      <c r="B53" s="141">
        <v>89318.23</v>
      </c>
      <c r="C53" s="141">
        <v>3400</v>
      </c>
      <c r="D53" s="141">
        <v>3530</v>
      </c>
      <c r="E53" s="141">
        <v>350</v>
      </c>
      <c r="F53" s="141">
        <v>630.30999999999995</v>
      </c>
      <c r="G53" s="141">
        <v>730.15</v>
      </c>
      <c r="H53" s="141">
        <v>830</v>
      </c>
      <c r="I53" s="19"/>
      <c r="J53" s="35" t="s">
        <v>17</v>
      </c>
      <c r="K53" s="141">
        <v>840.06</v>
      </c>
      <c r="L53" s="141">
        <v>930</v>
      </c>
      <c r="M53" s="141">
        <v>940.71</v>
      </c>
      <c r="N53" s="141">
        <v>25065</v>
      </c>
      <c r="O53" s="141">
        <v>26355</v>
      </c>
      <c r="P53" s="141">
        <v>25717</v>
      </c>
    </row>
    <row r="54" spans="1:16" ht="27.75" hidden="1" customHeight="1">
      <c r="A54" s="35" t="s">
        <v>23</v>
      </c>
      <c r="B54" s="141">
        <v>32</v>
      </c>
      <c r="C54" s="141">
        <v>0</v>
      </c>
      <c r="D54" s="141">
        <v>0</v>
      </c>
      <c r="E54" s="141">
        <v>0</v>
      </c>
      <c r="F54" s="141">
        <v>0</v>
      </c>
      <c r="G54" s="141">
        <v>0</v>
      </c>
      <c r="H54" s="141">
        <v>0</v>
      </c>
      <c r="I54" s="19"/>
      <c r="J54" s="35" t="s">
        <v>23</v>
      </c>
      <c r="K54" s="141">
        <v>0</v>
      </c>
      <c r="L54" s="141">
        <v>0</v>
      </c>
      <c r="M54" s="141">
        <v>0</v>
      </c>
      <c r="N54" s="141">
        <v>0</v>
      </c>
      <c r="O54" s="141">
        <v>32</v>
      </c>
      <c r="P54" s="141">
        <v>0</v>
      </c>
    </row>
    <row r="55" spans="1:16" ht="27.75" hidden="1" customHeight="1">
      <c r="A55" s="35" t="s">
        <v>18</v>
      </c>
      <c r="B55" s="141">
        <v>5205.21</v>
      </c>
      <c r="C55" s="141">
        <v>970</v>
      </c>
      <c r="D55" s="141">
        <v>790</v>
      </c>
      <c r="E55" s="141">
        <v>458</v>
      </c>
      <c r="F55" s="141">
        <v>324.73</v>
      </c>
      <c r="G55" s="141">
        <v>296.27999999999997</v>
      </c>
      <c r="H55" s="141">
        <v>121</v>
      </c>
      <c r="I55" s="19"/>
      <c r="J55" s="35" t="s">
        <v>18</v>
      </c>
      <c r="K55" s="141">
        <v>140.99</v>
      </c>
      <c r="L55" s="141">
        <v>156</v>
      </c>
      <c r="M55" s="141">
        <v>166.21</v>
      </c>
      <c r="N55" s="141">
        <v>766</v>
      </c>
      <c r="O55" s="141">
        <v>498</v>
      </c>
      <c r="P55" s="141">
        <v>518</v>
      </c>
    </row>
    <row r="56" spans="1:16" s="8" customFormat="1" ht="27.75" hidden="1" customHeight="1">
      <c r="A56" s="34" t="s">
        <v>9</v>
      </c>
      <c r="B56" s="139">
        <v>199621.99000000002</v>
      </c>
      <c r="C56" s="139">
        <v>16685</v>
      </c>
      <c r="D56" s="139">
        <v>18668</v>
      </c>
      <c r="E56" s="139">
        <v>22940</v>
      </c>
      <c r="F56" s="139">
        <v>22200.02</v>
      </c>
      <c r="G56" s="139">
        <v>20760</v>
      </c>
      <c r="H56" s="139">
        <v>12132</v>
      </c>
      <c r="I56" s="18"/>
      <c r="J56" s="34" t="s">
        <v>9</v>
      </c>
      <c r="K56" s="139">
        <v>11992</v>
      </c>
      <c r="L56" s="139">
        <v>8221</v>
      </c>
      <c r="M56" s="139">
        <v>7013.97</v>
      </c>
      <c r="N56" s="139">
        <v>19745</v>
      </c>
      <c r="O56" s="139">
        <v>21530</v>
      </c>
      <c r="P56" s="139">
        <v>17735</v>
      </c>
    </row>
    <row r="57" spans="1:16" ht="27.75" hidden="1" customHeight="1">
      <c r="A57" s="35" t="s">
        <v>16</v>
      </c>
      <c r="B57" s="141">
        <v>124242.01</v>
      </c>
      <c r="C57" s="141">
        <v>11140</v>
      </c>
      <c r="D57" s="141">
        <v>12430</v>
      </c>
      <c r="E57" s="141">
        <v>15940</v>
      </c>
      <c r="F57" s="141">
        <v>15670</v>
      </c>
      <c r="G57" s="141">
        <v>14640</v>
      </c>
      <c r="H57" s="141">
        <v>8532</v>
      </c>
      <c r="I57" s="19"/>
      <c r="J57" s="35" t="s">
        <v>16</v>
      </c>
      <c r="K57" s="141">
        <v>8332</v>
      </c>
      <c r="L57" s="141">
        <v>6352</v>
      </c>
      <c r="M57" s="141">
        <v>5362.01</v>
      </c>
      <c r="N57" s="141">
        <v>10179</v>
      </c>
      <c r="O57" s="141">
        <v>9373</v>
      </c>
      <c r="P57" s="141">
        <v>6292</v>
      </c>
    </row>
    <row r="58" spans="1:16" ht="27.75" hidden="1" customHeight="1">
      <c r="A58" s="35" t="s">
        <v>15</v>
      </c>
      <c r="B58" s="141">
        <v>75379.98000000001</v>
      </c>
      <c r="C58" s="141">
        <v>5545</v>
      </c>
      <c r="D58" s="141">
        <v>6238</v>
      </c>
      <c r="E58" s="141">
        <v>7000</v>
      </c>
      <c r="F58" s="141">
        <v>6530.02</v>
      </c>
      <c r="G58" s="141">
        <v>6120</v>
      </c>
      <c r="H58" s="141">
        <v>3600</v>
      </c>
      <c r="I58" s="19"/>
      <c r="J58" s="35" t="s">
        <v>15</v>
      </c>
      <c r="K58" s="141">
        <v>3660</v>
      </c>
      <c r="L58" s="141">
        <v>1869</v>
      </c>
      <c r="M58" s="141">
        <v>1651.96</v>
      </c>
      <c r="N58" s="141">
        <v>9566</v>
      </c>
      <c r="O58" s="141">
        <v>12157</v>
      </c>
      <c r="P58" s="141">
        <v>11443</v>
      </c>
    </row>
    <row r="59" spans="1:16" s="8" customFormat="1" ht="27.75" hidden="1" customHeight="1">
      <c r="A59" s="34" t="s">
        <v>26</v>
      </c>
      <c r="B59" s="139">
        <v>13809239.34</v>
      </c>
      <c r="C59" s="139">
        <v>673200</v>
      </c>
      <c r="D59" s="139">
        <v>785400</v>
      </c>
      <c r="E59" s="139">
        <v>1684683</v>
      </c>
      <c r="F59" s="139">
        <v>1463761</v>
      </c>
      <c r="G59" s="139">
        <v>1332936</v>
      </c>
      <c r="H59" s="139">
        <v>863940.02</v>
      </c>
      <c r="I59" s="18"/>
      <c r="J59" s="34" t="s">
        <v>26</v>
      </c>
      <c r="K59" s="139">
        <v>1086096</v>
      </c>
      <c r="L59" s="139">
        <v>925650.05</v>
      </c>
      <c r="M59" s="139">
        <v>747925.25</v>
      </c>
      <c r="N59" s="139">
        <v>1382304</v>
      </c>
      <c r="O59" s="139">
        <v>604758</v>
      </c>
      <c r="P59" s="139">
        <v>2258586.02</v>
      </c>
    </row>
    <row r="60" spans="1:16" s="8" customFormat="1" ht="23.1" hidden="1" customHeight="1">
      <c r="A60" s="120">
        <v>2015</v>
      </c>
      <c r="B60" s="139"/>
      <c r="C60" s="140"/>
      <c r="D60" s="140"/>
      <c r="E60" s="140"/>
      <c r="F60" s="140"/>
      <c r="G60" s="140"/>
      <c r="H60" s="140"/>
      <c r="I60" s="18"/>
      <c r="J60" s="120">
        <v>2015</v>
      </c>
      <c r="K60" s="140"/>
      <c r="L60" s="140"/>
      <c r="M60" s="140"/>
      <c r="N60" s="140"/>
      <c r="O60" s="140"/>
      <c r="P60" s="140"/>
    </row>
    <row r="61" spans="1:16" s="8" customFormat="1" ht="23.1" hidden="1" customHeight="1">
      <c r="A61" s="34" t="s">
        <v>4</v>
      </c>
      <c r="B61" s="139">
        <v>33328982</v>
      </c>
      <c r="C61" s="139">
        <v>1615153</v>
      </c>
      <c r="D61" s="139">
        <v>2526655</v>
      </c>
      <c r="E61" s="139">
        <v>4000358</v>
      </c>
      <c r="F61" s="139">
        <v>2952655</v>
      </c>
      <c r="G61" s="139">
        <v>1698855</v>
      </c>
      <c r="H61" s="139">
        <v>3503329</v>
      </c>
      <c r="I61" s="18"/>
      <c r="J61" s="34" t="s">
        <v>4</v>
      </c>
      <c r="K61" s="139">
        <v>2965854</v>
      </c>
      <c r="L61" s="139">
        <v>2458788</v>
      </c>
      <c r="M61" s="139">
        <v>2459577</v>
      </c>
      <c r="N61" s="139">
        <v>2811402</v>
      </c>
      <c r="O61" s="139">
        <v>2615168</v>
      </c>
      <c r="P61" s="139">
        <v>3721188</v>
      </c>
    </row>
    <row r="62" spans="1:16" s="8" customFormat="1" ht="23.1" hidden="1" customHeight="1">
      <c r="A62" s="34" t="s">
        <v>5</v>
      </c>
      <c r="B62" s="139">
        <v>265656</v>
      </c>
      <c r="C62" s="139">
        <v>24831</v>
      </c>
      <c r="D62" s="139">
        <v>30783</v>
      </c>
      <c r="E62" s="139">
        <v>29819</v>
      </c>
      <c r="F62" s="139">
        <v>28631</v>
      </c>
      <c r="G62" s="139">
        <v>24478</v>
      </c>
      <c r="H62" s="139">
        <v>20813</v>
      </c>
      <c r="I62" s="18"/>
      <c r="J62" s="34" t="s">
        <v>5</v>
      </c>
      <c r="K62" s="139">
        <v>19279</v>
      </c>
      <c r="L62" s="139">
        <v>13270</v>
      </c>
      <c r="M62" s="139">
        <v>14352</v>
      </c>
      <c r="N62" s="139">
        <v>11528</v>
      </c>
      <c r="O62" s="139">
        <v>21582</v>
      </c>
      <c r="P62" s="139">
        <v>26290</v>
      </c>
    </row>
    <row r="63" spans="1:16" s="8" customFormat="1" ht="23.1" hidden="1" customHeight="1">
      <c r="A63" s="35" t="s">
        <v>12</v>
      </c>
      <c r="B63" s="141">
        <v>153413</v>
      </c>
      <c r="C63" s="141">
        <v>13838</v>
      </c>
      <c r="D63" s="141">
        <v>13824</v>
      </c>
      <c r="E63" s="141">
        <v>12660</v>
      </c>
      <c r="F63" s="141">
        <v>13982</v>
      </c>
      <c r="G63" s="141">
        <v>13143</v>
      </c>
      <c r="H63" s="141">
        <v>14586</v>
      </c>
      <c r="I63" s="18"/>
      <c r="J63" s="35" t="s">
        <v>12</v>
      </c>
      <c r="K63" s="141">
        <v>13308</v>
      </c>
      <c r="L63" s="141">
        <v>12005</v>
      </c>
      <c r="M63" s="141">
        <v>10955</v>
      </c>
      <c r="N63" s="141">
        <v>7608</v>
      </c>
      <c r="O63" s="141">
        <v>10784</v>
      </c>
      <c r="P63" s="141">
        <v>16720</v>
      </c>
    </row>
    <row r="64" spans="1:16" s="8" customFormat="1" ht="23.1" hidden="1" customHeight="1">
      <c r="A64" s="35" t="s">
        <v>17</v>
      </c>
      <c r="B64" s="141">
        <v>103996</v>
      </c>
      <c r="C64" s="141">
        <v>10660</v>
      </c>
      <c r="D64" s="141">
        <v>16425</v>
      </c>
      <c r="E64" s="141">
        <v>16745</v>
      </c>
      <c r="F64" s="141">
        <v>14087</v>
      </c>
      <c r="G64" s="141">
        <v>10874</v>
      </c>
      <c r="H64" s="141">
        <v>5787</v>
      </c>
      <c r="I64" s="18"/>
      <c r="J64" s="35" t="s">
        <v>17</v>
      </c>
      <c r="K64" s="141">
        <v>5506</v>
      </c>
      <c r="L64" s="141">
        <v>0</v>
      </c>
      <c r="M64" s="141">
        <v>2472</v>
      </c>
      <c r="N64" s="141">
        <v>2870</v>
      </c>
      <c r="O64" s="141">
        <v>9610</v>
      </c>
      <c r="P64" s="141">
        <v>8960</v>
      </c>
    </row>
    <row r="65" spans="1:26" s="8" customFormat="1" ht="23.1" hidden="1" customHeight="1">
      <c r="A65" s="35" t="s">
        <v>23</v>
      </c>
      <c r="B65" s="141">
        <v>0</v>
      </c>
      <c r="C65" s="141">
        <v>0</v>
      </c>
      <c r="D65" s="141">
        <v>0</v>
      </c>
      <c r="E65" s="141">
        <v>0</v>
      </c>
      <c r="F65" s="141">
        <v>0</v>
      </c>
      <c r="G65" s="141">
        <v>0</v>
      </c>
      <c r="H65" s="141">
        <v>0</v>
      </c>
      <c r="I65" s="18"/>
      <c r="J65" s="35" t="s">
        <v>23</v>
      </c>
      <c r="K65" s="141">
        <v>0</v>
      </c>
      <c r="L65" s="141">
        <v>0</v>
      </c>
      <c r="M65" s="141">
        <v>0</v>
      </c>
      <c r="N65" s="141">
        <v>0</v>
      </c>
      <c r="O65" s="141">
        <v>0</v>
      </c>
      <c r="P65" s="141">
        <v>0</v>
      </c>
    </row>
    <row r="66" spans="1:26" s="8" customFormat="1" ht="23.1" hidden="1" customHeight="1">
      <c r="A66" s="35" t="s">
        <v>18</v>
      </c>
      <c r="B66" s="141">
        <v>8247</v>
      </c>
      <c r="C66" s="141">
        <v>333</v>
      </c>
      <c r="D66" s="141">
        <v>534</v>
      </c>
      <c r="E66" s="141">
        <v>414</v>
      </c>
      <c r="F66" s="141">
        <v>562</v>
      </c>
      <c r="G66" s="141">
        <v>461</v>
      </c>
      <c r="H66" s="141">
        <v>440</v>
      </c>
      <c r="I66" s="18"/>
      <c r="J66" s="35" t="s">
        <v>18</v>
      </c>
      <c r="K66" s="141">
        <v>465</v>
      </c>
      <c r="L66" s="141">
        <v>1265</v>
      </c>
      <c r="M66" s="141">
        <v>925</v>
      </c>
      <c r="N66" s="141">
        <v>1050</v>
      </c>
      <c r="O66" s="141">
        <v>1188</v>
      </c>
      <c r="P66" s="141">
        <v>610</v>
      </c>
    </row>
    <row r="67" spans="1:26" s="8" customFormat="1" ht="23.1" hidden="1" customHeight="1">
      <c r="A67" s="34" t="s">
        <v>9</v>
      </c>
      <c r="B67" s="139">
        <v>196412</v>
      </c>
      <c r="C67" s="139">
        <v>11780</v>
      </c>
      <c r="D67" s="139">
        <v>13728</v>
      </c>
      <c r="E67" s="139">
        <v>15769</v>
      </c>
      <c r="F67" s="139">
        <v>17484</v>
      </c>
      <c r="G67" s="139">
        <v>18024</v>
      </c>
      <c r="H67" s="139">
        <v>18341</v>
      </c>
      <c r="I67" s="18"/>
      <c r="J67" s="34" t="s">
        <v>9</v>
      </c>
      <c r="K67" s="139">
        <v>18155</v>
      </c>
      <c r="L67" s="139">
        <v>19193</v>
      </c>
      <c r="M67" s="139">
        <v>16095</v>
      </c>
      <c r="N67" s="139">
        <v>22924</v>
      </c>
      <c r="O67" s="139">
        <v>12986</v>
      </c>
      <c r="P67" s="139">
        <v>11933</v>
      </c>
    </row>
    <row r="68" spans="1:26" s="8" customFormat="1" ht="23.1" hidden="1" customHeight="1">
      <c r="A68" s="35" t="s">
        <v>16</v>
      </c>
      <c r="B68" s="141">
        <v>102931</v>
      </c>
      <c r="C68" s="141">
        <v>5658</v>
      </c>
      <c r="D68" s="141">
        <v>6503</v>
      </c>
      <c r="E68" s="141">
        <v>6995</v>
      </c>
      <c r="F68" s="141">
        <v>7790</v>
      </c>
      <c r="G68" s="141">
        <v>7889</v>
      </c>
      <c r="H68" s="141">
        <v>9444</v>
      </c>
      <c r="I68" s="18"/>
      <c r="J68" s="35" t="s">
        <v>16</v>
      </c>
      <c r="K68" s="141">
        <v>9436</v>
      </c>
      <c r="L68" s="141">
        <v>11850</v>
      </c>
      <c r="M68" s="141">
        <v>10695</v>
      </c>
      <c r="N68" s="141">
        <v>11790</v>
      </c>
      <c r="O68" s="141">
        <v>7551</v>
      </c>
      <c r="P68" s="141">
        <v>7330</v>
      </c>
    </row>
    <row r="69" spans="1:26" s="8" customFormat="1" ht="23.1" hidden="1" customHeight="1">
      <c r="A69" s="35" t="s">
        <v>15</v>
      </c>
      <c r="B69" s="141">
        <v>93481</v>
      </c>
      <c r="C69" s="141">
        <v>6122</v>
      </c>
      <c r="D69" s="141">
        <v>7225</v>
      </c>
      <c r="E69" s="141">
        <v>8774</v>
      </c>
      <c r="F69" s="141">
        <v>9694</v>
      </c>
      <c r="G69" s="141">
        <v>10135</v>
      </c>
      <c r="H69" s="141">
        <v>8897</v>
      </c>
      <c r="I69" s="18"/>
      <c r="J69" s="35" t="s">
        <v>15</v>
      </c>
      <c r="K69" s="141">
        <v>8719</v>
      </c>
      <c r="L69" s="141">
        <v>7343</v>
      </c>
      <c r="M69" s="141">
        <v>5400</v>
      </c>
      <c r="N69" s="141">
        <v>11134</v>
      </c>
      <c r="O69" s="141">
        <v>5435</v>
      </c>
      <c r="P69" s="141">
        <v>4603</v>
      </c>
    </row>
    <row r="70" spans="1:26" s="8" customFormat="1" ht="23.1" hidden="1" customHeight="1">
      <c r="A70" s="34" t="s">
        <v>26</v>
      </c>
      <c r="B70" s="139">
        <v>32866914</v>
      </c>
      <c r="C70" s="139">
        <v>1578542</v>
      </c>
      <c r="D70" s="139">
        <v>2482144</v>
      </c>
      <c r="E70" s="139">
        <v>3954770</v>
      </c>
      <c r="F70" s="139">
        <v>2906540</v>
      </c>
      <c r="G70" s="139">
        <v>1656353</v>
      </c>
      <c r="H70" s="139">
        <v>3464175</v>
      </c>
      <c r="I70" s="18"/>
      <c r="J70" s="34" t="s">
        <v>26</v>
      </c>
      <c r="K70" s="139">
        <v>2928420</v>
      </c>
      <c r="L70" s="139">
        <v>2426325</v>
      </c>
      <c r="M70" s="139">
        <v>2429130</v>
      </c>
      <c r="N70" s="139">
        <v>2776950</v>
      </c>
      <c r="O70" s="139">
        <v>2580600</v>
      </c>
      <c r="P70" s="139">
        <v>3682965</v>
      </c>
    </row>
    <row r="71" spans="1:26" s="8" customFormat="1" ht="5.0999999999999996" hidden="1" customHeight="1">
      <c r="A71" s="161"/>
      <c r="B71" s="162"/>
      <c r="C71" s="162"/>
      <c r="D71" s="162"/>
      <c r="E71" s="162"/>
      <c r="F71" s="162"/>
      <c r="G71" s="162"/>
      <c r="H71" s="162"/>
      <c r="I71" s="18"/>
      <c r="J71" s="161"/>
      <c r="K71" s="162"/>
      <c r="L71" s="162"/>
      <c r="M71" s="162"/>
      <c r="N71" s="162"/>
      <c r="O71" s="162"/>
      <c r="P71" s="162"/>
    </row>
    <row r="72" spans="1:26" s="8" customFormat="1" ht="14.25" hidden="1" customHeight="1">
      <c r="A72"/>
      <c r="B72"/>
      <c r="C72" s="139"/>
      <c r="D72" s="139"/>
      <c r="E72" s="139"/>
      <c r="F72" s="139"/>
      <c r="G72" s="139"/>
      <c r="H72" s="164" t="s">
        <v>94</v>
      </c>
      <c r="I72" s="18"/>
      <c r="J72"/>
      <c r="K72" s="139"/>
      <c r="L72" s="139"/>
      <c r="M72" s="139"/>
      <c r="N72" s="139"/>
      <c r="O72" s="139"/>
      <c r="P72" s="164" t="s">
        <v>94</v>
      </c>
    </row>
    <row r="73" spans="1:26" s="8" customFormat="1" ht="26.25" hidden="1" customHeight="1">
      <c r="A73" s="239" t="s">
        <v>110</v>
      </c>
      <c r="B73" s="239"/>
      <c r="C73" s="239"/>
      <c r="D73" s="239"/>
      <c r="E73" s="239"/>
      <c r="F73" s="239"/>
      <c r="G73" s="239"/>
      <c r="H73" s="239"/>
      <c r="I73" s="18"/>
      <c r="J73" s="239" t="str">
        <f>A73</f>
        <v>13.2  PUNO: VOLUMEN ESTIMADO DE EXTRACCIÓN MENSUAL DE PRODUCTOS  HIDROBIOLÓGICOS, SEGÚN ESPECIE,
        2016 - 2023</v>
      </c>
      <c r="K73" s="239"/>
      <c r="L73" s="239"/>
      <c r="M73" s="239"/>
      <c r="N73" s="239"/>
      <c r="O73" s="239"/>
      <c r="P73" s="239"/>
      <c r="Q73" s="184"/>
    </row>
    <row r="74" spans="1:26" s="8" customFormat="1" ht="14.25" hidden="1" customHeight="1">
      <c r="A74" s="73" t="s">
        <v>65</v>
      </c>
      <c r="B74" s="139"/>
      <c r="C74" s="139"/>
      <c r="D74" s="139"/>
      <c r="E74" s="139"/>
      <c r="F74" s="139"/>
      <c r="G74" s="139"/>
      <c r="H74" s="139"/>
      <c r="I74" s="18"/>
      <c r="J74" s="73" t="s">
        <v>106</v>
      </c>
      <c r="K74" s="139"/>
      <c r="L74" s="139"/>
      <c r="M74" s="139"/>
      <c r="N74" s="139"/>
      <c r="O74" s="139"/>
      <c r="P74" s="139"/>
    </row>
    <row r="75" spans="1:26" ht="18" hidden="1" customHeight="1">
      <c r="A75" s="174" t="s">
        <v>69</v>
      </c>
      <c r="B75" s="149" t="s">
        <v>4</v>
      </c>
      <c r="C75" s="146" t="s">
        <v>76</v>
      </c>
      <c r="D75" s="146" t="s">
        <v>77</v>
      </c>
      <c r="E75" s="146" t="s">
        <v>78</v>
      </c>
      <c r="F75" s="146" t="s">
        <v>79</v>
      </c>
      <c r="G75" s="146" t="s">
        <v>80</v>
      </c>
      <c r="H75" s="146" t="s">
        <v>81</v>
      </c>
      <c r="I75" s="102"/>
      <c r="J75" s="174" t="s">
        <v>69</v>
      </c>
      <c r="K75" s="146" t="s">
        <v>82</v>
      </c>
      <c r="L75" s="146" t="s">
        <v>83</v>
      </c>
      <c r="M75" s="146" t="s">
        <v>84</v>
      </c>
      <c r="N75" s="147" t="s">
        <v>85</v>
      </c>
      <c r="O75" s="147" t="s">
        <v>86</v>
      </c>
      <c r="P75" s="148" t="s">
        <v>87</v>
      </c>
    </row>
    <row r="76" spans="1:26" ht="11.1" hidden="1" customHeight="1">
      <c r="A76" s="120">
        <v>2016</v>
      </c>
      <c r="B76" s="139"/>
      <c r="C76" s="140"/>
      <c r="D76" s="140"/>
      <c r="E76" s="140"/>
      <c r="F76" s="140"/>
      <c r="G76" s="140"/>
      <c r="H76" s="140"/>
      <c r="I76" s="24"/>
      <c r="J76" s="120">
        <v>2016</v>
      </c>
      <c r="K76" s="140"/>
      <c r="L76" s="140"/>
      <c r="M76" s="140"/>
      <c r="N76" s="140"/>
      <c r="O76" s="140"/>
      <c r="P76" s="140"/>
    </row>
    <row r="77" spans="1:26" ht="12.6" hidden="1" customHeight="1">
      <c r="A77" s="34" t="s">
        <v>4</v>
      </c>
      <c r="B77" s="139">
        <v>42302049</v>
      </c>
      <c r="C77" s="139">
        <v>3124140</v>
      </c>
      <c r="D77" s="139">
        <v>3331917</v>
      </c>
      <c r="E77" s="139">
        <v>3601947</v>
      </c>
      <c r="F77" s="139">
        <v>3504383</v>
      </c>
      <c r="G77" s="139">
        <v>2251073</v>
      </c>
      <c r="H77" s="139">
        <v>3298253</v>
      </c>
      <c r="I77" s="22"/>
      <c r="J77" s="34" t="s">
        <v>4</v>
      </c>
      <c r="K77" s="139">
        <v>4469163</v>
      </c>
      <c r="L77" s="139">
        <v>3236318</v>
      </c>
      <c r="M77" s="139">
        <v>3548238</v>
      </c>
      <c r="N77" s="139">
        <v>3696636</v>
      </c>
      <c r="O77" s="139">
        <v>3971756</v>
      </c>
      <c r="P77" s="139">
        <v>4268225</v>
      </c>
    </row>
    <row r="78" spans="1:26" ht="12.6" hidden="1" customHeight="1">
      <c r="A78" s="34" t="s">
        <v>5</v>
      </c>
      <c r="B78" s="139">
        <v>408189</v>
      </c>
      <c r="C78" s="139">
        <v>40130</v>
      </c>
      <c r="D78" s="139">
        <v>53978</v>
      </c>
      <c r="E78" s="139">
        <v>39370</v>
      </c>
      <c r="F78" s="139">
        <v>31818</v>
      </c>
      <c r="G78" s="139">
        <v>30900</v>
      </c>
      <c r="H78" s="139">
        <v>20515</v>
      </c>
      <c r="I78" s="18"/>
      <c r="J78" s="34" t="s">
        <v>5</v>
      </c>
      <c r="K78" s="139">
        <v>30362</v>
      </c>
      <c r="L78" s="139">
        <v>31466</v>
      </c>
      <c r="M78" s="139">
        <v>39900</v>
      </c>
      <c r="N78" s="139">
        <v>40850</v>
      </c>
      <c r="O78" s="139">
        <v>25200</v>
      </c>
      <c r="P78" s="139">
        <v>23700</v>
      </c>
    </row>
    <row r="79" spans="1:26" ht="12.6" hidden="1" customHeight="1">
      <c r="A79" s="35" t="s">
        <v>12</v>
      </c>
      <c r="B79" s="141">
        <v>225575</v>
      </c>
      <c r="C79" s="141">
        <v>14400</v>
      </c>
      <c r="D79" s="141">
        <v>16086</v>
      </c>
      <c r="E79" s="141">
        <v>16670</v>
      </c>
      <c r="F79" s="141">
        <v>14258</v>
      </c>
      <c r="G79" s="141">
        <v>13740</v>
      </c>
      <c r="H79" s="141">
        <v>12570</v>
      </c>
      <c r="I79" s="19"/>
      <c r="J79" s="35" t="s">
        <v>12</v>
      </c>
      <c r="K79" s="141">
        <v>28367</v>
      </c>
      <c r="L79" s="141">
        <v>26934</v>
      </c>
      <c r="M79" s="141">
        <v>25130</v>
      </c>
      <c r="N79" s="141">
        <v>27600</v>
      </c>
      <c r="O79" s="141">
        <v>14180</v>
      </c>
      <c r="P79" s="141">
        <v>15640</v>
      </c>
      <c r="R79" s="187"/>
      <c r="S79" s="188"/>
      <c r="T79" s="85"/>
      <c r="U79" s="82"/>
      <c r="V79" s="82"/>
      <c r="W79" s="82"/>
      <c r="X79" s="82"/>
      <c r="Y79" s="82"/>
      <c r="Z79" s="82"/>
    </row>
    <row r="80" spans="1:26" ht="12.6" hidden="1" customHeight="1">
      <c r="A80" s="35" t="s">
        <v>17</v>
      </c>
      <c r="B80" s="141">
        <v>175972</v>
      </c>
      <c r="C80" s="141">
        <v>25340</v>
      </c>
      <c r="D80" s="141">
        <v>37567</v>
      </c>
      <c r="E80" s="141">
        <v>22090</v>
      </c>
      <c r="F80" s="141">
        <v>16710</v>
      </c>
      <c r="G80" s="141">
        <v>16800</v>
      </c>
      <c r="H80" s="141">
        <v>7825</v>
      </c>
      <c r="I80" s="19"/>
      <c r="J80" s="35" t="s">
        <v>17</v>
      </c>
      <c r="K80" s="141">
        <v>1000</v>
      </c>
      <c r="L80" s="141">
        <v>3600</v>
      </c>
      <c r="M80" s="141">
        <v>14000</v>
      </c>
      <c r="N80" s="141">
        <v>12930</v>
      </c>
      <c r="O80" s="141">
        <v>10230</v>
      </c>
      <c r="P80" s="141">
        <v>7880</v>
      </c>
      <c r="R80" s="190"/>
      <c r="S80" s="84"/>
      <c r="T80" s="85"/>
      <c r="U80" s="82"/>
      <c r="V80" s="82"/>
      <c r="W80" s="82"/>
      <c r="X80" s="82"/>
      <c r="Y80" s="82"/>
      <c r="Z80" s="82"/>
    </row>
    <row r="81" spans="1:16" ht="12.6" hidden="1" customHeight="1">
      <c r="A81" s="35" t="s">
        <v>23</v>
      </c>
      <c r="B81" s="141">
        <v>280</v>
      </c>
      <c r="C81" s="141">
        <v>50</v>
      </c>
      <c r="D81" s="141">
        <v>20</v>
      </c>
      <c r="E81" s="141">
        <v>40</v>
      </c>
      <c r="F81" s="141">
        <v>0</v>
      </c>
      <c r="G81" s="141">
        <v>40</v>
      </c>
      <c r="H81" s="141">
        <v>0</v>
      </c>
      <c r="I81" s="19"/>
      <c r="J81" s="35" t="s">
        <v>23</v>
      </c>
      <c r="K81" s="141">
        <v>0</v>
      </c>
      <c r="L81" s="141">
        <v>0</v>
      </c>
      <c r="M81" s="141">
        <v>0</v>
      </c>
      <c r="N81" s="141">
        <v>0</v>
      </c>
      <c r="O81" s="141">
        <v>130</v>
      </c>
      <c r="P81" s="141">
        <v>0</v>
      </c>
    </row>
    <row r="82" spans="1:16" ht="12.6" hidden="1" customHeight="1">
      <c r="A82" s="35" t="s">
        <v>18</v>
      </c>
      <c r="B82" s="141">
        <v>6362</v>
      </c>
      <c r="C82" s="141">
        <v>340</v>
      </c>
      <c r="D82" s="141">
        <v>305</v>
      </c>
      <c r="E82" s="141">
        <v>570</v>
      </c>
      <c r="F82" s="141">
        <v>850</v>
      </c>
      <c r="G82" s="141">
        <v>320</v>
      </c>
      <c r="H82" s="141">
        <v>120</v>
      </c>
      <c r="I82" s="19"/>
      <c r="J82" s="35" t="s">
        <v>18</v>
      </c>
      <c r="K82" s="141">
        <v>995</v>
      </c>
      <c r="L82" s="141">
        <v>932</v>
      </c>
      <c r="M82" s="141">
        <v>770</v>
      </c>
      <c r="N82" s="141">
        <v>320</v>
      </c>
      <c r="O82" s="141">
        <v>660</v>
      </c>
      <c r="P82" s="141">
        <v>180</v>
      </c>
    </row>
    <row r="83" spans="1:16" ht="12.6" hidden="1" customHeight="1">
      <c r="A83" s="34" t="s">
        <v>9</v>
      </c>
      <c r="B83" s="139">
        <v>203280</v>
      </c>
      <c r="C83" s="139">
        <v>12535</v>
      </c>
      <c r="D83" s="139">
        <v>14961</v>
      </c>
      <c r="E83" s="139">
        <v>20670</v>
      </c>
      <c r="F83" s="139">
        <v>19520</v>
      </c>
      <c r="G83" s="139">
        <v>18360</v>
      </c>
      <c r="H83" s="139">
        <v>13279</v>
      </c>
      <c r="I83" s="18"/>
      <c r="J83" s="34" t="s">
        <v>9</v>
      </c>
      <c r="K83" s="139">
        <v>12960</v>
      </c>
      <c r="L83" s="139">
        <v>21110</v>
      </c>
      <c r="M83" s="139">
        <v>21970</v>
      </c>
      <c r="N83" s="139">
        <v>16130</v>
      </c>
      <c r="O83" s="139">
        <v>14395</v>
      </c>
      <c r="P83" s="139">
        <v>17390</v>
      </c>
    </row>
    <row r="84" spans="1:16" ht="12.6" hidden="1" customHeight="1">
      <c r="A84" s="35" t="s">
        <v>16</v>
      </c>
      <c r="B84" s="141">
        <v>155716</v>
      </c>
      <c r="C84" s="141">
        <v>7805</v>
      </c>
      <c r="D84" s="141">
        <v>9691</v>
      </c>
      <c r="E84" s="141">
        <v>14770</v>
      </c>
      <c r="F84" s="141">
        <v>14600</v>
      </c>
      <c r="G84" s="141">
        <v>13450</v>
      </c>
      <c r="H84" s="141">
        <v>10120</v>
      </c>
      <c r="I84" s="19"/>
      <c r="J84" s="35" t="s">
        <v>16</v>
      </c>
      <c r="K84" s="141">
        <v>10290</v>
      </c>
      <c r="L84" s="141">
        <v>17310</v>
      </c>
      <c r="M84" s="141">
        <v>16670</v>
      </c>
      <c r="N84" s="141">
        <v>14040</v>
      </c>
      <c r="O84" s="141">
        <v>12340</v>
      </c>
      <c r="P84" s="141">
        <v>14630</v>
      </c>
    </row>
    <row r="85" spans="1:16" ht="12.6" hidden="1" customHeight="1">
      <c r="A85" s="35" t="s">
        <v>15</v>
      </c>
      <c r="B85" s="141">
        <v>47564</v>
      </c>
      <c r="C85" s="141">
        <v>4730</v>
      </c>
      <c r="D85" s="141">
        <v>5270</v>
      </c>
      <c r="E85" s="141">
        <v>5900</v>
      </c>
      <c r="F85" s="141">
        <v>4920</v>
      </c>
      <c r="G85" s="141">
        <v>4910</v>
      </c>
      <c r="H85" s="141">
        <v>3159</v>
      </c>
      <c r="I85" s="19"/>
      <c r="J85" s="35" t="s">
        <v>15</v>
      </c>
      <c r="K85" s="141">
        <v>2670</v>
      </c>
      <c r="L85" s="141">
        <v>3800</v>
      </c>
      <c r="M85" s="141">
        <v>5300</v>
      </c>
      <c r="N85" s="141">
        <v>2090</v>
      </c>
      <c r="O85" s="141">
        <v>2055</v>
      </c>
      <c r="P85" s="141">
        <v>2760</v>
      </c>
    </row>
    <row r="86" spans="1:16" ht="12.6" hidden="1" customHeight="1">
      <c r="A86" s="34" t="s">
        <v>26</v>
      </c>
      <c r="B86" s="139">
        <v>41690580</v>
      </c>
      <c r="C86" s="139">
        <v>3071475</v>
      </c>
      <c r="D86" s="139">
        <v>3262978</v>
      </c>
      <c r="E86" s="139">
        <v>3541907</v>
      </c>
      <c r="F86" s="139">
        <v>3453045</v>
      </c>
      <c r="G86" s="139">
        <v>2201813</v>
      </c>
      <c r="H86" s="139">
        <v>3264459</v>
      </c>
      <c r="I86" s="19"/>
      <c r="J86" s="34" t="s">
        <v>26</v>
      </c>
      <c r="K86" s="139">
        <v>4425841</v>
      </c>
      <c r="L86" s="139">
        <v>3183742</v>
      </c>
      <c r="M86" s="139">
        <v>3486368</v>
      </c>
      <c r="N86" s="139">
        <v>3639656</v>
      </c>
      <c r="O86" s="139">
        <v>3932161</v>
      </c>
      <c r="P86" s="139">
        <v>4227135</v>
      </c>
    </row>
    <row r="87" spans="1:16" ht="11.1" hidden="1" customHeight="1">
      <c r="A87" s="120">
        <v>2017</v>
      </c>
      <c r="B87" s="139"/>
      <c r="C87" s="140"/>
      <c r="D87" s="140"/>
      <c r="E87" s="140"/>
      <c r="F87" s="140"/>
      <c r="G87" s="140"/>
      <c r="H87" s="140"/>
      <c r="I87" s="24"/>
      <c r="J87" s="120">
        <v>2017</v>
      </c>
      <c r="K87" s="140"/>
      <c r="L87" s="140"/>
      <c r="M87" s="140"/>
      <c r="N87" s="140"/>
      <c r="O87" s="140"/>
      <c r="P87" s="140"/>
    </row>
    <row r="88" spans="1:16" ht="12.6" hidden="1" customHeight="1">
      <c r="A88" s="34" t="s">
        <v>4</v>
      </c>
      <c r="B88" s="139">
        <v>45940995.210000001</v>
      </c>
      <c r="C88" s="139">
        <v>3684063</v>
      </c>
      <c r="D88" s="139">
        <v>3592850</v>
      </c>
      <c r="E88" s="139">
        <v>4016168</v>
      </c>
      <c r="F88" s="139">
        <v>4084312</v>
      </c>
      <c r="G88" s="139">
        <v>2726761</v>
      </c>
      <c r="H88" s="139">
        <v>3448359</v>
      </c>
      <c r="I88" s="22"/>
      <c r="J88" s="34" t="s">
        <v>4</v>
      </c>
      <c r="K88" s="139">
        <v>5441371</v>
      </c>
      <c r="L88" s="139">
        <v>3314608</v>
      </c>
      <c r="M88" s="139">
        <v>3263042</v>
      </c>
      <c r="N88" s="139">
        <v>3154671.21</v>
      </c>
      <c r="O88" s="139">
        <v>5451118</v>
      </c>
      <c r="P88" s="139">
        <v>3763672</v>
      </c>
    </row>
    <row r="89" spans="1:16" ht="12.6" hidden="1" customHeight="1">
      <c r="A89" s="34" t="s">
        <v>5</v>
      </c>
      <c r="B89" s="139">
        <v>399252</v>
      </c>
      <c r="C89" s="139">
        <v>48650</v>
      </c>
      <c r="D89" s="139">
        <v>39270</v>
      </c>
      <c r="E89" s="139">
        <v>28579</v>
      </c>
      <c r="F89" s="139">
        <v>22744</v>
      </c>
      <c r="G89" s="139">
        <v>26160</v>
      </c>
      <c r="H89" s="139">
        <v>25630</v>
      </c>
      <c r="I89" s="18"/>
      <c r="J89" s="34" t="s">
        <v>5</v>
      </c>
      <c r="K89" s="139">
        <v>23530</v>
      </c>
      <c r="L89" s="139">
        <v>26834</v>
      </c>
      <c r="M89" s="139">
        <v>43800</v>
      </c>
      <c r="N89" s="139">
        <v>41165</v>
      </c>
      <c r="O89" s="139">
        <v>36146</v>
      </c>
      <c r="P89" s="139">
        <v>36744</v>
      </c>
    </row>
    <row r="90" spans="1:16" ht="12.6" hidden="1" customHeight="1">
      <c r="A90" s="35" t="s">
        <v>12</v>
      </c>
      <c r="B90" s="141">
        <v>221834</v>
      </c>
      <c r="C90" s="141">
        <v>28170</v>
      </c>
      <c r="D90" s="141">
        <v>27510</v>
      </c>
      <c r="E90" s="141">
        <v>22440</v>
      </c>
      <c r="F90" s="141">
        <v>16974</v>
      </c>
      <c r="G90" s="141">
        <v>19700</v>
      </c>
      <c r="H90" s="141">
        <v>17300</v>
      </c>
      <c r="I90" s="19"/>
      <c r="J90" s="35" t="s">
        <v>12</v>
      </c>
      <c r="K90" s="141">
        <v>13540</v>
      </c>
      <c r="L90" s="46">
        <v>18640</v>
      </c>
      <c r="M90" s="46">
        <v>13170</v>
      </c>
      <c r="N90" s="46">
        <v>15630</v>
      </c>
      <c r="O90" s="46">
        <v>14630</v>
      </c>
      <c r="P90" s="46">
        <v>14130</v>
      </c>
    </row>
    <row r="91" spans="1:16" ht="12.6" hidden="1" customHeight="1">
      <c r="A91" s="35" t="s">
        <v>17</v>
      </c>
      <c r="B91" s="141">
        <v>169870</v>
      </c>
      <c r="C91" s="141">
        <v>18900</v>
      </c>
      <c r="D91" s="141">
        <v>10870</v>
      </c>
      <c r="E91" s="141">
        <v>5070</v>
      </c>
      <c r="F91" s="141">
        <v>5000</v>
      </c>
      <c r="G91" s="141">
        <v>5900</v>
      </c>
      <c r="H91" s="141">
        <v>7890</v>
      </c>
      <c r="I91" s="19"/>
      <c r="J91" s="35" t="s">
        <v>17</v>
      </c>
      <c r="K91" s="141">
        <v>9600</v>
      </c>
      <c r="L91" s="46">
        <v>7700</v>
      </c>
      <c r="M91" s="46">
        <v>30060</v>
      </c>
      <c r="N91" s="46">
        <v>25000</v>
      </c>
      <c r="O91" s="46">
        <v>21350</v>
      </c>
      <c r="P91" s="46">
        <v>22530</v>
      </c>
    </row>
    <row r="92" spans="1:16" ht="12.6" hidden="1" customHeight="1">
      <c r="A92" s="35" t="s">
        <v>23</v>
      </c>
      <c r="B92" s="141" t="s">
        <v>75</v>
      </c>
      <c r="C92" s="141" t="s">
        <v>75</v>
      </c>
      <c r="D92" s="141" t="s">
        <v>75</v>
      </c>
      <c r="E92" s="141" t="s">
        <v>75</v>
      </c>
      <c r="F92" s="141" t="s">
        <v>75</v>
      </c>
      <c r="G92" s="141" t="s">
        <v>75</v>
      </c>
      <c r="H92" s="141" t="s">
        <v>75</v>
      </c>
      <c r="I92" s="19"/>
      <c r="J92" s="35" t="s">
        <v>23</v>
      </c>
      <c r="K92" s="141" t="s">
        <v>75</v>
      </c>
      <c r="L92" s="141" t="s">
        <v>75</v>
      </c>
      <c r="M92" s="141" t="s">
        <v>75</v>
      </c>
      <c r="N92" s="141" t="s">
        <v>75</v>
      </c>
      <c r="O92" s="141" t="s">
        <v>75</v>
      </c>
      <c r="P92" s="141" t="s">
        <v>75</v>
      </c>
    </row>
    <row r="93" spans="1:16" ht="12.6" hidden="1" customHeight="1">
      <c r="A93" s="35" t="s">
        <v>18</v>
      </c>
      <c r="B93" s="141">
        <v>7548</v>
      </c>
      <c r="C93" s="141">
        <v>1580</v>
      </c>
      <c r="D93" s="141">
        <v>890</v>
      </c>
      <c r="E93" s="141">
        <v>1069</v>
      </c>
      <c r="F93" s="141">
        <v>770</v>
      </c>
      <c r="G93" s="141">
        <v>560</v>
      </c>
      <c r="H93" s="141">
        <v>440</v>
      </c>
      <c r="I93" s="19"/>
      <c r="J93" s="35" t="s">
        <v>18</v>
      </c>
      <c r="K93" s="141">
        <v>390</v>
      </c>
      <c r="L93" s="46">
        <v>494</v>
      </c>
      <c r="M93" s="46">
        <v>570</v>
      </c>
      <c r="N93" s="46">
        <v>535</v>
      </c>
      <c r="O93" s="46">
        <v>166</v>
      </c>
      <c r="P93" s="46">
        <v>84</v>
      </c>
    </row>
    <row r="94" spans="1:16" ht="12.6" hidden="1" customHeight="1">
      <c r="A94" s="34" t="s">
        <v>9</v>
      </c>
      <c r="B94" s="139">
        <v>167021</v>
      </c>
      <c r="C94" s="139">
        <v>14270</v>
      </c>
      <c r="D94" s="139">
        <v>16600</v>
      </c>
      <c r="E94" s="139">
        <v>16180</v>
      </c>
      <c r="F94" s="139">
        <v>12898</v>
      </c>
      <c r="G94" s="139">
        <v>17450</v>
      </c>
      <c r="H94" s="139">
        <v>13622</v>
      </c>
      <c r="I94" s="19"/>
      <c r="J94" s="34" t="s">
        <v>9</v>
      </c>
      <c r="K94" s="139">
        <v>13280</v>
      </c>
      <c r="L94" s="139">
        <v>15910</v>
      </c>
      <c r="M94" s="139">
        <v>12790</v>
      </c>
      <c r="N94" s="139">
        <v>14430</v>
      </c>
      <c r="O94" s="139">
        <v>10410</v>
      </c>
      <c r="P94" s="139">
        <v>9181</v>
      </c>
    </row>
    <row r="95" spans="1:16" ht="12.6" hidden="1" customHeight="1">
      <c r="A95" s="35" t="s">
        <v>16</v>
      </c>
      <c r="B95" s="141">
        <v>144667</v>
      </c>
      <c r="C95" s="141">
        <v>12510</v>
      </c>
      <c r="D95" s="141">
        <v>14570</v>
      </c>
      <c r="E95" s="141">
        <v>14470</v>
      </c>
      <c r="F95" s="141">
        <v>11890</v>
      </c>
      <c r="G95" s="141">
        <v>15550</v>
      </c>
      <c r="H95" s="141">
        <v>10122</v>
      </c>
      <c r="I95" s="19"/>
      <c r="J95" s="35" t="s">
        <v>16</v>
      </c>
      <c r="K95" s="141">
        <v>10570</v>
      </c>
      <c r="L95" s="46">
        <v>14600</v>
      </c>
      <c r="M95" s="46">
        <v>11300</v>
      </c>
      <c r="N95" s="46">
        <v>13070</v>
      </c>
      <c r="O95" s="46">
        <v>8690</v>
      </c>
      <c r="P95" s="46">
        <v>7325</v>
      </c>
    </row>
    <row r="96" spans="1:16" ht="12.6" hidden="1" customHeight="1">
      <c r="A96" s="35" t="s">
        <v>15</v>
      </c>
      <c r="B96" s="141">
        <v>22354</v>
      </c>
      <c r="C96" s="141">
        <v>1760</v>
      </c>
      <c r="D96" s="141">
        <v>2030</v>
      </c>
      <c r="E96" s="141">
        <v>1710</v>
      </c>
      <c r="F96" s="141">
        <v>1008</v>
      </c>
      <c r="G96" s="141">
        <v>1900</v>
      </c>
      <c r="H96" s="141">
        <v>3500</v>
      </c>
      <c r="I96" s="19"/>
      <c r="J96" s="35" t="s">
        <v>15</v>
      </c>
      <c r="K96" s="141">
        <v>2710</v>
      </c>
      <c r="L96" s="46">
        <v>1310</v>
      </c>
      <c r="M96" s="46">
        <v>1490</v>
      </c>
      <c r="N96" s="46">
        <v>1360</v>
      </c>
      <c r="O96" s="46">
        <v>1720</v>
      </c>
      <c r="P96" s="46">
        <v>1856</v>
      </c>
    </row>
    <row r="97" spans="1:26" ht="12.6" hidden="1" customHeight="1">
      <c r="A97" s="34" t="s">
        <v>26</v>
      </c>
      <c r="B97" s="139">
        <v>45374722.210000001</v>
      </c>
      <c r="C97" s="139">
        <v>3621143</v>
      </c>
      <c r="D97" s="139">
        <v>3536980</v>
      </c>
      <c r="E97" s="139">
        <v>3971409</v>
      </c>
      <c r="F97" s="139">
        <v>4048670</v>
      </c>
      <c r="G97" s="139">
        <v>2683151</v>
      </c>
      <c r="H97" s="139">
        <v>3409107</v>
      </c>
      <c r="I97" s="19"/>
      <c r="J97" s="34" t="s">
        <v>26</v>
      </c>
      <c r="K97" s="139">
        <v>5404561</v>
      </c>
      <c r="L97" s="139">
        <v>3271864</v>
      </c>
      <c r="M97" s="139">
        <v>3206452</v>
      </c>
      <c r="N97" s="139">
        <v>3099076.21</v>
      </c>
      <c r="O97" s="139">
        <v>5404562</v>
      </c>
      <c r="P97" s="139">
        <v>3717747</v>
      </c>
    </row>
    <row r="98" spans="1:26" ht="5.0999999999999996" hidden="1" customHeight="1">
      <c r="A98" s="161"/>
      <c r="B98" s="162"/>
      <c r="C98" s="162"/>
      <c r="D98" s="162"/>
      <c r="E98" s="162"/>
      <c r="F98" s="162"/>
      <c r="G98" s="162"/>
      <c r="H98" s="162"/>
      <c r="I98" s="19"/>
      <c r="J98" s="161"/>
      <c r="K98" s="162"/>
      <c r="L98" s="162"/>
      <c r="M98" s="162"/>
      <c r="N98" s="162"/>
      <c r="O98" s="162"/>
      <c r="P98" s="162"/>
    </row>
    <row r="99" spans="1:26" ht="11.1" hidden="1" customHeight="1">
      <c r="A99"/>
      <c r="B99"/>
      <c r="C99"/>
      <c r="D99"/>
      <c r="E99"/>
      <c r="F99"/>
      <c r="G99"/>
      <c r="H99" s="163" t="s">
        <v>94</v>
      </c>
      <c r="I99" s="19"/>
      <c r="J99"/>
      <c r="K99"/>
      <c r="L99"/>
      <c r="M99"/>
      <c r="N99"/>
      <c r="O99"/>
      <c r="P99" s="163" t="s">
        <v>94</v>
      </c>
    </row>
    <row r="100" spans="1:26" ht="18" customHeight="1">
      <c r="A100" s="157" t="s">
        <v>124</v>
      </c>
      <c r="B100" s="157"/>
      <c r="C100" s="157"/>
      <c r="D100" s="157"/>
      <c r="E100" s="157"/>
      <c r="F100" s="157"/>
      <c r="G100" s="157"/>
      <c r="H100" s="157"/>
      <c r="I100" s="19"/>
      <c r="J100" s="157" t="str">
        <f>A100</f>
        <v>13.2 PUNO: VOLUMEN ESTIMADO DE EXTRACCIÓN MENSUAL DE PRODUCTOS  HIDROBIOLÓGICOS, SEGÚN ESPECIE,</v>
      </c>
      <c r="K100" s="157"/>
      <c r="L100" s="157"/>
      <c r="M100" s="157"/>
      <c r="N100" s="157"/>
      <c r="O100" s="157"/>
      <c r="P100" s="157"/>
      <c r="Q100" s="157"/>
    </row>
    <row r="101" spans="1:26" ht="11.25" customHeight="1">
      <c r="A101" s="238" t="s">
        <v>121</v>
      </c>
      <c r="B101" s="238"/>
      <c r="C101" s="238"/>
      <c r="D101" s="238"/>
      <c r="E101" s="238"/>
      <c r="F101" s="238"/>
      <c r="G101" s="238"/>
      <c r="H101" s="238"/>
      <c r="I101" s="19"/>
      <c r="J101" s="157" t="str">
        <f>A101</f>
        <v xml:space="preserve">        2019 - 2024</v>
      </c>
      <c r="K101" s="157"/>
      <c r="L101" s="157"/>
      <c r="M101" s="157"/>
      <c r="N101" s="157"/>
      <c r="O101" s="157"/>
      <c r="P101" s="157"/>
      <c r="Q101" s="157"/>
    </row>
    <row r="102" spans="1:26" ht="12" customHeight="1">
      <c r="A102" s="73" t="s">
        <v>107</v>
      </c>
      <c r="B102" s="29"/>
      <c r="C102" s="29"/>
      <c r="D102" s="29"/>
      <c r="E102" s="29"/>
      <c r="F102" s="29"/>
      <c r="G102" s="29"/>
      <c r="H102" s="29"/>
      <c r="I102" s="19"/>
      <c r="J102" s="73" t="s">
        <v>106</v>
      </c>
      <c r="P102" s="74"/>
    </row>
    <row r="103" spans="1:26" ht="5.0999999999999996" customHeight="1">
      <c r="A103" s="73"/>
      <c r="B103" s="29"/>
      <c r="C103" s="29"/>
      <c r="D103" s="29"/>
      <c r="E103" s="29"/>
      <c r="F103" s="29"/>
      <c r="G103" s="29"/>
      <c r="H103" s="29"/>
      <c r="I103" s="19"/>
      <c r="J103" s="73"/>
      <c r="P103" s="74"/>
    </row>
    <row r="104" spans="1:26" ht="18" customHeight="1">
      <c r="A104" s="174" t="s">
        <v>69</v>
      </c>
      <c r="B104" s="149" t="s">
        <v>4</v>
      </c>
      <c r="C104" s="146" t="s">
        <v>76</v>
      </c>
      <c r="D104" s="146" t="s">
        <v>77</v>
      </c>
      <c r="E104" s="146" t="s">
        <v>78</v>
      </c>
      <c r="F104" s="146" t="s">
        <v>79</v>
      </c>
      <c r="G104" s="146" t="s">
        <v>80</v>
      </c>
      <c r="H104" s="146" t="s">
        <v>81</v>
      </c>
      <c r="I104" s="19"/>
      <c r="J104" s="174" t="s">
        <v>69</v>
      </c>
      <c r="K104" s="146" t="s">
        <v>82</v>
      </c>
      <c r="L104" s="146" t="s">
        <v>83</v>
      </c>
      <c r="M104" s="146" t="s">
        <v>84</v>
      </c>
      <c r="N104" s="147" t="s">
        <v>85</v>
      </c>
      <c r="O104" s="147" t="s">
        <v>86</v>
      </c>
      <c r="P104" s="148" t="s">
        <v>87</v>
      </c>
    </row>
    <row r="105" spans="1:26" ht="12.95" hidden="1" customHeight="1">
      <c r="A105" s="120">
        <v>2018</v>
      </c>
      <c r="B105" s="139"/>
      <c r="C105" s="140"/>
      <c r="D105" s="140"/>
      <c r="E105" s="140"/>
      <c r="F105" s="140"/>
      <c r="G105" s="140"/>
      <c r="H105" s="140"/>
      <c r="I105" s="19"/>
      <c r="J105" s="120">
        <v>2018</v>
      </c>
      <c r="K105" s="140"/>
      <c r="L105" s="140"/>
      <c r="M105" s="140"/>
      <c r="N105" s="140"/>
      <c r="O105" s="140"/>
      <c r="P105" s="140"/>
    </row>
    <row r="106" spans="1:26" ht="12.95" hidden="1" customHeight="1">
      <c r="A106" s="34" t="s">
        <v>4</v>
      </c>
      <c r="B106" s="139">
        <v>51222397.670000009</v>
      </c>
      <c r="C106" s="139">
        <v>3410163</v>
      </c>
      <c r="D106" s="139">
        <v>4916757.97</v>
      </c>
      <c r="E106" s="139">
        <v>4778691.6900000004</v>
      </c>
      <c r="F106" s="139">
        <v>5118169</v>
      </c>
      <c r="G106" s="139">
        <v>4167339</v>
      </c>
      <c r="H106" s="139">
        <v>2912098</v>
      </c>
      <c r="I106" s="19"/>
      <c r="J106" s="34" t="s">
        <v>4</v>
      </c>
      <c r="K106" s="139">
        <v>3859664.6</v>
      </c>
      <c r="L106" s="139">
        <v>3955375</v>
      </c>
      <c r="M106" s="139">
        <v>4492367</v>
      </c>
      <c r="N106" s="139">
        <v>3968958.79</v>
      </c>
      <c r="O106" s="139">
        <v>4776214.41</v>
      </c>
      <c r="P106" s="139">
        <v>4866599.21</v>
      </c>
    </row>
    <row r="107" spans="1:26" s="8" customFormat="1" ht="12.95" hidden="1" customHeight="1">
      <c r="A107" s="34" t="s">
        <v>5</v>
      </c>
      <c r="B107" s="139">
        <v>154075</v>
      </c>
      <c r="C107" s="139">
        <v>10935</v>
      </c>
      <c r="D107" s="139">
        <v>11895</v>
      </c>
      <c r="E107" s="139">
        <v>11110</v>
      </c>
      <c r="F107" s="139">
        <v>16433</v>
      </c>
      <c r="G107" s="139">
        <v>10442</v>
      </c>
      <c r="H107" s="139">
        <v>12090</v>
      </c>
      <c r="I107" s="18"/>
      <c r="J107" s="34" t="s">
        <v>5</v>
      </c>
      <c r="K107" s="139">
        <v>6550</v>
      </c>
      <c r="L107" s="139">
        <v>17120</v>
      </c>
      <c r="M107" s="139">
        <v>16860</v>
      </c>
      <c r="N107" s="139">
        <v>14690</v>
      </c>
      <c r="O107" s="139">
        <v>12860</v>
      </c>
      <c r="P107" s="139">
        <v>13090</v>
      </c>
      <c r="R107" s="187"/>
      <c r="S107" s="188"/>
      <c r="T107" s="85"/>
      <c r="U107" s="82"/>
      <c r="V107" s="82"/>
      <c r="W107" s="82"/>
      <c r="X107" s="82"/>
      <c r="Y107" s="82"/>
      <c r="Z107" s="82"/>
    </row>
    <row r="108" spans="1:26" ht="12.95" hidden="1" customHeight="1">
      <c r="A108" s="35" t="s">
        <v>12</v>
      </c>
      <c r="B108" s="141">
        <v>92870</v>
      </c>
      <c r="C108" s="141">
        <v>9040</v>
      </c>
      <c r="D108" s="141">
        <v>10095</v>
      </c>
      <c r="E108" s="141">
        <v>9800</v>
      </c>
      <c r="F108" s="141">
        <v>8713</v>
      </c>
      <c r="G108" s="141">
        <v>7182</v>
      </c>
      <c r="H108" s="141">
        <v>7150</v>
      </c>
      <c r="I108" s="19"/>
      <c r="J108" s="35" t="s">
        <v>12</v>
      </c>
      <c r="K108" s="141">
        <v>6080</v>
      </c>
      <c r="L108" s="141">
        <v>7500</v>
      </c>
      <c r="M108" s="141">
        <v>7530</v>
      </c>
      <c r="N108" s="141">
        <v>7810</v>
      </c>
      <c r="O108" s="141">
        <v>6240</v>
      </c>
      <c r="P108" s="141">
        <v>5730</v>
      </c>
      <c r="R108" s="190"/>
      <c r="S108" s="84"/>
      <c r="T108" s="85"/>
      <c r="U108" s="82"/>
      <c r="V108" s="82"/>
      <c r="W108" s="82"/>
      <c r="X108" s="82"/>
      <c r="Y108" s="82"/>
      <c r="Z108" s="82"/>
    </row>
    <row r="109" spans="1:26" ht="12.95" hidden="1" customHeight="1">
      <c r="A109" s="35" t="s">
        <v>17</v>
      </c>
      <c r="B109" s="141">
        <v>57850</v>
      </c>
      <c r="C109" s="141">
        <v>1600</v>
      </c>
      <c r="D109" s="141">
        <v>1560</v>
      </c>
      <c r="E109" s="141">
        <v>1180</v>
      </c>
      <c r="F109" s="141">
        <v>7560</v>
      </c>
      <c r="G109" s="141">
        <v>3090</v>
      </c>
      <c r="H109" s="141">
        <v>4830</v>
      </c>
      <c r="I109" s="19"/>
      <c r="J109" s="35" t="s">
        <v>17</v>
      </c>
      <c r="K109" s="141">
        <v>290</v>
      </c>
      <c r="L109" s="141">
        <v>9320</v>
      </c>
      <c r="M109" s="141">
        <v>7680</v>
      </c>
      <c r="N109" s="141">
        <v>6880</v>
      </c>
      <c r="O109" s="141">
        <v>6580</v>
      </c>
      <c r="P109" s="141">
        <v>7280</v>
      </c>
    </row>
    <row r="110" spans="1:26" ht="12.95" hidden="1" customHeight="1">
      <c r="A110" s="35" t="s">
        <v>23</v>
      </c>
      <c r="B110" s="141" t="s">
        <v>75</v>
      </c>
      <c r="C110" s="141" t="s">
        <v>75</v>
      </c>
      <c r="D110" s="141" t="s">
        <v>75</v>
      </c>
      <c r="E110" s="141" t="s">
        <v>75</v>
      </c>
      <c r="F110" s="141" t="s">
        <v>75</v>
      </c>
      <c r="G110" s="141" t="s">
        <v>75</v>
      </c>
      <c r="H110" s="141" t="s">
        <v>75</v>
      </c>
      <c r="I110" s="19"/>
      <c r="J110" s="35" t="s">
        <v>23</v>
      </c>
      <c r="K110" s="141" t="s">
        <v>75</v>
      </c>
      <c r="L110" s="141" t="s">
        <v>75</v>
      </c>
      <c r="M110" s="141" t="s">
        <v>75</v>
      </c>
      <c r="N110" s="141" t="s">
        <v>75</v>
      </c>
      <c r="O110" s="141" t="s">
        <v>75</v>
      </c>
      <c r="P110" s="141" t="s">
        <v>75</v>
      </c>
    </row>
    <row r="111" spans="1:26" ht="12.95" hidden="1" customHeight="1">
      <c r="A111" s="35" t="s">
        <v>18</v>
      </c>
      <c r="B111" s="141">
        <v>3355</v>
      </c>
      <c r="C111" s="141">
        <v>295</v>
      </c>
      <c r="D111" s="141">
        <v>240</v>
      </c>
      <c r="E111" s="141">
        <v>130</v>
      </c>
      <c r="F111" s="141">
        <v>160</v>
      </c>
      <c r="G111" s="141">
        <v>170</v>
      </c>
      <c r="H111" s="141">
        <v>110</v>
      </c>
      <c r="I111" s="19"/>
      <c r="J111" s="35" t="s">
        <v>18</v>
      </c>
      <c r="K111" s="141">
        <v>180</v>
      </c>
      <c r="L111" s="141">
        <v>300</v>
      </c>
      <c r="M111" s="141">
        <v>1650</v>
      </c>
      <c r="N111" s="141">
        <v>0</v>
      </c>
      <c r="O111" s="141">
        <v>40</v>
      </c>
      <c r="P111" s="141">
        <v>80</v>
      </c>
    </row>
    <row r="112" spans="1:26" ht="12.95" hidden="1" customHeight="1">
      <c r="A112" s="34" t="s">
        <v>9</v>
      </c>
      <c r="B112" s="139">
        <v>153871</v>
      </c>
      <c r="C112" s="139">
        <v>19495</v>
      </c>
      <c r="D112" s="139">
        <v>18912</v>
      </c>
      <c r="E112" s="139">
        <v>15418</v>
      </c>
      <c r="F112" s="139">
        <v>12636</v>
      </c>
      <c r="G112" s="139">
        <v>9985</v>
      </c>
      <c r="H112" s="139">
        <v>11980</v>
      </c>
      <c r="I112" s="19"/>
      <c r="J112" s="34" t="s">
        <v>9</v>
      </c>
      <c r="K112" s="139">
        <v>11050</v>
      </c>
      <c r="L112" s="139">
        <v>12265</v>
      </c>
      <c r="M112" s="139">
        <v>12640</v>
      </c>
      <c r="N112" s="139">
        <v>12234</v>
      </c>
      <c r="O112" s="139">
        <v>9216</v>
      </c>
      <c r="P112" s="139">
        <v>8040</v>
      </c>
    </row>
    <row r="113" spans="1:16" ht="12.95" hidden="1" customHeight="1">
      <c r="A113" s="35" t="s">
        <v>16</v>
      </c>
      <c r="B113" s="141">
        <v>119764</v>
      </c>
      <c r="C113" s="141">
        <v>13615</v>
      </c>
      <c r="D113" s="141">
        <v>14048</v>
      </c>
      <c r="E113" s="141">
        <v>11868</v>
      </c>
      <c r="F113" s="141">
        <v>10044</v>
      </c>
      <c r="G113" s="141">
        <v>7985</v>
      </c>
      <c r="H113" s="141">
        <v>9130</v>
      </c>
      <c r="I113" s="19"/>
      <c r="J113" s="35" t="s">
        <v>16</v>
      </c>
      <c r="K113" s="141">
        <v>8690</v>
      </c>
      <c r="L113" s="141">
        <v>9700</v>
      </c>
      <c r="M113" s="141">
        <v>10510</v>
      </c>
      <c r="N113" s="141">
        <v>9974</v>
      </c>
      <c r="O113" s="141">
        <v>7530</v>
      </c>
      <c r="P113" s="141">
        <v>6670</v>
      </c>
    </row>
    <row r="114" spans="1:16" ht="12.95" hidden="1" customHeight="1">
      <c r="A114" s="35" t="s">
        <v>15</v>
      </c>
      <c r="B114" s="141">
        <v>34107</v>
      </c>
      <c r="C114" s="141">
        <v>5880</v>
      </c>
      <c r="D114" s="141">
        <v>4864</v>
      </c>
      <c r="E114" s="141">
        <v>3550</v>
      </c>
      <c r="F114" s="141">
        <v>2592</v>
      </c>
      <c r="G114" s="141">
        <v>2000</v>
      </c>
      <c r="H114" s="141">
        <v>2850</v>
      </c>
      <c r="I114" s="19"/>
      <c r="J114" s="35" t="s">
        <v>15</v>
      </c>
      <c r="K114" s="141">
        <v>2360</v>
      </c>
      <c r="L114" s="141">
        <v>2565</v>
      </c>
      <c r="M114" s="141">
        <v>2130</v>
      </c>
      <c r="N114" s="141">
        <v>2260</v>
      </c>
      <c r="O114" s="141">
        <v>1686</v>
      </c>
      <c r="P114" s="141">
        <v>1370</v>
      </c>
    </row>
    <row r="115" spans="1:16" ht="12.95" hidden="1" customHeight="1">
      <c r="A115" s="34" t="s">
        <v>26</v>
      </c>
      <c r="B115" s="139">
        <v>50914451.670000009</v>
      </c>
      <c r="C115" s="139">
        <v>3379733</v>
      </c>
      <c r="D115" s="139">
        <v>4885950.97</v>
      </c>
      <c r="E115" s="139">
        <v>4752163.6900000004</v>
      </c>
      <c r="F115" s="139">
        <v>5089100</v>
      </c>
      <c r="G115" s="139">
        <v>4146912</v>
      </c>
      <c r="H115" s="139">
        <v>2888028</v>
      </c>
      <c r="I115" s="19"/>
      <c r="J115" s="34" t="s">
        <v>26</v>
      </c>
      <c r="K115" s="9">
        <v>3842064.6</v>
      </c>
      <c r="L115" s="9">
        <v>3925990</v>
      </c>
      <c r="M115" s="9">
        <v>4462867</v>
      </c>
      <c r="N115" s="9">
        <v>3942034.79</v>
      </c>
      <c r="O115" s="9">
        <v>4754138.41</v>
      </c>
      <c r="P115" s="9">
        <v>4845469.21</v>
      </c>
    </row>
    <row r="116" spans="1:16" ht="5.0999999999999996" customHeight="1">
      <c r="A116" s="34"/>
      <c r="B116" s="139"/>
      <c r="C116" s="139"/>
      <c r="D116" s="139"/>
      <c r="E116" s="139"/>
      <c r="F116" s="139"/>
      <c r="G116" s="139"/>
      <c r="H116" s="139"/>
      <c r="I116" s="19"/>
      <c r="J116" s="34"/>
      <c r="K116" s="9"/>
      <c r="L116" s="9"/>
      <c r="M116" s="9"/>
      <c r="N116" s="9"/>
      <c r="O116" s="9"/>
      <c r="P116" s="9"/>
    </row>
    <row r="117" spans="1:16" ht="12.95" customHeight="1">
      <c r="A117" s="120">
        <v>2019</v>
      </c>
      <c r="B117" s="139"/>
      <c r="C117" s="140"/>
      <c r="D117" s="140"/>
      <c r="E117" s="140"/>
      <c r="F117" s="140"/>
      <c r="G117" s="140"/>
      <c r="H117" s="140"/>
      <c r="I117" s="24"/>
      <c r="J117" s="120">
        <v>2019</v>
      </c>
      <c r="K117" s="140"/>
      <c r="L117" s="140"/>
      <c r="M117" s="140"/>
      <c r="N117" s="140"/>
      <c r="O117" s="140"/>
      <c r="P117" s="140"/>
    </row>
    <row r="118" spans="1:16" ht="12.95" customHeight="1">
      <c r="A118" s="34" t="s">
        <v>4</v>
      </c>
      <c r="B118" s="139">
        <v>29516894</v>
      </c>
      <c r="C118" s="139">
        <v>3268404</v>
      </c>
      <c r="D118" s="139">
        <v>2314201</v>
      </c>
      <c r="E118" s="139">
        <v>3093986</v>
      </c>
      <c r="F118" s="139">
        <v>3376184</v>
      </c>
      <c r="G118" s="139">
        <v>2479522</v>
      </c>
      <c r="H118" s="139">
        <v>3030912</v>
      </c>
      <c r="I118" s="22"/>
      <c r="J118" s="34" t="s">
        <v>4</v>
      </c>
      <c r="K118" s="139">
        <v>807543</v>
      </c>
      <c r="L118" s="139">
        <v>1816805</v>
      </c>
      <c r="M118" s="139">
        <v>1693770</v>
      </c>
      <c r="N118" s="139">
        <v>2363016</v>
      </c>
      <c r="O118" s="139">
        <v>2648250</v>
      </c>
      <c r="P118" s="139">
        <v>2624301</v>
      </c>
    </row>
    <row r="119" spans="1:16" ht="12.95" customHeight="1">
      <c r="A119" s="34" t="s">
        <v>5</v>
      </c>
      <c r="B119" s="139">
        <v>152452</v>
      </c>
      <c r="C119" s="139">
        <v>21379</v>
      </c>
      <c r="D119" s="139">
        <v>20777</v>
      </c>
      <c r="E119" s="139">
        <v>3693</v>
      </c>
      <c r="F119" s="139">
        <v>19610</v>
      </c>
      <c r="G119" s="139">
        <v>19408</v>
      </c>
      <c r="H119" s="139">
        <v>19460</v>
      </c>
      <c r="I119" s="18"/>
      <c r="J119" s="34" t="s">
        <v>5</v>
      </c>
      <c r="K119" s="139">
        <v>14568</v>
      </c>
      <c r="L119" s="139">
        <v>11575</v>
      </c>
      <c r="M119" s="139">
        <v>7771</v>
      </c>
      <c r="N119" s="139">
        <v>6792</v>
      </c>
      <c r="O119" s="139">
        <v>3900</v>
      </c>
      <c r="P119" s="139">
        <v>3519</v>
      </c>
    </row>
    <row r="120" spans="1:16" ht="12.95" customHeight="1">
      <c r="A120" s="35" t="s">
        <v>12</v>
      </c>
      <c r="B120" s="141">
        <v>69224</v>
      </c>
      <c r="C120" s="141">
        <v>14344</v>
      </c>
      <c r="D120" s="141">
        <v>13872</v>
      </c>
      <c r="E120" s="141">
        <v>1667</v>
      </c>
      <c r="F120" s="141">
        <v>1500</v>
      </c>
      <c r="G120" s="141">
        <v>1463</v>
      </c>
      <c r="H120" s="141">
        <v>1530</v>
      </c>
      <c r="I120" s="19"/>
      <c r="J120" s="35" t="s">
        <v>12</v>
      </c>
      <c r="K120" s="141">
        <v>10293</v>
      </c>
      <c r="L120" s="141">
        <v>8847</v>
      </c>
      <c r="M120" s="141">
        <v>5013</v>
      </c>
      <c r="N120" s="141">
        <v>4757</v>
      </c>
      <c r="O120" s="141">
        <v>3120</v>
      </c>
      <c r="P120" s="141">
        <v>2818</v>
      </c>
    </row>
    <row r="121" spans="1:16" ht="12.95" customHeight="1">
      <c r="A121" s="35" t="s">
        <v>17</v>
      </c>
      <c r="B121" s="141">
        <v>79272</v>
      </c>
      <c r="C121" s="141">
        <v>6850</v>
      </c>
      <c r="D121" s="141">
        <v>6720</v>
      </c>
      <c r="E121" s="141">
        <v>1925</v>
      </c>
      <c r="F121" s="141">
        <v>18000</v>
      </c>
      <c r="G121" s="141">
        <v>17850</v>
      </c>
      <c r="H121" s="141">
        <v>17840</v>
      </c>
      <c r="I121" s="19"/>
      <c r="J121" s="35" t="s">
        <v>17</v>
      </c>
      <c r="K121" s="141">
        <v>3093</v>
      </c>
      <c r="L121" s="141">
        <v>2193</v>
      </c>
      <c r="M121" s="141">
        <v>1970</v>
      </c>
      <c r="N121" s="141">
        <v>1730</v>
      </c>
      <c r="O121" s="141">
        <v>580</v>
      </c>
      <c r="P121" s="141">
        <v>521</v>
      </c>
    </row>
    <row r="122" spans="1:16" ht="12.95" customHeight="1">
      <c r="A122" s="35" t="s">
        <v>23</v>
      </c>
      <c r="B122" s="141">
        <v>970</v>
      </c>
      <c r="C122" s="141">
        <v>20</v>
      </c>
      <c r="D122" s="141">
        <v>15</v>
      </c>
      <c r="E122" s="141">
        <v>0</v>
      </c>
      <c r="F122" s="141">
        <v>0</v>
      </c>
      <c r="G122" s="141">
        <v>0</v>
      </c>
      <c r="H122" s="141">
        <v>0</v>
      </c>
      <c r="I122" s="19"/>
      <c r="J122" s="35" t="s">
        <v>23</v>
      </c>
      <c r="K122" s="141">
        <v>541</v>
      </c>
      <c r="L122" s="141">
        <v>0</v>
      </c>
      <c r="M122" s="141">
        <v>394</v>
      </c>
      <c r="N122" s="141">
        <v>0</v>
      </c>
      <c r="O122" s="141">
        <v>0</v>
      </c>
      <c r="P122" s="141">
        <v>0</v>
      </c>
    </row>
    <row r="123" spans="1:16" ht="12.95" customHeight="1">
      <c r="A123" s="35" t="s">
        <v>18</v>
      </c>
      <c r="B123" s="141">
        <v>2986</v>
      </c>
      <c r="C123" s="141">
        <v>165</v>
      </c>
      <c r="D123" s="141">
        <v>170</v>
      </c>
      <c r="E123" s="141">
        <v>101</v>
      </c>
      <c r="F123" s="141">
        <v>110</v>
      </c>
      <c r="G123" s="141">
        <v>95</v>
      </c>
      <c r="H123" s="141">
        <v>90</v>
      </c>
      <c r="I123" s="19"/>
      <c r="J123" s="35" t="s">
        <v>18</v>
      </c>
      <c r="K123" s="141">
        <v>641</v>
      </c>
      <c r="L123" s="141">
        <v>535</v>
      </c>
      <c r="M123" s="141">
        <v>394</v>
      </c>
      <c r="N123" s="141">
        <v>305</v>
      </c>
      <c r="O123" s="141">
        <v>200</v>
      </c>
      <c r="P123" s="141">
        <v>180</v>
      </c>
    </row>
    <row r="124" spans="1:16" ht="12.95" customHeight="1">
      <c r="A124" s="34" t="s">
        <v>9</v>
      </c>
      <c r="B124" s="139">
        <v>80530</v>
      </c>
      <c r="C124" s="139">
        <v>7423</v>
      </c>
      <c r="D124" s="139">
        <v>7455</v>
      </c>
      <c r="E124" s="139">
        <v>5230</v>
      </c>
      <c r="F124" s="139">
        <v>6800</v>
      </c>
      <c r="G124" s="139">
        <v>6041</v>
      </c>
      <c r="H124" s="139">
        <v>6015</v>
      </c>
      <c r="I124" s="19"/>
      <c r="J124" s="34" t="s">
        <v>9</v>
      </c>
      <c r="K124" s="139">
        <v>11755</v>
      </c>
      <c r="L124" s="139">
        <v>9669</v>
      </c>
      <c r="M124" s="139">
        <v>6624</v>
      </c>
      <c r="N124" s="139">
        <v>5950</v>
      </c>
      <c r="O124" s="139">
        <v>4030</v>
      </c>
      <c r="P124" s="139">
        <v>3538</v>
      </c>
    </row>
    <row r="125" spans="1:16" ht="12.95" customHeight="1">
      <c r="A125" s="35" t="s">
        <v>16</v>
      </c>
      <c r="B125" s="141">
        <v>49915</v>
      </c>
      <c r="C125" s="141">
        <v>5914</v>
      </c>
      <c r="D125" s="141">
        <v>6040</v>
      </c>
      <c r="E125" s="141">
        <v>2410</v>
      </c>
      <c r="F125" s="141">
        <v>3100</v>
      </c>
      <c r="G125" s="141">
        <v>2884</v>
      </c>
      <c r="H125" s="141">
        <v>2885</v>
      </c>
      <c r="I125" s="19"/>
      <c r="J125" s="35" t="s">
        <v>16</v>
      </c>
      <c r="K125" s="141">
        <v>8215</v>
      </c>
      <c r="L125" s="141">
        <v>7010</v>
      </c>
      <c r="M125" s="141">
        <v>4120</v>
      </c>
      <c r="N125" s="141">
        <v>3670</v>
      </c>
      <c r="O125" s="141">
        <v>1980</v>
      </c>
      <c r="P125" s="141">
        <v>1687</v>
      </c>
    </row>
    <row r="126" spans="1:16" ht="12.95" customHeight="1">
      <c r="A126" s="35" t="s">
        <v>15</v>
      </c>
      <c r="B126" s="141">
        <v>30615</v>
      </c>
      <c r="C126" s="141">
        <v>1509</v>
      </c>
      <c r="D126" s="141">
        <v>1415</v>
      </c>
      <c r="E126" s="141">
        <v>2820</v>
      </c>
      <c r="F126" s="141">
        <v>3700</v>
      </c>
      <c r="G126" s="141">
        <v>3157</v>
      </c>
      <c r="H126" s="141">
        <v>3130</v>
      </c>
      <c r="I126" s="19"/>
      <c r="J126" s="35" t="s">
        <v>15</v>
      </c>
      <c r="K126" s="141">
        <v>3540</v>
      </c>
      <c r="L126" s="141">
        <v>2659</v>
      </c>
      <c r="M126" s="141">
        <v>2504</v>
      </c>
      <c r="N126" s="141">
        <v>2280</v>
      </c>
      <c r="O126" s="141">
        <v>2050</v>
      </c>
      <c r="P126" s="141">
        <v>1851</v>
      </c>
    </row>
    <row r="127" spans="1:16" ht="12.95" customHeight="1">
      <c r="A127" s="34" t="s">
        <v>26</v>
      </c>
      <c r="B127" s="139">
        <v>29283912</v>
      </c>
      <c r="C127" s="139">
        <v>3239602</v>
      </c>
      <c r="D127" s="139">
        <v>2285969</v>
      </c>
      <c r="E127" s="139">
        <v>3085063</v>
      </c>
      <c r="F127" s="139">
        <v>3349774</v>
      </c>
      <c r="G127" s="139">
        <v>2454073</v>
      </c>
      <c r="H127" s="139">
        <v>3005437</v>
      </c>
      <c r="I127" s="19"/>
      <c r="J127" s="34" t="s">
        <v>26</v>
      </c>
      <c r="K127" s="139">
        <v>781220</v>
      </c>
      <c r="L127" s="139">
        <v>1795561</v>
      </c>
      <c r="M127" s="139">
        <v>1679375</v>
      </c>
      <c r="N127" s="139">
        <v>2350274</v>
      </c>
      <c r="O127" s="139">
        <v>2640320</v>
      </c>
      <c r="P127" s="139">
        <v>2617244</v>
      </c>
    </row>
    <row r="128" spans="1:16" ht="12.75">
      <c r="A128" s="120">
        <v>2020</v>
      </c>
      <c r="B128" s="139"/>
      <c r="C128" s="140"/>
      <c r="D128" s="140"/>
      <c r="E128" s="140"/>
      <c r="F128" s="140"/>
      <c r="G128" s="140"/>
      <c r="H128" s="140"/>
      <c r="J128" s="120">
        <v>2020</v>
      </c>
      <c r="K128" s="140"/>
      <c r="L128" s="140"/>
      <c r="M128" s="140"/>
      <c r="N128" s="140"/>
      <c r="O128" s="140"/>
      <c r="P128" s="140"/>
    </row>
    <row r="129" spans="1:17" ht="12.75">
      <c r="A129" s="34" t="s">
        <v>4</v>
      </c>
      <c r="B129" s="139">
        <f>C129+D129+E129+F129+G129+H129+K129+L129+M129+N129+O129+P129</f>
        <v>33484550.769134998</v>
      </c>
      <c r="C129" s="139">
        <v>2171323</v>
      </c>
      <c r="D129" s="139">
        <v>2773473</v>
      </c>
      <c r="E129" s="139">
        <v>3054999.0000000005</v>
      </c>
      <c r="F129" s="139">
        <v>4066469.245000001</v>
      </c>
      <c r="G129" s="139">
        <v>3631129.0625</v>
      </c>
      <c r="H129" s="139">
        <v>5438210.5735099996</v>
      </c>
      <c r="J129" s="34" t="s">
        <v>4</v>
      </c>
      <c r="K129" s="139">
        <v>3151658.8999999994</v>
      </c>
      <c r="L129" s="139">
        <v>3503551.4881250006</v>
      </c>
      <c r="M129" s="139">
        <v>2179090</v>
      </c>
      <c r="N129" s="139">
        <v>1945673</v>
      </c>
      <c r="O129" s="139">
        <v>512023</v>
      </c>
      <c r="P129" s="139">
        <v>1056950.5</v>
      </c>
    </row>
    <row r="130" spans="1:17" ht="12.75">
      <c r="A130" s="34" t="s">
        <v>5</v>
      </c>
      <c r="B130" s="139">
        <f t="shared" ref="B130:B138" si="29">C130+D130+E130+F130+G130+H130+K130+L130+M130+N130+O130+P130</f>
        <v>91031</v>
      </c>
      <c r="C130" s="139">
        <v>5304</v>
      </c>
      <c r="D130" s="139">
        <v>5355</v>
      </c>
      <c r="E130" s="139">
        <v>4796</v>
      </c>
      <c r="F130" s="139">
        <v>4748</v>
      </c>
      <c r="G130" s="139">
        <v>4796</v>
      </c>
      <c r="H130" s="139">
        <v>6812</v>
      </c>
      <c r="J130" s="34" t="s">
        <v>5</v>
      </c>
      <c r="K130" s="139">
        <v>6972</v>
      </c>
      <c r="L130" s="139">
        <v>8977</v>
      </c>
      <c r="M130" s="139">
        <v>10115</v>
      </c>
      <c r="N130" s="139">
        <v>11610</v>
      </c>
      <c r="O130" s="139">
        <v>11493</v>
      </c>
      <c r="P130" s="139">
        <v>10053</v>
      </c>
    </row>
    <row r="131" spans="1:17" ht="13.5">
      <c r="A131" s="35" t="s">
        <v>12</v>
      </c>
      <c r="B131" s="141">
        <f t="shared" si="29"/>
        <v>45924</v>
      </c>
      <c r="C131" s="141">
        <v>3167</v>
      </c>
      <c r="D131" s="141">
        <v>3483</v>
      </c>
      <c r="E131" s="141">
        <v>2815</v>
      </c>
      <c r="F131" s="141">
        <v>2720</v>
      </c>
      <c r="G131" s="141">
        <v>2815</v>
      </c>
      <c r="H131" s="141">
        <v>3751</v>
      </c>
      <c r="J131" s="35" t="s">
        <v>12</v>
      </c>
      <c r="K131" s="141">
        <v>3804</v>
      </c>
      <c r="L131" s="141">
        <v>4067</v>
      </c>
      <c r="M131" s="141">
        <v>4642</v>
      </c>
      <c r="N131" s="141">
        <v>5006</v>
      </c>
      <c r="O131" s="168">
        <v>5012</v>
      </c>
      <c r="P131" s="168">
        <v>4642</v>
      </c>
      <c r="Q131" s="157"/>
    </row>
    <row r="132" spans="1:17" ht="11.25" customHeight="1">
      <c r="A132" s="35" t="s">
        <v>17</v>
      </c>
      <c r="B132" s="141">
        <f t="shared" si="29"/>
        <v>41982</v>
      </c>
      <c r="C132" s="141">
        <v>1953</v>
      </c>
      <c r="D132" s="141">
        <v>1626</v>
      </c>
      <c r="E132" s="141">
        <v>1861</v>
      </c>
      <c r="F132" s="141">
        <v>1861</v>
      </c>
      <c r="G132" s="141">
        <v>1861</v>
      </c>
      <c r="H132" s="141">
        <v>2664</v>
      </c>
      <c r="J132" s="35" t="s">
        <v>17</v>
      </c>
      <c r="K132" s="141">
        <v>2710</v>
      </c>
      <c r="L132" s="141">
        <v>4422</v>
      </c>
      <c r="M132" s="141">
        <v>5200</v>
      </c>
      <c r="N132" s="141">
        <v>6373</v>
      </c>
      <c r="O132" s="168">
        <v>6251</v>
      </c>
      <c r="P132" s="168">
        <v>5200</v>
      </c>
      <c r="Q132" s="157"/>
    </row>
    <row r="133" spans="1:17" ht="11.25" customHeight="1">
      <c r="A133" s="35" t="s">
        <v>23</v>
      </c>
      <c r="B133" s="141">
        <f t="shared" si="29"/>
        <v>239</v>
      </c>
      <c r="C133" s="141">
        <v>25</v>
      </c>
      <c r="D133" s="141">
        <v>214</v>
      </c>
      <c r="E133" s="141">
        <v>0</v>
      </c>
      <c r="F133" s="141">
        <v>0</v>
      </c>
      <c r="G133" s="141">
        <v>0</v>
      </c>
      <c r="H133" s="141">
        <v>0</v>
      </c>
      <c r="J133" s="35" t="s">
        <v>23</v>
      </c>
      <c r="K133" s="141">
        <v>0</v>
      </c>
      <c r="L133" s="141">
        <v>0</v>
      </c>
      <c r="M133" s="141">
        <v>0</v>
      </c>
      <c r="N133" s="141">
        <v>0</v>
      </c>
      <c r="O133" s="141">
        <v>0</v>
      </c>
      <c r="P133" s="141">
        <v>0</v>
      </c>
    </row>
    <row r="134" spans="1:17" ht="12.75">
      <c r="A134" s="35" t="s">
        <v>18</v>
      </c>
      <c r="B134" s="141">
        <f t="shared" si="29"/>
        <v>2886</v>
      </c>
      <c r="C134" s="141">
        <v>159</v>
      </c>
      <c r="D134" s="141">
        <v>32</v>
      </c>
      <c r="E134" s="141">
        <v>120</v>
      </c>
      <c r="F134" s="141">
        <v>167</v>
      </c>
      <c r="G134" s="141">
        <v>120</v>
      </c>
      <c r="H134" s="141">
        <v>397</v>
      </c>
      <c r="J134" s="35" t="s">
        <v>18</v>
      </c>
      <c r="K134" s="141">
        <v>458</v>
      </c>
      <c r="L134" s="141">
        <v>488</v>
      </c>
      <c r="M134" s="141">
        <v>273</v>
      </c>
      <c r="N134" s="141">
        <v>231</v>
      </c>
      <c r="O134" s="168">
        <v>230</v>
      </c>
      <c r="P134" s="168">
        <v>211</v>
      </c>
    </row>
    <row r="135" spans="1:17" ht="12.75">
      <c r="A135" s="34" t="s">
        <v>9</v>
      </c>
      <c r="B135" s="139">
        <f t="shared" si="29"/>
        <v>78578</v>
      </c>
      <c r="C135" s="139">
        <v>4769</v>
      </c>
      <c r="D135" s="139">
        <v>5616</v>
      </c>
      <c r="E135" s="139">
        <v>5088</v>
      </c>
      <c r="F135" s="139">
        <v>4956</v>
      </c>
      <c r="G135" s="139">
        <v>5088</v>
      </c>
      <c r="H135" s="139">
        <v>6370</v>
      </c>
      <c r="J135" s="34" t="s">
        <v>9</v>
      </c>
      <c r="K135" s="139">
        <v>7432</v>
      </c>
      <c r="L135" s="139">
        <v>7520</v>
      </c>
      <c r="M135" s="139">
        <v>7725</v>
      </c>
      <c r="N135" s="139">
        <v>8149</v>
      </c>
      <c r="O135" s="139">
        <v>8155</v>
      </c>
      <c r="P135" s="139">
        <v>7710</v>
      </c>
    </row>
    <row r="136" spans="1:17" ht="12.75">
      <c r="A136" s="35" t="s">
        <v>16</v>
      </c>
      <c r="B136" s="141">
        <f t="shared" si="29"/>
        <v>42181</v>
      </c>
      <c r="C136" s="141">
        <v>2117</v>
      </c>
      <c r="D136" s="141">
        <v>3139</v>
      </c>
      <c r="E136" s="141">
        <v>2877</v>
      </c>
      <c r="F136" s="141">
        <v>2757</v>
      </c>
      <c r="G136" s="141">
        <v>2877</v>
      </c>
      <c r="H136" s="141">
        <v>3231</v>
      </c>
      <c r="J136" s="35" t="s">
        <v>16</v>
      </c>
      <c r="K136" s="141">
        <v>3906</v>
      </c>
      <c r="L136" s="141">
        <v>4075</v>
      </c>
      <c r="M136" s="141">
        <v>4183</v>
      </c>
      <c r="N136" s="141">
        <v>4422</v>
      </c>
      <c r="O136" s="168">
        <v>4429</v>
      </c>
      <c r="P136" s="168">
        <v>4168</v>
      </c>
    </row>
    <row r="137" spans="1:17" ht="12.75">
      <c r="A137" s="35" t="s">
        <v>15</v>
      </c>
      <c r="B137" s="141">
        <f t="shared" si="29"/>
        <v>36397</v>
      </c>
      <c r="C137" s="141">
        <v>2652</v>
      </c>
      <c r="D137" s="141">
        <v>2477</v>
      </c>
      <c r="E137" s="141">
        <v>2211</v>
      </c>
      <c r="F137" s="141">
        <v>2199</v>
      </c>
      <c r="G137" s="141">
        <v>2211</v>
      </c>
      <c r="H137" s="141">
        <v>3139</v>
      </c>
      <c r="J137" s="35" t="s">
        <v>15</v>
      </c>
      <c r="K137" s="7">
        <v>3526</v>
      </c>
      <c r="L137" s="141">
        <v>3445</v>
      </c>
      <c r="M137" s="141">
        <v>3542</v>
      </c>
      <c r="N137" s="141">
        <v>3727</v>
      </c>
      <c r="O137" s="168">
        <v>3726</v>
      </c>
      <c r="P137" s="168">
        <v>3542</v>
      </c>
    </row>
    <row r="138" spans="1:17" ht="12.75">
      <c r="A138" s="34" t="s">
        <v>26</v>
      </c>
      <c r="B138" s="139">
        <f t="shared" si="29"/>
        <v>33314941.769134998</v>
      </c>
      <c r="C138" s="139">
        <v>2161250</v>
      </c>
      <c r="D138" s="139">
        <v>2762502</v>
      </c>
      <c r="E138" s="139">
        <v>3045115.0000000005</v>
      </c>
      <c r="F138" s="139">
        <v>4056765.245000001</v>
      </c>
      <c r="G138" s="139">
        <v>3621245.0625</v>
      </c>
      <c r="H138" s="139">
        <v>5425028.5735099996</v>
      </c>
      <c r="J138" s="34" t="s">
        <v>26</v>
      </c>
      <c r="K138" s="139">
        <v>3137254.8999999994</v>
      </c>
      <c r="L138" s="9">
        <v>3487054.4881250006</v>
      </c>
      <c r="M138" s="9">
        <v>2161250</v>
      </c>
      <c r="N138" s="9">
        <v>1925914</v>
      </c>
      <c r="O138" s="171">
        <v>492375</v>
      </c>
      <c r="P138" s="171">
        <v>1039187.5</v>
      </c>
    </row>
    <row r="139" spans="1:17" ht="5.0999999999999996" customHeight="1">
      <c r="A139" s="36"/>
      <c r="B139" s="37"/>
      <c r="C139" s="38"/>
      <c r="D139" s="38"/>
      <c r="E139" s="38"/>
      <c r="F139" s="38"/>
      <c r="G139" s="38"/>
      <c r="H139" s="38"/>
      <c r="I139" s="19"/>
      <c r="J139" s="36"/>
      <c r="K139" s="38"/>
      <c r="L139" s="38"/>
      <c r="M139" s="38"/>
      <c r="N139" s="38"/>
      <c r="O139" s="38"/>
      <c r="P139" s="38"/>
    </row>
    <row r="140" spans="1:17" ht="12.95" customHeight="1">
      <c r="H140" s="163" t="s">
        <v>94</v>
      </c>
      <c r="P140" s="163" t="s">
        <v>94</v>
      </c>
    </row>
    <row r="141" spans="1:17" ht="12.95" customHeight="1"/>
    <row r="142" spans="1:17" ht="12.95" customHeight="1">
      <c r="A142" s="157" t="str">
        <f>A100</f>
        <v>13.2 PUNO: VOLUMEN ESTIMADO DE EXTRACCIÓN MENSUAL DE PRODUCTOS  HIDROBIOLÓGICOS, SEGÚN ESPECIE,</v>
      </c>
      <c r="B142" s="157"/>
      <c r="C142" s="157"/>
      <c r="D142" s="157"/>
      <c r="E142" s="157"/>
      <c r="F142" s="157"/>
      <c r="G142" s="157"/>
      <c r="H142" s="157"/>
      <c r="I142" s="19"/>
      <c r="J142" s="157" t="str">
        <f>A100</f>
        <v>13.2 PUNO: VOLUMEN ESTIMADO DE EXTRACCIÓN MENSUAL DE PRODUCTOS  HIDROBIOLÓGICOS, SEGÚN ESPECIE,</v>
      </c>
      <c r="K142" s="157"/>
      <c r="L142" s="157"/>
      <c r="M142" s="157"/>
      <c r="N142" s="157"/>
      <c r="O142" s="157"/>
      <c r="P142" s="157"/>
      <c r="Q142" s="157"/>
    </row>
    <row r="143" spans="1:17" ht="12.95" customHeight="1">
      <c r="A143" s="238" t="str">
        <f>A101</f>
        <v xml:space="preserve">        2019 - 2024</v>
      </c>
      <c r="B143" s="238"/>
      <c r="C143" s="238"/>
      <c r="D143" s="238"/>
      <c r="E143" s="238"/>
      <c r="F143" s="238"/>
      <c r="G143" s="238"/>
      <c r="H143" s="238"/>
      <c r="I143" s="19"/>
      <c r="J143" s="238" t="str">
        <f>A101</f>
        <v xml:space="preserve">        2019 - 2024</v>
      </c>
      <c r="K143" s="238"/>
      <c r="L143" s="238"/>
      <c r="M143" s="238"/>
      <c r="N143" s="238"/>
      <c r="O143" s="238"/>
      <c r="P143" s="238"/>
      <c r="Q143" s="238"/>
    </row>
    <row r="144" spans="1:17" ht="12.95" customHeight="1">
      <c r="A144" s="73" t="s">
        <v>107</v>
      </c>
      <c r="B144" s="29"/>
      <c r="C144" s="29"/>
      <c r="D144" s="29"/>
      <c r="E144" s="29"/>
      <c r="F144" s="29"/>
      <c r="G144" s="29"/>
      <c r="H144" s="29"/>
      <c r="I144" s="19"/>
      <c r="J144" s="73" t="s">
        <v>107</v>
      </c>
      <c r="K144" s="29"/>
      <c r="L144" s="29"/>
      <c r="M144" s="29"/>
      <c r="N144" s="29"/>
      <c r="O144" s="29"/>
      <c r="P144" s="29"/>
      <c r="Q144" s="29"/>
    </row>
    <row r="145" spans="1:16" ht="12.95" customHeight="1">
      <c r="A145" s="174" t="s">
        <v>69</v>
      </c>
      <c r="B145" s="149" t="s">
        <v>4</v>
      </c>
      <c r="C145" s="146" t="s">
        <v>76</v>
      </c>
      <c r="D145" s="146" t="s">
        <v>77</v>
      </c>
      <c r="E145" s="146" t="s">
        <v>78</v>
      </c>
      <c r="F145" s="146" t="s">
        <v>79</v>
      </c>
      <c r="G145" s="146" t="s">
        <v>80</v>
      </c>
      <c r="H145" s="146" t="s">
        <v>81</v>
      </c>
      <c r="J145" s="174" t="s">
        <v>69</v>
      </c>
      <c r="K145" s="146" t="s">
        <v>82</v>
      </c>
      <c r="L145" s="146" t="s">
        <v>83</v>
      </c>
      <c r="M145" s="146" t="s">
        <v>84</v>
      </c>
      <c r="N145" s="147" t="s">
        <v>85</v>
      </c>
      <c r="O145" s="147" t="s">
        <v>86</v>
      </c>
      <c r="P145" s="148" t="s">
        <v>87</v>
      </c>
    </row>
    <row r="146" spans="1:16" ht="12.95" hidden="1" customHeight="1">
      <c r="A146" s="120">
        <v>2020</v>
      </c>
      <c r="B146" s="139"/>
      <c r="C146" s="140"/>
      <c r="D146" s="140"/>
      <c r="E146" s="140"/>
      <c r="F146" s="140"/>
      <c r="G146" s="140"/>
      <c r="H146" s="140"/>
      <c r="J146" s="120">
        <v>2020</v>
      </c>
      <c r="K146" s="140"/>
      <c r="L146" s="140"/>
      <c r="M146" s="140"/>
      <c r="N146" s="140"/>
      <c r="O146" s="140"/>
      <c r="P146" s="140"/>
    </row>
    <row r="147" spans="1:16" ht="12.95" hidden="1" customHeight="1">
      <c r="A147" s="34" t="s">
        <v>4</v>
      </c>
      <c r="B147" s="139">
        <f>C147+D147+E147+F147+G147+H147+K147+L147+M147+N147+O147+P147</f>
        <v>33484550.769134998</v>
      </c>
      <c r="C147" s="139">
        <v>2171323</v>
      </c>
      <c r="D147" s="139">
        <v>2773473</v>
      </c>
      <c r="E147" s="139">
        <v>3054999.0000000005</v>
      </c>
      <c r="F147" s="139">
        <v>4066469.245000001</v>
      </c>
      <c r="G147" s="139">
        <v>3631129.0625</v>
      </c>
      <c r="H147" s="139">
        <v>5438210.5735099996</v>
      </c>
      <c r="J147" s="34" t="s">
        <v>4</v>
      </c>
      <c r="K147" s="139">
        <v>3151658.8999999994</v>
      </c>
      <c r="L147" s="139">
        <v>3503551.4881250006</v>
      </c>
      <c r="M147" s="139">
        <v>2179090</v>
      </c>
      <c r="N147" s="139">
        <v>1945673</v>
      </c>
      <c r="O147" s="139">
        <v>512023</v>
      </c>
      <c r="P147" s="139">
        <v>1056950.5</v>
      </c>
    </row>
    <row r="148" spans="1:16" ht="12.95" hidden="1" customHeight="1">
      <c r="A148" s="34" t="s">
        <v>5</v>
      </c>
      <c r="B148" s="139">
        <f t="shared" ref="B148:B156" si="30">C148+D148+E148+F148+G148+H148+K148+L148+M148+N148+O148+P148</f>
        <v>91031</v>
      </c>
      <c r="C148" s="139">
        <v>5304</v>
      </c>
      <c r="D148" s="139">
        <v>5355</v>
      </c>
      <c r="E148" s="139">
        <v>4796</v>
      </c>
      <c r="F148" s="139">
        <v>4748</v>
      </c>
      <c r="G148" s="139">
        <v>4796</v>
      </c>
      <c r="H148" s="139">
        <v>6812</v>
      </c>
      <c r="J148" s="34" t="s">
        <v>5</v>
      </c>
      <c r="K148" s="139">
        <v>6972</v>
      </c>
      <c r="L148" s="139">
        <v>8977</v>
      </c>
      <c r="M148" s="139">
        <v>10115</v>
      </c>
      <c r="N148" s="139">
        <v>11610</v>
      </c>
      <c r="O148" s="139">
        <v>11493</v>
      </c>
      <c r="P148" s="139">
        <v>10053</v>
      </c>
    </row>
    <row r="149" spans="1:16" ht="12.95" hidden="1" customHeight="1">
      <c r="A149" s="35" t="s">
        <v>12</v>
      </c>
      <c r="B149" s="141">
        <f t="shared" si="30"/>
        <v>45924</v>
      </c>
      <c r="C149" s="141">
        <v>3167</v>
      </c>
      <c r="D149" s="141">
        <v>3483</v>
      </c>
      <c r="E149" s="141">
        <v>2815</v>
      </c>
      <c r="F149" s="141">
        <v>2720</v>
      </c>
      <c r="G149" s="141">
        <v>2815</v>
      </c>
      <c r="H149" s="141">
        <v>3751</v>
      </c>
      <c r="J149" s="35" t="s">
        <v>12</v>
      </c>
      <c r="K149" s="141">
        <v>3804</v>
      </c>
      <c r="L149" s="141">
        <v>4067</v>
      </c>
      <c r="M149" s="141">
        <v>4642</v>
      </c>
      <c r="N149" s="141">
        <v>5006</v>
      </c>
      <c r="O149" s="168">
        <v>5012</v>
      </c>
      <c r="P149" s="168">
        <v>4642</v>
      </c>
    </row>
    <row r="150" spans="1:16" ht="12.95" hidden="1" customHeight="1">
      <c r="A150" s="35" t="s">
        <v>17</v>
      </c>
      <c r="B150" s="141">
        <f t="shared" si="30"/>
        <v>41982</v>
      </c>
      <c r="C150" s="141">
        <v>1953</v>
      </c>
      <c r="D150" s="141">
        <v>1626</v>
      </c>
      <c r="E150" s="141">
        <v>1861</v>
      </c>
      <c r="F150" s="141">
        <v>1861</v>
      </c>
      <c r="G150" s="141">
        <v>1861</v>
      </c>
      <c r="H150" s="141">
        <v>2664</v>
      </c>
      <c r="J150" s="35" t="s">
        <v>17</v>
      </c>
      <c r="K150" s="141">
        <v>2710</v>
      </c>
      <c r="L150" s="141">
        <v>4422</v>
      </c>
      <c r="M150" s="141">
        <v>5200</v>
      </c>
      <c r="N150" s="141">
        <v>6373</v>
      </c>
      <c r="O150" s="168">
        <v>6251</v>
      </c>
      <c r="P150" s="168">
        <v>5200</v>
      </c>
    </row>
    <row r="151" spans="1:16" ht="12.95" hidden="1" customHeight="1">
      <c r="A151" s="35" t="s">
        <v>23</v>
      </c>
      <c r="B151" s="141">
        <f t="shared" si="30"/>
        <v>239</v>
      </c>
      <c r="C151" s="141">
        <v>25</v>
      </c>
      <c r="D151" s="141">
        <v>214</v>
      </c>
      <c r="E151" s="141">
        <v>0</v>
      </c>
      <c r="F151" s="141">
        <v>0</v>
      </c>
      <c r="G151" s="141">
        <v>0</v>
      </c>
      <c r="H151" s="141">
        <v>0</v>
      </c>
      <c r="J151" s="35" t="s">
        <v>23</v>
      </c>
      <c r="K151" s="141">
        <v>0</v>
      </c>
      <c r="L151" s="141">
        <v>0</v>
      </c>
      <c r="M151" s="141">
        <v>0</v>
      </c>
      <c r="N151" s="141">
        <v>0</v>
      </c>
      <c r="O151" s="141">
        <v>0</v>
      </c>
      <c r="P151" s="141">
        <v>0</v>
      </c>
    </row>
    <row r="152" spans="1:16" ht="12.95" hidden="1" customHeight="1">
      <c r="A152" s="35" t="s">
        <v>18</v>
      </c>
      <c r="B152" s="141">
        <f t="shared" si="30"/>
        <v>2886</v>
      </c>
      <c r="C152" s="141">
        <v>159</v>
      </c>
      <c r="D152" s="141">
        <v>32</v>
      </c>
      <c r="E152" s="141">
        <v>120</v>
      </c>
      <c r="F152" s="141">
        <v>167</v>
      </c>
      <c r="G152" s="141">
        <v>120</v>
      </c>
      <c r="H152" s="141">
        <v>397</v>
      </c>
      <c r="J152" s="35" t="s">
        <v>18</v>
      </c>
      <c r="K152" s="141">
        <v>458</v>
      </c>
      <c r="L152" s="141">
        <v>488</v>
      </c>
      <c r="M152" s="141">
        <v>273</v>
      </c>
      <c r="N152" s="141">
        <v>231</v>
      </c>
      <c r="O152" s="168">
        <v>230</v>
      </c>
      <c r="P152" s="168">
        <v>211</v>
      </c>
    </row>
    <row r="153" spans="1:16" ht="12.95" hidden="1" customHeight="1">
      <c r="A153" s="34" t="s">
        <v>9</v>
      </c>
      <c r="B153" s="139">
        <f t="shared" si="30"/>
        <v>78578</v>
      </c>
      <c r="C153" s="139">
        <v>4769</v>
      </c>
      <c r="D153" s="139">
        <v>5616</v>
      </c>
      <c r="E153" s="139">
        <v>5088</v>
      </c>
      <c r="F153" s="139">
        <v>4956</v>
      </c>
      <c r="G153" s="139">
        <v>5088</v>
      </c>
      <c r="H153" s="139">
        <v>6370</v>
      </c>
      <c r="J153" s="34" t="s">
        <v>9</v>
      </c>
      <c r="K153" s="139">
        <v>7432</v>
      </c>
      <c r="L153" s="139">
        <v>7520</v>
      </c>
      <c r="M153" s="139">
        <v>7725</v>
      </c>
      <c r="N153" s="139">
        <v>8149</v>
      </c>
      <c r="O153" s="139">
        <v>8155</v>
      </c>
      <c r="P153" s="139">
        <v>7710</v>
      </c>
    </row>
    <row r="154" spans="1:16" ht="12.95" hidden="1" customHeight="1">
      <c r="A154" s="35" t="s">
        <v>16</v>
      </c>
      <c r="B154" s="141">
        <f t="shared" si="30"/>
        <v>42181</v>
      </c>
      <c r="C154" s="141">
        <v>2117</v>
      </c>
      <c r="D154" s="141">
        <v>3139</v>
      </c>
      <c r="E154" s="141">
        <v>2877</v>
      </c>
      <c r="F154" s="141">
        <v>2757</v>
      </c>
      <c r="G154" s="141">
        <v>2877</v>
      </c>
      <c r="H154" s="141">
        <v>3231</v>
      </c>
      <c r="J154" s="35" t="s">
        <v>16</v>
      </c>
      <c r="K154" s="141">
        <v>3906</v>
      </c>
      <c r="L154" s="141">
        <v>4075</v>
      </c>
      <c r="M154" s="141">
        <v>4183</v>
      </c>
      <c r="N154" s="141">
        <v>4422</v>
      </c>
      <c r="O154" s="168">
        <v>4429</v>
      </c>
      <c r="P154" s="168">
        <v>4168</v>
      </c>
    </row>
    <row r="155" spans="1:16" ht="12.95" hidden="1" customHeight="1">
      <c r="A155" s="35" t="s">
        <v>15</v>
      </c>
      <c r="B155" s="141">
        <f t="shared" si="30"/>
        <v>36397</v>
      </c>
      <c r="C155" s="141">
        <v>2652</v>
      </c>
      <c r="D155" s="141">
        <v>2477</v>
      </c>
      <c r="E155" s="141">
        <v>2211</v>
      </c>
      <c r="F155" s="141">
        <v>2199</v>
      </c>
      <c r="G155" s="141">
        <v>2211</v>
      </c>
      <c r="H155" s="141">
        <v>3139</v>
      </c>
      <c r="J155" s="35" t="s">
        <v>15</v>
      </c>
      <c r="K155" s="7">
        <v>3526</v>
      </c>
      <c r="L155" s="141">
        <v>3445</v>
      </c>
      <c r="M155" s="141">
        <v>3542</v>
      </c>
      <c r="N155" s="141">
        <v>3727</v>
      </c>
      <c r="O155" s="168">
        <v>3726</v>
      </c>
      <c r="P155" s="168">
        <v>3542</v>
      </c>
    </row>
    <row r="156" spans="1:16" ht="12.95" hidden="1" customHeight="1">
      <c r="A156" s="34" t="s">
        <v>26</v>
      </c>
      <c r="B156" s="139">
        <f t="shared" si="30"/>
        <v>33314941.769134998</v>
      </c>
      <c r="C156" s="139">
        <v>2161250</v>
      </c>
      <c r="D156" s="139">
        <v>2762502</v>
      </c>
      <c r="E156" s="139">
        <v>3045115.0000000005</v>
      </c>
      <c r="F156" s="139">
        <v>4056765.245000001</v>
      </c>
      <c r="G156" s="139">
        <v>3621245.0625</v>
      </c>
      <c r="H156" s="139">
        <v>5425028.5735099996</v>
      </c>
      <c r="J156" s="34" t="s">
        <v>26</v>
      </c>
      <c r="K156" s="139">
        <v>3137254.8999999994</v>
      </c>
      <c r="L156" s="9">
        <v>3487054.4881250006</v>
      </c>
      <c r="M156" s="9">
        <v>2161250</v>
      </c>
      <c r="N156" s="9">
        <v>1925914</v>
      </c>
      <c r="O156" s="171">
        <v>492375</v>
      </c>
      <c r="P156" s="171">
        <v>1039187.5</v>
      </c>
    </row>
    <row r="157" spans="1:16" ht="5.0999999999999996" customHeight="1">
      <c r="A157" s="34"/>
      <c r="B157" s="139"/>
      <c r="C157" s="139"/>
      <c r="D157" s="139"/>
      <c r="E157" s="139"/>
      <c r="F157" s="139"/>
      <c r="G157" s="139"/>
      <c r="H157" s="139"/>
      <c r="J157" s="34"/>
      <c r="K157" s="139"/>
      <c r="L157" s="9"/>
      <c r="M157" s="9"/>
      <c r="N157" s="9"/>
      <c r="O157" s="171"/>
      <c r="P157" s="171"/>
    </row>
    <row r="158" spans="1:16" ht="12.75">
      <c r="A158" s="120">
        <v>2021</v>
      </c>
      <c r="B158" s="139"/>
      <c r="C158" s="140"/>
      <c r="D158" s="140"/>
      <c r="E158" s="140"/>
      <c r="F158" s="140"/>
      <c r="G158" s="140"/>
      <c r="H158" s="140"/>
      <c r="J158" s="120">
        <v>2021</v>
      </c>
      <c r="K158" s="140"/>
      <c r="L158" s="140"/>
      <c r="M158" s="140"/>
      <c r="N158" s="140"/>
      <c r="O158" s="140"/>
      <c r="P158" s="140"/>
    </row>
    <row r="159" spans="1:16" ht="12.75">
      <c r="A159" s="34" t="s">
        <v>4</v>
      </c>
      <c r="B159" s="139">
        <f>C159+D159+E159+F159+G159+H159+K159+L159+M159+N159+O159+P159</f>
        <v>32622112.087624997</v>
      </c>
      <c r="C159" s="139">
        <v>2852105.2120000008</v>
      </c>
      <c r="D159" s="139">
        <v>3300234.0433750004</v>
      </c>
      <c r="E159" s="139">
        <v>2649126.8572499999</v>
      </c>
      <c r="F159" s="139">
        <v>1756003.2499999995</v>
      </c>
      <c r="G159" s="139">
        <v>2494745.7749999999</v>
      </c>
      <c r="H159" s="139">
        <v>3552205.5874999999</v>
      </c>
      <c r="J159" s="34" t="s">
        <v>4</v>
      </c>
      <c r="K159" s="139">
        <v>2698865</v>
      </c>
      <c r="L159" s="139">
        <v>2153636.5</v>
      </c>
      <c r="M159" s="139">
        <v>2952522.7</v>
      </c>
      <c r="N159" s="171">
        <v>2622218.1624999996</v>
      </c>
      <c r="O159" s="171">
        <v>3060485.5</v>
      </c>
      <c r="P159" s="171">
        <v>2529963.5</v>
      </c>
    </row>
    <row r="160" spans="1:16" ht="12.75">
      <c r="A160" s="34" t="s">
        <v>5</v>
      </c>
      <c r="B160" s="139">
        <f t="shared" ref="B160:B167" si="31">C160+D160+E160+F160+G160+H160+K160+L160+M160+N160+O160+P160</f>
        <v>92811</v>
      </c>
      <c r="C160" s="139">
        <v>5222</v>
      </c>
      <c r="D160" s="139">
        <v>6594</v>
      </c>
      <c r="E160" s="139">
        <v>7521</v>
      </c>
      <c r="F160" s="139">
        <v>6777</v>
      </c>
      <c r="G160" s="139">
        <v>5121</v>
      </c>
      <c r="H160" s="139">
        <v>5725</v>
      </c>
      <c r="J160" s="34" t="s">
        <v>5</v>
      </c>
      <c r="K160" s="139">
        <v>6545</v>
      </c>
      <c r="L160" s="139">
        <v>9024</v>
      </c>
      <c r="M160" s="139">
        <v>9580</v>
      </c>
      <c r="N160" s="171">
        <v>10497</v>
      </c>
      <c r="O160" s="171">
        <v>10130</v>
      </c>
      <c r="P160" s="171">
        <v>10075</v>
      </c>
    </row>
    <row r="161" spans="1:17" ht="12" customHeight="1">
      <c r="A161" s="35" t="s">
        <v>12</v>
      </c>
      <c r="B161" s="141">
        <f t="shared" si="31"/>
        <v>45820</v>
      </c>
      <c r="C161" s="141">
        <v>3080</v>
      </c>
      <c r="D161" s="141">
        <v>3864</v>
      </c>
      <c r="E161" s="141">
        <v>4136</v>
      </c>
      <c r="F161" s="141">
        <v>4095</v>
      </c>
      <c r="G161" s="141">
        <v>3037</v>
      </c>
      <c r="H161" s="141">
        <v>3170</v>
      </c>
      <c r="J161" s="35" t="s">
        <v>12</v>
      </c>
      <c r="K161" s="141">
        <v>3240</v>
      </c>
      <c r="L161" s="141">
        <v>3608</v>
      </c>
      <c r="M161" s="141">
        <v>4420</v>
      </c>
      <c r="N161" s="168">
        <v>4610</v>
      </c>
      <c r="O161" s="168">
        <v>4170</v>
      </c>
      <c r="P161" s="168">
        <v>4390</v>
      </c>
      <c r="Q161" s="157"/>
    </row>
    <row r="162" spans="1:17" ht="12" customHeight="1">
      <c r="A162" s="35" t="s">
        <v>17</v>
      </c>
      <c r="B162" s="141">
        <f t="shared" si="31"/>
        <v>43991</v>
      </c>
      <c r="C162" s="141">
        <v>2098</v>
      </c>
      <c r="D162" s="141">
        <v>2423</v>
      </c>
      <c r="E162" s="141">
        <v>3062</v>
      </c>
      <c r="F162" s="141">
        <v>2373</v>
      </c>
      <c r="G162" s="141">
        <v>1958</v>
      </c>
      <c r="H162" s="141">
        <v>2315</v>
      </c>
      <c r="J162" s="35" t="s">
        <v>17</v>
      </c>
      <c r="K162" s="141">
        <v>3020</v>
      </c>
      <c r="L162" s="141">
        <v>5080</v>
      </c>
      <c r="M162" s="141">
        <v>4830</v>
      </c>
      <c r="N162" s="168">
        <v>5630</v>
      </c>
      <c r="O162" s="168">
        <v>5730</v>
      </c>
      <c r="P162" s="168">
        <v>5472</v>
      </c>
      <c r="Q162" s="157"/>
    </row>
    <row r="163" spans="1:17" ht="12" customHeight="1">
      <c r="A163" s="35" t="s">
        <v>23</v>
      </c>
      <c r="B163" s="141" t="s">
        <v>75</v>
      </c>
      <c r="C163" s="141" t="s">
        <v>75</v>
      </c>
      <c r="D163" s="141" t="s">
        <v>75</v>
      </c>
      <c r="E163" s="141" t="s">
        <v>75</v>
      </c>
      <c r="F163" s="141" t="s">
        <v>75</v>
      </c>
      <c r="G163" s="141" t="s">
        <v>75</v>
      </c>
      <c r="H163" s="141" t="s">
        <v>75</v>
      </c>
      <c r="J163" s="35" t="s">
        <v>23</v>
      </c>
      <c r="K163" s="141" t="s">
        <v>75</v>
      </c>
      <c r="L163" s="141" t="s">
        <v>75</v>
      </c>
      <c r="M163" s="141" t="s">
        <v>75</v>
      </c>
      <c r="N163" s="141" t="s">
        <v>75</v>
      </c>
      <c r="O163" s="141" t="s">
        <v>75</v>
      </c>
      <c r="P163" s="141" t="s">
        <v>75</v>
      </c>
    </row>
    <row r="164" spans="1:17" ht="18" customHeight="1">
      <c r="A164" s="35" t="s">
        <v>18</v>
      </c>
      <c r="B164" s="141">
        <f t="shared" si="31"/>
        <v>3000</v>
      </c>
      <c r="C164" s="141">
        <v>44</v>
      </c>
      <c r="D164" s="141">
        <v>307</v>
      </c>
      <c r="E164" s="141">
        <v>323</v>
      </c>
      <c r="F164" s="141">
        <v>309</v>
      </c>
      <c r="G164" s="141">
        <v>126</v>
      </c>
      <c r="H164" s="141">
        <v>240</v>
      </c>
      <c r="J164" s="35" t="s">
        <v>18</v>
      </c>
      <c r="K164" s="141">
        <v>285</v>
      </c>
      <c r="L164" s="141">
        <v>336</v>
      </c>
      <c r="M164" s="141">
        <v>330</v>
      </c>
      <c r="N164" s="168">
        <v>257</v>
      </c>
      <c r="O164" s="168">
        <v>230</v>
      </c>
      <c r="P164" s="168">
        <v>213</v>
      </c>
    </row>
    <row r="165" spans="1:17" ht="12.95" customHeight="1">
      <c r="A165" s="34" t="s">
        <v>9</v>
      </c>
      <c r="B165" s="139">
        <f t="shared" si="31"/>
        <v>71608</v>
      </c>
      <c r="C165" s="139">
        <v>4221</v>
      </c>
      <c r="D165" s="139">
        <v>5531</v>
      </c>
      <c r="E165" s="139">
        <v>5937</v>
      </c>
      <c r="F165" s="139">
        <v>4870</v>
      </c>
      <c r="G165" s="139">
        <v>4783</v>
      </c>
      <c r="H165" s="139">
        <v>4660</v>
      </c>
      <c r="J165" s="34" t="s">
        <v>9</v>
      </c>
      <c r="K165" s="139">
        <v>4570</v>
      </c>
      <c r="L165" s="139">
        <v>6925</v>
      </c>
      <c r="M165" s="139">
        <v>7375</v>
      </c>
      <c r="N165" s="171">
        <v>8042</v>
      </c>
      <c r="O165" s="171">
        <v>7868</v>
      </c>
      <c r="P165" s="171">
        <v>6826</v>
      </c>
    </row>
    <row r="166" spans="1:17" ht="12.95" customHeight="1">
      <c r="A166" s="35" t="s">
        <v>16</v>
      </c>
      <c r="B166" s="141">
        <f t="shared" si="31"/>
        <v>40794</v>
      </c>
      <c r="C166" s="141">
        <v>2429</v>
      </c>
      <c r="D166" s="141">
        <v>3034</v>
      </c>
      <c r="E166" s="141">
        <v>3262</v>
      </c>
      <c r="F166" s="141">
        <v>3081</v>
      </c>
      <c r="G166" s="141">
        <v>2683</v>
      </c>
      <c r="H166" s="141">
        <v>2750</v>
      </c>
      <c r="J166" s="35" t="s">
        <v>16</v>
      </c>
      <c r="K166" s="141">
        <v>2820</v>
      </c>
      <c r="L166" s="141">
        <v>3900</v>
      </c>
      <c r="M166" s="141">
        <v>4030</v>
      </c>
      <c r="N166" s="168">
        <v>4370</v>
      </c>
      <c r="O166" s="168">
        <v>4443</v>
      </c>
      <c r="P166" s="168">
        <v>3992</v>
      </c>
    </row>
    <row r="167" spans="1:17" ht="12.95" customHeight="1">
      <c r="A167" s="35" t="s">
        <v>15</v>
      </c>
      <c r="B167" s="141">
        <f t="shared" si="31"/>
        <v>30814</v>
      </c>
      <c r="C167" s="141">
        <v>1792</v>
      </c>
      <c r="D167" s="141">
        <v>2497</v>
      </c>
      <c r="E167" s="141">
        <v>2675</v>
      </c>
      <c r="F167" s="141">
        <v>1789</v>
      </c>
      <c r="G167" s="141">
        <v>2100</v>
      </c>
      <c r="H167" s="141">
        <v>1910</v>
      </c>
      <c r="J167" s="35" t="s">
        <v>15</v>
      </c>
      <c r="K167" s="7">
        <v>1750</v>
      </c>
      <c r="L167" s="141">
        <v>3025</v>
      </c>
      <c r="M167" s="141">
        <v>3345</v>
      </c>
      <c r="N167" s="168">
        <v>3672</v>
      </c>
      <c r="O167" s="168">
        <v>3425</v>
      </c>
      <c r="P167" s="168">
        <v>2834</v>
      </c>
    </row>
    <row r="168" spans="1:17" ht="12.95" customHeight="1">
      <c r="A168" s="34" t="s">
        <v>26</v>
      </c>
      <c r="B168" s="139">
        <f>C168+D168+E168+F168+G168+H168+K168+L168+M168+N168+O168+P168</f>
        <v>32457693.087624997</v>
      </c>
      <c r="C168" s="139">
        <v>2842662.2120000008</v>
      </c>
      <c r="D168" s="139">
        <v>3288109.0433750004</v>
      </c>
      <c r="E168" s="139">
        <v>2635668.8572499999</v>
      </c>
      <c r="F168" s="139">
        <v>1744356.2499999995</v>
      </c>
      <c r="G168" s="139">
        <v>2484841.7749999999</v>
      </c>
      <c r="H168" s="139">
        <v>3541820.5874999999</v>
      </c>
      <c r="J168" s="34" t="s">
        <v>26</v>
      </c>
      <c r="K168" s="139">
        <v>2687750</v>
      </c>
      <c r="L168" s="9">
        <v>2137687.5</v>
      </c>
      <c r="M168" s="9">
        <v>2935567.7</v>
      </c>
      <c r="N168" s="171">
        <v>2603679.1624999996</v>
      </c>
      <c r="O168" s="171">
        <v>3042487.5</v>
      </c>
      <c r="P168" s="171">
        <v>2513062.5</v>
      </c>
    </row>
    <row r="169" spans="1:17" ht="12.95" customHeight="1">
      <c r="A169" s="120">
        <v>2022</v>
      </c>
      <c r="B169" s="139"/>
      <c r="C169" s="140"/>
      <c r="D169" s="140"/>
      <c r="E169" s="140"/>
      <c r="F169" s="140"/>
      <c r="G169" s="140"/>
      <c r="H169" s="140"/>
      <c r="J169" s="120">
        <v>2022</v>
      </c>
      <c r="K169" s="140"/>
      <c r="L169" s="140"/>
      <c r="M169" s="140"/>
      <c r="N169" s="140"/>
      <c r="O169" s="140"/>
      <c r="P169" s="140"/>
    </row>
    <row r="170" spans="1:17" ht="12.95" customHeight="1">
      <c r="A170" s="34" t="s">
        <v>4</v>
      </c>
      <c r="B170" s="139">
        <f>C170+D170+E170+F170+G170+H170+K170+L170+M170+N170+O170+P170</f>
        <v>41817366.062500007</v>
      </c>
      <c r="C170" s="139">
        <f>SUM(C171+C176+C179)</f>
        <v>3864176.6375000002</v>
      </c>
      <c r="D170" s="139">
        <f t="shared" ref="D170:H170" si="32">SUM(D171+D176+D179)</f>
        <v>4016348.7874999996</v>
      </c>
      <c r="E170" s="139">
        <f t="shared" si="32"/>
        <v>3668952</v>
      </c>
      <c r="F170" s="139">
        <f t="shared" si="32"/>
        <v>5067139</v>
      </c>
      <c r="G170" s="139">
        <f t="shared" si="32"/>
        <v>3662533.5</v>
      </c>
      <c r="H170" s="139">
        <f t="shared" si="32"/>
        <v>2705134.5</v>
      </c>
      <c r="J170" s="34" t="s">
        <v>4</v>
      </c>
      <c r="K170" s="209">
        <f>K171+K176+K179</f>
        <v>3094262.5</v>
      </c>
      <c r="L170" s="139">
        <f>SUM(L171+L176+L179)</f>
        <v>3153142.5</v>
      </c>
      <c r="M170" s="139">
        <f t="shared" ref="M170" si="33">SUM(M171+M176+M179)</f>
        <v>3290152.5</v>
      </c>
      <c r="N170" s="139">
        <f>SUM(N171+N176+N179)</f>
        <v>2766557.5000000005</v>
      </c>
      <c r="O170" s="139">
        <f t="shared" ref="O170:P170" si="34">SUM(O171+O176+O179)</f>
        <v>2657057</v>
      </c>
      <c r="P170" s="139">
        <f t="shared" si="34"/>
        <v>3871909.6375000002</v>
      </c>
    </row>
    <row r="171" spans="1:17" ht="12.95" customHeight="1">
      <c r="A171" s="34" t="s">
        <v>5</v>
      </c>
      <c r="B171" s="139">
        <f t="shared" ref="B171:B173" si="35">C171+D171+E171+F171+G171+H171+K171+L171+M171+N171+O171+P171</f>
        <v>92159</v>
      </c>
      <c r="C171" s="139">
        <f>SUM(C172:C175)</f>
        <v>5741</v>
      </c>
      <c r="D171" s="139">
        <f t="shared" ref="D171:H171" si="36">SUM(D172:D175)</f>
        <v>6829</v>
      </c>
      <c r="E171" s="139">
        <f t="shared" si="36"/>
        <v>4887</v>
      </c>
      <c r="F171" s="139">
        <f t="shared" si="36"/>
        <v>4143</v>
      </c>
      <c r="G171" s="139">
        <f t="shared" si="36"/>
        <v>4899</v>
      </c>
      <c r="H171" s="139">
        <f t="shared" si="36"/>
        <v>7014</v>
      </c>
      <c r="J171" s="34" t="s">
        <v>5</v>
      </c>
      <c r="K171" s="209">
        <f>SUM(K172:K175)</f>
        <v>6965</v>
      </c>
      <c r="L171" s="139">
        <f>SUM(L172:L175)</f>
        <v>8942</v>
      </c>
      <c r="M171" s="139">
        <f t="shared" ref="M171:P171" si="37">SUM(M172:M175)</f>
        <v>10165</v>
      </c>
      <c r="N171" s="139">
        <f t="shared" si="37"/>
        <v>10978</v>
      </c>
      <c r="O171" s="139">
        <f t="shared" si="37"/>
        <v>11527</v>
      </c>
      <c r="P171" s="139">
        <f t="shared" si="37"/>
        <v>10069</v>
      </c>
    </row>
    <row r="172" spans="1:17" ht="12.95" customHeight="1">
      <c r="A172" s="35" t="s">
        <v>12</v>
      </c>
      <c r="B172" s="139">
        <f t="shared" si="35"/>
        <v>47155</v>
      </c>
      <c r="C172" s="141">
        <v>3680</v>
      </c>
      <c r="D172" s="141">
        <v>3801</v>
      </c>
      <c r="E172" s="141">
        <v>2924</v>
      </c>
      <c r="F172" s="141">
        <v>2866</v>
      </c>
      <c r="G172" s="141">
        <v>2826</v>
      </c>
      <c r="H172" s="141">
        <v>3731</v>
      </c>
      <c r="J172" s="35" t="s">
        <v>12</v>
      </c>
      <c r="K172" s="141">
        <v>3795</v>
      </c>
      <c r="L172" s="141">
        <v>4065</v>
      </c>
      <c r="M172" s="141">
        <v>4642</v>
      </c>
      <c r="N172" s="141">
        <v>5130</v>
      </c>
      <c r="O172" s="141">
        <v>5037</v>
      </c>
      <c r="P172" s="141">
        <v>4658</v>
      </c>
    </row>
    <row r="173" spans="1:17" ht="12.95" customHeight="1">
      <c r="A173" s="35" t="s">
        <v>17</v>
      </c>
      <c r="B173" s="139">
        <f t="shared" si="35"/>
        <v>41444</v>
      </c>
      <c r="C173" s="141">
        <v>1929</v>
      </c>
      <c r="D173" s="141">
        <v>2570</v>
      </c>
      <c r="E173" s="141">
        <v>1841</v>
      </c>
      <c r="F173" s="141">
        <v>1150</v>
      </c>
      <c r="G173" s="141">
        <v>1928</v>
      </c>
      <c r="H173" s="141">
        <v>2652</v>
      </c>
      <c r="J173" s="35" t="s">
        <v>17</v>
      </c>
      <c r="K173" s="141">
        <v>2714</v>
      </c>
      <c r="L173" s="141">
        <v>4402</v>
      </c>
      <c r="M173" s="141">
        <v>5200</v>
      </c>
      <c r="N173" s="141">
        <v>5599</v>
      </c>
      <c r="O173" s="141">
        <v>6259</v>
      </c>
      <c r="P173" s="141">
        <v>5200</v>
      </c>
    </row>
    <row r="174" spans="1:17" ht="12.95" customHeight="1">
      <c r="A174" s="35" t="s">
        <v>23</v>
      </c>
      <c r="B174" s="139">
        <v>0</v>
      </c>
      <c r="C174" s="139">
        <v>0</v>
      </c>
      <c r="D174" s="139">
        <v>0</v>
      </c>
      <c r="E174" s="139">
        <v>0</v>
      </c>
      <c r="F174" s="139">
        <v>0</v>
      </c>
      <c r="G174" s="139">
        <v>0</v>
      </c>
      <c r="H174" s="139">
        <v>0</v>
      </c>
      <c r="J174" s="35" t="s">
        <v>23</v>
      </c>
      <c r="K174" s="139">
        <v>0</v>
      </c>
      <c r="L174" s="139">
        <v>0</v>
      </c>
      <c r="M174" s="139">
        <v>0</v>
      </c>
      <c r="N174" s="139">
        <v>0</v>
      </c>
      <c r="O174" s="139">
        <v>0</v>
      </c>
      <c r="P174" s="139">
        <v>0</v>
      </c>
    </row>
    <row r="175" spans="1:17" ht="12.95" customHeight="1">
      <c r="A175" s="35" t="s">
        <v>18</v>
      </c>
      <c r="B175" s="139">
        <f t="shared" ref="B175:B178" si="38">C175+D175+E175+F175+G175+H175+K175+L175+M175+N175+O175+P175</f>
        <v>3560</v>
      </c>
      <c r="C175" s="141">
        <v>132</v>
      </c>
      <c r="D175" s="141">
        <v>458</v>
      </c>
      <c r="E175" s="141">
        <v>122</v>
      </c>
      <c r="F175" s="141">
        <v>127</v>
      </c>
      <c r="G175" s="141">
        <v>145</v>
      </c>
      <c r="H175" s="141">
        <v>631</v>
      </c>
      <c r="J175" s="35" t="s">
        <v>18</v>
      </c>
      <c r="K175" s="141">
        <v>456</v>
      </c>
      <c r="L175" s="141">
        <v>475</v>
      </c>
      <c r="M175" s="141">
        <v>323</v>
      </c>
      <c r="N175" s="141">
        <v>249</v>
      </c>
      <c r="O175" s="141">
        <v>231</v>
      </c>
      <c r="P175" s="141">
        <v>211</v>
      </c>
    </row>
    <row r="176" spans="1:17" ht="12.95" customHeight="1">
      <c r="A176" s="34" t="s">
        <v>9</v>
      </c>
      <c r="B176" s="139">
        <f t="shared" si="38"/>
        <v>79599</v>
      </c>
      <c r="C176" s="139">
        <f>SUM(C177:C178)</f>
        <v>4305</v>
      </c>
      <c r="D176" s="139">
        <f t="shared" ref="D176:F176" si="39">SUM(D177:D178)</f>
        <v>7429</v>
      </c>
      <c r="E176" s="139">
        <f t="shared" si="39"/>
        <v>4669</v>
      </c>
      <c r="F176" s="139">
        <f t="shared" si="39"/>
        <v>5086</v>
      </c>
      <c r="G176" s="139">
        <f>SUM(G177:G178)</f>
        <v>5122</v>
      </c>
      <c r="H176" s="139">
        <f t="shared" ref="H176" si="40">SUM(H177:H178)</f>
        <v>6308</v>
      </c>
      <c r="J176" s="34" t="s">
        <v>9</v>
      </c>
      <c r="K176" s="139">
        <f>SUM(K177:K178)</f>
        <v>7435</v>
      </c>
      <c r="L176" s="139">
        <f t="shared" ref="L176" si="41">SUM(L177:L178)</f>
        <v>7463</v>
      </c>
      <c r="M176" s="139">
        <f>SUM(M177:M178)</f>
        <v>7725</v>
      </c>
      <c r="N176" s="139">
        <f t="shared" ref="N176:P176" si="42">SUM(N177:N178)</f>
        <v>8192</v>
      </c>
      <c r="O176" s="139">
        <f t="shared" si="42"/>
        <v>8155</v>
      </c>
      <c r="P176" s="139">
        <f t="shared" si="42"/>
        <v>7710</v>
      </c>
    </row>
    <row r="177" spans="1:17" ht="12.95" customHeight="1">
      <c r="A177" s="35" t="s">
        <v>16</v>
      </c>
      <c r="B177" s="139">
        <f t="shared" si="38"/>
        <v>42907</v>
      </c>
      <c r="C177" s="141">
        <v>2177</v>
      </c>
      <c r="D177" s="141">
        <v>3906</v>
      </c>
      <c r="E177" s="141">
        <v>2634</v>
      </c>
      <c r="F177" s="141">
        <v>2891</v>
      </c>
      <c r="G177" s="141">
        <v>2915</v>
      </c>
      <c r="H177" s="141">
        <v>3189</v>
      </c>
      <c r="J177" s="1" t="s">
        <v>16</v>
      </c>
      <c r="K177" s="208">
        <v>3905</v>
      </c>
      <c r="L177" s="141">
        <v>4049</v>
      </c>
      <c r="M177" s="141">
        <v>4183</v>
      </c>
      <c r="N177" s="141">
        <v>4458</v>
      </c>
      <c r="O177" s="141">
        <v>4432</v>
      </c>
      <c r="P177" s="141">
        <v>4168</v>
      </c>
    </row>
    <row r="178" spans="1:17" ht="12.95" customHeight="1">
      <c r="A178" s="35" t="s">
        <v>15</v>
      </c>
      <c r="B178" s="139">
        <f t="shared" si="38"/>
        <v>36692</v>
      </c>
      <c r="C178" s="141">
        <v>2128</v>
      </c>
      <c r="D178" s="141">
        <v>3523</v>
      </c>
      <c r="E178" s="141">
        <v>2035</v>
      </c>
      <c r="F178" s="141">
        <v>2195</v>
      </c>
      <c r="G178" s="141">
        <v>2207</v>
      </c>
      <c r="H178" s="141">
        <v>3119</v>
      </c>
      <c r="J178" s="1" t="s">
        <v>15</v>
      </c>
      <c r="K178" s="208">
        <v>3530</v>
      </c>
      <c r="L178" s="141">
        <v>3414</v>
      </c>
      <c r="M178" s="141">
        <v>3542</v>
      </c>
      <c r="N178" s="141">
        <v>3734</v>
      </c>
      <c r="O178" s="141">
        <v>3723</v>
      </c>
      <c r="P178" s="141">
        <v>3542</v>
      </c>
    </row>
    <row r="179" spans="1:17" ht="12.75" customHeight="1">
      <c r="A179" s="8" t="s">
        <v>26</v>
      </c>
      <c r="B179" s="209">
        <f>C179+D179+E179+F179+G179+H179+K179+L179+M179+N179+O179+P179</f>
        <v>41645608.062500007</v>
      </c>
      <c r="C179" s="139">
        <v>3854130.6375000002</v>
      </c>
      <c r="D179" s="139">
        <v>4002090.7874999996</v>
      </c>
      <c r="E179" s="139">
        <v>3659396</v>
      </c>
      <c r="F179" s="139">
        <v>5057910</v>
      </c>
      <c r="G179" s="139">
        <v>3652512.5</v>
      </c>
      <c r="H179" s="139">
        <v>2691812.5</v>
      </c>
      <c r="J179" s="8" t="s">
        <v>26</v>
      </c>
      <c r="K179" s="209">
        <v>3079862.5</v>
      </c>
      <c r="L179" s="139">
        <v>3136737.5</v>
      </c>
      <c r="M179" s="9">
        <v>3272262.5</v>
      </c>
      <c r="N179" s="139">
        <v>2747387.5000000005</v>
      </c>
      <c r="O179" s="139">
        <v>2637375</v>
      </c>
      <c r="P179" s="139">
        <v>3854130.6375000002</v>
      </c>
    </row>
    <row r="180" spans="1:17" ht="5.0999999999999996" customHeight="1">
      <c r="A180" s="36"/>
      <c r="B180" s="37"/>
      <c r="C180" s="38"/>
      <c r="D180" s="38"/>
      <c r="E180" s="38"/>
      <c r="F180" s="38"/>
      <c r="G180" s="38"/>
      <c r="H180" s="38"/>
      <c r="J180" s="36"/>
      <c r="K180" s="38"/>
      <c r="L180" s="38"/>
      <c r="M180" s="38"/>
      <c r="N180" s="38"/>
      <c r="O180" s="38"/>
      <c r="P180" s="38"/>
    </row>
    <row r="181" spans="1:17" ht="12.95" customHeight="1">
      <c r="H181" s="163" t="s">
        <v>94</v>
      </c>
      <c r="J181" s="180"/>
      <c r="P181" s="163" t="s">
        <v>94</v>
      </c>
    </row>
    <row r="182" spans="1:17" ht="12.95" customHeight="1"/>
    <row r="183" spans="1:17" ht="12.95" customHeight="1">
      <c r="A183" s="157" t="str">
        <f>A100</f>
        <v>13.2 PUNO: VOLUMEN ESTIMADO DE EXTRACCIÓN MENSUAL DE PRODUCTOS  HIDROBIOLÓGICOS, SEGÚN ESPECIE,</v>
      </c>
      <c r="B183" s="157"/>
      <c r="C183" s="157"/>
      <c r="D183" s="157"/>
      <c r="E183" s="157"/>
      <c r="F183" s="157"/>
      <c r="G183" s="157"/>
      <c r="H183" s="157"/>
      <c r="I183" s="19"/>
      <c r="J183" s="157" t="str">
        <f>A100</f>
        <v>13.2 PUNO: VOLUMEN ESTIMADO DE EXTRACCIÓN MENSUAL DE PRODUCTOS  HIDROBIOLÓGICOS, SEGÚN ESPECIE,</v>
      </c>
      <c r="K183" s="157"/>
      <c r="L183" s="157"/>
      <c r="M183" s="157"/>
      <c r="N183" s="157"/>
      <c r="O183" s="157"/>
      <c r="P183" s="157"/>
      <c r="Q183" s="157"/>
    </row>
    <row r="184" spans="1:17" ht="12.95" customHeight="1">
      <c r="A184" s="238" t="str">
        <f>A101</f>
        <v xml:space="preserve">        2019 - 2024</v>
      </c>
      <c r="B184" s="238"/>
      <c r="C184" s="238"/>
      <c r="D184" s="238"/>
      <c r="E184" s="238"/>
      <c r="F184" s="238"/>
      <c r="G184" s="238"/>
      <c r="H184" s="238"/>
      <c r="I184" s="19"/>
      <c r="J184" s="157" t="str">
        <f>A101</f>
        <v xml:space="preserve">        2019 - 2024</v>
      </c>
      <c r="K184" s="157"/>
      <c r="L184" s="157"/>
      <c r="M184" s="157"/>
      <c r="N184" s="157"/>
      <c r="O184" s="157"/>
      <c r="P184" s="157"/>
      <c r="Q184" s="157"/>
    </row>
    <row r="185" spans="1:17" ht="12.95" customHeight="1">
      <c r="A185" s="73" t="s">
        <v>107</v>
      </c>
      <c r="B185" s="29"/>
      <c r="C185" s="29"/>
      <c r="D185" s="29"/>
      <c r="E185" s="29"/>
      <c r="F185" s="29"/>
      <c r="G185" s="29"/>
      <c r="H185" s="29"/>
      <c r="I185" s="19"/>
      <c r="J185" s="73" t="s">
        <v>107</v>
      </c>
      <c r="K185" s="29"/>
      <c r="L185" s="29"/>
      <c r="M185" s="29"/>
      <c r="N185" s="29"/>
      <c r="O185" s="29"/>
      <c r="P185" s="29"/>
      <c r="Q185" s="29"/>
    </row>
    <row r="186" spans="1:17" ht="10.5" customHeight="1">
      <c r="A186" s="73"/>
      <c r="B186" s="29"/>
      <c r="C186" s="29"/>
      <c r="D186" s="29"/>
      <c r="E186" s="29"/>
      <c r="F186" s="29"/>
      <c r="G186" s="29"/>
      <c r="H186" s="29"/>
      <c r="I186" s="19"/>
      <c r="J186" s="73"/>
      <c r="P186" s="74" t="s">
        <v>98</v>
      </c>
    </row>
    <row r="187" spans="1:17" ht="12.95" customHeight="1">
      <c r="A187" s="174" t="s">
        <v>69</v>
      </c>
      <c r="B187" s="149" t="s">
        <v>4</v>
      </c>
      <c r="C187" s="146" t="s">
        <v>76</v>
      </c>
      <c r="D187" s="146" t="s">
        <v>77</v>
      </c>
      <c r="E187" s="146" t="s">
        <v>78</v>
      </c>
      <c r="F187" s="146" t="s">
        <v>79</v>
      </c>
      <c r="G187" s="146" t="s">
        <v>80</v>
      </c>
      <c r="H187" s="146" t="s">
        <v>81</v>
      </c>
      <c r="J187" s="174" t="s">
        <v>69</v>
      </c>
      <c r="K187" s="146" t="s">
        <v>82</v>
      </c>
      <c r="L187" s="146" t="s">
        <v>83</v>
      </c>
      <c r="M187" s="146" t="s">
        <v>84</v>
      </c>
      <c r="N187" s="147" t="s">
        <v>85</v>
      </c>
      <c r="O187" s="147" t="s">
        <v>86</v>
      </c>
      <c r="P187" s="148" t="s">
        <v>87</v>
      </c>
    </row>
    <row r="188" spans="1:17" ht="11.1" hidden="1" customHeight="1">
      <c r="A188" s="120">
        <v>2022</v>
      </c>
      <c r="B188" s="139"/>
      <c r="C188" s="140"/>
      <c r="D188" s="140"/>
      <c r="E188" s="140"/>
      <c r="F188" s="140"/>
      <c r="G188" s="140"/>
      <c r="H188" s="140"/>
      <c r="J188" s="120">
        <v>2022</v>
      </c>
      <c r="K188" s="140"/>
      <c r="L188" s="140"/>
      <c r="M188" s="140"/>
      <c r="N188" s="140"/>
      <c r="O188" s="140"/>
      <c r="P188" s="140"/>
    </row>
    <row r="189" spans="1:17" ht="11.1" hidden="1" customHeight="1">
      <c r="A189" s="34" t="s">
        <v>4</v>
      </c>
      <c r="B189" s="139">
        <f>C189+D189+E189+F189+G189+H189+K189+L189+M189+N189+O189+P189</f>
        <v>41817366.062500007</v>
      </c>
      <c r="C189" s="139">
        <f>SUM(C190+C195+C198)</f>
        <v>3864176.6375000002</v>
      </c>
      <c r="D189" s="139">
        <f t="shared" ref="D189" si="43">SUM(D190+D195+D198)</f>
        <v>4016348.7874999996</v>
      </c>
      <c r="E189" s="139">
        <f t="shared" ref="E189" si="44">SUM(E190+E195+E198)</f>
        <v>3668952</v>
      </c>
      <c r="F189" s="139">
        <f t="shared" ref="F189" si="45">SUM(F190+F195+F198)</f>
        <v>5067139</v>
      </c>
      <c r="G189" s="139">
        <f t="shared" ref="G189" si="46">SUM(G190+G195+G198)</f>
        <v>3662533.5</v>
      </c>
      <c r="H189" s="139">
        <f t="shared" ref="H189" si="47">SUM(H190+H195+H198)</f>
        <v>2705134.5</v>
      </c>
      <c r="J189" s="34" t="s">
        <v>4</v>
      </c>
      <c r="K189" s="209">
        <f>K190+K195+K198</f>
        <v>3094262.5</v>
      </c>
      <c r="L189" s="139">
        <f>SUM(L190+L195+L198)</f>
        <v>3153142.5</v>
      </c>
      <c r="M189" s="139">
        <f t="shared" ref="M189" si="48">SUM(M190+M195+M198)</f>
        <v>3290152.5</v>
      </c>
      <c r="N189" s="139">
        <f>SUM(N190+N195+N198)</f>
        <v>2766557.5000000005</v>
      </c>
      <c r="O189" s="139">
        <f t="shared" ref="O189" si="49">SUM(O190+O195+O198)</f>
        <v>2657057</v>
      </c>
      <c r="P189" s="139">
        <f t="shared" ref="P189" si="50">SUM(P190+P195+P198)</f>
        <v>3871909.6375000002</v>
      </c>
    </row>
    <row r="190" spans="1:17" ht="14.25" hidden="1" customHeight="1">
      <c r="A190" s="34" t="s">
        <v>5</v>
      </c>
      <c r="B190" s="139">
        <f t="shared" ref="B190:B197" si="51">C190+D190+E190+F190+G190+H190+K190+L190+M190+N190+O190+P190</f>
        <v>92159</v>
      </c>
      <c r="C190" s="139">
        <f>SUM(C191:C194)</f>
        <v>5741</v>
      </c>
      <c r="D190" s="139">
        <f t="shared" ref="D190" si="52">SUM(D191:D194)</f>
        <v>6829</v>
      </c>
      <c r="E190" s="139">
        <f t="shared" ref="E190" si="53">SUM(E191:E194)</f>
        <v>4887</v>
      </c>
      <c r="F190" s="139">
        <f t="shared" ref="F190" si="54">SUM(F191:F194)</f>
        <v>4143</v>
      </c>
      <c r="G190" s="139">
        <f t="shared" ref="G190" si="55">SUM(G191:G194)</f>
        <v>4899</v>
      </c>
      <c r="H190" s="139">
        <f t="shared" ref="H190" si="56">SUM(H191:H194)</f>
        <v>7014</v>
      </c>
      <c r="J190" s="34" t="s">
        <v>5</v>
      </c>
      <c r="K190" s="209">
        <f>SUM(K191:K194)</f>
        <v>6965</v>
      </c>
      <c r="L190" s="139">
        <f>SUM(L191:L194)</f>
        <v>8942</v>
      </c>
      <c r="M190" s="139">
        <f t="shared" ref="M190" si="57">SUM(M191:M194)</f>
        <v>10165</v>
      </c>
      <c r="N190" s="139">
        <f t="shared" ref="N190" si="58">SUM(N191:N194)</f>
        <v>10978</v>
      </c>
      <c r="O190" s="139">
        <f t="shared" ref="O190" si="59">SUM(O191:O194)</f>
        <v>11527</v>
      </c>
      <c r="P190" s="139">
        <f t="shared" ref="P190" si="60">SUM(P191:P194)</f>
        <v>10069</v>
      </c>
    </row>
    <row r="191" spans="1:17" ht="14.25" hidden="1" customHeight="1">
      <c r="A191" s="35" t="s">
        <v>12</v>
      </c>
      <c r="B191" s="139">
        <f t="shared" si="51"/>
        <v>47155</v>
      </c>
      <c r="C191" s="141">
        <v>3680</v>
      </c>
      <c r="D191" s="141">
        <v>3801</v>
      </c>
      <c r="E191" s="141">
        <v>2924</v>
      </c>
      <c r="F191" s="141">
        <v>2866</v>
      </c>
      <c r="G191" s="141">
        <v>2826</v>
      </c>
      <c r="H191" s="141">
        <v>3731</v>
      </c>
      <c r="J191" s="35" t="s">
        <v>12</v>
      </c>
      <c r="K191" s="141">
        <v>3795</v>
      </c>
      <c r="L191" s="141">
        <v>4065</v>
      </c>
      <c r="M191" s="141">
        <v>4642</v>
      </c>
      <c r="N191" s="141">
        <v>5130</v>
      </c>
      <c r="O191" s="141">
        <v>5037</v>
      </c>
      <c r="P191" s="141">
        <v>4658</v>
      </c>
    </row>
    <row r="192" spans="1:17" ht="14.25" hidden="1" customHeight="1">
      <c r="A192" s="35" t="s">
        <v>17</v>
      </c>
      <c r="B192" s="139">
        <f t="shared" si="51"/>
        <v>41444</v>
      </c>
      <c r="C192" s="141">
        <v>1929</v>
      </c>
      <c r="D192" s="141">
        <v>2570</v>
      </c>
      <c r="E192" s="141">
        <v>1841</v>
      </c>
      <c r="F192" s="141">
        <v>1150</v>
      </c>
      <c r="G192" s="141">
        <v>1928</v>
      </c>
      <c r="H192" s="141">
        <v>2652</v>
      </c>
      <c r="J192" s="35" t="s">
        <v>17</v>
      </c>
      <c r="K192" s="141">
        <v>2714</v>
      </c>
      <c r="L192" s="141">
        <v>4402</v>
      </c>
      <c r="M192" s="141">
        <v>5200</v>
      </c>
      <c r="N192" s="141">
        <v>5599</v>
      </c>
      <c r="O192" s="141">
        <v>6259</v>
      </c>
      <c r="P192" s="141">
        <v>5200</v>
      </c>
    </row>
    <row r="193" spans="1:18" ht="14.25" hidden="1" customHeight="1">
      <c r="A193" s="35" t="s">
        <v>23</v>
      </c>
      <c r="B193" s="139">
        <v>0</v>
      </c>
      <c r="C193" s="139">
        <v>0</v>
      </c>
      <c r="D193" s="139">
        <v>0</v>
      </c>
      <c r="E193" s="139">
        <v>0</v>
      </c>
      <c r="F193" s="139">
        <v>0</v>
      </c>
      <c r="G193" s="139">
        <v>0</v>
      </c>
      <c r="H193" s="139">
        <v>0</v>
      </c>
      <c r="J193" s="35" t="s">
        <v>23</v>
      </c>
      <c r="K193" s="139">
        <v>0</v>
      </c>
      <c r="L193" s="139">
        <v>0</v>
      </c>
      <c r="M193" s="139">
        <v>0</v>
      </c>
      <c r="N193" s="139">
        <v>0</v>
      </c>
      <c r="O193" s="139">
        <v>0</v>
      </c>
      <c r="P193" s="139">
        <v>0</v>
      </c>
    </row>
    <row r="194" spans="1:18" ht="14.25" hidden="1" customHeight="1">
      <c r="A194" s="35" t="s">
        <v>18</v>
      </c>
      <c r="B194" s="139">
        <f t="shared" si="51"/>
        <v>3560</v>
      </c>
      <c r="C194" s="141">
        <v>132</v>
      </c>
      <c r="D194" s="141">
        <v>458</v>
      </c>
      <c r="E194" s="141">
        <v>122</v>
      </c>
      <c r="F194" s="141">
        <v>127</v>
      </c>
      <c r="G194" s="141">
        <v>145</v>
      </c>
      <c r="H194" s="141">
        <v>631</v>
      </c>
      <c r="J194" s="35" t="s">
        <v>18</v>
      </c>
      <c r="K194" s="141">
        <v>456</v>
      </c>
      <c r="L194" s="141">
        <v>475</v>
      </c>
      <c r="M194" s="141">
        <v>323</v>
      </c>
      <c r="N194" s="141">
        <v>249</v>
      </c>
      <c r="O194" s="141">
        <v>231</v>
      </c>
      <c r="P194" s="141">
        <v>211</v>
      </c>
    </row>
    <row r="195" spans="1:18" ht="14.25" hidden="1" customHeight="1">
      <c r="A195" s="34" t="s">
        <v>9</v>
      </c>
      <c r="B195" s="139">
        <f t="shared" si="51"/>
        <v>79599</v>
      </c>
      <c r="C195" s="139">
        <f>SUM(C196:C197)</f>
        <v>4305</v>
      </c>
      <c r="D195" s="139">
        <f t="shared" ref="D195" si="61">SUM(D196:D197)</f>
        <v>7429</v>
      </c>
      <c r="E195" s="139">
        <f t="shared" ref="E195" si="62">SUM(E196:E197)</f>
        <v>4669</v>
      </c>
      <c r="F195" s="139">
        <f t="shared" ref="F195" si="63">SUM(F196:F197)</f>
        <v>5086</v>
      </c>
      <c r="G195" s="139">
        <f>SUM(G196:G197)</f>
        <v>5122</v>
      </c>
      <c r="H195" s="139">
        <f t="shared" ref="H195" si="64">SUM(H196:H197)</f>
        <v>6308</v>
      </c>
      <c r="J195" s="34" t="s">
        <v>9</v>
      </c>
      <c r="K195" s="139">
        <f>SUM(K196:K197)</f>
        <v>7435</v>
      </c>
      <c r="L195" s="139">
        <f t="shared" ref="L195" si="65">SUM(L196:L197)</f>
        <v>7463</v>
      </c>
      <c r="M195" s="139">
        <f>SUM(M196:M197)</f>
        <v>7725</v>
      </c>
      <c r="N195" s="139">
        <f t="shared" ref="N195" si="66">SUM(N196:N197)</f>
        <v>8192</v>
      </c>
      <c r="O195" s="139">
        <f t="shared" ref="O195" si="67">SUM(O196:O197)</f>
        <v>8155</v>
      </c>
      <c r="P195" s="139">
        <f t="shared" ref="P195" si="68">SUM(P196:P197)</f>
        <v>7710</v>
      </c>
    </row>
    <row r="196" spans="1:18" ht="14.25" hidden="1" customHeight="1">
      <c r="A196" s="35" t="s">
        <v>16</v>
      </c>
      <c r="B196" s="139">
        <f t="shared" si="51"/>
        <v>42907</v>
      </c>
      <c r="C196" s="141">
        <v>2177</v>
      </c>
      <c r="D196" s="141">
        <v>3906</v>
      </c>
      <c r="E196" s="141">
        <v>2634</v>
      </c>
      <c r="F196" s="141">
        <v>2891</v>
      </c>
      <c r="G196" s="141">
        <v>2915</v>
      </c>
      <c r="H196" s="141">
        <v>3189</v>
      </c>
      <c r="J196" s="1" t="s">
        <v>16</v>
      </c>
      <c r="K196" s="208">
        <v>3905</v>
      </c>
      <c r="L196" s="141">
        <v>4049</v>
      </c>
      <c r="M196" s="141">
        <v>4183</v>
      </c>
      <c r="N196" s="141">
        <v>4458</v>
      </c>
      <c r="O196" s="141">
        <v>4432</v>
      </c>
      <c r="P196" s="141">
        <v>4168</v>
      </c>
    </row>
    <row r="197" spans="1:18" ht="14.25" hidden="1" customHeight="1">
      <c r="A197" s="35" t="s">
        <v>15</v>
      </c>
      <c r="B197" s="139">
        <f t="shared" si="51"/>
        <v>36692</v>
      </c>
      <c r="C197" s="141">
        <v>2128</v>
      </c>
      <c r="D197" s="141">
        <v>3523</v>
      </c>
      <c r="E197" s="141">
        <v>2035</v>
      </c>
      <c r="F197" s="141">
        <v>2195</v>
      </c>
      <c r="G197" s="141">
        <v>2207</v>
      </c>
      <c r="H197" s="141">
        <v>3119</v>
      </c>
      <c r="J197" s="1" t="s">
        <v>15</v>
      </c>
      <c r="K197" s="208">
        <v>3530</v>
      </c>
      <c r="L197" s="141">
        <v>3414</v>
      </c>
      <c r="M197" s="141">
        <v>3542</v>
      </c>
      <c r="N197" s="141">
        <v>3734</v>
      </c>
      <c r="O197" s="141">
        <v>3723</v>
      </c>
      <c r="P197" s="141">
        <v>3542</v>
      </c>
    </row>
    <row r="198" spans="1:18" ht="14.25" hidden="1" customHeight="1">
      <c r="A198" s="8" t="s">
        <v>26</v>
      </c>
      <c r="B198" s="209">
        <f>C198+D198+E198+F198+G198+H198+K198+L198+M198+N198+O198+P198</f>
        <v>41645608.062500007</v>
      </c>
      <c r="C198" s="139">
        <v>3854130.6375000002</v>
      </c>
      <c r="D198" s="139">
        <v>4002090.7874999996</v>
      </c>
      <c r="E198" s="139">
        <v>3659396</v>
      </c>
      <c r="F198" s="139">
        <v>5057910</v>
      </c>
      <c r="G198" s="139">
        <v>3652512.5</v>
      </c>
      <c r="H198" s="139">
        <v>2691812.5</v>
      </c>
      <c r="J198" s="8" t="s">
        <v>26</v>
      </c>
      <c r="K198" s="209">
        <v>3079862.5</v>
      </c>
      <c r="L198" s="139">
        <v>3136737.5</v>
      </c>
      <c r="M198" s="9">
        <v>3272262.5</v>
      </c>
      <c r="N198" s="139">
        <v>2747387.5000000005</v>
      </c>
      <c r="O198" s="139">
        <v>2637375</v>
      </c>
      <c r="P198" s="139">
        <v>3854130.6375000002</v>
      </c>
    </row>
    <row r="199" spans="1:18" ht="5.0999999999999996" customHeight="1">
      <c r="A199" s="8"/>
      <c r="B199" s="209"/>
      <c r="C199" s="139"/>
      <c r="D199" s="139"/>
      <c r="E199" s="139"/>
      <c r="F199" s="139"/>
      <c r="G199" s="139"/>
      <c r="H199" s="139"/>
      <c r="J199" s="8"/>
      <c r="K199" s="209"/>
      <c r="L199" s="139"/>
      <c r="M199" s="9"/>
      <c r="N199" s="139"/>
      <c r="O199" s="139"/>
      <c r="P199" s="139"/>
    </row>
    <row r="200" spans="1:18" ht="14.25" customHeight="1">
      <c r="A200" s="196">
        <v>2023</v>
      </c>
      <c r="B200" s="209"/>
      <c r="C200" s="140"/>
      <c r="D200" s="140"/>
      <c r="E200" s="140"/>
      <c r="F200" s="140"/>
      <c r="G200" s="140"/>
      <c r="H200" s="140"/>
      <c r="J200" s="196">
        <v>2023</v>
      </c>
      <c r="K200" s="209"/>
      <c r="L200" s="140"/>
      <c r="M200" s="140"/>
      <c r="N200" s="140"/>
      <c r="O200" s="140"/>
      <c r="P200" s="140"/>
    </row>
    <row r="201" spans="1:18" ht="14.25" customHeight="1">
      <c r="A201" s="34" t="s">
        <v>4</v>
      </c>
      <c r="B201" s="139">
        <f>C201+D201+E201+F201+G201+H201+K201+L201+M201+N201+O201+P201</f>
        <v>190486</v>
      </c>
      <c r="C201" s="139">
        <f t="shared" ref="C201:H201" si="69">SUM(C202+C207+C222)</f>
        <v>14929</v>
      </c>
      <c r="D201" s="139">
        <f t="shared" si="69"/>
        <v>14169</v>
      </c>
      <c r="E201" s="139">
        <f t="shared" si="69"/>
        <v>15069</v>
      </c>
      <c r="F201" s="139">
        <f t="shared" si="69"/>
        <v>15319</v>
      </c>
      <c r="G201" s="139">
        <f t="shared" si="69"/>
        <v>15306</v>
      </c>
      <c r="H201" s="139">
        <f t="shared" si="69"/>
        <v>15414</v>
      </c>
      <c r="J201" s="8" t="s">
        <v>4</v>
      </c>
      <c r="K201" s="209">
        <f>K202+K207+K222</f>
        <v>15456</v>
      </c>
      <c r="L201" s="139">
        <f>SUM(L202+L207+L222)</f>
        <v>15503</v>
      </c>
      <c r="M201" s="139">
        <f>SUM(M202+M207+M222)</f>
        <v>15577</v>
      </c>
      <c r="N201" s="139">
        <f>SUM(N202+N207+N222)</f>
        <v>15961</v>
      </c>
      <c r="O201" s="139">
        <f>SUM(O202+O207+O222)</f>
        <v>15961</v>
      </c>
      <c r="P201" s="139">
        <f>SUM(P202+P207+P222)</f>
        <v>21822</v>
      </c>
    </row>
    <row r="202" spans="1:18" ht="14.25" customHeight="1">
      <c r="A202" s="34" t="s">
        <v>5</v>
      </c>
      <c r="B202" s="139">
        <f t="shared" ref="B202:B209" si="70">C202+D202+E202+F202+G202+H202+K202+L202+M202+N202+O202+P202</f>
        <v>114549</v>
      </c>
      <c r="C202" s="139">
        <f>SUM(C203:C206)</f>
        <v>9158</v>
      </c>
      <c r="D202" s="139">
        <f t="shared" ref="D202:H202" si="71">SUM(D203:D206)</f>
        <v>6751</v>
      </c>
      <c r="E202" s="139">
        <f t="shared" si="71"/>
        <v>9260</v>
      </c>
      <c r="F202" s="139">
        <f t="shared" si="71"/>
        <v>9512</v>
      </c>
      <c r="G202" s="139">
        <f t="shared" si="71"/>
        <v>9497</v>
      </c>
      <c r="H202" s="139">
        <f t="shared" si="71"/>
        <v>9601</v>
      </c>
      <c r="J202" s="8" t="s">
        <v>5</v>
      </c>
      <c r="K202" s="209">
        <f>SUM(K203:K206)</f>
        <v>9627</v>
      </c>
      <c r="L202" s="139">
        <f>SUM(L203:L206)</f>
        <v>9659</v>
      </c>
      <c r="M202" s="139">
        <f t="shared" ref="M202" si="72">SUM(M203:M206)</f>
        <v>9716</v>
      </c>
      <c r="N202" s="139">
        <f t="shared" ref="N202" si="73">SUM(N203:N206)</f>
        <v>10083</v>
      </c>
      <c r="O202" s="139">
        <f t="shared" ref="O202" si="74">SUM(O203:O206)</f>
        <v>10083</v>
      </c>
      <c r="P202" s="139">
        <f t="shared" ref="P202" si="75">SUM(P203:P206)</f>
        <v>11602</v>
      </c>
    </row>
    <row r="203" spans="1:18" ht="14.25" customHeight="1">
      <c r="A203" s="35" t="s">
        <v>12</v>
      </c>
      <c r="B203" s="139">
        <f t="shared" si="70"/>
        <v>62243</v>
      </c>
      <c r="C203" s="141">
        <v>4825</v>
      </c>
      <c r="D203" s="141">
        <v>3758</v>
      </c>
      <c r="E203" s="141">
        <v>4865</v>
      </c>
      <c r="F203" s="141">
        <v>5132</v>
      </c>
      <c r="G203" s="141">
        <v>5134</v>
      </c>
      <c r="H203" s="141">
        <v>5127</v>
      </c>
      <c r="J203" s="1" t="s">
        <v>12</v>
      </c>
      <c r="K203" s="208">
        <v>5138</v>
      </c>
      <c r="L203" s="141">
        <v>5148</v>
      </c>
      <c r="M203" s="141">
        <v>5186</v>
      </c>
      <c r="N203" s="141">
        <v>5195</v>
      </c>
      <c r="O203" s="141">
        <v>5195</v>
      </c>
      <c r="P203" s="141">
        <v>7540</v>
      </c>
    </row>
    <row r="204" spans="1:18" ht="14.25" customHeight="1">
      <c r="A204" s="35" t="s">
        <v>17</v>
      </c>
      <c r="B204" s="139">
        <f t="shared" si="70"/>
        <v>48227</v>
      </c>
      <c r="C204" s="141">
        <v>4076</v>
      </c>
      <c r="D204" s="141">
        <v>2548</v>
      </c>
      <c r="E204" s="141">
        <v>4112</v>
      </c>
      <c r="F204" s="141">
        <v>4110</v>
      </c>
      <c r="G204" s="141">
        <v>4098</v>
      </c>
      <c r="H204" s="141">
        <v>4205</v>
      </c>
      <c r="J204" s="1" t="s">
        <v>17</v>
      </c>
      <c r="K204" s="208">
        <v>4213</v>
      </c>
      <c r="L204" s="141">
        <v>4227</v>
      </c>
      <c r="M204" s="141">
        <v>4237</v>
      </c>
      <c r="N204" s="141">
        <v>4245</v>
      </c>
      <c r="O204" s="141">
        <v>4245</v>
      </c>
      <c r="P204" s="141">
        <v>3911</v>
      </c>
    </row>
    <row r="205" spans="1:18" ht="14.25" customHeight="1">
      <c r="A205" s="35" t="s">
        <v>23</v>
      </c>
      <c r="B205" s="139">
        <f t="shared" si="70"/>
        <v>0</v>
      </c>
      <c r="C205" s="139">
        <v>0</v>
      </c>
      <c r="D205" s="139">
        <v>0</v>
      </c>
      <c r="E205" s="139">
        <v>0</v>
      </c>
      <c r="F205" s="139">
        <v>0</v>
      </c>
      <c r="G205" s="139">
        <v>0</v>
      </c>
      <c r="H205" s="139">
        <v>0</v>
      </c>
      <c r="J205" s="35" t="s">
        <v>23</v>
      </c>
      <c r="K205" s="139">
        <v>0</v>
      </c>
      <c r="L205" s="139">
        <v>0</v>
      </c>
      <c r="M205" s="139">
        <v>0</v>
      </c>
      <c r="N205" s="139">
        <v>0</v>
      </c>
      <c r="O205" s="139">
        <v>0</v>
      </c>
      <c r="P205" s="139">
        <v>0</v>
      </c>
    </row>
    <row r="206" spans="1:18" ht="14.25" customHeight="1">
      <c r="A206" s="35" t="s">
        <v>18</v>
      </c>
      <c r="B206" s="139">
        <f t="shared" si="70"/>
        <v>4079</v>
      </c>
      <c r="C206" s="46">
        <v>257</v>
      </c>
      <c r="D206" s="46">
        <v>445</v>
      </c>
      <c r="E206" s="46">
        <v>283</v>
      </c>
      <c r="F206" s="46">
        <v>270</v>
      </c>
      <c r="G206" s="46">
        <v>265</v>
      </c>
      <c r="H206" s="46">
        <v>269</v>
      </c>
      <c r="J206" s="35" t="s">
        <v>18</v>
      </c>
      <c r="K206" s="46">
        <v>276</v>
      </c>
      <c r="L206" s="46">
        <v>284</v>
      </c>
      <c r="M206" s="46">
        <v>293</v>
      </c>
      <c r="N206" s="46">
        <v>643</v>
      </c>
      <c r="O206" s="46">
        <v>643</v>
      </c>
      <c r="P206" s="46">
        <v>151</v>
      </c>
    </row>
    <row r="207" spans="1:18" ht="14.25" customHeight="1">
      <c r="A207" s="34" t="s">
        <v>9</v>
      </c>
      <c r="B207" s="139">
        <f t="shared" si="70"/>
        <v>75937</v>
      </c>
      <c r="C207" s="139">
        <f>SUM(C208:C209)</f>
        <v>5771</v>
      </c>
      <c r="D207" s="139">
        <f t="shared" ref="D207:H207" si="76">SUM(D208:D209)</f>
        <v>7418</v>
      </c>
      <c r="E207" s="139">
        <f t="shared" si="76"/>
        <v>5809</v>
      </c>
      <c r="F207" s="139">
        <f t="shared" si="76"/>
        <v>5807</v>
      </c>
      <c r="G207" s="139">
        <f t="shared" si="76"/>
        <v>5809</v>
      </c>
      <c r="H207" s="139">
        <f t="shared" si="76"/>
        <v>5813</v>
      </c>
      <c r="J207" s="34" t="s">
        <v>9</v>
      </c>
      <c r="K207" s="139">
        <f>SUM(K208:K209)</f>
        <v>5829</v>
      </c>
      <c r="L207" s="139">
        <f t="shared" ref="L207" si="77">SUM(L208:L209)</f>
        <v>5844</v>
      </c>
      <c r="M207" s="139">
        <f t="shared" ref="M207" si="78">SUM(M208:M209)</f>
        <v>5861</v>
      </c>
      <c r="N207" s="139">
        <f t="shared" ref="N207" si="79">SUM(N208:N209)</f>
        <v>5878</v>
      </c>
      <c r="O207" s="139">
        <f t="shared" ref="O207" si="80">SUM(O208:O209)</f>
        <v>5878</v>
      </c>
      <c r="P207" s="139">
        <f t="shared" ref="P207" si="81">SUM(P208:P209)</f>
        <v>10220</v>
      </c>
    </row>
    <row r="208" spans="1:18" ht="14.25" customHeight="1">
      <c r="A208" s="35" t="s">
        <v>16</v>
      </c>
      <c r="B208" s="139">
        <f t="shared" si="70"/>
        <v>38945</v>
      </c>
      <c r="C208" s="141">
        <v>3045</v>
      </c>
      <c r="D208" s="141">
        <v>3909</v>
      </c>
      <c r="E208" s="141">
        <v>3052</v>
      </c>
      <c r="F208" s="141">
        <v>3029</v>
      </c>
      <c r="G208" s="141">
        <v>3036</v>
      </c>
      <c r="H208" s="141">
        <v>3037</v>
      </c>
      <c r="J208" s="35" t="s">
        <v>16</v>
      </c>
      <c r="K208" s="141">
        <v>3045</v>
      </c>
      <c r="L208" s="141">
        <v>3046</v>
      </c>
      <c r="M208" s="141">
        <v>3053</v>
      </c>
      <c r="N208" s="46">
        <v>3061</v>
      </c>
      <c r="O208" s="46">
        <v>3061</v>
      </c>
      <c r="P208" s="46">
        <v>4571</v>
      </c>
      <c r="R208" s="219"/>
    </row>
    <row r="209" spans="1:16" ht="14.25" customHeight="1">
      <c r="A209" s="35" t="s">
        <v>15</v>
      </c>
      <c r="B209" s="139">
        <f t="shared" si="70"/>
        <v>36992</v>
      </c>
      <c r="C209" s="141">
        <v>2726</v>
      </c>
      <c r="D209" s="141">
        <v>3509</v>
      </c>
      <c r="E209" s="141">
        <v>2757</v>
      </c>
      <c r="F209" s="141">
        <v>2778</v>
      </c>
      <c r="G209" s="141">
        <v>2773</v>
      </c>
      <c r="H209" s="141">
        <v>2776</v>
      </c>
      <c r="J209" s="35" t="s">
        <v>15</v>
      </c>
      <c r="K209" s="141">
        <v>2784</v>
      </c>
      <c r="L209" s="141">
        <v>2798</v>
      </c>
      <c r="M209" s="141">
        <v>2808</v>
      </c>
      <c r="N209" s="46">
        <v>2817</v>
      </c>
      <c r="O209" s="46">
        <v>2817</v>
      </c>
      <c r="P209" s="46">
        <v>5649</v>
      </c>
    </row>
    <row r="210" spans="1:16" ht="14.25" customHeight="1">
      <c r="A210" s="34" t="s">
        <v>26</v>
      </c>
      <c r="B210" s="139">
        <f>C210+D210+E210+F210+G210+H210+K210+L210+M210+N210+O210+P210</f>
        <v>22449991</v>
      </c>
      <c r="C210" s="139">
        <v>1165205</v>
      </c>
      <c r="D210" s="139">
        <v>2127328</v>
      </c>
      <c r="E210" s="139">
        <v>3461348</v>
      </c>
      <c r="F210" s="139">
        <v>4130263</v>
      </c>
      <c r="G210" s="139">
        <v>1223625</v>
      </c>
      <c r="H210" s="139">
        <v>1860138</v>
      </c>
      <c r="J210" s="35" t="s">
        <v>26</v>
      </c>
      <c r="K210" s="139">
        <v>2512250</v>
      </c>
      <c r="L210" s="139">
        <v>940063</v>
      </c>
      <c r="M210" s="9">
        <v>962812</v>
      </c>
      <c r="N210" s="139">
        <v>1950812</v>
      </c>
      <c r="O210" s="139">
        <v>1013027</v>
      </c>
      <c r="P210" s="139">
        <v>1103120</v>
      </c>
    </row>
    <row r="211" spans="1:16" ht="14.25" customHeight="1">
      <c r="A211" s="120" t="s">
        <v>115</v>
      </c>
      <c r="B211" s="139"/>
      <c r="C211" s="140"/>
      <c r="D211" s="140"/>
      <c r="E211" s="140"/>
      <c r="F211" s="140"/>
      <c r="G211" s="140"/>
      <c r="H211" s="140"/>
      <c r="J211" s="120" t="s">
        <v>115</v>
      </c>
      <c r="K211" s="140"/>
      <c r="L211" s="140"/>
      <c r="M211" s="140"/>
      <c r="N211" s="140"/>
      <c r="O211" s="140"/>
      <c r="P211" s="140"/>
    </row>
    <row r="212" spans="1:16" ht="14.25" customHeight="1">
      <c r="A212" s="34" t="s">
        <v>4</v>
      </c>
      <c r="B212" s="139">
        <f>C212+D212+E212+F212+G212+H212+K212+L212+M212</f>
        <v>19130890.5</v>
      </c>
      <c r="C212" s="139">
        <f>C213+C218+C221</f>
        <v>3868176</v>
      </c>
      <c r="D212" s="139">
        <f>D213+D218+D221</f>
        <v>1270810</v>
      </c>
      <c r="E212" s="139">
        <f t="shared" ref="E212:H212" si="82">E213+E218+E221</f>
        <v>2200229</v>
      </c>
      <c r="F212" s="139">
        <f t="shared" si="82"/>
        <v>2973488</v>
      </c>
      <c r="G212" s="139">
        <f t="shared" si="82"/>
        <v>1650987</v>
      </c>
      <c r="H212" s="139">
        <f t="shared" si="82"/>
        <v>1545604</v>
      </c>
      <c r="J212" s="34" t="s">
        <v>4</v>
      </c>
      <c r="K212" s="139">
        <f t="shared" ref="K212:L212" si="83">SUM(K213+K218+K221)</f>
        <v>1951557</v>
      </c>
      <c r="L212" s="139">
        <f t="shared" si="83"/>
        <v>1490777</v>
      </c>
      <c r="M212" s="139">
        <f>SUM(M213+M218+M221)</f>
        <v>2179262.5</v>
      </c>
      <c r="N212" s="139" t="s">
        <v>64</v>
      </c>
      <c r="O212" s="139" t="s">
        <v>64</v>
      </c>
      <c r="P212" s="139" t="s">
        <v>64</v>
      </c>
    </row>
    <row r="213" spans="1:16" ht="14.25" customHeight="1">
      <c r="A213" s="34" t="s">
        <v>5</v>
      </c>
      <c r="B213" s="139">
        <f t="shared" ref="B213:B221" si="84">C213+D213+E213+F213+G213+H213+K213+L213+M213</f>
        <v>85726</v>
      </c>
      <c r="C213" s="139">
        <f>C214+C215+C216+C217</f>
        <v>8629</v>
      </c>
      <c r="D213" s="139">
        <f t="shared" ref="D213:H213" si="85">D214+D215+D216+D217</f>
        <v>9532</v>
      </c>
      <c r="E213" s="139">
        <f t="shared" si="85"/>
        <v>10507</v>
      </c>
      <c r="F213" s="139">
        <f t="shared" si="85"/>
        <v>9767</v>
      </c>
      <c r="G213" s="139">
        <f t="shared" si="85"/>
        <v>9538</v>
      </c>
      <c r="H213" s="139">
        <f t="shared" si="85"/>
        <v>9579</v>
      </c>
      <c r="J213" s="34" t="s">
        <v>5</v>
      </c>
      <c r="K213" s="139">
        <v>9545</v>
      </c>
      <c r="L213" s="139">
        <v>9500</v>
      </c>
      <c r="M213" s="139">
        <v>9129</v>
      </c>
      <c r="N213" s="139" t="s">
        <v>64</v>
      </c>
      <c r="O213" s="139" t="s">
        <v>64</v>
      </c>
      <c r="P213" s="139" t="s">
        <v>64</v>
      </c>
    </row>
    <row r="214" spans="1:16" ht="14.25" customHeight="1">
      <c r="A214" s="35" t="s">
        <v>12</v>
      </c>
      <c r="B214" s="139">
        <f t="shared" si="84"/>
        <v>46007</v>
      </c>
      <c r="C214" s="141">
        <v>4658</v>
      </c>
      <c r="D214" s="141">
        <v>5114</v>
      </c>
      <c r="E214" s="141">
        <v>5663</v>
      </c>
      <c r="F214" s="141">
        <v>5226</v>
      </c>
      <c r="G214" s="141">
        <v>5116</v>
      </c>
      <c r="H214" s="141">
        <v>5149</v>
      </c>
      <c r="J214" s="35" t="s">
        <v>12</v>
      </c>
      <c r="K214" s="141">
        <v>5115</v>
      </c>
      <c r="L214" s="141">
        <v>5100</v>
      </c>
      <c r="M214" s="141">
        <v>4866</v>
      </c>
      <c r="N214" s="139" t="s">
        <v>64</v>
      </c>
      <c r="O214" s="139" t="s">
        <v>64</v>
      </c>
      <c r="P214" s="139" t="s">
        <v>64</v>
      </c>
    </row>
    <row r="215" spans="1:16" ht="14.25" customHeight="1">
      <c r="A215" s="35" t="s">
        <v>17</v>
      </c>
      <c r="B215" s="139">
        <f t="shared" si="84"/>
        <v>37365</v>
      </c>
      <c r="C215" s="141">
        <v>3765</v>
      </c>
      <c r="D215" s="141">
        <v>4131</v>
      </c>
      <c r="E215" s="141">
        <v>4530</v>
      </c>
      <c r="F215" s="141">
        <v>4241</v>
      </c>
      <c r="G215" s="141">
        <v>4152</v>
      </c>
      <c r="H215" s="141">
        <v>4174</v>
      </c>
      <c r="J215" s="35" t="s">
        <v>17</v>
      </c>
      <c r="K215" s="141">
        <v>4181</v>
      </c>
      <c r="L215" s="141">
        <v>4160</v>
      </c>
      <c r="M215" s="141">
        <v>4031</v>
      </c>
      <c r="N215" s="139" t="s">
        <v>64</v>
      </c>
      <c r="O215" s="139" t="s">
        <v>64</v>
      </c>
      <c r="P215" s="139" t="s">
        <v>64</v>
      </c>
    </row>
    <row r="216" spans="1:16" ht="14.25" customHeight="1">
      <c r="A216" s="35" t="s">
        <v>23</v>
      </c>
      <c r="B216" s="139">
        <f t="shared" si="84"/>
        <v>0</v>
      </c>
      <c r="C216" s="139">
        <v>0</v>
      </c>
      <c r="D216" s="139">
        <v>0</v>
      </c>
      <c r="E216" s="139">
        <v>0</v>
      </c>
      <c r="F216" s="139">
        <v>0</v>
      </c>
      <c r="G216" s="139">
        <v>0</v>
      </c>
      <c r="H216" s="139">
        <v>0</v>
      </c>
      <c r="J216" s="35" t="s">
        <v>23</v>
      </c>
      <c r="K216" s="139">
        <v>0</v>
      </c>
      <c r="L216" s="139">
        <v>0</v>
      </c>
      <c r="M216" s="139">
        <v>0</v>
      </c>
      <c r="N216" s="139" t="s">
        <v>64</v>
      </c>
      <c r="O216" s="139" t="s">
        <v>64</v>
      </c>
      <c r="P216" s="139" t="s">
        <v>64</v>
      </c>
    </row>
    <row r="217" spans="1:16" ht="14.25" customHeight="1">
      <c r="A217" s="35" t="s">
        <v>18</v>
      </c>
      <c r="B217" s="139">
        <f t="shared" si="84"/>
        <v>2354</v>
      </c>
      <c r="C217" s="141">
        <v>206</v>
      </c>
      <c r="D217" s="141">
        <v>287</v>
      </c>
      <c r="E217" s="141">
        <v>314</v>
      </c>
      <c r="F217" s="141">
        <v>300</v>
      </c>
      <c r="G217" s="141">
        <v>270</v>
      </c>
      <c r="H217" s="141">
        <v>256</v>
      </c>
      <c r="J217" s="35" t="s">
        <v>18</v>
      </c>
      <c r="K217" s="141">
        <v>249</v>
      </c>
      <c r="L217" s="141">
        <v>240</v>
      </c>
      <c r="M217" s="141">
        <v>232</v>
      </c>
      <c r="N217" s="139" t="s">
        <v>64</v>
      </c>
      <c r="O217" s="139" t="s">
        <v>64</v>
      </c>
      <c r="P217" s="139" t="s">
        <v>64</v>
      </c>
    </row>
    <row r="218" spans="1:16" ht="14.25" customHeight="1">
      <c r="A218" s="34" t="s">
        <v>9</v>
      </c>
      <c r="B218" s="139">
        <f t="shared" si="84"/>
        <v>54777</v>
      </c>
      <c r="C218" s="139">
        <f>C219+C220</f>
        <v>5417</v>
      </c>
      <c r="D218" s="139">
        <f t="shared" ref="D218:H218" si="86">D219+D220</f>
        <v>5965</v>
      </c>
      <c r="E218" s="139">
        <f t="shared" si="86"/>
        <v>6827</v>
      </c>
      <c r="F218" s="139">
        <f t="shared" si="86"/>
        <v>6058</v>
      </c>
      <c r="G218" s="139">
        <f t="shared" si="86"/>
        <v>6050</v>
      </c>
      <c r="H218" s="139">
        <f t="shared" si="86"/>
        <v>6088</v>
      </c>
      <c r="J218" s="34" t="s">
        <v>9</v>
      </c>
      <c r="K218" s="139">
        <v>6149</v>
      </c>
      <c r="L218" s="139">
        <v>6102</v>
      </c>
      <c r="M218" s="139">
        <v>6121</v>
      </c>
      <c r="N218" s="139" t="s">
        <v>64</v>
      </c>
      <c r="O218" s="139" t="s">
        <v>64</v>
      </c>
      <c r="P218" s="139" t="s">
        <v>64</v>
      </c>
    </row>
    <row r="219" spans="1:16" ht="14.25" customHeight="1">
      <c r="A219" s="35" t="s">
        <v>16</v>
      </c>
      <c r="B219" s="139">
        <f t="shared" si="84"/>
        <v>26536</v>
      </c>
      <c r="C219" s="141">
        <v>2642</v>
      </c>
      <c r="D219" s="141">
        <v>2872</v>
      </c>
      <c r="E219" s="141">
        <v>3305</v>
      </c>
      <c r="F219" s="141">
        <v>2915</v>
      </c>
      <c r="G219" s="141">
        <v>2956</v>
      </c>
      <c r="H219" s="141">
        <v>2963</v>
      </c>
      <c r="J219" s="35" t="s">
        <v>16</v>
      </c>
      <c r="K219" s="141">
        <v>2985</v>
      </c>
      <c r="L219" s="141">
        <v>2970</v>
      </c>
      <c r="M219" s="141">
        <v>2928</v>
      </c>
      <c r="N219" s="139" t="s">
        <v>64</v>
      </c>
      <c r="O219" s="139" t="s">
        <v>64</v>
      </c>
      <c r="P219" s="139" t="s">
        <v>64</v>
      </c>
    </row>
    <row r="220" spans="1:16" ht="14.25" customHeight="1">
      <c r="A220" s="35" t="s">
        <v>15</v>
      </c>
      <c r="B220" s="139">
        <f t="shared" si="84"/>
        <v>28241</v>
      </c>
      <c r="C220" s="141">
        <v>2775</v>
      </c>
      <c r="D220" s="141">
        <v>3093</v>
      </c>
      <c r="E220" s="141">
        <v>3522</v>
      </c>
      <c r="F220" s="141">
        <v>3143</v>
      </c>
      <c r="G220" s="141">
        <v>3094</v>
      </c>
      <c r="H220" s="141">
        <v>3125</v>
      </c>
      <c r="J220" s="1" t="s">
        <v>15</v>
      </c>
      <c r="K220" s="208">
        <v>3164</v>
      </c>
      <c r="L220" s="141">
        <v>3132</v>
      </c>
      <c r="M220" s="141">
        <v>3193</v>
      </c>
      <c r="N220" s="139" t="s">
        <v>64</v>
      </c>
      <c r="O220" s="139" t="s">
        <v>64</v>
      </c>
      <c r="P220" s="139" t="s">
        <v>64</v>
      </c>
    </row>
    <row r="221" spans="1:16" ht="14.25" customHeight="1">
      <c r="A221" s="8" t="s">
        <v>26</v>
      </c>
      <c r="B221" s="209">
        <f t="shared" si="84"/>
        <v>18990387.5</v>
      </c>
      <c r="C221" s="139">
        <v>3854130</v>
      </c>
      <c r="D221" s="139">
        <v>1255313</v>
      </c>
      <c r="E221" s="139">
        <v>2182895</v>
      </c>
      <c r="F221" s="139">
        <v>2957663</v>
      </c>
      <c r="G221" s="139">
        <v>1635399</v>
      </c>
      <c r="H221" s="139">
        <v>1529937</v>
      </c>
      <c r="J221" s="8" t="s">
        <v>26</v>
      </c>
      <c r="K221" s="209">
        <v>1935863</v>
      </c>
      <c r="L221" s="139">
        <v>1475175</v>
      </c>
      <c r="M221" s="9">
        <v>2164012.5</v>
      </c>
      <c r="N221" s="139" t="s">
        <v>64</v>
      </c>
      <c r="O221" s="139" t="s">
        <v>64</v>
      </c>
      <c r="P221" s="139" t="s">
        <v>64</v>
      </c>
    </row>
    <row r="222" spans="1:16" ht="5.0999999999999996" customHeight="1">
      <c r="A222" s="161"/>
      <c r="B222" s="139"/>
      <c r="C222" s="162"/>
      <c r="D222" s="162"/>
      <c r="E222" s="162"/>
      <c r="F222" s="162"/>
      <c r="G222" s="162"/>
      <c r="H222" s="162"/>
      <c r="J222" s="36"/>
      <c r="K222" s="162"/>
      <c r="L222" s="181"/>
      <c r="M222" s="158"/>
      <c r="N222" s="162"/>
      <c r="O222" s="162"/>
      <c r="P222" s="162"/>
    </row>
    <row r="223" spans="1:16" ht="14.25" customHeight="1">
      <c r="B223" s="201"/>
      <c r="H223" s="74" t="s">
        <v>94</v>
      </c>
      <c r="J223" s="70" t="s">
        <v>119</v>
      </c>
      <c r="P223" s="163"/>
    </row>
    <row r="224" spans="1:16" ht="14.25" customHeight="1">
      <c r="B224" s="219"/>
      <c r="H224" s="163"/>
      <c r="J224" s="4" t="s">
        <v>116</v>
      </c>
      <c r="P224" s="163"/>
    </row>
    <row r="225" spans="1:16" ht="14.25" customHeight="1">
      <c r="B225" s="219"/>
      <c r="H225" s="163"/>
      <c r="J225" s="4"/>
      <c r="P225" s="163"/>
    </row>
    <row r="226" spans="1:16" ht="14.25" hidden="1" customHeight="1">
      <c r="A226" s="157" t="s">
        <v>99</v>
      </c>
      <c r="B226" s="157"/>
      <c r="C226" s="157"/>
      <c r="D226" s="157"/>
      <c r="E226" s="157"/>
      <c r="F226" s="157"/>
      <c r="G226" s="157"/>
      <c r="H226" s="157"/>
      <c r="J226" s="157" t="s">
        <v>99</v>
      </c>
      <c r="K226" s="157"/>
      <c r="L226" s="157"/>
      <c r="M226" s="157"/>
      <c r="N226" s="157"/>
      <c r="O226" s="157"/>
      <c r="P226" s="157"/>
    </row>
    <row r="227" spans="1:16" ht="14.25" hidden="1" customHeight="1">
      <c r="A227" s="238" t="s">
        <v>113</v>
      </c>
      <c r="B227" s="238"/>
      <c r="C227" s="238"/>
      <c r="D227" s="238"/>
      <c r="E227" s="238"/>
      <c r="F227" s="238"/>
      <c r="G227" s="238"/>
      <c r="H227" s="238"/>
      <c r="J227" s="157" t="s">
        <v>113</v>
      </c>
      <c r="K227" s="157"/>
      <c r="L227" s="157"/>
      <c r="M227" s="157"/>
      <c r="N227" s="157"/>
      <c r="O227" s="157"/>
      <c r="P227" s="157"/>
    </row>
    <row r="228" spans="1:16" ht="14.25" hidden="1" customHeight="1">
      <c r="A228" s="73" t="s">
        <v>65</v>
      </c>
      <c r="B228" s="29"/>
      <c r="C228" s="29"/>
      <c r="D228" s="29"/>
      <c r="E228" s="29"/>
      <c r="F228" s="29"/>
      <c r="G228" s="29"/>
      <c r="H228" s="29"/>
      <c r="J228" s="73" t="s">
        <v>65</v>
      </c>
      <c r="P228" s="74" t="s">
        <v>98</v>
      </c>
    </row>
    <row r="229" spans="1:16" ht="14.25" hidden="1" customHeight="1">
      <c r="A229" s="174" t="s">
        <v>69</v>
      </c>
      <c r="B229" s="149" t="s">
        <v>4</v>
      </c>
      <c r="C229" s="146" t="s">
        <v>76</v>
      </c>
      <c r="D229" s="146" t="s">
        <v>77</v>
      </c>
      <c r="E229" s="146" t="s">
        <v>78</v>
      </c>
      <c r="F229" s="146" t="s">
        <v>79</v>
      </c>
      <c r="G229" s="146" t="s">
        <v>80</v>
      </c>
      <c r="H229" s="146" t="s">
        <v>81</v>
      </c>
      <c r="J229" s="174" t="s">
        <v>69</v>
      </c>
      <c r="K229" s="146" t="s">
        <v>82</v>
      </c>
      <c r="L229" s="146" t="s">
        <v>83</v>
      </c>
      <c r="M229" s="146" t="s">
        <v>84</v>
      </c>
      <c r="N229" s="147" t="s">
        <v>85</v>
      </c>
      <c r="O229" s="147" t="s">
        <v>86</v>
      </c>
      <c r="P229" s="148" t="s">
        <v>87</v>
      </c>
    </row>
    <row r="230" spans="1:16" ht="14.25" hidden="1" customHeight="1">
      <c r="A230" s="120" t="s">
        <v>115</v>
      </c>
      <c r="B230" s="139"/>
      <c r="C230" s="140"/>
      <c r="D230" s="140"/>
      <c r="E230" s="140"/>
      <c r="F230" s="140"/>
      <c r="G230" s="140"/>
      <c r="H230" s="140"/>
      <c r="J230" s="120" t="s">
        <v>115</v>
      </c>
      <c r="K230" s="140"/>
      <c r="L230" s="140"/>
      <c r="M230" s="140"/>
      <c r="N230" s="140"/>
      <c r="O230" s="140"/>
      <c r="P230" s="140"/>
    </row>
    <row r="231" spans="1:16" ht="14.25" hidden="1" customHeight="1">
      <c r="A231" s="34" t="s">
        <v>4</v>
      </c>
      <c r="B231" s="139" t="e">
        <f>C231+D231+E231+F231+G231+H231+K231+L231+M231+N231+O231+P231</f>
        <v>#VALUE!</v>
      </c>
      <c r="C231" s="139">
        <f>C232+C237+C240</f>
        <v>3868176</v>
      </c>
      <c r="D231" s="139">
        <f>D232+D237+D240</f>
        <v>1270810</v>
      </c>
      <c r="E231" s="139">
        <f t="shared" ref="E231:H231" si="87">E232+E237+E240</f>
        <v>2200229</v>
      </c>
      <c r="F231" s="139">
        <f t="shared" si="87"/>
        <v>2973488</v>
      </c>
      <c r="G231" s="139">
        <f t="shared" si="87"/>
        <v>1650987</v>
      </c>
      <c r="H231" s="139">
        <f t="shared" si="87"/>
        <v>1545604</v>
      </c>
      <c r="J231" s="34" t="s">
        <v>4</v>
      </c>
      <c r="K231" s="139">
        <f t="shared" ref="K231:L231" si="88">SUM(K232+K237+K240)</f>
        <v>1951557</v>
      </c>
      <c r="L231" s="139">
        <f t="shared" si="88"/>
        <v>1490777</v>
      </c>
      <c r="M231" s="139">
        <f>SUM(M232+M237+M240)</f>
        <v>2179262.5</v>
      </c>
      <c r="N231" s="139" t="s">
        <v>64</v>
      </c>
      <c r="O231" s="139" t="s">
        <v>64</v>
      </c>
      <c r="P231" s="139" t="s">
        <v>64</v>
      </c>
    </row>
    <row r="232" spans="1:16" ht="14.25" hidden="1" customHeight="1">
      <c r="A232" s="34" t="s">
        <v>5</v>
      </c>
      <c r="B232" s="139" t="e">
        <f t="shared" ref="B232:B234" si="89">C232+D232+E232+F232+G232+H232+K232+L232+M232+N232+O232+P232</f>
        <v>#VALUE!</v>
      </c>
      <c r="C232" s="139">
        <f>C233+C234+C235+C236</f>
        <v>8629</v>
      </c>
      <c r="D232" s="139">
        <f t="shared" ref="D232:H232" si="90">D233+D234+D235+D236</f>
        <v>9532</v>
      </c>
      <c r="E232" s="139">
        <f t="shared" si="90"/>
        <v>10507</v>
      </c>
      <c r="F232" s="139">
        <f t="shared" si="90"/>
        <v>9767</v>
      </c>
      <c r="G232" s="139">
        <f t="shared" si="90"/>
        <v>9538</v>
      </c>
      <c r="H232" s="139">
        <f t="shared" si="90"/>
        <v>9579</v>
      </c>
      <c r="J232" s="34" t="s">
        <v>5</v>
      </c>
      <c r="K232" s="139">
        <v>9545</v>
      </c>
      <c r="L232" s="139">
        <v>9500</v>
      </c>
      <c r="M232" s="139">
        <v>9129</v>
      </c>
      <c r="N232" s="139" t="s">
        <v>64</v>
      </c>
      <c r="O232" s="139" t="s">
        <v>64</v>
      </c>
      <c r="P232" s="139" t="s">
        <v>64</v>
      </c>
    </row>
    <row r="233" spans="1:16" ht="14.25" hidden="1" customHeight="1">
      <c r="A233" s="35" t="s">
        <v>12</v>
      </c>
      <c r="B233" s="139" t="e">
        <f t="shared" si="89"/>
        <v>#VALUE!</v>
      </c>
      <c r="C233" s="141">
        <v>4658</v>
      </c>
      <c r="D233" s="141">
        <v>5114</v>
      </c>
      <c r="E233" s="141">
        <v>5663</v>
      </c>
      <c r="F233" s="141">
        <v>5226</v>
      </c>
      <c r="G233" s="141">
        <v>5116</v>
      </c>
      <c r="H233" s="141">
        <v>5149</v>
      </c>
      <c r="J233" s="35" t="s">
        <v>12</v>
      </c>
      <c r="K233" s="141">
        <v>5115</v>
      </c>
      <c r="L233" s="141">
        <v>5100</v>
      </c>
      <c r="M233" s="141">
        <v>4866</v>
      </c>
      <c r="N233" s="139" t="s">
        <v>64</v>
      </c>
      <c r="O233" s="139" t="s">
        <v>64</v>
      </c>
      <c r="P233" s="139" t="s">
        <v>64</v>
      </c>
    </row>
    <row r="234" spans="1:16" ht="14.25" hidden="1" customHeight="1">
      <c r="A234" s="35" t="s">
        <v>17</v>
      </c>
      <c r="B234" s="139" t="e">
        <f t="shared" si="89"/>
        <v>#VALUE!</v>
      </c>
      <c r="C234" s="141">
        <v>3765</v>
      </c>
      <c r="D234" s="141">
        <v>4131</v>
      </c>
      <c r="E234" s="141">
        <v>4530</v>
      </c>
      <c r="F234" s="141">
        <v>4241</v>
      </c>
      <c r="G234" s="141">
        <v>4152</v>
      </c>
      <c r="H234" s="141">
        <v>4174</v>
      </c>
      <c r="J234" s="35" t="s">
        <v>17</v>
      </c>
      <c r="K234" s="141">
        <v>4181</v>
      </c>
      <c r="L234" s="141">
        <v>4160</v>
      </c>
      <c r="M234" s="141">
        <v>4031</v>
      </c>
      <c r="N234" s="139" t="s">
        <v>64</v>
      </c>
      <c r="O234" s="139" t="s">
        <v>64</v>
      </c>
      <c r="P234" s="139" t="s">
        <v>64</v>
      </c>
    </row>
    <row r="235" spans="1:16" ht="14.25" hidden="1" customHeight="1">
      <c r="A235" s="35" t="s">
        <v>23</v>
      </c>
      <c r="B235" s="139">
        <v>0</v>
      </c>
      <c r="C235" s="139">
        <v>0</v>
      </c>
      <c r="D235" s="139">
        <v>0</v>
      </c>
      <c r="E235" s="139">
        <v>0</v>
      </c>
      <c r="F235" s="139">
        <v>0</v>
      </c>
      <c r="G235" s="139">
        <v>0</v>
      </c>
      <c r="H235" s="139">
        <v>0</v>
      </c>
      <c r="J235" s="35" t="s">
        <v>23</v>
      </c>
      <c r="K235" s="139">
        <v>0</v>
      </c>
      <c r="L235" s="139">
        <v>0</v>
      </c>
      <c r="M235" s="139">
        <v>0</v>
      </c>
      <c r="N235" s="139" t="s">
        <v>64</v>
      </c>
      <c r="O235" s="139" t="s">
        <v>64</v>
      </c>
      <c r="P235" s="139" t="s">
        <v>64</v>
      </c>
    </row>
    <row r="236" spans="1:16" ht="14.25" hidden="1" customHeight="1">
      <c r="A236" s="35" t="s">
        <v>18</v>
      </c>
      <c r="B236" s="139" t="e">
        <f>C236+D236+E236+F236+G236+H236+K237+L237+M237+N236+O236+P236</f>
        <v>#VALUE!</v>
      </c>
      <c r="C236" s="141">
        <v>206</v>
      </c>
      <c r="D236" s="141">
        <v>287</v>
      </c>
      <c r="E236" s="141">
        <v>314</v>
      </c>
      <c r="F236" s="141">
        <v>300</v>
      </c>
      <c r="G236" s="141">
        <v>270</v>
      </c>
      <c r="H236" s="141">
        <v>256</v>
      </c>
      <c r="J236" s="35" t="s">
        <v>18</v>
      </c>
      <c r="K236" s="141">
        <v>249</v>
      </c>
      <c r="L236" s="141">
        <v>240</v>
      </c>
      <c r="M236" s="141">
        <v>232</v>
      </c>
      <c r="N236" s="139" t="s">
        <v>64</v>
      </c>
      <c r="O236" s="139" t="s">
        <v>64</v>
      </c>
      <c r="P236" s="139" t="s">
        <v>64</v>
      </c>
    </row>
    <row r="237" spans="1:16" ht="14.25" hidden="1" customHeight="1">
      <c r="A237" s="34" t="s">
        <v>9</v>
      </c>
      <c r="B237" s="139" t="e">
        <f>C237+D237+E237+F237+G237+H237+K238+L238+M238+N237+O237+P237</f>
        <v>#VALUE!</v>
      </c>
      <c r="C237" s="139">
        <f>C238+C239</f>
        <v>5417</v>
      </c>
      <c r="D237" s="139">
        <f t="shared" ref="D237:H237" si="91">D238+D239</f>
        <v>5965</v>
      </c>
      <c r="E237" s="139">
        <f t="shared" si="91"/>
        <v>6827</v>
      </c>
      <c r="F237" s="139">
        <f t="shared" si="91"/>
        <v>6058</v>
      </c>
      <c r="G237" s="139">
        <f t="shared" si="91"/>
        <v>6050</v>
      </c>
      <c r="H237" s="139">
        <f t="shared" si="91"/>
        <v>6088</v>
      </c>
      <c r="J237" s="34" t="s">
        <v>9</v>
      </c>
      <c r="K237" s="139">
        <v>6149</v>
      </c>
      <c r="L237" s="139">
        <v>6102</v>
      </c>
      <c r="M237" s="139">
        <v>6121</v>
      </c>
      <c r="N237" s="139" t="s">
        <v>64</v>
      </c>
      <c r="O237" s="139" t="s">
        <v>64</v>
      </c>
      <c r="P237" s="139" t="s">
        <v>64</v>
      </c>
    </row>
    <row r="238" spans="1:16" ht="14.25" hidden="1" customHeight="1">
      <c r="A238" s="35" t="s">
        <v>16</v>
      </c>
      <c r="B238" s="139" t="e">
        <f>C238+D238+E238+F238+G238+H238+K239+L239+M239+N238+O238+P238</f>
        <v>#VALUE!</v>
      </c>
      <c r="C238" s="141">
        <v>2642</v>
      </c>
      <c r="D238" s="141">
        <v>2872</v>
      </c>
      <c r="E238" s="141">
        <v>3305</v>
      </c>
      <c r="F238" s="141">
        <v>2915</v>
      </c>
      <c r="G238" s="141">
        <v>2956</v>
      </c>
      <c r="H238" s="141">
        <v>2963</v>
      </c>
      <c r="J238" s="35" t="s">
        <v>16</v>
      </c>
      <c r="K238" s="141">
        <v>2985</v>
      </c>
      <c r="L238" s="141">
        <v>2970</v>
      </c>
      <c r="M238" s="141">
        <v>2928</v>
      </c>
      <c r="N238" s="139" t="s">
        <v>64</v>
      </c>
      <c r="O238" s="139" t="s">
        <v>64</v>
      </c>
      <c r="P238" s="139" t="s">
        <v>64</v>
      </c>
    </row>
    <row r="239" spans="1:16" ht="14.25" hidden="1" customHeight="1">
      <c r="A239" s="35" t="s">
        <v>15</v>
      </c>
      <c r="B239" s="139" t="e">
        <f>C239+D239+E239+F239+G239+H239+K240+L240+M240+N239+O239+P239</f>
        <v>#VALUE!</v>
      </c>
      <c r="C239" s="141">
        <v>2775</v>
      </c>
      <c r="D239" s="141">
        <v>3093</v>
      </c>
      <c r="E239" s="141">
        <v>3522</v>
      </c>
      <c r="F239" s="141">
        <v>3143</v>
      </c>
      <c r="G239" s="141">
        <v>3094</v>
      </c>
      <c r="H239" s="141">
        <v>3125</v>
      </c>
      <c r="J239" s="1" t="s">
        <v>15</v>
      </c>
      <c r="K239" s="208">
        <v>3164</v>
      </c>
      <c r="L239" s="141">
        <v>3132</v>
      </c>
      <c r="M239" s="141">
        <v>3193</v>
      </c>
      <c r="N239" s="139" t="s">
        <v>64</v>
      </c>
      <c r="O239" s="139" t="s">
        <v>64</v>
      </c>
      <c r="P239" s="139" t="s">
        <v>64</v>
      </c>
    </row>
    <row r="240" spans="1:16" ht="14.25" hidden="1" customHeight="1">
      <c r="A240" s="8" t="s">
        <v>26</v>
      </c>
      <c r="B240" s="209" t="e">
        <f t="shared" ref="B240" si="92">C240+D240+E240+F240+G240+H240+K240+L240+M240+N240+O240+P240</f>
        <v>#VALUE!</v>
      </c>
      <c r="C240" s="139">
        <v>3854130</v>
      </c>
      <c r="D240" s="139">
        <v>1255313</v>
      </c>
      <c r="E240" s="139">
        <v>2182895</v>
      </c>
      <c r="F240" s="139">
        <v>2957663</v>
      </c>
      <c r="G240" s="139">
        <v>1635399</v>
      </c>
      <c r="H240" s="139">
        <v>1529937</v>
      </c>
      <c r="J240" s="8" t="s">
        <v>26</v>
      </c>
      <c r="K240" s="209">
        <v>1935863</v>
      </c>
      <c r="L240" s="139">
        <v>1475175</v>
      </c>
      <c r="M240" s="9">
        <v>2164012.5</v>
      </c>
      <c r="N240" s="139" t="s">
        <v>64</v>
      </c>
      <c r="O240" s="139" t="s">
        <v>64</v>
      </c>
      <c r="P240" s="139" t="s">
        <v>64</v>
      </c>
    </row>
    <row r="241" spans="1:16" ht="14.25" hidden="1" customHeight="1">
      <c r="A241" s="196">
        <v>2025</v>
      </c>
      <c r="B241" s="209"/>
      <c r="C241" s="140"/>
      <c r="D241" s="140"/>
      <c r="E241" s="140"/>
      <c r="F241" s="140"/>
      <c r="G241" s="140"/>
      <c r="H241" s="140"/>
      <c r="J241" s="196"/>
      <c r="K241" s="209"/>
      <c r="L241" s="140"/>
      <c r="M241" s="140"/>
      <c r="N241" s="140"/>
      <c r="O241" s="140"/>
      <c r="P241" s="140"/>
    </row>
    <row r="242" spans="1:16" ht="14.25" hidden="1" customHeight="1">
      <c r="A242" s="34" t="s">
        <v>4</v>
      </c>
      <c r="B242" s="139"/>
      <c r="C242" s="139"/>
      <c r="D242" s="139"/>
      <c r="E242" s="139"/>
      <c r="F242" s="139"/>
      <c r="G242" s="139"/>
      <c r="H242" s="139"/>
      <c r="J242" s="8" t="s">
        <v>4</v>
      </c>
      <c r="K242" s="209"/>
      <c r="L242" s="139"/>
      <c r="M242" s="139"/>
      <c r="N242" s="139"/>
      <c r="O242" s="139"/>
      <c r="P242" s="139"/>
    </row>
    <row r="243" spans="1:16" ht="14.25" hidden="1" customHeight="1">
      <c r="A243" s="34" t="s">
        <v>5</v>
      </c>
      <c r="B243" s="139"/>
      <c r="C243" s="139"/>
      <c r="D243" s="139"/>
      <c r="E243" s="139"/>
      <c r="F243" s="139"/>
      <c r="G243" s="139"/>
      <c r="H243" s="139"/>
      <c r="J243" s="8" t="s">
        <v>5</v>
      </c>
      <c r="K243" s="209"/>
      <c r="L243" s="139"/>
      <c r="M243" s="139"/>
      <c r="N243" s="139"/>
      <c r="O243" s="139"/>
      <c r="P243" s="139"/>
    </row>
    <row r="244" spans="1:16" ht="14.25" hidden="1" customHeight="1">
      <c r="A244" s="35" t="s">
        <v>12</v>
      </c>
      <c r="B244" s="139"/>
      <c r="C244" s="141"/>
      <c r="D244" s="141"/>
      <c r="E244" s="141"/>
      <c r="F244" s="141"/>
      <c r="G244" s="141"/>
      <c r="H244" s="141"/>
      <c r="J244" s="1" t="s">
        <v>12</v>
      </c>
      <c r="K244" s="208"/>
      <c r="L244" s="141"/>
      <c r="M244" s="141"/>
      <c r="N244" s="141"/>
      <c r="O244" s="141"/>
      <c r="P244" s="141"/>
    </row>
    <row r="245" spans="1:16" ht="14.25" hidden="1" customHeight="1">
      <c r="A245" s="35" t="s">
        <v>17</v>
      </c>
      <c r="B245" s="139"/>
      <c r="C245" s="141"/>
      <c r="D245" s="141"/>
      <c r="E245" s="141"/>
      <c r="F245" s="141"/>
      <c r="G245" s="141"/>
      <c r="H245" s="141"/>
      <c r="J245" s="1" t="s">
        <v>17</v>
      </c>
      <c r="K245" s="208"/>
      <c r="L245" s="141"/>
      <c r="M245" s="141"/>
      <c r="N245" s="141"/>
      <c r="O245" s="141"/>
      <c r="P245" s="141"/>
    </row>
    <row r="246" spans="1:16" ht="14.25" hidden="1" customHeight="1">
      <c r="A246" s="35" t="s">
        <v>23</v>
      </c>
      <c r="B246" s="139"/>
      <c r="C246" s="46"/>
      <c r="D246" s="46"/>
      <c r="E246" s="46"/>
      <c r="F246" s="46"/>
      <c r="G246" s="46"/>
      <c r="H246" s="46"/>
      <c r="J246" s="35" t="s">
        <v>23</v>
      </c>
      <c r="K246" s="46"/>
      <c r="L246" s="46"/>
      <c r="M246" s="46"/>
      <c r="N246" s="46"/>
      <c r="O246" s="46"/>
      <c r="P246" s="46"/>
    </row>
    <row r="247" spans="1:16" ht="14.25" hidden="1" customHeight="1">
      <c r="A247" s="35" t="s">
        <v>18</v>
      </c>
      <c r="B247" s="139"/>
      <c r="C247" s="46"/>
      <c r="D247" s="46"/>
      <c r="E247" s="46"/>
      <c r="F247" s="46"/>
      <c r="G247" s="46"/>
      <c r="H247" s="46"/>
      <c r="J247" s="35" t="s">
        <v>18</v>
      </c>
      <c r="K247" s="46"/>
      <c r="L247" s="46"/>
      <c r="M247" s="46"/>
      <c r="N247" s="46"/>
      <c r="O247" s="46"/>
      <c r="P247" s="46"/>
    </row>
    <row r="248" spans="1:16" ht="14.25" hidden="1" customHeight="1">
      <c r="A248" s="34" t="s">
        <v>9</v>
      </c>
      <c r="B248" s="139"/>
      <c r="C248" s="139"/>
      <c r="D248" s="139"/>
      <c r="E248" s="139"/>
      <c r="F248" s="139"/>
      <c r="G248" s="139"/>
      <c r="H248" s="139"/>
      <c r="J248" s="34" t="s">
        <v>9</v>
      </c>
      <c r="K248" s="139"/>
      <c r="L248" s="139"/>
      <c r="M248" s="139"/>
      <c r="N248" s="71"/>
      <c r="O248" s="71"/>
      <c r="P248" s="71"/>
    </row>
    <row r="249" spans="1:16" ht="14.25" hidden="1" customHeight="1">
      <c r="A249" s="35" t="s">
        <v>16</v>
      </c>
      <c r="B249" s="139"/>
      <c r="C249" s="141"/>
      <c r="D249" s="141"/>
      <c r="E249" s="141"/>
      <c r="F249" s="141"/>
      <c r="G249" s="141"/>
      <c r="H249" s="141"/>
      <c r="J249" s="35" t="s">
        <v>16</v>
      </c>
      <c r="K249" s="141"/>
      <c r="L249" s="141"/>
      <c r="M249" s="141"/>
      <c r="N249" s="46"/>
      <c r="O249" s="46"/>
      <c r="P249" s="46"/>
    </row>
    <row r="250" spans="1:16" ht="14.25" hidden="1" customHeight="1">
      <c r="A250" s="35" t="s">
        <v>15</v>
      </c>
      <c r="B250" s="139"/>
      <c r="C250" s="141"/>
      <c r="D250" s="141"/>
      <c r="E250" s="141"/>
      <c r="F250" s="141"/>
      <c r="G250" s="141"/>
      <c r="H250" s="141"/>
      <c r="J250" s="35" t="s">
        <v>15</v>
      </c>
      <c r="K250" s="141"/>
      <c r="L250" s="141"/>
      <c r="M250" s="141"/>
      <c r="N250" s="46"/>
      <c r="O250" s="46"/>
      <c r="P250" s="46"/>
    </row>
    <row r="251" spans="1:16" ht="14.25" hidden="1" customHeight="1">
      <c r="A251" s="161" t="s">
        <v>26</v>
      </c>
      <c r="B251" s="139"/>
      <c r="C251" s="162"/>
      <c r="D251" s="162"/>
      <c r="E251" s="162"/>
      <c r="F251" s="162"/>
      <c r="G251" s="162"/>
      <c r="H251" s="162"/>
      <c r="J251" s="36" t="s">
        <v>26</v>
      </c>
      <c r="K251" s="162"/>
      <c r="L251" s="181"/>
      <c r="M251" s="158"/>
      <c r="N251" s="162"/>
      <c r="O251" s="162"/>
      <c r="P251" s="162"/>
    </row>
    <row r="252" spans="1:16" ht="14.25" hidden="1" customHeight="1">
      <c r="A252" s="1" t="s">
        <v>120</v>
      </c>
      <c r="B252" s="201"/>
      <c r="H252" s="163" t="s">
        <v>94</v>
      </c>
    </row>
    <row r="253" spans="1:16" ht="14.25" hidden="1" customHeight="1">
      <c r="A253" s="8" t="s">
        <v>116</v>
      </c>
    </row>
  </sheetData>
  <mergeCells count="8">
    <mergeCell ref="A227:H227"/>
    <mergeCell ref="J73:P73"/>
    <mergeCell ref="A143:H143"/>
    <mergeCell ref="A2:H2"/>
    <mergeCell ref="A101:H101"/>
    <mergeCell ref="A184:H184"/>
    <mergeCell ref="A73:H73"/>
    <mergeCell ref="J143:Q143"/>
  </mergeCells>
  <pageMargins left="0.78740157480314965" right="0.78740157480314965" top="0.78740157480314965" bottom="0.78740157480314965" header="0" footer="0"/>
  <pageSetup paperSize="9" orientation="portrait" r:id="rId1"/>
  <headerFooter alignWithMargins="0"/>
  <ignoredErrors>
    <ignoredError sqref="C7 D7:H7 C17 D17:H18 D19:H22 B19:C22 B24:C27 B23 D24:H33 D35:H38 B35:C38 B34 B29:C33 C28 B40:C44 D40:H44" unlockedFormula="1"/>
    <ignoredError sqref="C207:H207 C195:H195 C176:P176 K207:P20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256"/>
  <sheetViews>
    <sheetView showGridLines="0" topLeftCell="A102" zoomScaleNormal="100" zoomScaleSheetLayoutView="100" workbookViewId="0">
      <selection activeCell="T124" sqref="T124"/>
    </sheetView>
  </sheetViews>
  <sheetFormatPr baseColWidth="10" defaultRowHeight="12.75"/>
  <cols>
    <col min="1" max="1" width="12.7109375" style="1" customWidth="1"/>
    <col min="2" max="8" width="10.140625" style="1" customWidth="1"/>
    <col min="9" max="9" width="7.85546875" style="1" customWidth="1"/>
    <col min="10" max="10" width="12.42578125" style="1" customWidth="1"/>
    <col min="11" max="16" width="11.85546875" style="1" customWidth="1"/>
    <col min="17" max="16384" width="11.42578125" style="1"/>
  </cols>
  <sheetData>
    <row r="1" spans="1:16" s="69" customFormat="1" ht="14.25" hidden="1" customHeight="1">
      <c r="A1" s="238" t="s">
        <v>100</v>
      </c>
      <c r="B1" s="240"/>
      <c r="C1" s="240"/>
      <c r="D1" s="240"/>
      <c r="E1" s="240"/>
      <c r="F1" s="240"/>
      <c r="G1" s="240"/>
      <c r="H1" s="240"/>
      <c r="J1" s="238" t="s">
        <v>100</v>
      </c>
      <c r="K1" s="240"/>
      <c r="L1" s="240"/>
      <c r="M1" s="240"/>
      <c r="N1" s="240"/>
      <c r="O1" s="240"/>
      <c r="P1" s="240"/>
    </row>
    <row r="2" spans="1:16" s="69" customFormat="1" ht="14.25" hidden="1" customHeight="1">
      <c r="A2" s="238" t="s">
        <v>102</v>
      </c>
      <c r="B2" s="240"/>
      <c r="C2" s="240"/>
      <c r="D2" s="240"/>
      <c r="E2" s="240"/>
      <c r="F2" s="240"/>
      <c r="G2" s="240"/>
      <c r="H2" s="240"/>
      <c r="J2" s="238" t="s">
        <v>102</v>
      </c>
      <c r="K2" s="240"/>
      <c r="L2" s="240"/>
      <c r="M2" s="240"/>
      <c r="N2" s="240"/>
      <c r="O2" s="240"/>
      <c r="P2" s="240"/>
    </row>
    <row r="3" spans="1:16" ht="12.95" hidden="1" customHeight="1">
      <c r="A3" s="73" t="s">
        <v>65</v>
      </c>
      <c r="B3" s="29"/>
      <c r="C3" s="29"/>
      <c r="D3" s="29"/>
      <c r="E3" s="29"/>
      <c r="F3" s="29"/>
      <c r="G3" s="29"/>
      <c r="H3" s="29"/>
      <c r="J3" s="73" t="s">
        <v>65</v>
      </c>
    </row>
    <row r="4" spans="1:16" ht="5.0999999999999996" hidden="1" customHeight="1">
      <c r="A4" s="41"/>
      <c r="B4" s="42"/>
      <c r="C4" s="29"/>
      <c r="D4" s="29"/>
      <c r="E4" s="29"/>
      <c r="F4" s="29"/>
      <c r="G4" s="29"/>
      <c r="H4" s="29"/>
      <c r="J4" s="41"/>
    </row>
    <row r="5" spans="1:16" ht="25.5" hidden="1" customHeight="1">
      <c r="A5" s="174" t="s">
        <v>69</v>
      </c>
      <c r="B5" s="31" t="s">
        <v>4</v>
      </c>
      <c r="C5" s="146" t="s">
        <v>76</v>
      </c>
      <c r="D5" s="146" t="s">
        <v>77</v>
      </c>
      <c r="E5" s="146" t="s">
        <v>78</v>
      </c>
      <c r="F5" s="146" t="s">
        <v>79</v>
      </c>
      <c r="G5" s="146" t="s">
        <v>80</v>
      </c>
      <c r="H5" s="146" t="s">
        <v>81</v>
      </c>
      <c r="J5" s="174" t="s">
        <v>69</v>
      </c>
      <c r="K5" s="146" t="s">
        <v>82</v>
      </c>
      <c r="L5" s="146" t="s">
        <v>83</v>
      </c>
      <c r="M5" s="146" t="s">
        <v>84</v>
      </c>
      <c r="N5" s="147" t="s">
        <v>85</v>
      </c>
      <c r="O5" s="147" t="s">
        <v>86</v>
      </c>
      <c r="P5" s="148" t="s">
        <v>87</v>
      </c>
    </row>
    <row r="6" spans="1:16" ht="5.0999999999999996" hidden="1" customHeight="1">
      <c r="A6" s="120"/>
      <c r="B6" s="15"/>
      <c r="C6" s="16"/>
      <c r="D6" s="16"/>
      <c r="E6" s="16"/>
      <c r="F6" s="16"/>
      <c r="G6" s="16"/>
      <c r="H6" s="16"/>
      <c r="J6" s="120"/>
      <c r="K6" s="16"/>
      <c r="L6" s="16"/>
      <c r="M6" s="16"/>
      <c r="N6" s="16"/>
      <c r="O6" s="16"/>
      <c r="P6" s="16"/>
    </row>
    <row r="7" spans="1:16" ht="12.95" hidden="1" customHeight="1">
      <c r="A7" s="121">
        <v>2009</v>
      </c>
      <c r="B7" s="23"/>
      <c r="C7" s="23"/>
      <c r="D7" s="23"/>
      <c r="E7" s="23"/>
      <c r="F7" s="23"/>
      <c r="G7" s="23"/>
      <c r="H7" s="23"/>
      <c r="J7" s="121">
        <v>2009</v>
      </c>
      <c r="K7" s="23"/>
      <c r="L7" s="23"/>
      <c r="M7" s="23"/>
      <c r="N7" s="23"/>
      <c r="O7" s="23"/>
      <c r="P7" s="23"/>
    </row>
    <row r="8" spans="1:16" ht="11.25" hidden="1" customHeight="1">
      <c r="A8" s="121" t="s">
        <v>4</v>
      </c>
      <c r="B8" s="18">
        <f t="shared" ref="B8:H8" si="0">SUM(B9+B14)</f>
        <v>680355</v>
      </c>
      <c r="C8" s="18">
        <f t="shared" si="0"/>
        <v>122200</v>
      </c>
      <c r="D8" s="18">
        <f t="shared" si="0"/>
        <v>108537</v>
      </c>
      <c r="E8" s="18">
        <f t="shared" si="0"/>
        <v>117088</v>
      </c>
      <c r="F8" s="18">
        <f t="shared" si="0"/>
        <v>117412</v>
      </c>
      <c r="G8" s="18">
        <f t="shared" si="0"/>
        <v>95904</v>
      </c>
      <c r="H8" s="18">
        <f t="shared" si="0"/>
        <v>119214</v>
      </c>
      <c r="J8" s="121" t="s">
        <v>4</v>
      </c>
      <c r="K8" s="18">
        <f t="shared" ref="K8" si="1">SUM(K9+K14)</f>
        <v>117506</v>
      </c>
      <c r="L8" s="18">
        <f>SUM(L9+L14)</f>
        <v>113269</v>
      </c>
      <c r="M8" s="18">
        <f t="shared" ref="M8:O8" si="2">SUM(M9+M14)</f>
        <v>104875</v>
      </c>
      <c r="N8" s="18">
        <f t="shared" si="2"/>
        <v>108207</v>
      </c>
      <c r="O8" s="18">
        <f t="shared" si="2"/>
        <v>91385</v>
      </c>
      <c r="P8" s="18">
        <f>SUM(P9+P14)</f>
        <v>79774</v>
      </c>
    </row>
    <row r="9" spans="1:16" ht="11.25" hidden="1" customHeight="1">
      <c r="A9" s="122" t="s">
        <v>5</v>
      </c>
      <c r="B9" s="18">
        <f t="shared" ref="B9:H9" si="3">SUM(B10:B13)</f>
        <v>481733</v>
      </c>
      <c r="C9" s="18">
        <f t="shared" si="3"/>
        <v>93213</v>
      </c>
      <c r="D9" s="18">
        <f t="shared" si="3"/>
        <v>78211</v>
      </c>
      <c r="E9" s="18">
        <f t="shared" si="3"/>
        <v>84280</v>
      </c>
      <c r="F9" s="18">
        <f t="shared" si="3"/>
        <v>84292</v>
      </c>
      <c r="G9" s="18">
        <f t="shared" si="3"/>
        <v>68583</v>
      </c>
      <c r="H9" s="18">
        <f t="shared" si="3"/>
        <v>73154</v>
      </c>
      <c r="J9" s="122" t="s">
        <v>5</v>
      </c>
      <c r="K9" s="18">
        <f t="shared" ref="K9:P9" si="4">SUM(K10:K13)</f>
        <v>74000</v>
      </c>
      <c r="L9" s="18">
        <f t="shared" si="4"/>
        <v>74335</v>
      </c>
      <c r="M9" s="18">
        <f t="shared" si="4"/>
        <v>77667</v>
      </c>
      <c r="N9" s="18">
        <f t="shared" si="4"/>
        <v>83587</v>
      </c>
      <c r="O9" s="18">
        <f t="shared" si="4"/>
        <v>67809</v>
      </c>
      <c r="P9" s="18">
        <f t="shared" si="4"/>
        <v>57632</v>
      </c>
    </row>
    <row r="10" spans="1:16" ht="11.25" hidden="1" customHeight="1">
      <c r="A10" s="122" t="s">
        <v>12</v>
      </c>
      <c r="B10" s="19">
        <f>SUM(C10:H10)</f>
        <v>379038</v>
      </c>
      <c r="C10" s="19">
        <v>85817</v>
      </c>
      <c r="D10" s="19">
        <v>70341</v>
      </c>
      <c r="E10" s="19">
        <v>73768</v>
      </c>
      <c r="F10" s="19">
        <v>71903</v>
      </c>
      <c r="G10" s="19">
        <v>45258</v>
      </c>
      <c r="H10" s="19">
        <v>31951</v>
      </c>
      <c r="J10" s="122" t="s">
        <v>12</v>
      </c>
      <c r="K10" s="19">
        <v>25343</v>
      </c>
      <c r="L10" s="19">
        <v>27133</v>
      </c>
      <c r="M10" s="19">
        <v>30276</v>
      </c>
      <c r="N10" s="19">
        <v>32012</v>
      </c>
      <c r="O10" s="19">
        <v>21170</v>
      </c>
      <c r="P10" s="19">
        <v>18530</v>
      </c>
    </row>
    <row r="11" spans="1:16" ht="11.25" hidden="1" customHeight="1">
      <c r="A11" s="122" t="s">
        <v>17</v>
      </c>
      <c r="B11" s="19">
        <f>SUM(C11:H11)</f>
        <v>93082</v>
      </c>
      <c r="C11" s="19">
        <v>6255</v>
      </c>
      <c r="D11" s="19">
        <v>6614</v>
      </c>
      <c r="E11" s="19">
        <v>8977</v>
      </c>
      <c r="F11" s="19">
        <v>10680</v>
      </c>
      <c r="G11" s="19">
        <v>21769</v>
      </c>
      <c r="H11" s="19">
        <v>38787</v>
      </c>
      <c r="J11" s="122" t="s">
        <v>17</v>
      </c>
      <c r="K11" s="19">
        <v>46733</v>
      </c>
      <c r="L11" s="19">
        <v>44912</v>
      </c>
      <c r="M11" s="19">
        <v>45192</v>
      </c>
      <c r="N11" s="19">
        <v>49280</v>
      </c>
      <c r="O11" s="19">
        <v>44884</v>
      </c>
      <c r="P11" s="19">
        <v>37716</v>
      </c>
    </row>
    <row r="12" spans="1:16" ht="11.25" hidden="1" customHeight="1">
      <c r="A12" s="122" t="s">
        <v>22</v>
      </c>
      <c r="B12" s="19">
        <f>SUM(C12:H12)</f>
        <v>499</v>
      </c>
      <c r="C12" s="19">
        <v>84</v>
      </c>
      <c r="D12" s="19">
        <v>81</v>
      </c>
      <c r="E12" s="19">
        <v>112</v>
      </c>
      <c r="F12" s="19">
        <v>84</v>
      </c>
      <c r="G12" s="19">
        <v>70</v>
      </c>
      <c r="H12" s="19">
        <v>68</v>
      </c>
      <c r="J12" s="122" t="s">
        <v>22</v>
      </c>
      <c r="K12" s="19">
        <v>54</v>
      </c>
      <c r="L12" s="19">
        <v>72</v>
      </c>
      <c r="M12" s="19">
        <v>74</v>
      </c>
      <c r="N12" s="19">
        <v>69</v>
      </c>
      <c r="O12" s="19">
        <v>61</v>
      </c>
      <c r="P12" s="19">
        <v>56</v>
      </c>
    </row>
    <row r="13" spans="1:16" ht="11.25" hidden="1" customHeight="1">
      <c r="A13" s="122" t="s">
        <v>18</v>
      </c>
      <c r="B13" s="19">
        <f>SUM(C13:H13)</f>
        <v>9114</v>
      </c>
      <c r="C13" s="19">
        <v>1057</v>
      </c>
      <c r="D13" s="19">
        <v>1175</v>
      </c>
      <c r="E13" s="19">
        <v>1423</v>
      </c>
      <c r="F13" s="19">
        <v>1625</v>
      </c>
      <c r="G13" s="19">
        <v>1486</v>
      </c>
      <c r="H13" s="19">
        <v>2348</v>
      </c>
      <c r="J13" s="122" t="s">
        <v>18</v>
      </c>
      <c r="K13" s="19">
        <v>1870</v>
      </c>
      <c r="L13" s="19">
        <v>2218</v>
      </c>
      <c r="M13" s="19">
        <v>2125</v>
      </c>
      <c r="N13" s="19">
        <v>2226</v>
      </c>
      <c r="O13" s="19">
        <v>1694</v>
      </c>
      <c r="P13" s="19">
        <v>1330</v>
      </c>
    </row>
    <row r="14" spans="1:16" ht="11.25" hidden="1" customHeight="1">
      <c r="A14" s="121" t="s">
        <v>9</v>
      </c>
      <c r="B14" s="18">
        <f t="shared" ref="B14:H14" si="5">SUM(B15:B16)</f>
        <v>198622</v>
      </c>
      <c r="C14" s="18">
        <f t="shared" si="5"/>
        <v>28987</v>
      </c>
      <c r="D14" s="18">
        <f t="shared" si="5"/>
        <v>30326</v>
      </c>
      <c r="E14" s="18">
        <f t="shared" si="5"/>
        <v>32808</v>
      </c>
      <c r="F14" s="18">
        <f t="shared" si="5"/>
        <v>33120</v>
      </c>
      <c r="G14" s="18">
        <f t="shared" si="5"/>
        <v>27321</v>
      </c>
      <c r="H14" s="18">
        <f t="shared" si="5"/>
        <v>46060</v>
      </c>
      <c r="J14" s="121" t="s">
        <v>9</v>
      </c>
      <c r="K14" s="18">
        <f t="shared" ref="K14:P14" si="6">SUM(K15:K16)</f>
        <v>43506</v>
      </c>
      <c r="L14" s="18">
        <f t="shared" si="6"/>
        <v>38934</v>
      </c>
      <c r="M14" s="18">
        <f t="shared" si="6"/>
        <v>27208</v>
      </c>
      <c r="N14" s="18">
        <f t="shared" si="6"/>
        <v>24620</v>
      </c>
      <c r="O14" s="18">
        <f t="shared" si="6"/>
        <v>23576</v>
      </c>
      <c r="P14" s="18">
        <f t="shared" si="6"/>
        <v>22142</v>
      </c>
    </row>
    <row r="15" spans="1:16" ht="11.25" hidden="1" customHeight="1">
      <c r="A15" s="122" t="s">
        <v>16</v>
      </c>
      <c r="B15" s="19">
        <f>SUM(C15:H15)</f>
        <v>181006</v>
      </c>
      <c r="C15" s="19">
        <v>26639</v>
      </c>
      <c r="D15" s="19">
        <v>28391</v>
      </c>
      <c r="E15" s="19">
        <v>29785</v>
      </c>
      <c r="F15" s="19">
        <v>29945</v>
      </c>
      <c r="G15" s="19">
        <v>24447</v>
      </c>
      <c r="H15" s="19">
        <v>41799</v>
      </c>
      <c r="J15" s="122" t="s">
        <v>16</v>
      </c>
      <c r="K15" s="19">
        <v>39026</v>
      </c>
      <c r="L15" s="19">
        <v>33404</v>
      </c>
      <c r="M15" s="19">
        <v>21448</v>
      </c>
      <c r="N15" s="19">
        <v>19208</v>
      </c>
      <c r="O15" s="19">
        <v>18788</v>
      </c>
      <c r="P15" s="19">
        <v>17542</v>
      </c>
    </row>
    <row r="16" spans="1:16" ht="11.25" hidden="1" customHeight="1">
      <c r="A16" s="122" t="s">
        <v>15</v>
      </c>
      <c r="B16" s="19">
        <f>SUM(C16:H16)</f>
        <v>17616</v>
      </c>
      <c r="C16" s="19">
        <v>2348</v>
      </c>
      <c r="D16" s="19">
        <v>1935</v>
      </c>
      <c r="E16" s="19">
        <v>3023</v>
      </c>
      <c r="F16" s="19">
        <v>3175</v>
      </c>
      <c r="G16" s="19">
        <v>2874</v>
      </c>
      <c r="H16" s="19">
        <v>4261</v>
      </c>
      <c r="J16" s="122" t="s">
        <v>15</v>
      </c>
      <c r="K16" s="19">
        <v>4480</v>
      </c>
      <c r="L16" s="19">
        <v>5530</v>
      </c>
      <c r="M16" s="19">
        <v>5760</v>
      </c>
      <c r="N16" s="19">
        <v>5412</v>
      </c>
      <c r="O16" s="19">
        <v>4788</v>
      </c>
      <c r="P16" s="19">
        <v>4600</v>
      </c>
    </row>
    <row r="17" spans="1:16" ht="11.25" hidden="1" customHeight="1">
      <c r="A17" s="122" t="s">
        <v>26</v>
      </c>
      <c r="B17" s="18">
        <f>SUM(C17:H17)</f>
        <v>3966163</v>
      </c>
      <c r="C17" s="18">
        <v>933730</v>
      </c>
      <c r="D17" s="18">
        <v>659803</v>
      </c>
      <c r="E17" s="18">
        <v>779768</v>
      </c>
      <c r="F17" s="18">
        <v>604264</v>
      </c>
      <c r="G17" s="18">
        <v>666468</v>
      </c>
      <c r="H17" s="18">
        <v>322130</v>
      </c>
      <c r="J17" s="122" t="s">
        <v>26</v>
      </c>
      <c r="K17" s="18">
        <v>655360.19999999995</v>
      </c>
      <c r="L17" s="18">
        <v>910839.6</v>
      </c>
      <c r="M17" s="18">
        <v>910839.6</v>
      </c>
      <c r="N17" s="18">
        <v>544282.19999999995</v>
      </c>
      <c r="O17" s="18">
        <v>866408.4</v>
      </c>
      <c r="P17" s="18">
        <v>657581.73</v>
      </c>
    </row>
    <row r="18" spans="1:16" ht="11.25" hidden="1" customHeight="1">
      <c r="A18" s="121">
        <v>2011</v>
      </c>
      <c r="B18" s="9"/>
      <c r="C18" s="9"/>
      <c r="D18" s="9"/>
      <c r="E18" s="9"/>
      <c r="F18" s="9"/>
      <c r="G18" s="9"/>
      <c r="H18" s="9"/>
      <c r="J18" s="121">
        <v>2011</v>
      </c>
      <c r="K18" s="9"/>
      <c r="L18" s="9"/>
      <c r="M18" s="9"/>
      <c r="N18" s="9"/>
      <c r="O18" s="9"/>
      <c r="P18" s="9"/>
    </row>
    <row r="19" spans="1:16" ht="11.25" hidden="1" customHeight="1">
      <c r="A19" s="34" t="s">
        <v>4</v>
      </c>
      <c r="B19" s="9">
        <f>SUM(B20+B25)</f>
        <v>322268</v>
      </c>
      <c r="C19" s="9">
        <f t="shared" ref="C19:H19" si="7">SUM(C20+C25)</f>
        <v>48920</v>
      </c>
      <c r="D19" s="9">
        <f t="shared" si="7"/>
        <v>40442</v>
      </c>
      <c r="E19" s="9">
        <f t="shared" si="7"/>
        <v>34277</v>
      </c>
      <c r="F19" s="9">
        <f t="shared" si="7"/>
        <v>67371</v>
      </c>
      <c r="G19" s="9">
        <f t="shared" si="7"/>
        <v>67108</v>
      </c>
      <c r="H19" s="9">
        <f t="shared" si="7"/>
        <v>64150</v>
      </c>
      <c r="J19" s="34" t="s">
        <v>4</v>
      </c>
      <c r="K19" s="9">
        <f t="shared" ref="K19:P19" si="8">SUM(K20+K25)</f>
        <v>60919</v>
      </c>
      <c r="L19" s="9">
        <f t="shared" si="8"/>
        <v>71713</v>
      </c>
      <c r="M19" s="9">
        <f t="shared" si="8"/>
        <v>72844</v>
      </c>
      <c r="N19" s="9">
        <f t="shared" si="8"/>
        <v>49916</v>
      </c>
      <c r="O19" s="9">
        <f t="shared" si="8"/>
        <v>51904</v>
      </c>
      <c r="P19" s="9">
        <f t="shared" si="8"/>
        <v>38813</v>
      </c>
    </row>
    <row r="20" spans="1:16" ht="11.25" hidden="1" customHeight="1">
      <c r="A20" s="34" t="s">
        <v>5</v>
      </c>
      <c r="B20" s="9">
        <f t="shared" ref="B20:H20" si="9">SUM(B21:B24)</f>
        <v>198622</v>
      </c>
      <c r="C20" s="9">
        <f t="shared" si="9"/>
        <v>33000</v>
      </c>
      <c r="D20" s="9">
        <f t="shared" si="9"/>
        <v>24667</v>
      </c>
      <c r="E20" s="9">
        <f t="shared" si="9"/>
        <v>19728</v>
      </c>
      <c r="F20" s="9">
        <f t="shared" si="9"/>
        <v>38932</v>
      </c>
      <c r="G20" s="9">
        <f t="shared" si="9"/>
        <v>40578</v>
      </c>
      <c r="H20" s="9">
        <f t="shared" si="9"/>
        <v>41717</v>
      </c>
      <c r="J20" s="34" t="s">
        <v>5</v>
      </c>
      <c r="K20" s="9">
        <f t="shared" ref="K20:P20" si="10">SUM(K21:K24)</f>
        <v>43034</v>
      </c>
      <c r="L20" s="9">
        <f t="shared" si="10"/>
        <v>54330</v>
      </c>
      <c r="M20" s="9">
        <f t="shared" si="10"/>
        <v>56977</v>
      </c>
      <c r="N20" s="9">
        <f t="shared" si="10"/>
        <v>38420</v>
      </c>
      <c r="O20" s="9">
        <f t="shared" si="10"/>
        <v>42768</v>
      </c>
      <c r="P20" s="9">
        <f t="shared" si="10"/>
        <v>30732</v>
      </c>
    </row>
    <row r="21" spans="1:16" ht="11.25" hidden="1" customHeight="1">
      <c r="A21" s="35" t="s">
        <v>12</v>
      </c>
      <c r="B21" s="7">
        <f t="shared" ref="B21:B28" si="11">SUM(C21:H21)</f>
        <v>168779</v>
      </c>
      <c r="C21" s="7">
        <v>21730</v>
      </c>
      <c r="D21" s="7">
        <v>21309</v>
      </c>
      <c r="E21" s="7">
        <v>16916</v>
      </c>
      <c r="F21" s="7">
        <v>34427</v>
      </c>
      <c r="G21" s="7">
        <v>36099</v>
      </c>
      <c r="H21" s="7">
        <v>38298</v>
      </c>
      <c r="J21" s="35" t="s">
        <v>12</v>
      </c>
      <c r="K21" s="7">
        <v>31084</v>
      </c>
      <c r="L21" s="7">
        <v>26500</v>
      </c>
      <c r="M21" s="7">
        <v>20545</v>
      </c>
      <c r="N21" s="7">
        <v>15529</v>
      </c>
      <c r="O21" s="7">
        <v>19842</v>
      </c>
      <c r="P21" s="7">
        <v>13301</v>
      </c>
    </row>
    <row r="22" spans="1:16" ht="11.25" hidden="1" customHeight="1">
      <c r="A22" s="35" t="s">
        <v>17</v>
      </c>
      <c r="B22" s="7">
        <f t="shared" si="11"/>
        <v>14868</v>
      </c>
      <c r="C22" s="7">
        <v>9830</v>
      </c>
      <c r="D22" s="7">
        <v>1328</v>
      </c>
      <c r="E22" s="7">
        <v>1095</v>
      </c>
      <c r="F22" s="7">
        <v>1341</v>
      </c>
      <c r="G22" s="7">
        <v>556</v>
      </c>
      <c r="H22" s="7">
        <v>718</v>
      </c>
      <c r="J22" s="35" t="s">
        <v>17</v>
      </c>
      <c r="K22" s="7">
        <v>10419</v>
      </c>
      <c r="L22" s="7">
        <v>26955</v>
      </c>
      <c r="M22" s="7">
        <v>35854</v>
      </c>
      <c r="N22" s="7">
        <v>22633</v>
      </c>
      <c r="O22" s="7">
        <v>22756</v>
      </c>
      <c r="P22" s="7">
        <v>17306</v>
      </c>
    </row>
    <row r="23" spans="1:16" ht="11.25" hidden="1" customHeight="1">
      <c r="A23" s="35" t="s">
        <v>22</v>
      </c>
      <c r="B23" s="7">
        <f t="shared" si="11"/>
        <v>430</v>
      </c>
      <c r="C23" s="7">
        <v>44</v>
      </c>
      <c r="D23" s="7">
        <v>62</v>
      </c>
      <c r="E23" s="7">
        <v>42</v>
      </c>
      <c r="F23" s="7">
        <v>100</v>
      </c>
      <c r="G23" s="7">
        <v>152</v>
      </c>
      <c r="H23" s="7">
        <v>30</v>
      </c>
      <c r="J23" s="35" t="s">
        <v>22</v>
      </c>
      <c r="K23" s="7">
        <v>16</v>
      </c>
      <c r="L23" s="7">
        <v>11</v>
      </c>
      <c r="M23" s="7">
        <v>0</v>
      </c>
      <c r="N23" s="7">
        <v>0</v>
      </c>
      <c r="O23" s="7">
        <v>0</v>
      </c>
      <c r="P23" s="7">
        <v>0</v>
      </c>
    </row>
    <row r="24" spans="1:16" ht="11.25" hidden="1" customHeight="1">
      <c r="A24" s="35" t="s">
        <v>18</v>
      </c>
      <c r="B24" s="7">
        <f t="shared" si="11"/>
        <v>14545</v>
      </c>
      <c r="C24" s="7">
        <v>1396</v>
      </c>
      <c r="D24" s="7">
        <v>1968</v>
      </c>
      <c r="E24" s="7">
        <v>1675</v>
      </c>
      <c r="F24" s="7">
        <v>3064</v>
      </c>
      <c r="G24" s="7">
        <v>3771</v>
      </c>
      <c r="H24" s="7">
        <v>2671</v>
      </c>
      <c r="J24" s="35" t="s">
        <v>18</v>
      </c>
      <c r="K24" s="7">
        <v>1515</v>
      </c>
      <c r="L24" s="7">
        <v>864</v>
      </c>
      <c r="M24" s="7">
        <v>578</v>
      </c>
      <c r="N24" s="7">
        <v>258</v>
      </c>
      <c r="O24" s="7">
        <v>170</v>
      </c>
      <c r="P24" s="7">
        <v>125</v>
      </c>
    </row>
    <row r="25" spans="1:16" ht="11.25" hidden="1" customHeight="1">
      <c r="A25" s="34" t="s">
        <v>9</v>
      </c>
      <c r="B25" s="9">
        <f t="shared" si="11"/>
        <v>123646</v>
      </c>
      <c r="C25" s="9">
        <f>C26+C27</f>
        <v>15920</v>
      </c>
      <c r="D25" s="9">
        <f>D26+D27</f>
        <v>15775</v>
      </c>
      <c r="E25" s="9">
        <f t="shared" ref="E25:H25" si="12">E26+E27</f>
        <v>14549</v>
      </c>
      <c r="F25" s="9">
        <f t="shared" si="12"/>
        <v>28439</v>
      </c>
      <c r="G25" s="9">
        <f t="shared" si="12"/>
        <v>26530</v>
      </c>
      <c r="H25" s="9">
        <f t="shared" si="12"/>
        <v>22433</v>
      </c>
      <c r="J25" s="34" t="s">
        <v>9</v>
      </c>
      <c r="K25" s="9">
        <f t="shared" ref="K25:P25" si="13">K26+K27</f>
        <v>17885</v>
      </c>
      <c r="L25" s="9">
        <f t="shared" si="13"/>
        <v>17383</v>
      </c>
      <c r="M25" s="9">
        <f t="shared" si="13"/>
        <v>15867</v>
      </c>
      <c r="N25" s="9">
        <f t="shared" si="13"/>
        <v>11496</v>
      </c>
      <c r="O25" s="9">
        <f t="shared" si="13"/>
        <v>9136</v>
      </c>
      <c r="P25" s="9">
        <f t="shared" si="13"/>
        <v>8081</v>
      </c>
    </row>
    <row r="26" spans="1:16" ht="11.25" hidden="1" customHeight="1">
      <c r="A26" s="35" t="s">
        <v>16</v>
      </c>
      <c r="B26" s="7">
        <f t="shared" si="11"/>
        <v>100928</v>
      </c>
      <c r="C26" s="7">
        <v>12342</v>
      </c>
      <c r="D26" s="7">
        <v>13105</v>
      </c>
      <c r="E26" s="7">
        <v>12136</v>
      </c>
      <c r="F26" s="7">
        <v>24907</v>
      </c>
      <c r="G26" s="7">
        <v>21419</v>
      </c>
      <c r="H26" s="7">
        <v>17019</v>
      </c>
      <c r="J26" s="35" t="s">
        <v>16</v>
      </c>
      <c r="K26" s="7">
        <v>14197</v>
      </c>
      <c r="L26" s="7">
        <v>11919</v>
      </c>
      <c r="M26" s="7">
        <v>10455</v>
      </c>
      <c r="N26" s="7">
        <v>8533</v>
      </c>
      <c r="O26" s="7">
        <v>6509</v>
      </c>
      <c r="P26" s="7">
        <v>6107</v>
      </c>
    </row>
    <row r="27" spans="1:16" ht="11.25" hidden="1" customHeight="1">
      <c r="A27" s="35" t="s">
        <v>15</v>
      </c>
      <c r="B27" s="129">
        <f t="shared" si="11"/>
        <v>22718</v>
      </c>
      <c r="C27" s="7">
        <v>3578</v>
      </c>
      <c r="D27" s="7">
        <v>2670</v>
      </c>
      <c r="E27" s="7">
        <v>2413</v>
      </c>
      <c r="F27" s="7">
        <v>3532</v>
      </c>
      <c r="G27" s="7">
        <v>5111</v>
      </c>
      <c r="H27" s="7">
        <v>5414</v>
      </c>
      <c r="J27" s="35" t="s">
        <v>15</v>
      </c>
      <c r="K27" s="7">
        <v>3688</v>
      </c>
      <c r="L27" s="7">
        <v>5464</v>
      </c>
      <c r="M27" s="7">
        <v>5412</v>
      </c>
      <c r="N27" s="7">
        <v>2963</v>
      </c>
      <c r="O27" s="7">
        <v>2627</v>
      </c>
      <c r="P27" s="7">
        <v>1974</v>
      </c>
    </row>
    <row r="28" spans="1:16" s="8" customFormat="1" ht="11.25" hidden="1" customHeight="1">
      <c r="A28" s="34" t="s">
        <v>26</v>
      </c>
      <c r="B28" s="9">
        <f t="shared" si="11"/>
        <v>6803980.0399999991</v>
      </c>
      <c r="C28" s="9">
        <v>673200.02</v>
      </c>
      <c r="D28" s="9">
        <v>785400</v>
      </c>
      <c r="E28" s="9">
        <v>1684743</v>
      </c>
      <c r="F28" s="9">
        <v>1463761</v>
      </c>
      <c r="G28" s="9">
        <v>1332936</v>
      </c>
      <c r="H28" s="9">
        <v>863940.02</v>
      </c>
      <c r="J28" s="34" t="s">
        <v>26</v>
      </c>
      <c r="K28" s="9">
        <v>1086096</v>
      </c>
      <c r="L28" s="9">
        <v>925650.05</v>
      </c>
      <c r="M28" s="9">
        <v>747925.25</v>
      </c>
      <c r="N28" s="9">
        <v>1382303.94</v>
      </c>
      <c r="O28" s="9">
        <v>376038.52</v>
      </c>
      <c r="P28" s="9">
        <v>1404388.78</v>
      </c>
    </row>
    <row r="29" spans="1:16" ht="11.25" hidden="1" customHeight="1">
      <c r="A29" s="121">
        <v>2012</v>
      </c>
      <c r="B29" s="65"/>
      <c r="C29" s="65"/>
      <c r="D29" s="65"/>
      <c r="E29" s="65"/>
      <c r="F29" s="65"/>
      <c r="G29" s="65"/>
      <c r="H29" s="65"/>
      <c r="J29" s="121">
        <v>2012</v>
      </c>
      <c r="K29" s="65"/>
      <c r="L29" s="65"/>
      <c r="M29" s="65"/>
      <c r="N29" s="65"/>
      <c r="O29" s="65"/>
      <c r="P29" s="65"/>
    </row>
    <row r="30" spans="1:16" ht="11.25" hidden="1" customHeight="1">
      <c r="A30" s="34" t="s">
        <v>4</v>
      </c>
      <c r="B30" s="9">
        <f>B35+B38+B31</f>
        <v>8516917.5800000001</v>
      </c>
      <c r="C30" s="9">
        <f t="shared" ref="C30:H30" si="14">C35+C38+C31</f>
        <v>1376887</v>
      </c>
      <c r="D30" s="9">
        <f t="shared" si="14"/>
        <v>1490817.63</v>
      </c>
      <c r="E30" s="9">
        <f t="shared" si="14"/>
        <v>1405160</v>
      </c>
      <c r="F30" s="9">
        <f t="shared" si="14"/>
        <v>2115181.87</v>
      </c>
      <c r="G30" s="9">
        <f t="shared" si="14"/>
        <v>644529.04</v>
      </c>
      <c r="H30" s="9">
        <f t="shared" si="14"/>
        <v>1484342.04</v>
      </c>
      <c r="J30" s="34" t="s">
        <v>4</v>
      </c>
      <c r="K30" s="9">
        <f t="shared" ref="K30:P30" si="15">K35+K38+K31</f>
        <v>2984955.03</v>
      </c>
      <c r="L30" s="9">
        <f t="shared" si="15"/>
        <v>1729613</v>
      </c>
      <c r="M30" s="9">
        <f t="shared" si="15"/>
        <v>1586858.06</v>
      </c>
      <c r="N30" s="9">
        <f t="shared" si="15"/>
        <v>967940.05</v>
      </c>
      <c r="O30" s="9">
        <f t="shared" si="15"/>
        <v>1048777</v>
      </c>
      <c r="P30" s="9">
        <f t="shared" si="15"/>
        <v>888346.05</v>
      </c>
    </row>
    <row r="31" spans="1:16" ht="11.25" hidden="1" customHeight="1">
      <c r="A31" s="34" t="s">
        <v>5</v>
      </c>
      <c r="B31" s="9">
        <f t="shared" ref="B31:H31" si="16">SUM(B32:B34)</f>
        <v>248934</v>
      </c>
      <c r="C31" s="9">
        <f t="shared" si="16"/>
        <v>34439</v>
      </c>
      <c r="D31" s="9">
        <f t="shared" si="16"/>
        <v>43340</v>
      </c>
      <c r="E31" s="9">
        <f t="shared" si="16"/>
        <v>41456</v>
      </c>
      <c r="F31" s="9">
        <f t="shared" si="16"/>
        <v>52780</v>
      </c>
      <c r="G31" s="9">
        <f t="shared" si="16"/>
        <v>40522</v>
      </c>
      <c r="H31" s="9">
        <f t="shared" si="16"/>
        <v>36397</v>
      </c>
      <c r="J31" s="34" t="s">
        <v>5</v>
      </c>
      <c r="K31" s="9">
        <f t="shared" ref="K31:P31" si="17">SUM(K32:K34)</f>
        <v>35157</v>
      </c>
      <c r="L31" s="9">
        <f t="shared" si="17"/>
        <v>32980</v>
      </c>
      <c r="M31" s="9">
        <f t="shared" si="17"/>
        <v>30145</v>
      </c>
      <c r="N31" s="9">
        <f t="shared" si="17"/>
        <v>35567</v>
      </c>
      <c r="O31" s="9">
        <f t="shared" si="17"/>
        <v>33219</v>
      </c>
      <c r="P31" s="9">
        <f t="shared" si="17"/>
        <v>40993</v>
      </c>
    </row>
    <row r="32" spans="1:16" ht="11.25" hidden="1" customHeight="1">
      <c r="A32" s="35" t="s">
        <v>12</v>
      </c>
      <c r="B32" s="7">
        <f t="shared" ref="B32:B38" si="18">SUM(C32:H32)</f>
        <v>158019</v>
      </c>
      <c r="C32" s="7">
        <v>16730</v>
      </c>
      <c r="D32" s="7">
        <v>21054</v>
      </c>
      <c r="E32" s="7">
        <v>24107</v>
      </c>
      <c r="F32" s="7">
        <v>31288</v>
      </c>
      <c r="G32" s="7">
        <v>32033</v>
      </c>
      <c r="H32" s="7">
        <v>32807</v>
      </c>
      <c r="I32" s="20"/>
      <c r="J32" s="35" t="s">
        <v>12</v>
      </c>
      <c r="K32" s="7">
        <v>29744</v>
      </c>
      <c r="L32" s="7">
        <v>24607</v>
      </c>
      <c r="M32" s="7">
        <v>21217</v>
      </c>
      <c r="N32" s="7">
        <v>17251</v>
      </c>
      <c r="O32" s="7">
        <v>17773</v>
      </c>
      <c r="P32" s="7">
        <v>21264</v>
      </c>
    </row>
    <row r="33" spans="1:16" ht="11.25" hidden="1" customHeight="1">
      <c r="A33" s="35" t="s">
        <v>17</v>
      </c>
      <c r="B33" s="7">
        <f t="shared" si="18"/>
        <v>89153</v>
      </c>
      <c r="C33" s="7">
        <v>17479</v>
      </c>
      <c r="D33" s="7">
        <v>21966</v>
      </c>
      <c r="E33" s="7">
        <v>17120</v>
      </c>
      <c r="F33" s="7">
        <v>21137</v>
      </c>
      <c r="G33" s="7">
        <v>8169</v>
      </c>
      <c r="H33" s="7">
        <v>3282</v>
      </c>
      <c r="I33" s="20"/>
      <c r="J33" s="35" t="s">
        <v>17</v>
      </c>
      <c r="K33" s="7">
        <v>4337</v>
      </c>
      <c r="L33" s="7">
        <v>7633</v>
      </c>
      <c r="M33" s="7">
        <v>8161</v>
      </c>
      <c r="N33" s="7">
        <v>17553</v>
      </c>
      <c r="O33" s="7">
        <v>15088</v>
      </c>
      <c r="P33" s="7">
        <v>19269</v>
      </c>
    </row>
    <row r="34" spans="1:16" ht="11.25" hidden="1" customHeight="1">
      <c r="A34" s="35" t="s">
        <v>18</v>
      </c>
      <c r="B34" s="7">
        <f t="shared" si="18"/>
        <v>1762</v>
      </c>
      <c r="C34" s="7">
        <v>230</v>
      </c>
      <c r="D34" s="7">
        <v>320</v>
      </c>
      <c r="E34" s="7">
        <v>229</v>
      </c>
      <c r="F34" s="7">
        <v>355</v>
      </c>
      <c r="G34" s="7">
        <v>320</v>
      </c>
      <c r="H34" s="7">
        <v>308</v>
      </c>
      <c r="I34" s="20"/>
      <c r="J34" s="35" t="s">
        <v>18</v>
      </c>
      <c r="K34" s="7">
        <v>1076</v>
      </c>
      <c r="L34" s="7">
        <v>740</v>
      </c>
      <c r="M34" s="7">
        <v>767</v>
      </c>
      <c r="N34" s="7">
        <v>763</v>
      </c>
      <c r="O34" s="7">
        <v>358</v>
      </c>
      <c r="P34" s="7">
        <v>460</v>
      </c>
    </row>
    <row r="35" spans="1:16" ht="11.25" hidden="1" customHeight="1">
      <c r="A35" s="34" t="s">
        <v>9</v>
      </c>
      <c r="B35" s="9">
        <f t="shared" si="18"/>
        <v>89569</v>
      </c>
      <c r="C35" s="9">
        <f t="shared" ref="C35:H35" si="19">C36+C37</f>
        <v>9512</v>
      </c>
      <c r="D35" s="9">
        <f t="shared" si="19"/>
        <v>12103</v>
      </c>
      <c r="E35" s="9">
        <f t="shared" si="19"/>
        <v>14724</v>
      </c>
      <c r="F35" s="9">
        <f t="shared" si="19"/>
        <v>18073</v>
      </c>
      <c r="G35" s="9">
        <f t="shared" si="19"/>
        <v>17762</v>
      </c>
      <c r="H35" s="9">
        <f t="shared" si="19"/>
        <v>17395</v>
      </c>
      <c r="I35" s="20"/>
      <c r="J35" s="34" t="s">
        <v>9</v>
      </c>
      <c r="K35" s="9">
        <f t="shared" ref="K35:P35" si="20">K36+K37</f>
        <v>18573</v>
      </c>
      <c r="L35" s="9">
        <f t="shared" si="20"/>
        <v>13633</v>
      </c>
      <c r="M35" s="9">
        <f t="shared" si="20"/>
        <v>13963</v>
      </c>
      <c r="N35" s="9">
        <f t="shared" si="20"/>
        <v>6723</v>
      </c>
      <c r="O35" s="9">
        <f t="shared" si="20"/>
        <v>5758</v>
      </c>
      <c r="P35" s="9">
        <f t="shared" si="20"/>
        <v>5853</v>
      </c>
    </row>
    <row r="36" spans="1:16" ht="11.25" hidden="1" customHeight="1">
      <c r="A36" s="35" t="s">
        <v>16</v>
      </c>
      <c r="B36" s="7">
        <f t="shared" si="18"/>
        <v>69925</v>
      </c>
      <c r="C36" s="7">
        <v>7734</v>
      </c>
      <c r="D36" s="7">
        <v>9667</v>
      </c>
      <c r="E36" s="7">
        <v>11222</v>
      </c>
      <c r="F36" s="7">
        <v>14058</v>
      </c>
      <c r="G36" s="7">
        <v>13832</v>
      </c>
      <c r="H36" s="7">
        <v>13412</v>
      </c>
      <c r="I36" s="20"/>
      <c r="J36" s="35" t="s">
        <v>16</v>
      </c>
      <c r="K36" s="7">
        <v>14565</v>
      </c>
      <c r="L36" s="7">
        <v>9269</v>
      </c>
      <c r="M36" s="7">
        <v>9403</v>
      </c>
      <c r="N36" s="7">
        <v>4295</v>
      </c>
      <c r="O36" s="7">
        <v>3417</v>
      </c>
      <c r="P36" s="7">
        <v>3391</v>
      </c>
    </row>
    <row r="37" spans="1:16" ht="11.25" hidden="1" customHeight="1">
      <c r="A37" s="35" t="s">
        <v>15</v>
      </c>
      <c r="B37" s="129">
        <f t="shared" si="18"/>
        <v>19644</v>
      </c>
      <c r="C37" s="7">
        <v>1778</v>
      </c>
      <c r="D37" s="7">
        <v>2436</v>
      </c>
      <c r="E37" s="7">
        <v>3502</v>
      </c>
      <c r="F37" s="7">
        <v>4015</v>
      </c>
      <c r="G37" s="7">
        <v>3930</v>
      </c>
      <c r="H37" s="7">
        <v>3983</v>
      </c>
      <c r="I37" s="20"/>
      <c r="J37" s="35" t="s">
        <v>15</v>
      </c>
      <c r="K37" s="7">
        <v>4008</v>
      </c>
      <c r="L37" s="7">
        <v>4364</v>
      </c>
      <c r="M37" s="7">
        <v>4560</v>
      </c>
      <c r="N37" s="7">
        <v>2428</v>
      </c>
      <c r="O37" s="7">
        <v>2341</v>
      </c>
      <c r="P37" s="7">
        <v>2462</v>
      </c>
    </row>
    <row r="38" spans="1:16" ht="11.25" hidden="1" customHeight="1">
      <c r="A38" s="34" t="s">
        <v>26</v>
      </c>
      <c r="B38" s="9">
        <f t="shared" si="18"/>
        <v>8178414.5800000001</v>
      </c>
      <c r="C38" s="9">
        <v>1332936</v>
      </c>
      <c r="D38" s="9">
        <v>1435374.63</v>
      </c>
      <c r="E38" s="9">
        <v>1348980</v>
      </c>
      <c r="F38" s="9">
        <v>2044328.87</v>
      </c>
      <c r="G38" s="9">
        <v>586245.04</v>
      </c>
      <c r="H38" s="9">
        <v>1430550.04</v>
      </c>
      <c r="I38" s="20"/>
      <c r="J38" s="34" t="s">
        <v>26</v>
      </c>
      <c r="K38" s="9">
        <v>2931225.03</v>
      </c>
      <c r="L38" s="9">
        <v>1683000</v>
      </c>
      <c r="M38" s="9">
        <v>1542750.06</v>
      </c>
      <c r="N38" s="9">
        <v>925650.05</v>
      </c>
      <c r="O38" s="9">
        <v>1009800</v>
      </c>
      <c r="P38" s="9">
        <v>841500.05</v>
      </c>
    </row>
    <row r="39" spans="1:16" ht="27.95" hidden="1" customHeight="1">
      <c r="A39" s="120">
        <v>2013</v>
      </c>
      <c r="B39" s="18"/>
      <c r="C39" s="18"/>
      <c r="D39" s="18"/>
      <c r="E39" s="18"/>
      <c r="F39" s="18"/>
      <c r="G39" s="18"/>
      <c r="H39" s="18"/>
      <c r="I39" s="20"/>
      <c r="J39" s="120">
        <v>2013</v>
      </c>
      <c r="K39" s="18"/>
      <c r="L39" s="18"/>
      <c r="M39" s="18"/>
      <c r="N39" s="18"/>
      <c r="O39" s="18"/>
      <c r="P39" s="18"/>
    </row>
    <row r="40" spans="1:16" ht="15" hidden="1" customHeight="1">
      <c r="A40" s="34" t="s">
        <v>4</v>
      </c>
      <c r="B40" s="9">
        <f>B45+B48+B41</f>
        <v>16304678.559999999</v>
      </c>
      <c r="C40" s="9">
        <f t="shared" ref="C40" si="21">C45+C48+C41</f>
        <v>3689179</v>
      </c>
      <c r="D40" s="9">
        <f t="shared" ref="D40" si="22">D45+D48+D41</f>
        <v>3034191</v>
      </c>
      <c r="E40" s="9">
        <f t="shared" ref="E40" si="23">E45+E48+E41</f>
        <v>2246347.4900000002</v>
      </c>
      <c r="F40" s="9">
        <f t="shared" ref="F40" si="24">F45+F48+F41</f>
        <v>3486026.01</v>
      </c>
      <c r="G40" s="9">
        <f t="shared" ref="G40" si="25">G45+G48+G41</f>
        <v>1420658.04</v>
      </c>
      <c r="H40" s="9">
        <f t="shared" ref="H40" si="26">H45+H48+H41</f>
        <v>2428277.02</v>
      </c>
      <c r="I40" s="20"/>
      <c r="J40" s="34" t="s">
        <v>4</v>
      </c>
      <c r="K40" s="9">
        <f t="shared" ref="K40:P40" si="27">K45+K48+K41</f>
        <v>3013226.48</v>
      </c>
      <c r="L40" s="9">
        <f t="shared" si="27"/>
        <v>2344474.6</v>
      </c>
      <c r="M40" s="9">
        <f t="shared" si="27"/>
        <v>1790189</v>
      </c>
      <c r="N40" s="9">
        <f t="shared" si="27"/>
        <v>1019333.02</v>
      </c>
      <c r="O40" s="9">
        <f t="shared" si="27"/>
        <v>1954226.01</v>
      </c>
      <c r="P40" s="9">
        <f t="shared" si="27"/>
        <v>2956352.75</v>
      </c>
    </row>
    <row r="41" spans="1:16" ht="15" hidden="1" customHeight="1">
      <c r="A41" s="34" t="s">
        <v>5</v>
      </c>
      <c r="B41" s="9">
        <f t="shared" ref="B41:H41" si="28">SUM(B42:B44)</f>
        <v>133526</v>
      </c>
      <c r="C41" s="9">
        <f t="shared" si="28"/>
        <v>24861</v>
      </c>
      <c r="D41" s="9">
        <f t="shared" si="28"/>
        <v>26433</v>
      </c>
      <c r="E41" s="9">
        <f t="shared" si="28"/>
        <v>16439</v>
      </c>
      <c r="F41" s="9">
        <f t="shared" si="28"/>
        <v>13843</v>
      </c>
      <c r="G41" s="9">
        <f t="shared" si="28"/>
        <v>24060</v>
      </c>
      <c r="H41" s="9">
        <f t="shared" si="28"/>
        <v>27890</v>
      </c>
      <c r="I41" s="20"/>
      <c r="J41" s="34" t="s">
        <v>5</v>
      </c>
      <c r="K41" s="9">
        <f t="shared" ref="K41:O41" si="29">SUM(K42:K44)</f>
        <v>31770</v>
      </c>
      <c r="L41" s="9">
        <f t="shared" si="29"/>
        <v>33570</v>
      </c>
      <c r="M41" s="9">
        <f t="shared" si="29"/>
        <v>53920</v>
      </c>
      <c r="N41" s="9">
        <f t="shared" si="29"/>
        <v>59340</v>
      </c>
      <c r="O41" s="9">
        <f t="shared" si="29"/>
        <v>53810</v>
      </c>
      <c r="P41" s="9">
        <f>SUM(P42:P44)</f>
        <v>44000</v>
      </c>
    </row>
    <row r="42" spans="1:16" ht="15" hidden="1" customHeight="1">
      <c r="A42" s="35" t="s">
        <v>12</v>
      </c>
      <c r="B42" s="7">
        <f t="shared" ref="B42:B48" si="30">SUM(C42:H42)</f>
        <v>127919</v>
      </c>
      <c r="C42" s="7">
        <v>21884</v>
      </c>
      <c r="D42" s="7">
        <v>25517</v>
      </c>
      <c r="E42" s="7">
        <v>16005</v>
      </c>
      <c r="F42" s="7">
        <v>13748</v>
      </c>
      <c r="G42" s="7">
        <v>23730</v>
      </c>
      <c r="H42" s="7">
        <v>27035</v>
      </c>
      <c r="I42" s="20"/>
      <c r="J42" s="35" t="s">
        <v>12</v>
      </c>
      <c r="K42" s="7">
        <v>29880</v>
      </c>
      <c r="L42" s="7">
        <v>31400</v>
      </c>
      <c r="M42" s="7">
        <v>36110</v>
      </c>
      <c r="N42" s="7">
        <v>37900</v>
      </c>
      <c r="O42" s="7">
        <v>30650</v>
      </c>
      <c r="P42" s="7">
        <v>24560</v>
      </c>
    </row>
    <row r="43" spans="1:16" ht="15" hidden="1" customHeight="1">
      <c r="A43" s="35" t="s">
        <v>17</v>
      </c>
      <c r="B43" s="7">
        <f t="shared" si="30"/>
        <v>4727</v>
      </c>
      <c r="C43" s="7">
        <v>2727</v>
      </c>
      <c r="D43" s="7">
        <v>606</v>
      </c>
      <c r="E43" s="7">
        <v>354</v>
      </c>
      <c r="F43" s="7">
        <v>65</v>
      </c>
      <c r="G43" s="7">
        <v>260</v>
      </c>
      <c r="H43" s="7">
        <v>715</v>
      </c>
      <c r="I43" s="20"/>
      <c r="J43" s="35" t="s">
        <v>17</v>
      </c>
      <c r="K43" s="7">
        <v>1500</v>
      </c>
      <c r="L43" s="7">
        <v>1650</v>
      </c>
      <c r="M43" s="7">
        <v>17000</v>
      </c>
      <c r="N43" s="7">
        <v>20550</v>
      </c>
      <c r="O43" s="7">
        <v>22440</v>
      </c>
      <c r="P43" s="7">
        <v>18480</v>
      </c>
    </row>
    <row r="44" spans="1:16" ht="15" hidden="1" customHeight="1">
      <c r="A44" s="35" t="s">
        <v>18</v>
      </c>
      <c r="B44" s="7">
        <f t="shared" si="30"/>
        <v>880</v>
      </c>
      <c r="C44" s="7">
        <v>250</v>
      </c>
      <c r="D44" s="7">
        <v>310</v>
      </c>
      <c r="E44" s="7">
        <v>80</v>
      </c>
      <c r="F44" s="7">
        <v>30</v>
      </c>
      <c r="G44" s="7">
        <v>70</v>
      </c>
      <c r="H44" s="7">
        <v>140</v>
      </c>
      <c r="I44" s="20"/>
      <c r="J44" s="35" t="s">
        <v>18</v>
      </c>
      <c r="K44" s="7">
        <v>390</v>
      </c>
      <c r="L44" s="7">
        <v>520</v>
      </c>
      <c r="M44" s="7">
        <v>810</v>
      </c>
      <c r="N44" s="7">
        <v>890</v>
      </c>
      <c r="O44" s="7">
        <v>720</v>
      </c>
      <c r="P44" s="7">
        <v>960</v>
      </c>
    </row>
    <row r="45" spans="1:16" ht="15" hidden="1" customHeight="1">
      <c r="A45" s="34" t="s">
        <v>9</v>
      </c>
      <c r="B45" s="9">
        <f t="shared" si="30"/>
        <v>85851</v>
      </c>
      <c r="C45" s="9">
        <f t="shared" ref="C45" si="31">C46+C47</f>
        <v>15013</v>
      </c>
      <c r="D45" s="9">
        <f t="shared" ref="D45" si="32">D46+D47</f>
        <v>20432</v>
      </c>
      <c r="E45" s="9">
        <f t="shared" ref="E45" si="33">E46+E47</f>
        <v>14239</v>
      </c>
      <c r="F45" s="9">
        <f t="shared" ref="F45" si="34">F46+F47</f>
        <v>13057</v>
      </c>
      <c r="G45" s="9">
        <f t="shared" ref="G45" si="35">G46+G47</f>
        <v>10900</v>
      </c>
      <c r="H45" s="9">
        <f t="shared" ref="H45" si="36">H46+H47</f>
        <v>12210</v>
      </c>
      <c r="I45" s="20"/>
      <c r="J45" s="34" t="s">
        <v>9</v>
      </c>
      <c r="K45" s="9">
        <f t="shared" ref="K45:P45" si="37">K46+K47</f>
        <v>10120</v>
      </c>
      <c r="L45" s="9">
        <f t="shared" si="37"/>
        <v>11590</v>
      </c>
      <c r="M45" s="9">
        <f t="shared" si="37"/>
        <v>14560</v>
      </c>
      <c r="N45" s="9">
        <f t="shared" si="37"/>
        <v>15830</v>
      </c>
      <c r="O45" s="9">
        <f t="shared" si="37"/>
        <v>12090</v>
      </c>
      <c r="P45" s="9">
        <f t="shared" si="37"/>
        <v>10440</v>
      </c>
    </row>
    <row r="46" spans="1:16" ht="15" hidden="1" customHeight="1">
      <c r="A46" s="35" t="s">
        <v>16</v>
      </c>
      <c r="B46" s="7">
        <f t="shared" si="30"/>
        <v>67095</v>
      </c>
      <c r="C46" s="7">
        <v>12094</v>
      </c>
      <c r="D46" s="7">
        <v>15557</v>
      </c>
      <c r="E46" s="7">
        <v>11542</v>
      </c>
      <c r="F46" s="7">
        <v>10662</v>
      </c>
      <c r="G46" s="7">
        <v>8430</v>
      </c>
      <c r="H46" s="7">
        <v>8810</v>
      </c>
      <c r="I46" s="20"/>
      <c r="J46" s="35" t="s">
        <v>16</v>
      </c>
      <c r="K46" s="7">
        <v>6900</v>
      </c>
      <c r="L46" s="7">
        <v>7250</v>
      </c>
      <c r="M46" s="7">
        <v>8380</v>
      </c>
      <c r="N46" s="7">
        <v>9090</v>
      </c>
      <c r="O46" s="7">
        <v>6690</v>
      </c>
      <c r="P46" s="7">
        <v>6260</v>
      </c>
    </row>
    <row r="47" spans="1:16" ht="15" hidden="1" customHeight="1">
      <c r="A47" s="35" t="s">
        <v>15</v>
      </c>
      <c r="B47" s="129">
        <f t="shared" si="30"/>
        <v>18756</v>
      </c>
      <c r="C47" s="7">
        <v>2919</v>
      </c>
      <c r="D47" s="7">
        <v>4875</v>
      </c>
      <c r="E47" s="7">
        <v>2697</v>
      </c>
      <c r="F47" s="7">
        <v>2395</v>
      </c>
      <c r="G47" s="7">
        <v>2470</v>
      </c>
      <c r="H47" s="7">
        <v>3400</v>
      </c>
      <c r="I47" s="20"/>
      <c r="J47" s="35" t="s">
        <v>15</v>
      </c>
      <c r="K47" s="7">
        <v>3220</v>
      </c>
      <c r="L47" s="7">
        <v>4340</v>
      </c>
      <c r="M47" s="7">
        <v>6180</v>
      </c>
      <c r="N47" s="7">
        <v>6740</v>
      </c>
      <c r="O47" s="7">
        <v>5400</v>
      </c>
      <c r="P47" s="7">
        <v>4180</v>
      </c>
    </row>
    <row r="48" spans="1:16" ht="15" hidden="1" customHeight="1">
      <c r="A48" s="34" t="s">
        <v>26</v>
      </c>
      <c r="B48" s="9">
        <f t="shared" si="30"/>
        <v>16085301.559999999</v>
      </c>
      <c r="C48" s="9">
        <v>3649305</v>
      </c>
      <c r="D48" s="9">
        <v>2987326</v>
      </c>
      <c r="E48" s="9">
        <v>2215669.4900000002</v>
      </c>
      <c r="F48" s="9">
        <v>3459126.01</v>
      </c>
      <c r="G48" s="9">
        <v>1385698.04</v>
      </c>
      <c r="H48" s="9">
        <v>2388177.02</v>
      </c>
      <c r="I48" s="20"/>
      <c r="J48" s="34" t="s">
        <v>26</v>
      </c>
      <c r="K48" s="9">
        <v>2971336.48</v>
      </c>
      <c r="L48" s="9">
        <v>2299314.6</v>
      </c>
      <c r="M48" s="9">
        <v>1721709</v>
      </c>
      <c r="N48" s="9">
        <v>944163.02</v>
      </c>
      <c r="O48" s="9">
        <v>1888326.01</v>
      </c>
      <c r="P48" s="9">
        <v>2901912.75</v>
      </c>
    </row>
    <row r="49" spans="1:16" ht="27.75" hidden="1" customHeight="1">
      <c r="A49" s="120">
        <v>2014</v>
      </c>
      <c r="B49" s="65"/>
      <c r="C49" s="65"/>
      <c r="D49" s="65"/>
      <c r="E49" s="65"/>
      <c r="F49" s="65"/>
      <c r="G49" s="65"/>
      <c r="H49" s="65"/>
      <c r="I49" s="20"/>
      <c r="J49" s="120">
        <v>2014</v>
      </c>
      <c r="K49" s="65"/>
      <c r="L49" s="65"/>
      <c r="M49" s="65"/>
      <c r="N49" s="65"/>
      <c r="O49" s="65"/>
      <c r="P49" s="65"/>
    </row>
    <row r="50" spans="1:16" ht="27.75" hidden="1" customHeight="1">
      <c r="A50" s="34" t="s">
        <v>4</v>
      </c>
      <c r="B50" s="9">
        <v>354670.18000000005</v>
      </c>
      <c r="C50" s="9">
        <v>37410</v>
      </c>
      <c r="D50" s="9">
        <v>39600</v>
      </c>
      <c r="E50" s="9">
        <v>41960</v>
      </c>
      <c r="F50" s="9">
        <v>41610.78</v>
      </c>
      <c r="G50" s="9">
        <v>41994.95</v>
      </c>
      <c r="H50" s="9">
        <v>7381.35</v>
      </c>
      <c r="I50" s="20"/>
      <c r="J50" s="34" t="s">
        <v>4</v>
      </c>
      <c r="K50" s="9">
        <v>7587.17</v>
      </c>
      <c r="L50" s="9">
        <v>6170.24</v>
      </c>
      <c r="M50" s="9">
        <v>5990.6900000000005</v>
      </c>
      <c r="N50" s="9">
        <v>45274</v>
      </c>
      <c r="O50" s="9">
        <v>44450</v>
      </c>
      <c r="P50" s="9">
        <v>35241</v>
      </c>
    </row>
    <row r="51" spans="1:16" ht="27.75" hidden="1" customHeight="1">
      <c r="A51" s="34" t="s">
        <v>5</v>
      </c>
      <c r="B51" s="65">
        <v>294985.34000000003</v>
      </c>
      <c r="C51" s="65">
        <v>32000</v>
      </c>
      <c r="D51" s="65">
        <v>34090</v>
      </c>
      <c r="E51" s="65">
        <v>35425</v>
      </c>
      <c r="F51" s="65">
        <v>34892.89</v>
      </c>
      <c r="G51" s="65">
        <v>35707.279999999999</v>
      </c>
      <c r="H51" s="65">
        <v>3734.78</v>
      </c>
      <c r="I51" s="20"/>
      <c r="J51" s="34" t="s">
        <v>5</v>
      </c>
      <c r="K51" s="65">
        <v>3862.18</v>
      </c>
      <c r="L51" s="65">
        <v>4205.96</v>
      </c>
      <c r="M51" s="65">
        <v>4227.25</v>
      </c>
      <c r="N51" s="65">
        <v>39374</v>
      </c>
      <c r="O51" s="65">
        <v>34980</v>
      </c>
      <c r="P51" s="65">
        <v>32486</v>
      </c>
    </row>
    <row r="52" spans="1:16" ht="27.75" hidden="1" customHeight="1">
      <c r="A52" s="35" t="s">
        <v>12</v>
      </c>
      <c r="B52" s="66">
        <v>217943.41999999998</v>
      </c>
      <c r="C52" s="7">
        <v>29010</v>
      </c>
      <c r="D52" s="7">
        <v>30850</v>
      </c>
      <c r="E52" s="7">
        <v>34730</v>
      </c>
      <c r="F52" s="7">
        <v>33957</v>
      </c>
      <c r="G52" s="7">
        <v>34701.81</v>
      </c>
      <c r="H52" s="7">
        <v>2802.81</v>
      </c>
      <c r="I52" s="20"/>
      <c r="J52" s="35" t="s">
        <v>12</v>
      </c>
      <c r="K52" s="7">
        <v>2900.81</v>
      </c>
      <c r="L52" s="7">
        <v>3152.52</v>
      </c>
      <c r="M52" s="7">
        <v>3153.47</v>
      </c>
      <c r="N52" s="7">
        <v>15873</v>
      </c>
      <c r="O52" s="7">
        <v>13345</v>
      </c>
      <c r="P52" s="7">
        <v>13467</v>
      </c>
    </row>
    <row r="53" spans="1:16" ht="27.75" hidden="1" customHeight="1">
      <c r="A53" s="35" t="s">
        <v>17</v>
      </c>
      <c r="B53" s="66">
        <v>72445.27</v>
      </c>
      <c r="C53" s="7">
        <v>2140</v>
      </c>
      <c r="D53" s="7">
        <v>2500</v>
      </c>
      <c r="E53" s="7">
        <v>240</v>
      </c>
      <c r="F53" s="7">
        <v>617.4</v>
      </c>
      <c r="G53" s="7">
        <v>715.4</v>
      </c>
      <c r="H53" s="7">
        <v>813.4</v>
      </c>
      <c r="I53" s="20"/>
      <c r="J53" s="35" t="s">
        <v>17</v>
      </c>
      <c r="K53" s="7">
        <v>823.19</v>
      </c>
      <c r="L53" s="7">
        <v>902.1</v>
      </c>
      <c r="M53" s="7">
        <v>912.78</v>
      </c>
      <c r="N53" s="7">
        <v>22909</v>
      </c>
      <c r="O53" s="7">
        <v>21267</v>
      </c>
      <c r="P53" s="7">
        <v>18605</v>
      </c>
    </row>
    <row r="54" spans="1:16" ht="27.75" hidden="1" customHeight="1">
      <c r="A54" s="35" t="s">
        <v>23</v>
      </c>
      <c r="B54" s="66">
        <v>10</v>
      </c>
      <c r="C54" s="7" t="s">
        <v>28</v>
      </c>
      <c r="D54" s="7" t="s">
        <v>28</v>
      </c>
      <c r="E54" s="7" t="s">
        <v>28</v>
      </c>
      <c r="F54" s="7" t="s">
        <v>28</v>
      </c>
      <c r="G54" s="7" t="s">
        <v>28</v>
      </c>
      <c r="H54" s="7" t="s">
        <v>28</v>
      </c>
      <c r="I54" s="20"/>
      <c r="J54" s="35" t="s">
        <v>23</v>
      </c>
      <c r="K54" s="7" t="s">
        <v>28</v>
      </c>
      <c r="L54" s="7" t="s">
        <v>28</v>
      </c>
      <c r="M54" s="7" t="s">
        <v>28</v>
      </c>
      <c r="N54" s="7" t="s">
        <v>28</v>
      </c>
      <c r="O54" s="7">
        <v>10</v>
      </c>
      <c r="P54" s="7" t="s">
        <v>28</v>
      </c>
    </row>
    <row r="55" spans="1:16" ht="27.75" hidden="1" customHeight="1">
      <c r="A55" s="35" t="s">
        <v>18</v>
      </c>
      <c r="B55" s="66">
        <v>4586.6499999999996</v>
      </c>
      <c r="C55" s="7">
        <v>850</v>
      </c>
      <c r="D55" s="7">
        <v>740</v>
      </c>
      <c r="E55" s="7">
        <v>455</v>
      </c>
      <c r="F55" s="7">
        <v>318.49</v>
      </c>
      <c r="G55" s="7">
        <v>290.07</v>
      </c>
      <c r="H55" s="7">
        <v>118.57</v>
      </c>
      <c r="I55" s="20"/>
      <c r="J55" s="35" t="s">
        <v>18</v>
      </c>
      <c r="K55" s="7">
        <v>138.18</v>
      </c>
      <c r="L55" s="7">
        <v>151.34</v>
      </c>
      <c r="M55" s="7">
        <v>161</v>
      </c>
      <c r="N55" s="7">
        <v>592</v>
      </c>
      <c r="O55" s="7">
        <v>358</v>
      </c>
      <c r="P55" s="7">
        <v>414</v>
      </c>
    </row>
    <row r="56" spans="1:16" ht="27.75" hidden="1" customHeight="1">
      <c r="A56" s="34" t="s">
        <v>9</v>
      </c>
      <c r="B56" s="9">
        <v>164494.29</v>
      </c>
      <c r="C56" s="9">
        <v>15650</v>
      </c>
      <c r="D56" s="9">
        <v>16470</v>
      </c>
      <c r="E56" s="9">
        <v>21520</v>
      </c>
      <c r="F56" s="9">
        <v>21756</v>
      </c>
      <c r="G56" s="9">
        <v>20344.79</v>
      </c>
      <c r="H56" s="9">
        <v>11889.36</v>
      </c>
      <c r="I56" s="20"/>
      <c r="J56" s="34" t="s">
        <v>9</v>
      </c>
      <c r="K56" s="9">
        <v>11752.17</v>
      </c>
      <c r="L56" s="9">
        <v>7974.3799999999992</v>
      </c>
      <c r="M56" s="9">
        <v>6803.59</v>
      </c>
      <c r="N56" s="9">
        <v>9516</v>
      </c>
      <c r="O56" s="9">
        <v>15060</v>
      </c>
      <c r="P56" s="9">
        <v>5758</v>
      </c>
    </row>
    <row r="57" spans="1:16" ht="27.75" hidden="1" customHeight="1">
      <c r="A57" s="35" t="s">
        <v>16</v>
      </c>
      <c r="B57" s="66">
        <v>109396.09999999999</v>
      </c>
      <c r="C57" s="7">
        <v>11090</v>
      </c>
      <c r="D57" s="7">
        <v>11700</v>
      </c>
      <c r="E57" s="7">
        <v>15440</v>
      </c>
      <c r="F57" s="7">
        <v>15356.6</v>
      </c>
      <c r="G57" s="7">
        <v>14347.19</v>
      </c>
      <c r="H57" s="7">
        <v>8361.36</v>
      </c>
      <c r="I57" s="20"/>
      <c r="J57" s="35" t="s">
        <v>16</v>
      </c>
      <c r="K57" s="7">
        <v>8165.36</v>
      </c>
      <c r="L57" s="7">
        <v>6161.44</v>
      </c>
      <c r="M57" s="7">
        <v>5201.1499999999996</v>
      </c>
      <c r="N57" s="7">
        <v>4208</v>
      </c>
      <c r="O57" s="7">
        <v>5948</v>
      </c>
      <c r="P57" s="7">
        <v>3417</v>
      </c>
    </row>
    <row r="58" spans="1:16" ht="27.75" hidden="1" customHeight="1">
      <c r="A58" s="35" t="s">
        <v>15</v>
      </c>
      <c r="B58" s="130">
        <v>55098.19</v>
      </c>
      <c r="C58" s="7">
        <v>4560</v>
      </c>
      <c r="D58" s="7">
        <v>4770</v>
      </c>
      <c r="E58" s="7">
        <v>6080</v>
      </c>
      <c r="F58" s="7">
        <v>6399.4</v>
      </c>
      <c r="G58" s="7">
        <v>5997.6</v>
      </c>
      <c r="H58" s="7">
        <v>3528</v>
      </c>
      <c r="I58" s="20"/>
      <c r="J58" s="35" t="s">
        <v>15</v>
      </c>
      <c r="K58" s="7">
        <v>3586.81</v>
      </c>
      <c r="L58" s="7">
        <v>1812.94</v>
      </c>
      <c r="M58" s="7">
        <v>1602.44</v>
      </c>
      <c r="N58" s="7">
        <v>5308</v>
      </c>
      <c r="O58" s="7">
        <v>9112</v>
      </c>
      <c r="P58" s="7">
        <v>2341</v>
      </c>
    </row>
    <row r="59" spans="1:16" ht="27.75" hidden="1" customHeight="1">
      <c r="A59" s="34" t="s">
        <v>26</v>
      </c>
      <c r="B59" s="65">
        <v>26525926.34</v>
      </c>
      <c r="C59" s="65">
        <v>1888326.01</v>
      </c>
      <c r="D59" s="65">
        <v>2457323.2200000002</v>
      </c>
      <c r="E59" s="65">
        <v>2315698.59</v>
      </c>
      <c r="F59" s="65">
        <v>3296795.06</v>
      </c>
      <c r="G59" s="65">
        <v>455419.77</v>
      </c>
      <c r="H59" s="65">
        <v>2532578.4</v>
      </c>
      <c r="I59" s="20"/>
      <c r="J59" s="34" t="s">
        <v>26</v>
      </c>
      <c r="K59" s="65">
        <v>2888027.99</v>
      </c>
      <c r="L59" s="9">
        <v>2757511.33</v>
      </c>
      <c r="M59" s="9">
        <v>2164632.52</v>
      </c>
      <c r="N59" s="65">
        <v>1368480.95</v>
      </c>
      <c r="O59" s="9">
        <v>1682498.48</v>
      </c>
      <c r="P59" s="9">
        <v>2718634.02</v>
      </c>
    </row>
    <row r="60" spans="1:16" ht="23.1" hidden="1" customHeight="1">
      <c r="A60" s="120">
        <v>2015</v>
      </c>
      <c r="B60" s="65"/>
      <c r="C60" s="65"/>
      <c r="D60" s="65"/>
      <c r="E60" s="65"/>
      <c r="F60" s="65"/>
      <c r="G60" s="65"/>
      <c r="H60" s="65"/>
      <c r="J60" s="120">
        <v>2015</v>
      </c>
      <c r="K60" s="65"/>
      <c r="L60" s="65"/>
      <c r="M60" s="65"/>
      <c r="N60" s="65"/>
      <c r="O60" s="65"/>
      <c r="P60" s="65"/>
    </row>
    <row r="61" spans="1:16" ht="23.1" hidden="1" customHeight="1">
      <c r="A61" s="34" t="s">
        <v>4</v>
      </c>
      <c r="B61" s="9">
        <v>32926761.480000004</v>
      </c>
      <c r="C61" s="9">
        <v>1593306.38</v>
      </c>
      <c r="D61" s="9">
        <v>2487837.06</v>
      </c>
      <c r="E61" s="9">
        <v>3949337.8100000005</v>
      </c>
      <c r="F61" s="9">
        <v>2913766.57</v>
      </c>
      <c r="G61" s="9">
        <v>1669480.9700000002</v>
      </c>
      <c r="H61" s="9">
        <v>3456128.2699999996</v>
      </c>
      <c r="J61" s="34" t="s">
        <v>4</v>
      </c>
      <c r="K61" s="9">
        <v>2928087.79</v>
      </c>
      <c r="L61" s="9">
        <v>2431722.7400000002</v>
      </c>
      <c r="M61" s="9">
        <v>2437384</v>
      </c>
      <c r="N61" s="9">
        <v>2781817.5200000005</v>
      </c>
      <c r="O61" s="9">
        <v>2588400</v>
      </c>
      <c r="P61" s="9">
        <v>3689492.370000001</v>
      </c>
    </row>
    <row r="62" spans="1:16" ht="23.1" hidden="1" customHeight="1">
      <c r="A62" s="34" t="s">
        <v>5</v>
      </c>
      <c r="B62" s="65">
        <v>221521</v>
      </c>
      <c r="C62" s="65">
        <v>19446</v>
      </c>
      <c r="D62" s="65">
        <v>19443</v>
      </c>
      <c r="E62" s="65">
        <v>20957</v>
      </c>
      <c r="F62" s="65">
        <v>20492</v>
      </c>
      <c r="G62" s="65">
        <v>15560</v>
      </c>
      <c r="H62" s="65">
        <v>13008</v>
      </c>
      <c r="J62" s="34" t="s">
        <v>5</v>
      </c>
      <c r="K62" s="65">
        <v>14152</v>
      </c>
      <c r="L62" s="65">
        <v>14949</v>
      </c>
      <c r="M62" s="65">
        <v>17195</v>
      </c>
      <c r="N62" s="65">
        <v>18191</v>
      </c>
      <c r="O62" s="65">
        <v>20885</v>
      </c>
      <c r="P62" s="65">
        <v>27243</v>
      </c>
    </row>
    <row r="63" spans="1:16" ht="23.1" hidden="1" customHeight="1">
      <c r="A63" s="35" t="s">
        <v>12</v>
      </c>
      <c r="B63" s="66">
        <v>143951</v>
      </c>
      <c r="C63" s="7">
        <v>11973</v>
      </c>
      <c r="D63" s="7">
        <v>10043</v>
      </c>
      <c r="E63" s="7">
        <v>9488</v>
      </c>
      <c r="F63" s="7">
        <v>10421</v>
      </c>
      <c r="G63" s="7">
        <v>9281</v>
      </c>
      <c r="H63" s="7">
        <v>10833</v>
      </c>
      <c r="J63" s="35" t="s">
        <v>12</v>
      </c>
      <c r="K63" s="1">
        <v>10773</v>
      </c>
      <c r="L63" s="7">
        <v>14068</v>
      </c>
      <c r="M63" s="7">
        <v>13350</v>
      </c>
      <c r="N63" s="7">
        <v>14258</v>
      </c>
      <c r="O63" s="131">
        <v>12125</v>
      </c>
      <c r="P63" s="131">
        <v>17338</v>
      </c>
    </row>
    <row r="64" spans="1:16" ht="23.1" hidden="1" customHeight="1">
      <c r="A64" s="35" t="s">
        <v>17</v>
      </c>
      <c r="B64" s="66">
        <v>70378</v>
      </c>
      <c r="C64" s="7">
        <v>7112</v>
      </c>
      <c r="D64" s="7">
        <v>9002</v>
      </c>
      <c r="E64" s="7">
        <v>11074</v>
      </c>
      <c r="F64" s="7">
        <v>9669</v>
      </c>
      <c r="G64" s="7">
        <v>6015</v>
      </c>
      <c r="H64" s="7">
        <v>1849</v>
      </c>
      <c r="J64" s="35" t="s">
        <v>17</v>
      </c>
      <c r="K64" s="7">
        <v>2959</v>
      </c>
      <c r="L64" s="7" t="s">
        <v>28</v>
      </c>
      <c r="M64" s="7">
        <v>2880</v>
      </c>
      <c r="N64" s="7">
        <v>3028</v>
      </c>
      <c r="O64" s="131">
        <v>7610</v>
      </c>
      <c r="P64" s="131">
        <v>9180</v>
      </c>
    </row>
    <row r="65" spans="1:16" ht="23.1" hidden="1" customHeight="1">
      <c r="A65" s="35" t="s">
        <v>23</v>
      </c>
      <c r="B65" s="66">
        <v>55</v>
      </c>
      <c r="C65" s="7" t="s">
        <v>28</v>
      </c>
      <c r="D65" s="7" t="s">
        <v>28</v>
      </c>
      <c r="E65" s="7" t="s">
        <v>28</v>
      </c>
      <c r="F65" s="7" t="s">
        <v>28</v>
      </c>
      <c r="G65" s="7" t="s">
        <v>28</v>
      </c>
      <c r="H65" s="7" t="s">
        <v>28</v>
      </c>
      <c r="J65" s="35" t="s">
        <v>23</v>
      </c>
      <c r="K65" s="7" t="s">
        <v>28</v>
      </c>
      <c r="L65" s="7" t="s">
        <v>28</v>
      </c>
      <c r="M65" s="7" t="s">
        <v>28</v>
      </c>
      <c r="N65" s="7" t="s">
        <v>28</v>
      </c>
      <c r="O65" s="7">
        <v>55</v>
      </c>
      <c r="P65" s="7" t="s">
        <v>28</v>
      </c>
    </row>
    <row r="66" spans="1:16" ht="23.1" hidden="1" customHeight="1">
      <c r="A66" s="35" t="s">
        <v>18</v>
      </c>
      <c r="B66" s="66">
        <v>7137</v>
      </c>
      <c r="C66" s="7">
        <v>361</v>
      </c>
      <c r="D66" s="7">
        <v>398</v>
      </c>
      <c r="E66" s="7">
        <v>395</v>
      </c>
      <c r="F66" s="7">
        <v>402</v>
      </c>
      <c r="G66" s="7">
        <v>264</v>
      </c>
      <c r="H66" s="7">
        <v>326</v>
      </c>
      <c r="J66" s="35" t="s">
        <v>18</v>
      </c>
      <c r="K66" s="7">
        <v>420</v>
      </c>
      <c r="L66" s="7">
        <v>881</v>
      </c>
      <c r="M66" s="7">
        <v>965</v>
      </c>
      <c r="N66" s="7">
        <v>905</v>
      </c>
      <c r="O66" s="131">
        <v>1095</v>
      </c>
      <c r="P66" s="131">
        <v>725</v>
      </c>
    </row>
    <row r="67" spans="1:16" ht="23.1" hidden="1" customHeight="1">
      <c r="A67" s="34" t="s">
        <v>9</v>
      </c>
      <c r="B67" s="9">
        <v>166995</v>
      </c>
      <c r="C67" s="9">
        <v>11104</v>
      </c>
      <c r="D67" s="9">
        <v>11071</v>
      </c>
      <c r="E67" s="9">
        <v>13159</v>
      </c>
      <c r="F67" s="9">
        <v>15799</v>
      </c>
      <c r="G67" s="9">
        <v>14132</v>
      </c>
      <c r="H67" s="9">
        <v>13587</v>
      </c>
      <c r="J67" s="34" t="s">
        <v>9</v>
      </c>
      <c r="K67" s="9">
        <v>14800</v>
      </c>
      <c r="L67" s="9">
        <v>14712</v>
      </c>
      <c r="M67" s="9">
        <v>15350</v>
      </c>
      <c r="N67" s="9">
        <v>14446</v>
      </c>
      <c r="O67" s="9">
        <v>12721</v>
      </c>
      <c r="P67" s="9">
        <v>16114</v>
      </c>
    </row>
    <row r="68" spans="1:16" ht="23.1" hidden="1" customHeight="1">
      <c r="A68" s="35" t="s">
        <v>16</v>
      </c>
      <c r="B68" s="144">
        <v>98207</v>
      </c>
      <c r="C68" s="7">
        <v>5595</v>
      </c>
      <c r="D68" s="7">
        <v>5359</v>
      </c>
      <c r="E68" s="7">
        <v>5792</v>
      </c>
      <c r="F68" s="7">
        <v>7153</v>
      </c>
      <c r="G68" s="7">
        <v>6162</v>
      </c>
      <c r="H68" s="7">
        <v>7959</v>
      </c>
      <c r="J68" s="35" t="s">
        <v>16</v>
      </c>
      <c r="K68" s="7">
        <v>8084</v>
      </c>
      <c r="L68" s="7">
        <v>9853</v>
      </c>
      <c r="M68" s="7">
        <v>11028</v>
      </c>
      <c r="N68" s="7">
        <v>10726</v>
      </c>
      <c r="O68" s="131">
        <v>8626</v>
      </c>
      <c r="P68" s="131">
        <v>11870</v>
      </c>
    </row>
    <row r="69" spans="1:16" ht="23.1" hidden="1" customHeight="1">
      <c r="A69" s="35" t="s">
        <v>15</v>
      </c>
      <c r="B69" s="144">
        <v>68788</v>
      </c>
      <c r="C69" s="7">
        <v>5509</v>
      </c>
      <c r="D69" s="7">
        <v>5712</v>
      </c>
      <c r="E69" s="7">
        <v>7367</v>
      </c>
      <c r="F69" s="7">
        <v>8646</v>
      </c>
      <c r="G69" s="7">
        <v>7970</v>
      </c>
      <c r="H69" s="7">
        <v>5628</v>
      </c>
      <c r="J69" s="35" t="s">
        <v>15</v>
      </c>
      <c r="K69" s="7">
        <v>6716</v>
      </c>
      <c r="L69" s="7">
        <v>4859</v>
      </c>
      <c r="M69" s="7">
        <v>4322</v>
      </c>
      <c r="N69" s="7">
        <v>3720</v>
      </c>
      <c r="O69" s="131">
        <v>4095</v>
      </c>
      <c r="P69" s="131">
        <v>4244</v>
      </c>
    </row>
    <row r="70" spans="1:16" ht="23.1" hidden="1" customHeight="1">
      <c r="A70" s="34" t="s">
        <v>26</v>
      </c>
      <c r="B70" s="65">
        <v>32538245.480000004</v>
      </c>
      <c r="C70" s="65">
        <v>1562756.38</v>
      </c>
      <c r="D70" s="65">
        <v>2457323.06</v>
      </c>
      <c r="E70" s="65">
        <v>3915221.8100000005</v>
      </c>
      <c r="F70" s="65">
        <v>2877475.57</v>
      </c>
      <c r="G70" s="145">
        <v>1639788.9700000002</v>
      </c>
      <c r="H70" s="65">
        <v>3429533.2699999996</v>
      </c>
      <c r="J70" s="34" t="s">
        <v>26</v>
      </c>
      <c r="K70" s="65">
        <v>2899135.79</v>
      </c>
      <c r="L70" s="9">
        <v>2402061.7400000002</v>
      </c>
      <c r="M70" s="9">
        <v>2404839</v>
      </c>
      <c r="N70" s="65">
        <v>2749180.5200000005</v>
      </c>
      <c r="O70" s="9">
        <v>2554794</v>
      </c>
      <c r="P70" s="9">
        <v>3646135.370000001</v>
      </c>
    </row>
    <row r="71" spans="1:16" ht="5.0999999999999996" hidden="1" customHeight="1">
      <c r="A71" s="36"/>
      <c r="B71" s="43"/>
      <c r="C71" s="44"/>
      <c r="D71" s="44"/>
      <c r="E71" s="44"/>
      <c r="F71" s="44"/>
      <c r="G71" s="44"/>
      <c r="H71" s="44"/>
      <c r="I71" s="20"/>
      <c r="J71" s="36"/>
      <c r="K71" s="44"/>
      <c r="L71" s="45"/>
      <c r="M71" s="45"/>
      <c r="N71" s="44"/>
      <c r="O71" s="45"/>
      <c r="P71" s="45"/>
    </row>
    <row r="72" spans="1:16" hidden="1">
      <c r="A72" s="243"/>
      <c r="B72" s="244"/>
      <c r="C72" s="244"/>
      <c r="D72" s="244"/>
      <c r="E72" s="244"/>
      <c r="F72" s="244"/>
      <c r="G72" s="244"/>
      <c r="H72" s="46" t="s">
        <v>1</v>
      </c>
      <c r="J72" s="172"/>
      <c r="O72" s="242" t="s">
        <v>1</v>
      </c>
      <c r="P72" s="242"/>
    </row>
    <row r="73" spans="1:16" ht="6" hidden="1" customHeight="1"/>
    <row r="74" spans="1:16" s="192" customFormat="1" ht="14.1" hidden="1" customHeight="1">
      <c r="A74" s="241" t="s">
        <v>108</v>
      </c>
      <c r="B74" s="241"/>
      <c r="C74" s="241"/>
      <c r="D74" s="241"/>
      <c r="E74" s="241"/>
      <c r="F74" s="241"/>
      <c r="G74" s="241"/>
      <c r="H74" s="241"/>
      <c r="J74" s="241" t="s">
        <v>108</v>
      </c>
      <c r="K74" s="241"/>
      <c r="L74" s="241"/>
      <c r="M74" s="241"/>
      <c r="N74" s="241"/>
      <c r="O74" s="241"/>
      <c r="P74" s="241"/>
    </row>
    <row r="75" spans="1:16" s="69" customFormat="1" ht="9.75" hidden="1" customHeight="1">
      <c r="A75" s="238" t="s">
        <v>111</v>
      </c>
      <c r="B75" s="240"/>
      <c r="C75" s="240"/>
      <c r="D75" s="240"/>
      <c r="E75" s="240"/>
      <c r="F75" s="240"/>
      <c r="G75" s="240"/>
      <c r="H75" s="240"/>
      <c r="J75" s="238" t="s">
        <v>111</v>
      </c>
      <c r="K75" s="240"/>
      <c r="L75" s="240"/>
      <c r="M75" s="240"/>
      <c r="N75" s="240"/>
      <c r="O75" s="240"/>
      <c r="P75" s="240"/>
    </row>
    <row r="76" spans="1:16" ht="12" hidden="1" customHeight="1">
      <c r="A76" s="73" t="s">
        <v>106</v>
      </c>
      <c r="B76" s="29"/>
      <c r="C76" s="29"/>
      <c r="D76" s="29"/>
      <c r="E76" s="29"/>
      <c r="F76" s="29"/>
      <c r="G76" s="29"/>
      <c r="H76" s="29"/>
      <c r="J76" s="73" t="s">
        <v>106</v>
      </c>
      <c r="K76" s="29"/>
      <c r="L76" s="29"/>
      <c r="M76" s="29"/>
      <c r="N76" s="29"/>
      <c r="O76" s="29"/>
      <c r="P76" s="29"/>
    </row>
    <row r="77" spans="1:16" ht="17.25" hidden="1" customHeight="1">
      <c r="A77" s="174" t="s">
        <v>69</v>
      </c>
      <c r="B77" s="31" t="s">
        <v>4</v>
      </c>
      <c r="C77" s="146" t="s">
        <v>76</v>
      </c>
      <c r="D77" s="146" t="s">
        <v>77</v>
      </c>
      <c r="E77" s="146" t="s">
        <v>78</v>
      </c>
      <c r="F77" s="146" t="s">
        <v>79</v>
      </c>
      <c r="G77" s="146" t="s">
        <v>80</v>
      </c>
      <c r="H77" s="146" t="s">
        <v>81</v>
      </c>
      <c r="J77" s="174" t="s">
        <v>69</v>
      </c>
      <c r="K77" s="146" t="s">
        <v>82</v>
      </c>
      <c r="L77" s="146" t="s">
        <v>83</v>
      </c>
      <c r="M77" s="146" t="s">
        <v>84</v>
      </c>
      <c r="N77" s="147" t="s">
        <v>85</v>
      </c>
      <c r="O77" s="147" t="s">
        <v>86</v>
      </c>
      <c r="P77" s="148" t="s">
        <v>87</v>
      </c>
    </row>
    <row r="78" spans="1:16" ht="12.75" hidden="1" customHeight="1">
      <c r="A78" s="120">
        <v>2016</v>
      </c>
      <c r="B78" s="18"/>
      <c r="C78" s="18"/>
      <c r="D78" s="18"/>
      <c r="E78" s="18"/>
      <c r="F78" s="18"/>
      <c r="G78" s="18"/>
      <c r="H78" s="18"/>
      <c r="I78" s="66"/>
      <c r="J78" s="120">
        <v>2016</v>
      </c>
      <c r="K78" s="18"/>
      <c r="L78" s="18"/>
      <c r="M78" s="18"/>
      <c r="N78" s="18"/>
      <c r="O78" s="18"/>
      <c r="P78" s="18"/>
    </row>
    <row r="79" spans="1:16" ht="12.75" hidden="1" customHeight="1">
      <c r="A79" s="34" t="s">
        <v>4</v>
      </c>
      <c r="B79" s="9">
        <v>41874754</v>
      </c>
      <c r="C79" s="9">
        <v>3098796</v>
      </c>
      <c r="D79" s="9">
        <v>3299411</v>
      </c>
      <c r="E79" s="9">
        <v>3533083</v>
      </c>
      <c r="F79" s="9">
        <v>3501549</v>
      </c>
      <c r="G79" s="9">
        <v>2228085</v>
      </c>
      <c r="H79" s="9">
        <v>3265166</v>
      </c>
      <c r="I79" s="66"/>
      <c r="J79" s="34" t="s">
        <v>4</v>
      </c>
      <c r="K79" s="9">
        <v>4421808</v>
      </c>
      <c r="L79" s="9">
        <v>3201166</v>
      </c>
      <c r="M79" s="9">
        <v>3509144</v>
      </c>
      <c r="N79" s="9">
        <v>3658504</v>
      </c>
      <c r="O79" s="9">
        <v>3931900</v>
      </c>
      <c r="P79" s="9">
        <v>4226142</v>
      </c>
    </row>
    <row r="80" spans="1:16" ht="12.75" hidden="1" customHeight="1">
      <c r="A80" s="34" t="s">
        <v>5</v>
      </c>
      <c r="B80" s="9">
        <v>380639</v>
      </c>
      <c r="C80" s="9">
        <v>44343</v>
      </c>
      <c r="D80" s="9">
        <v>52435</v>
      </c>
      <c r="E80" s="9">
        <v>13008</v>
      </c>
      <c r="F80" s="9">
        <v>31230</v>
      </c>
      <c r="G80" s="9">
        <v>32420</v>
      </c>
      <c r="H80" s="9">
        <v>21464</v>
      </c>
      <c r="I80" s="66"/>
      <c r="J80" s="34" t="s">
        <v>5</v>
      </c>
      <c r="K80" s="9">
        <v>28970</v>
      </c>
      <c r="L80" s="9">
        <v>28921</v>
      </c>
      <c r="M80" s="9">
        <v>36410</v>
      </c>
      <c r="N80" s="9">
        <v>39305</v>
      </c>
      <c r="O80" s="9">
        <v>27330</v>
      </c>
      <c r="P80" s="9">
        <v>24803</v>
      </c>
    </row>
    <row r="81" spans="1:16" ht="12.75" hidden="1" customHeight="1">
      <c r="A81" s="35" t="s">
        <v>12</v>
      </c>
      <c r="B81" s="9">
        <v>220027</v>
      </c>
      <c r="C81" s="7">
        <v>15418</v>
      </c>
      <c r="D81" s="7">
        <v>17280</v>
      </c>
      <c r="E81" s="7">
        <v>10833</v>
      </c>
      <c r="F81" s="7">
        <v>15080</v>
      </c>
      <c r="G81" s="7">
        <v>14280</v>
      </c>
      <c r="H81" s="7">
        <v>12608</v>
      </c>
      <c r="I81" s="66"/>
      <c r="J81" s="35" t="s">
        <v>12</v>
      </c>
      <c r="K81" s="7">
        <v>27300</v>
      </c>
      <c r="L81" s="7">
        <v>25800</v>
      </c>
      <c r="M81" s="7">
        <v>24240</v>
      </c>
      <c r="N81" s="7">
        <v>27190</v>
      </c>
      <c r="O81" s="7">
        <v>13885</v>
      </c>
      <c r="P81" s="7">
        <v>16113</v>
      </c>
    </row>
    <row r="82" spans="1:16" ht="12.75" hidden="1" customHeight="1">
      <c r="A82" s="35" t="s">
        <v>17</v>
      </c>
      <c r="B82" s="9">
        <v>154530</v>
      </c>
      <c r="C82" s="7">
        <v>28475</v>
      </c>
      <c r="D82" s="7">
        <v>34775</v>
      </c>
      <c r="E82" s="7">
        <v>1849</v>
      </c>
      <c r="F82" s="7">
        <v>15530</v>
      </c>
      <c r="G82" s="7">
        <v>17630</v>
      </c>
      <c r="H82" s="7">
        <v>8616</v>
      </c>
      <c r="I82" s="66"/>
      <c r="J82" s="35" t="s">
        <v>17</v>
      </c>
      <c r="K82" s="7">
        <v>700</v>
      </c>
      <c r="L82" s="7">
        <v>2200</v>
      </c>
      <c r="M82" s="7">
        <v>11420</v>
      </c>
      <c r="N82" s="7">
        <v>11800</v>
      </c>
      <c r="O82" s="7">
        <v>13055</v>
      </c>
      <c r="P82" s="7">
        <v>8480</v>
      </c>
    </row>
    <row r="83" spans="1:16" ht="12.75" hidden="1" customHeight="1">
      <c r="A83" s="35" t="s">
        <v>23</v>
      </c>
      <c r="B83" s="9">
        <v>211</v>
      </c>
      <c r="C83" s="7">
        <v>40</v>
      </c>
      <c r="D83" s="7">
        <v>20</v>
      </c>
      <c r="E83" s="7" t="s">
        <v>75</v>
      </c>
      <c r="F83" s="7" t="s">
        <v>75</v>
      </c>
      <c r="G83" s="7">
        <v>40</v>
      </c>
      <c r="H83" s="7" t="s">
        <v>75</v>
      </c>
      <c r="I83" s="66"/>
      <c r="J83" s="35" t="s">
        <v>23</v>
      </c>
      <c r="K83" s="7" t="s">
        <v>75</v>
      </c>
      <c r="L83" s="7">
        <v>11</v>
      </c>
      <c r="M83" s="7" t="s">
        <v>75</v>
      </c>
      <c r="N83" s="7" t="s">
        <v>75</v>
      </c>
      <c r="O83" s="7">
        <v>100</v>
      </c>
      <c r="P83" s="7" t="s">
        <v>75</v>
      </c>
    </row>
    <row r="84" spans="1:16" s="8" customFormat="1" ht="12.75" hidden="1" customHeight="1">
      <c r="A84" s="35" t="s">
        <v>18</v>
      </c>
      <c r="B84" s="9">
        <v>5871</v>
      </c>
      <c r="C84" s="7">
        <v>410</v>
      </c>
      <c r="D84" s="7">
        <v>360</v>
      </c>
      <c r="E84" s="7">
        <v>326</v>
      </c>
      <c r="F84" s="7">
        <v>620</v>
      </c>
      <c r="G84" s="7">
        <v>470</v>
      </c>
      <c r="H84" s="7">
        <v>240</v>
      </c>
      <c r="I84" s="65"/>
      <c r="J84" s="35" t="s">
        <v>18</v>
      </c>
      <c r="K84" s="7">
        <v>970</v>
      </c>
      <c r="L84" s="7">
        <v>910</v>
      </c>
      <c r="M84" s="7">
        <v>750</v>
      </c>
      <c r="N84" s="7">
        <v>315</v>
      </c>
      <c r="O84" s="7">
        <v>290</v>
      </c>
      <c r="P84" s="7">
        <v>210</v>
      </c>
    </row>
    <row r="85" spans="1:16" ht="12.75" hidden="1" customHeight="1">
      <c r="A85" s="34" t="s">
        <v>9</v>
      </c>
      <c r="B85" s="9">
        <v>189364</v>
      </c>
      <c r="C85" s="9">
        <v>13693</v>
      </c>
      <c r="D85" s="9">
        <v>16628</v>
      </c>
      <c r="E85" s="9">
        <v>13587</v>
      </c>
      <c r="F85" s="9">
        <v>20728</v>
      </c>
      <c r="G85" s="9">
        <v>15870</v>
      </c>
      <c r="H85" s="9">
        <v>11888</v>
      </c>
      <c r="I85" s="66"/>
      <c r="J85" s="34" t="s">
        <v>9</v>
      </c>
      <c r="K85" s="9">
        <v>11255</v>
      </c>
      <c r="L85" s="9">
        <v>20340</v>
      </c>
      <c r="M85" s="9">
        <v>21230</v>
      </c>
      <c r="N85" s="9">
        <v>15940</v>
      </c>
      <c r="O85" s="9">
        <v>11730</v>
      </c>
      <c r="P85" s="9">
        <v>16475</v>
      </c>
    </row>
    <row r="86" spans="1:16" ht="12.75" hidden="1" customHeight="1">
      <c r="A86" s="35" t="s">
        <v>16</v>
      </c>
      <c r="B86" s="9">
        <v>152213</v>
      </c>
      <c r="C86" s="7">
        <v>9563</v>
      </c>
      <c r="D86" s="7">
        <v>11808</v>
      </c>
      <c r="E86" s="7">
        <v>7959</v>
      </c>
      <c r="F86" s="7">
        <v>18270</v>
      </c>
      <c r="G86" s="7">
        <v>13000</v>
      </c>
      <c r="H86" s="7">
        <v>10258</v>
      </c>
      <c r="I86" s="66"/>
      <c r="J86" s="35" t="s">
        <v>16</v>
      </c>
      <c r="K86" s="7">
        <v>9150</v>
      </c>
      <c r="L86" s="7">
        <v>16600</v>
      </c>
      <c r="M86" s="7">
        <v>16150</v>
      </c>
      <c r="N86" s="7">
        <v>13920</v>
      </c>
      <c r="O86" s="7">
        <v>10870</v>
      </c>
      <c r="P86" s="7">
        <v>14665</v>
      </c>
    </row>
    <row r="87" spans="1:16" ht="12.75" hidden="1" customHeight="1">
      <c r="A87" s="35" t="s">
        <v>15</v>
      </c>
      <c r="B87" s="186">
        <v>37151</v>
      </c>
      <c r="C87" s="7">
        <v>4130</v>
      </c>
      <c r="D87" s="7">
        <v>4820</v>
      </c>
      <c r="E87" s="7">
        <v>5628</v>
      </c>
      <c r="F87" s="7">
        <v>2458</v>
      </c>
      <c r="G87" s="7">
        <v>2870</v>
      </c>
      <c r="H87" s="7">
        <v>1630</v>
      </c>
      <c r="I87" s="66"/>
      <c r="J87" s="35" t="s">
        <v>15</v>
      </c>
      <c r="K87" s="7">
        <v>2105</v>
      </c>
      <c r="L87" s="7">
        <v>3740</v>
      </c>
      <c r="M87" s="7">
        <v>5080</v>
      </c>
      <c r="N87" s="7">
        <v>2020</v>
      </c>
      <c r="O87" s="7">
        <v>860</v>
      </c>
      <c r="P87" s="7">
        <v>1810</v>
      </c>
    </row>
    <row r="88" spans="1:16" ht="12.75" hidden="1" customHeight="1">
      <c r="A88" s="34" t="s">
        <v>97</v>
      </c>
      <c r="B88" s="9">
        <v>41304751</v>
      </c>
      <c r="C88" s="9">
        <v>3040760</v>
      </c>
      <c r="D88" s="9">
        <v>3230348</v>
      </c>
      <c r="E88" s="9">
        <v>3506488</v>
      </c>
      <c r="F88" s="9">
        <v>3449591</v>
      </c>
      <c r="G88" s="9">
        <v>2179795</v>
      </c>
      <c r="H88" s="9">
        <v>3231814</v>
      </c>
      <c r="J88" s="34" t="s">
        <v>97</v>
      </c>
      <c r="K88" s="9">
        <v>4381583</v>
      </c>
      <c r="L88" s="9">
        <v>3151905</v>
      </c>
      <c r="M88" s="9">
        <v>3451504</v>
      </c>
      <c r="N88" s="9">
        <v>3603259</v>
      </c>
      <c r="O88" s="9">
        <v>3892840</v>
      </c>
      <c r="P88" s="9">
        <v>4184864</v>
      </c>
    </row>
    <row r="89" spans="1:16" s="155" customFormat="1" ht="12.75" hidden="1" customHeight="1">
      <c r="A89" s="121">
        <v>2017</v>
      </c>
      <c r="B89" s="9">
        <v>0</v>
      </c>
      <c r="C89" s="65"/>
      <c r="D89" s="65"/>
      <c r="E89" s="65"/>
      <c r="F89" s="65"/>
      <c r="G89" s="65"/>
      <c r="H89" s="65"/>
      <c r="J89" s="121">
        <v>2017</v>
      </c>
      <c r="K89" s="65"/>
      <c r="L89" s="65"/>
      <c r="M89" s="65"/>
      <c r="N89" s="65"/>
      <c r="O89" s="65"/>
      <c r="P89" s="65"/>
    </row>
    <row r="90" spans="1:16" ht="12.75" hidden="1" customHeight="1">
      <c r="A90" s="34" t="s">
        <v>4</v>
      </c>
      <c r="B90" s="9">
        <v>46063953.120000005</v>
      </c>
      <c r="C90" s="9">
        <v>3642471</v>
      </c>
      <c r="D90" s="9">
        <v>3551871</v>
      </c>
      <c r="E90" s="9">
        <v>3970745</v>
      </c>
      <c r="F90" s="9">
        <v>4042207.97</v>
      </c>
      <c r="G90" s="9">
        <v>2696394.3</v>
      </c>
      <c r="H90" s="9">
        <v>3411808.16</v>
      </c>
      <c r="J90" s="34" t="s">
        <v>4</v>
      </c>
      <c r="K90" s="9">
        <v>5384257.2000000002</v>
      </c>
      <c r="L90" s="9">
        <v>3278138.56</v>
      </c>
      <c r="M90" s="9">
        <v>3226032.1</v>
      </c>
      <c r="N90" s="9">
        <v>3730829.63</v>
      </c>
      <c r="O90" s="9">
        <v>5399696.2000000002</v>
      </c>
      <c r="P90" s="9">
        <v>3729502</v>
      </c>
    </row>
    <row r="91" spans="1:16" ht="12.75" hidden="1" customHeight="1">
      <c r="A91" s="34" t="s">
        <v>5</v>
      </c>
      <c r="B91" s="9">
        <v>364465</v>
      </c>
      <c r="C91" s="65">
        <v>44710</v>
      </c>
      <c r="D91" s="65">
        <v>35000</v>
      </c>
      <c r="E91" s="65">
        <v>25700</v>
      </c>
      <c r="F91" s="65">
        <v>21740</v>
      </c>
      <c r="G91" s="65">
        <v>23795</v>
      </c>
      <c r="H91" s="65">
        <v>22502</v>
      </c>
      <c r="J91" s="34" t="s">
        <v>5</v>
      </c>
      <c r="K91" s="65">
        <v>20910</v>
      </c>
      <c r="L91" s="65">
        <v>23878</v>
      </c>
      <c r="M91" s="65">
        <v>40755</v>
      </c>
      <c r="N91" s="65">
        <v>35620</v>
      </c>
      <c r="O91" s="65">
        <v>35062</v>
      </c>
      <c r="P91" s="65">
        <v>34793</v>
      </c>
    </row>
    <row r="92" spans="1:16" ht="12.75" hidden="1" customHeight="1">
      <c r="A92" s="35" t="s">
        <v>12</v>
      </c>
      <c r="B92" s="9">
        <v>207549</v>
      </c>
      <c r="C92" s="7">
        <v>26210</v>
      </c>
      <c r="D92" s="7">
        <v>26310</v>
      </c>
      <c r="E92" s="7">
        <v>20980</v>
      </c>
      <c r="F92" s="7">
        <v>16830</v>
      </c>
      <c r="G92" s="7">
        <v>18780</v>
      </c>
      <c r="H92" s="7">
        <v>16090</v>
      </c>
      <c r="J92" s="35" t="s">
        <v>12</v>
      </c>
      <c r="K92" s="7">
        <v>11900</v>
      </c>
      <c r="L92" s="7">
        <v>17400</v>
      </c>
      <c r="M92" s="7">
        <v>11970</v>
      </c>
      <c r="N92" s="7">
        <v>14030</v>
      </c>
      <c r="O92" s="7">
        <v>14191</v>
      </c>
      <c r="P92" s="7">
        <v>12858</v>
      </c>
    </row>
    <row r="93" spans="1:16" ht="12.75" hidden="1" customHeight="1">
      <c r="A93" s="35" t="s">
        <v>17</v>
      </c>
      <c r="B93" s="9">
        <v>149693</v>
      </c>
      <c r="C93" s="7">
        <v>16950</v>
      </c>
      <c r="D93" s="7">
        <v>7830</v>
      </c>
      <c r="E93" s="7">
        <v>3700</v>
      </c>
      <c r="F93" s="7">
        <v>4265</v>
      </c>
      <c r="G93" s="7">
        <v>4450</v>
      </c>
      <c r="H93" s="7">
        <v>6004</v>
      </c>
      <c r="J93" s="35" t="s">
        <v>17</v>
      </c>
      <c r="K93" s="7">
        <v>8650</v>
      </c>
      <c r="L93" s="7">
        <v>5900</v>
      </c>
      <c r="M93" s="7">
        <v>28280</v>
      </c>
      <c r="N93" s="7">
        <v>21100</v>
      </c>
      <c r="O93" s="7">
        <v>20710</v>
      </c>
      <c r="P93" s="7">
        <v>21854</v>
      </c>
    </row>
    <row r="94" spans="1:16" ht="12.75" hidden="1" customHeight="1">
      <c r="A94" s="35" t="s">
        <v>23</v>
      </c>
      <c r="B94" s="139" t="s">
        <v>75</v>
      </c>
      <c r="C94" s="141" t="s">
        <v>75</v>
      </c>
      <c r="D94" s="141" t="s">
        <v>75</v>
      </c>
      <c r="E94" s="141" t="s">
        <v>75</v>
      </c>
      <c r="F94" s="141" t="s">
        <v>75</v>
      </c>
      <c r="G94" s="141" t="s">
        <v>75</v>
      </c>
      <c r="H94" s="141" t="s">
        <v>75</v>
      </c>
      <c r="J94" s="35" t="s">
        <v>23</v>
      </c>
      <c r="K94" s="141" t="s">
        <v>75</v>
      </c>
      <c r="L94" s="141" t="s">
        <v>75</v>
      </c>
      <c r="M94" s="141" t="s">
        <v>75</v>
      </c>
      <c r="N94" s="141" t="s">
        <v>75</v>
      </c>
      <c r="O94" s="141" t="s">
        <v>75</v>
      </c>
      <c r="P94" s="141" t="s">
        <v>75</v>
      </c>
    </row>
    <row r="95" spans="1:16" ht="12.75" hidden="1" customHeight="1">
      <c r="A95" s="35" t="s">
        <v>18</v>
      </c>
      <c r="B95" s="9">
        <v>7223</v>
      </c>
      <c r="C95" s="7">
        <v>1550</v>
      </c>
      <c r="D95" s="7">
        <v>860</v>
      </c>
      <c r="E95" s="7">
        <v>1020</v>
      </c>
      <c r="F95" s="7">
        <v>645</v>
      </c>
      <c r="G95" s="7">
        <v>565</v>
      </c>
      <c r="H95" s="7">
        <v>408</v>
      </c>
      <c r="J95" s="35" t="s">
        <v>18</v>
      </c>
      <c r="K95" s="7">
        <v>360</v>
      </c>
      <c r="L95" s="7">
        <v>578</v>
      </c>
      <c r="M95" s="7">
        <v>505</v>
      </c>
      <c r="N95" s="7">
        <v>490</v>
      </c>
      <c r="O95" s="7">
        <v>161</v>
      </c>
      <c r="P95" s="7">
        <v>81</v>
      </c>
    </row>
    <row r="96" spans="1:16" ht="12.75" hidden="1" customHeight="1">
      <c r="A96" s="34" t="s">
        <v>9</v>
      </c>
      <c r="B96" s="9">
        <v>166038</v>
      </c>
      <c r="C96" s="9">
        <v>12830</v>
      </c>
      <c r="D96" s="9">
        <v>15270</v>
      </c>
      <c r="E96" s="9">
        <v>13350</v>
      </c>
      <c r="F96" s="9">
        <v>12285</v>
      </c>
      <c r="G96" s="9">
        <v>16280</v>
      </c>
      <c r="H96" s="9">
        <v>14290</v>
      </c>
      <c r="J96" s="34" t="s">
        <v>9</v>
      </c>
      <c r="K96" s="9">
        <v>12831</v>
      </c>
      <c r="L96" s="9">
        <v>15115</v>
      </c>
      <c r="M96" s="9">
        <v>10890</v>
      </c>
      <c r="N96" s="9">
        <v>14640</v>
      </c>
      <c r="O96" s="9">
        <v>14118</v>
      </c>
      <c r="P96" s="9">
        <v>14139</v>
      </c>
    </row>
    <row r="97" spans="1:17" ht="12.75" hidden="1" customHeight="1">
      <c r="A97" s="35" t="s">
        <v>16</v>
      </c>
      <c r="B97" s="9">
        <v>144421</v>
      </c>
      <c r="C97" s="7">
        <v>11290</v>
      </c>
      <c r="D97" s="7">
        <v>13470</v>
      </c>
      <c r="E97" s="7">
        <v>11950</v>
      </c>
      <c r="F97" s="7">
        <v>11310</v>
      </c>
      <c r="G97" s="7">
        <v>14400</v>
      </c>
      <c r="H97" s="7">
        <v>10640</v>
      </c>
      <c r="J97" s="35" t="s">
        <v>16</v>
      </c>
      <c r="K97" s="7">
        <v>9851</v>
      </c>
      <c r="L97" s="7">
        <v>13910</v>
      </c>
      <c r="M97" s="7">
        <v>9460</v>
      </c>
      <c r="N97" s="7">
        <v>13240</v>
      </c>
      <c r="O97" s="7">
        <v>12450</v>
      </c>
      <c r="P97" s="7">
        <v>12450</v>
      </c>
    </row>
    <row r="98" spans="1:17" ht="12.75" hidden="1" customHeight="1">
      <c r="A98" s="35" t="s">
        <v>15</v>
      </c>
      <c r="B98" s="9">
        <v>21617</v>
      </c>
      <c r="C98" s="7">
        <v>1540</v>
      </c>
      <c r="D98" s="7">
        <v>1800</v>
      </c>
      <c r="E98" s="7">
        <v>1400</v>
      </c>
      <c r="F98" s="7">
        <v>975</v>
      </c>
      <c r="G98" s="7">
        <v>1880</v>
      </c>
      <c r="H98" s="7">
        <v>3650</v>
      </c>
      <c r="J98" s="35" t="s">
        <v>15</v>
      </c>
      <c r="K98" s="7">
        <v>2980</v>
      </c>
      <c r="L98" s="7">
        <v>1205</v>
      </c>
      <c r="M98" s="7">
        <v>1430</v>
      </c>
      <c r="N98" s="7">
        <v>1400</v>
      </c>
      <c r="O98" s="7">
        <v>1668</v>
      </c>
      <c r="P98" s="7">
        <v>1689</v>
      </c>
    </row>
    <row r="99" spans="1:17" ht="12.75" hidden="1" customHeight="1">
      <c r="A99" s="34" t="s">
        <v>97</v>
      </c>
      <c r="B99" s="9">
        <v>45533450.120000005</v>
      </c>
      <c r="C99" s="156">
        <v>3584931</v>
      </c>
      <c r="D99" s="156">
        <v>3501601</v>
      </c>
      <c r="E99" s="156">
        <v>3931695</v>
      </c>
      <c r="F99" s="156">
        <v>4008182.97</v>
      </c>
      <c r="G99" s="156">
        <v>2656319.2999999998</v>
      </c>
      <c r="H99" s="156">
        <v>3375016.16</v>
      </c>
      <c r="J99" s="34" t="s">
        <v>97</v>
      </c>
      <c r="K99" s="156">
        <v>5350516.2</v>
      </c>
      <c r="L99" s="156">
        <v>3239145.56</v>
      </c>
      <c r="M99" s="156">
        <v>3174387.1</v>
      </c>
      <c r="N99" s="156">
        <v>3680569.63</v>
      </c>
      <c r="O99" s="156">
        <v>5350516.2</v>
      </c>
      <c r="P99" s="156">
        <v>3680570</v>
      </c>
    </row>
    <row r="100" spans="1:17" ht="5.0999999999999996" hidden="1" customHeight="1">
      <c r="A100" s="159"/>
      <c r="B100" s="158"/>
      <c r="C100" s="158"/>
      <c r="D100" s="158"/>
      <c r="E100" s="158"/>
      <c r="F100" s="158"/>
      <c r="G100" s="158"/>
      <c r="H100" s="158"/>
      <c r="J100" s="159"/>
      <c r="K100" s="158"/>
      <c r="L100" s="158"/>
      <c r="M100" s="158"/>
      <c r="N100" s="158"/>
      <c r="O100" s="158"/>
      <c r="P100" s="158"/>
    </row>
    <row r="101" spans="1:17" ht="11.1" hidden="1" customHeight="1">
      <c r="A101" s="8"/>
      <c r="B101" s="9"/>
      <c r="C101" s="9"/>
      <c r="D101" s="9"/>
      <c r="E101" s="9"/>
      <c r="F101" s="9"/>
      <c r="G101" s="9"/>
      <c r="H101" s="160" t="s">
        <v>94</v>
      </c>
      <c r="J101" s="8"/>
      <c r="K101" s="9"/>
      <c r="L101" s="9"/>
      <c r="M101" s="9"/>
      <c r="N101" s="9"/>
      <c r="O101" s="9"/>
      <c r="P101" s="160" t="s">
        <v>94</v>
      </c>
    </row>
    <row r="102" spans="1:17" s="3" customFormat="1" ht="14.1" customHeight="1">
      <c r="A102" s="241" t="s">
        <v>125</v>
      </c>
      <c r="B102" s="241"/>
      <c r="C102" s="241"/>
      <c r="D102" s="241"/>
      <c r="E102" s="241"/>
      <c r="F102" s="241"/>
      <c r="G102" s="241"/>
      <c r="H102" s="241"/>
      <c r="J102" s="231" t="str">
        <f>A102</f>
        <v>13.3 PUNO: VOLUMEN ESTIMADO DE COMERCIALIZACIÓN MENSUAL DE PRODUCTOS HIDROBIOLÓGICOS, SEGÚN</v>
      </c>
      <c r="K102" s="231"/>
      <c r="L102" s="231"/>
      <c r="M102" s="231"/>
      <c r="N102" s="231"/>
      <c r="O102" s="231"/>
      <c r="P102" s="231"/>
      <c r="Q102" s="231"/>
    </row>
    <row r="103" spans="1:17" ht="11.25" customHeight="1">
      <c r="A103" s="238" t="s">
        <v>126</v>
      </c>
      <c r="B103" s="238"/>
      <c r="C103" s="238"/>
      <c r="D103" s="238"/>
      <c r="E103" s="238"/>
      <c r="F103" s="238"/>
      <c r="G103" s="238"/>
      <c r="H103" s="238"/>
      <c r="J103" s="157" t="str">
        <f>A103</f>
        <v xml:space="preserve">       ESPECIE,  2019 - 2024</v>
      </c>
      <c r="K103" s="157"/>
      <c r="L103" s="157"/>
      <c r="M103" s="157"/>
      <c r="N103" s="157"/>
      <c r="O103" s="157"/>
      <c r="P103" s="157"/>
      <c r="Q103" s="157"/>
    </row>
    <row r="104" spans="1:17" ht="11.25" customHeight="1">
      <c r="A104" s="73" t="s">
        <v>107</v>
      </c>
      <c r="B104" s="29"/>
      <c r="C104" s="29"/>
      <c r="D104" s="29"/>
      <c r="E104" s="29"/>
      <c r="F104" s="29"/>
      <c r="G104" s="29"/>
      <c r="H104" s="29"/>
      <c r="J104" s="73" t="s">
        <v>107</v>
      </c>
      <c r="K104" s="29"/>
      <c r="L104" s="29"/>
      <c r="M104" s="29"/>
      <c r="N104" s="29"/>
      <c r="O104" s="29"/>
      <c r="P104" s="29"/>
      <c r="Q104" s="29"/>
    </row>
    <row r="105" spans="1:17" ht="5.0999999999999996" customHeight="1">
      <c r="A105" s="73"/>
      <c r="B105" s="29"/>
      <c r="C105" s="29"/>
      <c r="D105" s="29"/>
      <c r="E105" s="29"/>
      <c r="F105" s="29"/>
      <c r="G105" s="29"/>
      <c r="H105" s="29"/>
      <c r="J105" s="73"/>
      <c r="K105" s="29"/>
      <c r="L105" s="29"/>
      <c r="M105" s="29"/>
      <c r="N105" s="29"/>
      <c r="O105" s="29"/>
      <c r="P105" s="29"/>
    </row>
    <row r="106" spans="1:17" ht="17.25" customHeight="1">
      <c r="A106" s="174" t="s">
        <v>69</v>
      </c>
      <c r="B106" s="31" t="s">
        <v>4</v>
      </c>
      <c r="C106" s="146" t="s">
        <v>76</v>
      </c>
      <c r="D106" s="146" t="s">
        <v>77</v>
      </c>
      <c r="E106" s="146" t="s">
        <v>78</v>
      </c>
      <c r="F106" s="146" t="s">
        <v>79</v>
      </c>
      <c r="G106" s="146" t="s">
        <v>80</v>
      </c>
      <c r="H106" s="146" t="s">
        <v>81</v>
      </c>
      <c r="J106" s="174" t="s">
        <v>69</v>
      </c>
      <c r="K106" s="146" t="s">
        <v>82</v>
      </c>
      <c r="L106" s="146" t="s">
        <v>83</v>
      </c>
      <c r="M106" s="146" t="s">
        <v>84</v>
      </c>
      <c r="N106" s="147" t="s">
        <v>85</v>
      </c>
      <c r="O106" s="147" t="s">
        <v>86</v>
      </c>
      <c r="P106" s="148" t="s">
        <v>87</v>
      </c>
    </row>
    <row r="107" spans="1:17" ht="12.75" hidden="1" customHeight="1">
      <c r="A107" s="121">
        <v>2018</v>
      </c>
      <c r="B107" s="9">
        <f>SUM(C107:H107)</f>
        <v>0</v>
      </c>
      <c r="C107" s="65"/>
      <c r="D107" s="65"/>
      <c r="E107" s="65"/>
      <c r="F107" s="65"/>
      <c r="G107" s="65"/>
      <c r="H107" s="65"/>
      <c r="J107" s="121">
        <v>2018</v>
      </c>
      <c r="L107" s="9"/>
      <c r="M107" s="9"/>
      <c r="N107" s="9"/>
      <c r="O107" s="9"/>
      <c r="P107" s="9"/>
    </row>
    <row r="108" spans="1:17" ht="12.75" hidden="1" customHeight="1">
      <c r="A108" s="34" t="s">
        <v>4</v>
      </c>
      <c r="B108" s="9" cm="1">
        <f t="array" ref="B108">SUM(C108:H108+K108:P108)</f>
        <v>50699506.260000005</v>
      </c>
      <c r="C108" s="65">
        <v>3375596.95</v>
      </c>
      <c r="D108" s="65">
        <v>4866429.47</v>
      </c>
      <c r="E108" s="65">
        <v>4729129.05</v>
      </c>
      <c r="F108" s="65">
        <v>5065690.28</v>
      </c>
      <c r="G108" s="65">
        <v>4124590.87</v>
      </c>
      <c r="H108" s="65">
        <v>2882812.7</v>
      </c>
      <c r="J108" s="34" t="s">
        <v>4</v>
      </c>
      <c r="K108" s="65">
        <v>3820748.94</v>
      </c>
      <c r="L108" s="65">
        <v>3915937</v>
      </c>
      <c r="M108" s="65">
        <v>4445157</v>
      </c>
      <c r="N108" s="65">
        <v>3928299</v>
      </c>
      <c r="O108" s="65">
        <v>4728027</v>
      </c>
      <c r="P108" s="65">
        <v>4817088</v>
      </c>
    </row>
    <row r="109" spans="1:17" ht="12.75" hidden="1" customHeight="1">
      <c r="A109" s="34" t="s">
        <v>13</v>
      </c>
      <c r="B109" s="9" cm="1">
        <f t="array" ref="B109">SUM(C109:H109+K109:P109)</f>
        <v>152935</v>
      </c>
      <c r="C109" s="65">
        <v>10263</v>
      </c>
      <c r="D109" s="65">
        <v>12288</v>
      </c>
      <c r="E109" s="65">
        <v>9888</v>
      </c>
      <c r="F109" s="65">
        <v>15685</v>
      </c>
      <c r="G109" s="65">
        <v>9868</v>
      </c>
      <c r="H109" s="65">
        <v>11890</v>
      </c>
      <c r="J109" s="34" t="s">
        <v>13</v>
      </c>
      <c r="K109" s="65">
        <v>6610</v>
      </c>
      <c r="L109" s="65">
        <v>18965</v>
      </c>
      <c r="M109" s="65">
        <v>15645</v>
      </c>
      <c r="N109" s="65">
        <v>14610</v>
      </c>
      <c r="O109" s="65">
        <v>13850</v>
      </c>
      <c r="P109" s="65">
        <v>13373</v>
      </c>
    </row>
    <row r="110" spans="1:17" ht="12.75" hidden="1" customHeight="1">
      <c r="A110" s="35" t="s">
        <v>6</v>
      </c>
      <c r="B110" s="9" cm="1">
        <f t="array" ref="B110">SUM(C110:H110+K110:P110)</f>
        <v>83930</v>
      </c>
      <c r="C110" s="66">
        <v>8410</v>
      </c>
      <c r="D110" s="66">
        <v>9680</v>
      </c>
      <c r="E110" s="66">
        <v>8440</v>
      </c>
      <c r="F110" s="66">
        <v>7725</v>
      </c>
      <c r="G110" s="66">
        <v>6370</v>
      </c>
      <c r="H110" s="66">
        <v>6660</v>
      </c>
      <c r="J110" s="35" t="s">
        <v>6</v>
      </c>
      <c r="K110" s="141">
        <v>5830</v>
      </c>
      <c r="L110" s="141">
        <v>6810</v>
      </c>
      <c r="M110" s="141">
        <v>6510</v>
      </c>
      <c r="N110" s="141">
        <v>7040</v>
      </c>
      <c r="O110" s="141">
        <v>5360</v>
      </c>
      <c r="P110" s="141">
        <v>5095</v>
      </c>
    </row>
    <row r="111" spans="1:17" ht="12.75" hidden="1" customHeight="1">
      <c r="A111" s="35" t="s">
        <v>7</v>
      </c>
      <c r="B111" s="9" cm="1">
        <f t="array" ref="B111">SUM(C111:H111+K111:P111)</f>
        <v>66432</v>
      </c>
      <c r="C111" s="66">
        <v>1610</v>
      </c>
      <c r="D111" s="66">
        <v>2403</v>
      </c>
      <c r="E111" s="66">
        <v>1348</v>
      </c>
      <c r="F111" s="66">
        <v>7800</v>
      </c>
      <c r="G111" s="66">
        <v>3378</v>
      </c>
      <c r="H111" s="66">
        <v>5130</v>
      </c>
      <c r="J111" s="35" t="s">
        <v>7</v>
      </c>
      <c r="K111" s="141">
        <v>670</v>
      </c>
      <c r="L111" s="141">
        <v>11900</v>
      </c>
      <c r="M111" s="141">
        <v>7855</v>
      </c>
      <c r="N111" s="141">
        <v>7570</v>
      </c>
      <c r="O111" s="141">
        <v>8490</v>
      </c>
      <c r="P111" s="141">
        <v>8278</v>
      </c>
    </row>
    <row r="112" spans="1:17" ht="12.75" hidden="1" customHeight="1">
      <c r="A112" s="35" t="s">
        <v>23</v>
      </c>
      <c r="B112" s="9" cm="1">
        <f t="array" ref="B112">SUM(C112:H112+K112:P112)</f>
        <v>0</v>
      </c>
      <c r="C112" s="139">
        <v>0</v>
      </c>
      <c r="D112" s="139">
        <v>0</v>
      </c>
      <c r="E112" s="139">
        <v>0</v>
      </c>
      <c r="F112" s="139">
        <v>0</v>
      </c>
      <c r="G112" s="139">
        <v>0</v>
      </c>
      <c r="H112" s="139">
        <v>0</v>
      </c>
      <c r="J112" s="35" t="s">
        <v>23</v>
      </c>
      <c r="K112" s="139">
        <v>0</v>
      </c>
      <c r="L112" s="139">
        <v>0</v>
      </c>
      <c r="M112" s="139">
        <v>0</v>
      </c>
      <c r="N112" s="139">
        <v>0</v>
      </c>
      <c r="O112" s="139">
        <v>0</v>
      </c>
      <c r="P112" s="139">
        <v>0</v>
      </c>
    </row>
    <row r="113" spans="1:16" ht="12.75" hidden="1" customHeight="1">
      <c r="A113" s="35" t="s">
        <v>8</v>
      </c>
      <c r="B113" s="9" cm="1">
        <f t="array" ref="B113">SUM(C113:H113+K113:P113)</f>
        <v>2573</v>
      </c>
      <c r="C113" s="66">
        <v>243</v>
      </c>
      <c r="D113" s="66">
        <v>205</v>
      </c>
      <c r="E113" s="66">
        <v>100</v>
      </c>
      <c r="F113" s="66">
        <v>160</v>
      </c>
      <c r="G113" s="66">
        <v>120</v>
      </c>
      <c r="H113" s="66">
        <v>100</v>
      </c>
      <c r="J113" s="35" t="s">
        <v>8</v>
      </c>
      <c r="K113" s="141">
        <v>110</v>
      </c>
      <c r="L113" s="141">
        <v>255</v>
      </c>
      <c r="M113" s="141">
        <v>1280</v>
      </c>
      <c r="N113" s="139">
        <v>0</v>
      </c>
      <c r="O113" s="139">
        <v>0</v>
      </c>
      <c r="P113" s="139">
        <v>0</v>
      </c>
    </row>
    <row r="114" spans="1:16" ht="12.75" hidden="1" customHeight="1">
      <c r="A114" s="34" t="s">
        <v>9</v>
      </c>
      <c r="B114" s="9" cm="1">
        <f t="array" ref="B114">SUM(C114:H114+K114:P114)</f>
        <v>141263</v>
      </c>
      <c r="C114" s="65">
        <v>19398</v>
      </c>
      <c r="D114" s="65">
        <v>17050</v>
      </c>
      <c r="E114" s="65">
        <v>14599</v>
      </c>
      <c r="F114" s="65">
        <v>11796</v>
      </c>
      <c r="G114" s="65">
        <v>9280</v>
      </c>
      <c r="H114" s="65">
        <v>11775</v>
      </c>
      <c r="J114" s="34" t="s">
        <v>9</v>
      </c>
      <c r="K114" s="65">
        <v>10495</v>
      </c>
      <c r="L114" s="65">
        <v>10242</v>
      </c>
      <c r="M114" s="65">
        <v>11273</v>
      </c>
      <c r="N114" s="65">
        <v>11075</v>
      </c>
      <c r="O114" s="65">
        <v>7580</v>
      </c>
      <c r="P114" s="65">
        <v>6700</v>
      </c>
    </row>
    <row r="115" spans="1:16" ht="12.75" hidden="1" customHeight="1">
      <c r="A115" s="35" t="s">
        <v>16</v>
      </c>
      <c r="B115" s="9" cm="1">
        <f t="array" ref="B115">SUM(C115:H115+K115:P115)</f>
        <v>111368</v>
      </c>
      <c r="C115" s="66">
        <v>13638</v>
      </c>
      <c r="D115" s="66">
        <v>13210</v>
      </c>
      <c r="E115" s="66">
        <v>11289</v>
      </c>
      <c r="F115" s="66">
        <v>9650</v>
      </c>
      <c r="G115" s="66">
        <v>7470</v>
      </c>
      <c r="H115" s="66">
        <v>9145</v>
      </c>
      <c r="J115" s="35" t="s">
        <v>16</v>
      </c>
      <c r="K115" s="141">
        <v>8285</v>
      </c>
      <c r="L115" s="141">
        <v>8266</v>
      </c>
      <c r="M115" s="141">
        <v>9400</v>
      </c>
      <c r="N115" s="141">
        <v>9165</v>
      </c>
      <c r="O115" s="141">
        <v>6250</v>
      </c>
      <c r="P115" s="141">
        <v>5600</v>
      </c>
    </row>
    <row r="116" spans="1:16" ht="12.75" hidden="1" customHeight="1">
      <c r="A116" s="35" t="s">
        <v>15</v>
      </c>
      <c r="B116" s="9" cm="1">
        <f t="array" ref="B116">SUM(C116:H116+K116:P116)</f>
        <v>29895</v>
      </c>
      <c r="C116" s="66">
        <v>5760</v>
      </c>
      <c r="D116" s="66">
        <v>3840</v>
      </c>
      <c r="E116" s="66">
        <v>3310</v>
      </c>
      <c r="F116" s="66">
        <v>2146</v>
      </c>
      <c r="G116" s="66">
        <v>1810</v>
      </c>
      <c r="H116" s="66">
        <v>2630</v>
      </c>
      <c r="J116" s="35" t="s">
        <v>15</v>
      </c>
      <c r="K116" s="141">
        <v>2210</v>
      </c>
      <c r="L116" s="141">
        <v>1976</v>
      </c>
      <c r="M116" s="141">
        <v>1873</v>
      </c>
      <c r="N116" s="141">
        <v>1910</v>
      </c>
      <c r="O116" s="141">
        <v>1330</v>
      </c>
      <c r="P116" s="141">
        <v>1100</v>
      </c>
    </row>
    <row r="117" spans="1:16" ht="12.75" hidden="1" customHeight="1">
      <c r="A117" s="34" t="s">
        <v>97</v>
      </c>
      <c r="B117" s="9" cm="1">
        <f t="array" ref="B117">SUM(C117:H117+K117:P117)</f>
        <v>50405308.260000005</v>
      </c>
      <c r="C117" s="65">
        <v>3345935.95</v>
      </c>
      <c r="D117" s="65">
        <v>4837091.47</v>
      </c>
      <c r="E117" s="65">
        <v>4704642.05</v>
      </c>
      <c r="F117" s="65">
        <v>5038209.28</v>
      </c>
      <c r="G117" s="65">
        <v>4105442.87</v>
      </c>
      <c r="H117" s="65">
        <v>2859147.7</v>
      </c>
      <c r="J117" s="34" t="s">
        <v>97</v>
      </c>
      <c r="K117" s="139">
        <v>3803643.94</v>
      </c>
      <c r="L117" s="139">
        <v>3886730</v>
      </c>
      <c r="M117" s="139">
        <v>4418239</v>
      </c>
      <c r="N117" s="139">
        <v>3902614</v>
      </c>
      <c r="O117" s="139">
        <v>4706597</v>
      </c>
      <c r="P117" s="139">
        <v>4797015</v>
      </c>
    </row>
    <row r="118" spans="1:16" ht="5.0999999999999996" customHeight="1">
      <c r="A118" s="34"/>
      <c r="B118" s="9"/>
      <c r="C118" s="65"/>
      <c r="D118" s="65"/>
      <c r="E118" s="65"/>
      <c r="F118" s="65"/>
      <c r="G118" s="65"/>
      <c r="H118" s="65"/>
      <c r="J118" s="34"/>
      <c r="K118" s="139"/>
      <c r="L118" s="139"/>
      <c r="M118" s="139"/>
      <c r="N118" s="139"/>
      <c r="O118" s="139"/>
      <c r="P118" s="139"/>
    </row>
    <row r="119" spans="1:16" ht="12.75" customHeight="1">
      <c r="A119" s="121">
        <v>2019</v>
      </c>
      <c r="B119" s="9" cm="1">
        <f t="array" ref="B119">SUM(C119:H119+K119:P119)</f>
        <v>0</v>
      </c>
      <c r="C119" s="65"/>
      <c r="D119" s="65"/>
      <c r="E119" s="65"/>
      <c r="F119" s="65"/>
      <c r="G119" s="65"/>
      <c r="H119" s="65"/>
      <c r="J119" s="121">
        <v>2019</v>
      </c>
      <c r="K119" s="65"/>
      <c r="L119" s="65"/>
      <c r="M119" s="65"/>
      <c r="N119" s="65"/>
      <c r="O119" s="65"/>
      <c r="P119" s="65"/>
    </row>
    <row r="120" spans="1:16" ht="12.75" customHeight="1">
      <c r="A120" s="34" t="s">
        <v>4</v>
      </c>
      <c r="B120" s="9" cm="1">
        <f t="array" ref="B120">SUM(C120:H120+K120:P120)</f>
        <v>29167469</v>
      </c>
      <c r="C120" s="9">
        <v>3227777</v>
      </c>
      <c r="D120" s="9">
        <v>2283628</v>
      </c>
      <c r="E120" s="9">
        <v>3061852</v>
      </c>
      <c r="F120" s="9">
        <v>3341096</v>
      </c>
      <c r="G120" s="9">
        <v>2454192</v>
      </c>
      <c r="H120" s="9">
        <v>2999939</v>
      </c>
      <c r="I120" s="66"/>
      <c r="J120" s="34" t="s">
        <v>4</v>
      </c>
      <c r="K120" s="9">
        <v>786782</v>
      </c>
      <c r="L120" s="9">
        <v>1787283</v>
      </c>
      <c r="M120" s="9">
        <v>1671862</v>
      </c>
      <c r="N120" s="9">
        <v>2335370</v>
      </c>
      <c r="O120" s="9">
        <v>2620579</v>
      </c>
      <c r="P120" s="9">
        <v>2597109</v>
      </c>
    </row>
    <row r="121" spans="1:16" ht="12.75" customHeight="1">
      <c r="A121" s="34" t="s">
        <v>5</v>
      </c>
      <c r="B121" s="9" cm="1">
        <f t="array" ref="B121">SUM(C121:H121+K121:P121)</f>
        <v>113277</v>
      </c>
      <c r="C121" s="9">
        <v>13764</v>
      </c>
      <c r="D121" s="9">
        <v>13769</v>
      </c>
      <c r="E121" s="9">
        <v>3206</v>
      </c>
      <c r="F121" s="9">
        <v>19031</v>
      </c>
      <c r="G121" s="9">
        <v>18969</v>
      </c>
      <c r="H121" s="9">
        <v>18940</v>
      </c>
      <c r="J121" s="34" t="s">
        <v>5</v>
      </c>
      <c r="K121" s="9">
        <v>7000</v>
      </c>
      <c r="L121" s="9">
        <v>4645</v>
      </c>
      <c r="M121" s="9">
        <v>4383</v>
      </c>
      <c r="N121" s="9">
        <v>3973</v>
      </c>
      <c r="O121" s="9">
        <v>2942</v>
      </c>
      <c r="P121" s="9">
        <v>2655</v>
      </c>
    </row>
    <row r="122" spans="1:16" ht="12.75" customHeight="1">
      <c r="A122" s="35" t="s">
        <v>12</v>
      </c>
      <c r="B122" s="9" cm="1">
        <f t="array" ref="B122">SUM(C122:H122+K122:P122)</f>
        <v>32635</v>
      </c>
      <c r="C122" s="7">
        <v>5239</v>
      </c>
      <c r="D122" s="7">
        <v>5109</v>
      </c>
      <c r="E122" s="7">
        <v>1315</v>
      </c>
      <c r="F122" s="7">
        <v>1350</v>
      </c>
      <c r="G122" s="7">
        <v>1304</v>
      </c>
      <c r="H122" s="7">
        <v>1322</v>
      </c>
      <c r="J122" s="35" t="s">
        <v>12</v>
      </c>
      <c r="K122" s="7">
        <v>4200</v>
      </c>
      <c r="L122" s="7">
        <v>3015</v>
      </c>
      <c r="M122" s="7">
        <v>2974</v>
      </c>
      <c r="N122" s="7">
        <v>2750</v>
      </c>
      <c r="O122" s="7">
        <v>2135</v>
      </c>
      <c r="P122" s="7">
        <v>1922</v>
      </c>
    </row>
    <row r="123" spans="1:16" ht="12.75" customHeight="1">
      <c r="A123" s="35" t="s">
        <v>17</v>
      </c>
      <c r="B123" s="9" cm="1">
        <f t="array" ref="B123">SUM(C123:H123+K123:P123)</f>
        <v>80642</v>
      </c>
      <c r="C123" s="7">
        <v>8525</v>
      </c>
      <c r="D123" s="7">
        <v>8660</v>
      </c>
      <c r="E123" s="7">
        <v>1891</v>
      </c>
      <c r="F123" s="7">
        <v>17681</v>
      </c>
      <c r="G123" s="7">
        <v>17665</v>
      </c>
      <c r="H123" s="7">
        <v>17618</v>
      </c>
      <c r="J123" s="35" t="s">
        <v>17</v>
      </c>
      <c r="K123" s="7">
        <v>2800</v>
      </c>
      <c r="L123" s="7">
        <v>1630</v>
      </c>
      <c r="M123" s="7">
        <v>1409</v>
      </c>
      <c r="N123" s="7">
        <v>1223</v>
      </c>
      <c r="O123" s="7">
        <v>807</v>
      </c>
      <c r="P123" s="7">
        <v>733</v>
      </c>
    </row>
    <row r="124" spans="1:16" ht="12.75" customHeight="1">
      <c r="A124" s="35" t="s">
        <v>23</v>
      </c>
      <c r="B124" s="9" cm="1">
        <f t="array" ref="B124">SUM(C124:H124+K124:P124)</f>
        <v>0</v>
      </c>
      <c r="C124" s="141">
        <v>0</v>
      </c>
      <c r="D124" s="141">
        <v>0</v>
      </c>
      <c r="E124" s="141">
        <v>0</v>
      </c>
      <c r="F124" s="141">
        <v>0</v>
      </c>
      <c r="G124" s="141">
        <v>0</v>
      </c>
      <c r="H124" s="141">
        <v>0</v>
      </c>
      <c r="J124" s="35" t="s">
        <v>23</v>
      </c>
      <c r="K124" s="208">
        <v>0</v>
      </c>
      <c r="L124" s="139">
        <v>0</v>
      </c>
      <c r="M124" s="139">
        <v>0</v>
      </c>
      <c r="N124" s="139">
        <v>0</v>
      </c>
      <c r="O124" s="139">
        <v>0</v>
      </c>
      <c r="P124" s="139">
        <v>0</v>
      </c>
    </row>
    <row r="125" spans="1:16" ht="12.75" customHeight="1">
      <c r="A125" s="35" t="s">
        <v>18</v>
      </c>
      <c r="B125" s="9" cm="1">
        <f t="array" ref="B125">SUM(C125:H125+K125:P125)</f>
        <v>0</v>
      </c>
      <c r="C125" s="141">
        <v>0</v>
      </c>
      <c r="D125" s="141">
        <v>0</v>
      </c>
      <c r="E125" s="141">
        <v>0</v>
      </c>
      <c r="F125" s="141">
        <v>0</v>
      </c>
      <c r="G125" s="141">
        <v>0</v>
      </c>
      <c r="H125" s="141">
        <v>0</v>
      </c>
      <c r="J125" s="35" t="s">
        <v>18</v>
      </c>
      <c r="K125" s="208">
        <v>0</v>
      </c>
      <c r="L125" s="139">
        <v>0</v>
      </c>
      <c r="M125" s="139">
        <v>0</v>
      </c>
      <c r="N125" s="139">
        <v>0</v>
      </c>
      <c r="O125" s="139">
        <v>0</v>
      </c>
      <c r="P125" s="139">
        <v>0</v>
      </c>
    </row>
    <row r="126" spans="1:16" ht="12.75" customHeight="1">
      <c r="A126" s="34" t="s">
        <v>9</v>
      </c>
      <c r="B126" s="9" cm="1">
        <f t="array" ref="B126">SUM(C126:H126+K126:P126)</f>
        <v>63119</v>
      </c>
      <c r="C126" s="9">
        <v>6808</v>
      </c>
      <c r="D126" s="9">
        <v>6750</v>
      </c>
      <c r="E126" s="9">
        <v>4434</v>
      </c>
      <c r="F126" s="9">
        <v>5788</v>
      </c>
      <c r="G126" s="9">
        <v>5691</v>
      </c>
      <c r="H126" s="9">
        <v>5615</v>
      </c>
      <c r="J126" s="34" t="s">
        <v>9</v>
      </c>
      <c r="K126" s="9">
        <v>6375</v>
      </c>
      <c r="L126" s="9">
        <v>5034</v>
      </c>
      <c r="M126" s="9">
        <v>4896</v>
      </c>
      <c r="N126" s="9">
        <v>4626</v>
      </c>
      <c r="O126" s="9">
        <v>3720</v>
      </c>
      <c r="P126" s="9">
        <v>3382</v>
      </c>
    </row>
    <row r="127" spans="1:16" ht="12.75" customHeight="1">
      <c r="A127" s="35" t="s">
        <v>16</v>
      </c>
      <c r="B127" s="9" cm="1">
        <f t="array" ref="B127">SUM(C127:H127+K127:P127)</f>
        <v>42052</v>
      </c>
      <c r="C127" s="7">
        <v>5778</v>
      </c>
      <c r="D127" s="7">
        <v>5720</v>
      </c>
      <c r="E127" s="7">
        <v>2319</v>
      </c>
      <c r="F127" s="7">
        <v>3013</v>
      </c>
      <c r="G127" s="7">
        <v>2941</v>
      </c>
      <c r="H127" s="7">
        <v>2915</v>
      </c>
      <c r="J127" s="35" t="s">
        <v>16</v>
      </c>
      <c r="K127" s="7">
        <v>5173</v>
      </c>
      <c r="L127" s="7">
        <v>4167</v>
      </c>
      <c r="M127" s="7">
        <v>3187</v>
      </c>
      <c r="N127" s="7">
        <v>3029</v>
      </c>
      <c r="O127" s="7">
        <v>1995</v>
      </c>
      <c r="P127" s="7">
        <v>1815</v>
      </c>
    </row>
    <row r="128" spans="1:16" ht="12.75" customHeight="1">
      <c r="A128" s="35" t="s">
        <v>15</v>
      </c>
      <c r="B128" s="9" cm="1">
        <f t="array" ref="B128">SUM(C128:H128+K128:P128)</f>
        <v>21067</v>
      </c>
      <c r="C128" s="7">
        <v>1030</v>
      </c>
      <c r="D128" s="7">
        <v>1030</v>
      </c>
      <c r="E128" s="7">
        <v>2115</v>
      </c>
      <c r="F128" s="7">
        <v>2775</v>
      </c>
      <c r="G128" s="7">
        <v>2750</v>
      </c>
      <c r="H128" s="7">
        <v>2700</v>
      </c>
      <c r="J128" s="35" t="s">
        <v>15</v>
      </c>
      <c r="K128" s="7">
        <v>1202</v>
      </c>
      <c r="L128" s="7">
        <v>867</v>
      </c>
      <c r="M128" s="7">
        <v>1709</v>
      </c>
      <c r="N128" s="7">
        <v>1597</v>
      </c>
      <c r="O128" s="7">
        <v>1725</v>
      </c>
      <c r="P128" s="7">
        <v>1567</v>
      </c>
    </row>
    <row r="129" spans="1:17" ht="12.75" customHeight="1">
      <c r="A129" s="34" t="s">
        <v>97</v>
      </c>
      <c r="B129" s="9" cm="1">
        <f t="array" ref="B129">SUM(C129:H129+K129:P129)</f>
        <v>28991073</v>
      </c>
      <c r="C129" s="156">
        <v>3207205</v>
      </c>
      <c r="D129" s="156">
        <v>2263109</v>
      </c>
      <c r="E129" s="156">
        <v>3054212</v>
      </c>
      <c r="F129" s="9">
        <v>3316277</v>
      </c>
      <c r="G129" s="9">
        <v>2429532</v>
      </c>
      <c r="H129" s="9">
        <v>2975384</v>
      </c>
      <c r="J129" s="34" t="s">
        <v>97</v>
      </c>
      <c r="K129" s="9">
        <v>773407</v>
      </c>
      <c r="L129" s="9">
        <v>1777604</v>
      </c>
      <c r="M129" s="9">
        <v>1662583</v>
      </c>
      <c r="N129" s="9">
        <v>2326771</v>
      </c>
      <c r="O129" s="9">
        <v>2613917</v>
      </c>
      <c r="P129" s="9">
        <v>2591072</v>
      </c>
    </row>
    <row r="130" spans="1:17">
      <c r="A130" s="121">
        <v>2020</v>
      </c>
      <c r="B130" s="9">
        <f>SUM(C130:H130)</f>
        <v>0</v>
      </c>
      <c r="C130" s="65"/>
      <c r="D130" s="65"/>
      <c r="E130" s="65"/>
      <c r="F130" s="65"/>
      <c r="G130" s="65"/>
      <c r="H130" s="65"/>
      <c r="J130" s="121">
        <v>2020</v>
      </c>
      <c r="L130" s="9"/>
      <c r="M130" s="9"/>
      <c r="N130" s="9"/>
      <c r="O130" s="9"/>
      <c r="P130" s="9"/>
    </row>
    <row r="131" spans="1:17">
      <c r="A131" s="34" t="s">
        <v>4</v>
      </c>
      <c r="B131" s="9">
        <f>C131+D131+E131+F131+G131+H131+K131+L131+M131+N131+O131+P131</f>
        <v>27645542.289055001</v>
      </c>
      <c r="C131" s="65">
        <f>SUM(C132+C137+C140)</f>
        <v>2149033</v>
      </c>
      <c r="D131" s="65">
        <v>2745906.9499999997</v>
      </c>
      <c r="E131" s="65">
        <v>3023257.8499999996</v>
      </c>
      <c r="F131" s="65">
        <v>4024693.5925500006</v>
      </c>
      <c r="G131" s="65">
        <v>3593626.6118749995</v>
      </c>
      <c r="H131" s="65">
        <v>2724733.2867549993</v>
      </c>
      <c r="J131" s="34" t="s">
        <v>4</v>
      </c>
      <c r="K131" s="65">
        <v>1894828.9400000002</v>
      </c>
      <c r="L131" s="65">
        <v>2107580.6928750006</v>
      </c>
      <c r="M131" s="65">
        <v>2156172.5</v>
      </c>
      <c r="N131" s="65">
        <v>1753416.2399999998</v>
      </c>
      <c r="O131" s="65">
        <v>487851.24999999994</v>
      </c>
      <c r="P131" s="65">
        <v>984441.37500000012</v>
      </c>
    </row>
    <row r="132" spans="1:17">
      <c r="A132" s="34" t="s">
        <v>13</v>
      </c>
      <c r="B132" s="9">
        <f t="shared" ref="B132:B134" si="38">C132+D132+E132+F132+G132+H132+K132+L132+M132+N132+O132+P132</f>
        <v>88606</v>
      </c>
      <c r="C132" s="65">
        <f>SUM(C133:C136)</f>
        <v>5341</v>
      </c>
      <c r="D132" s="65">
        <f t="shared" ref="D132:H132" si="39">SUM(D133:D136)</f>
        <v>5312</v>
      </c>
      <c r="E132" s="65">
        <f t="shared" si="39"/>
        <v>4258</v>
      </c>
      <c r="F132" s="65">
        <f t="shared" si="39"/>
        <v>4244</v>
      </c>
      <c r="G132" s="65">
        <f t="shared" si="39"/>
        <v>4258</v>
      </c>
      <c r="H132" s="65">
        <f t="shared" si="39"/>
        <v>6123</v>
      </c>
      <c r="J132" s="34" t="s">
        <v>13</v>
      </c>
      <c r="K132" s="65">
        <v>6350</v>
      </c>
      <c r="L132" s="65">
        <v>8485</v>
      </c>
      <c r="M132" s="65">
        <v>9211</v>
      </c>
      <c r="N132" s="65">
        <v>12250</v>
      </c>
      <c r="O132" s="65">
        <v>12235</v>
      </c>
      <c r="P132" s="65">
        <v>10539</v>
      </c>
    </row>
    <row r="133" spans="1:17">
      <c r="A133" s="35" t="s">
        <v>12</v>
      </c>
      <c r="B133" s="9">
        <f t="shared" si="38"/>
        <v>46746</v>
      </c>
      <c r="C133" s="66">
        <v>3030</v>
      </c>
      <c r="D133" s="66">
        <v>3455</v>
      </c>
      <c r="E133" s="66">
        <v>2623</v>
      </c>
      <c r="F133" s="66">
        <v>2565</v>
      </c>
      <c r="G133" s="66">
        <v>2623</v>
      </c>
      <c r="H133" s="66">
        <v>3662</v>
      </c>
      <c r="J133" s="35" t="s">
        <v>12</v>
      </c>
      <c r="K133" s="141">
        <v>3731</v>
      </c>
      <c r="L133" s="141">
        <v>4080</v>
      </c>
      <c r="M133" s="141">
        <v>4317</v>
      </c>
      <c r="N133" s="141">
        <v>5970</v>
      </c>
      <c r="O133" s="168">
        <v>5979</v>
      </c>
      <c r="P133" s="168">
        <v>4711</v>
      </c>
    </row>
    <row r="134" spans="1:17">
      <c r="A134" s="35" t="s">
        <v>17</v>
      </c>
      <c r="B134" s="9">
        <f t="shared" si="38"/>
        <v>39357</v>
      </c>
      <c r="C134" s="66">
        <v>2288</v>
      </c>
      <c r="D134" s="66">
        <v>1643</v>
      </c>
      <c r="E134" s="66">
        <v>1526</v>
      </c>
      <c r="F134" s="66">
        <v>1518</v>
      </c>
      <c r="G134" s="66">
        <v>1526</v>
      </c>
      <c r="H134" s="66">
        <v>2153</v>
      </c>
      <c r="J134" s="35" t="s">
        <v>17</v>
      </c>
      <c r="K134" s="141">
        <v>2618</v>
      </c>
      <c r="L134" s="141">
        <v>3995</v>
      </c>
      <c r="M134" s="141">
        <v>4487</v>
      </c>
      <c r="N134" s="141">
        <v>6060</v>
      </c>
      <c r="O134" s="168">
        <v>6037</v>
      </c>
      <c r="P134" s="168">
        <v>5506</v>
      </c>
    </row>
    <row r="135" spans="1:17">
      <c r="A135" s="35" t="s">
        <v>23</v>
      </c>
      <c r="B135" s="9" t="s">
        <v>75</v>
      </c>
      <c r="C135" s="141">
        <v>0</v>
      </c>
      <c r="D135" s="141">
        <v>0</v>
      </c>
      <c r="E135" s="141">
        <v>0</v>
      </c>
      <c r="F135" s="141">
        <v>0</v>
      </c>
      <c r="G135" s="141">
        <v>0</v>
      </c>
      <c r="H135" s="141">
        <v>0</v>
      </c>
      <c r="J135" s="35" t="s">
        <v>23</v>
      </c>
      <c r="K135" s="208">
        <v>0</v>
      </c>
      <c r="L135" s="139">
        <v>0</v>
      </c>
      <c r="M135" s="139">
        <v>0</v>
      </c>
      <c r="N135" s="139">
        <v>0</v>
      </c>
      <c r="O135" s="139">
        <v>0</v>
      </c>
      <c r="P135" s="139">
        <v>0</v>
      </c>
    </row>
    <row r="136" spans="1:17">
      <c r="A136" s="35" t="s">
        <v>18</v>
      </c>
      <c r="B136" s="9">
        <f t="shared" ref="B136:B140" si="40">C136+D136+E136+F136+G136+H136+K136+L136+M136+N136+O136+P136</f>
        <v>2895</v>
      </c>
      <c r="C136" s="66">
        <v>23</v>
      </c>
      <c r="D136" s="66">
        <v>214</v>
      </c>
      <c r="E136" s="66">
        <v>109</v>
      </c>
      <c r="F136" s="66">
        <v>161</v>
      </c>
      <c r="G136" s="66">
        <v>109</v>
      </c>
      <c r="H136" s="66">
        <v>308</v>
      </c>
      <c r="J136" s="35" t="s">
        <v>18</v>
      </c>
      <c r="K136" s="141">
        <v>393</v>
      </c>
      <c r="L136" s="141">
        <v>410</v>
      </c>
      <c r="M136" s="141">
        <v>407</v>
      </c>
      <c r="N136" s="141">
        <v>220</v>
      </c>
      <c r="O136" s="168">
        <v>219</v>
      </c>
      <c r="P136" s="168">
        <v>322</v>
      </c>
    </row>
    <row r="137" spans="1:17">
      <c r="A137" s="34" t="s">
        <v>9</v>
      </c>
      <c r="B137" s="9">
        <f t="shared" si="40"/>
        <v>72270</v>
      </c>
      <c r="C137" s="65">
        <f>SUM(C138:C139)</f>
        <v>4055</v>
      </c>
      <c r="D137" s="65">
        <f t="shared" ref="D137:H137" si="41">SUM(D138:D139)</f>
        <v>5720</v>
      </c>
      <c r="E137" s="65">
        <f t="shared" si="41"/>
        <v>4336</v>
      </c>
      <c r="F137" s="65">
        <f t="shared" si="41"/>
        <v>4252</v>
      </c>
      <c r="G137" s="65">
        <f t="shared" si="41"/>
        <v>4336</v>
      </c>
      <c r="H137" s="65">
        <f t="shared" si="41"/>
        <v>6096</v>
      </c>
      <c r="J137" s="34" t="s">
        <v>9</v>
      </c>
      <c r="K137" s="65">
        <v>6126</v>
      </c>
      <c r="L137" s="65">
        <v>6863</v>
      </c>
      <c r="M137" s="65">
        <v>7324</v>
      </c>
      <c r="N137" s="65">
        <v>7844</v>
      </c>
      <c r="O137" s="65">
        <v>7860</v>
      </c>
      <c r="P137" s="65">
        <v>7458</v>
      </c>
    </row>
    <row r="138" spans="1:17">
      <c r="A138" s="35" t="s">
        <v>16</v>
      </c>
      <c r="B138" s="9">
        <f t="shared" si="40"/>
        <v>38761</v>
      </c>
      <c r="C138" s="66">
        <v>2098</v>
      </c>
      <c r="D138" s="66">
        <v>3351</v>
      </c>
      <c r="E138" s="66">
        <v>2390</v>
      </c>
      <c r="F138" s="66">
        <v>2399</v>
      </c>
      <c r="G138" s="66">
        <v>2390</v>
      </c>
      <c r="H138" s="66">
        <v>2966</v>
      </c>
      <c r="J138" s="35" t="s">
        <v>16</v>
      </c>
      <c r="K138" s="141">
        <v>2951</v>
      </c>
      <c r="L138" s="141">
        <v>3783</v>
      </c>
      <c r="M138" s="141">
        <v>3968</v>
      </c>
      <c r="N138" s="141">
        <v>4255</v>
      </c>
      <c r="O138" s="168">
        <v>4268</v>
      </c>
      <c r="P138" s="168">
        <v>3942</v>
      </c>
    </row>
    <row r="139" spans="1:17">
      <c r="A139" s="35" t="s">
        <v>15</v>
      </c>
      <c r="B139" s="9">
        <f t="shared" si="40"/>
        <v>33509</v>
      </c>
      <c r="C139" s="66">
        <v>1957</v>
      </c>
      <c r="D139" s="66">
        <v>2369</v>
      </c>
      <c r="E139" s="66">
        <v>1946</v>
      </c>
      <c r="F139" s="66">
        <v>1853</v>
      </c>
      <c r="G139" s="66">
        <v>1946</v>
      </c>
      <c r="H139" s="66">
        <v>3130</v>
      </c>
      <c r="J139" s="35" t="s">
        <v>15</v>
      </c>
      <c r="K139" s="141">
        <v>3175</v>
      </c>
      <c r="L139" s="141">
        <v>3080</v>
      </c>
      <c r="M139" s="141">
        <v>3356</v>
      </c>
      <c r="N139" s="141">
        <v>3589</v>
      </c>
      <c r="O139" s="168">
        <v>3592</v>
      </c>
      <c r="P139" s="168">
        <v>3516</v>
      </c>
    </row>
    <row r="140" spans="1:17">
      <c r="A140" s="34" t="s">
        <v>97</v>
      </c>
      <c r="B140" s="9">
        <f t="shared" si="40"/>
        <v>27484666.289055001</v>
      </c>
      <c r="C140" s="65">
        <v>2139637</v>
      </c>
      <c r="D140" s="65">
        <v>2734874.9499999997</v>
      </c>
      <c r="E140" s="65">
        <v>3014663.8499999996</v>
      </c>
      <c r="F140" s="65">
        <v>4016197.5925500006</v>
      </c>
      <c r="G140" s="65">
        <v>3585032.6118749995</v>
      </c>
      <c r="H140" s="65">
        <v>2712514.2867549993</v>
      </c>
      <c r="J140" s="34" t="s">
        <v>97</v>
      </c>
      <c r="K140" s="139">
        <v>1882352.9400000002</v>
      </c>
      <c r="L140" s="139">
        <v>2092232.6928750004</v>
      </c>
      <c r="M140" s="139">
        <v>2139637.5</v>
      </c>
      <c r="N140" s="139">
        <v>1733322.2399999998</v>
      </c>
      <c r="O140" s="171">
        <v>467756.24999999994</v>
      </c>
      <c r="P140" s="171">
        <v>966444.37500000012</v>
      </c>
    </row>
    <row r="141" spans="1:17" ht="5.0999999999999996" customHeight="1">
      <c r="A141" s="48"/>
      <c r="B141" s="49"/>
      <c r="C141" s="50"/>
      <c r="D141" s="50"/>
      <c r="E141" s="50"/>
      <c r="F141" s="50"/>
      <c r="G141" s="50"/>
      <c r="H141" s="50"/>
      <c r="J141" s="48"/>
      <c r="K141" s="50"/>
      <c r="L141" s="51"/>
      <c r="M141" s="51"/>
      <c r="N141" s="50"/>
      <c r="O141" s="51"/>
      <c r="P141" s="51"/>
    </row>
    <row r="142" spans="1:17" ht="11.1" customHeight="1">
      <c r="A142" s="4"/>
      <c r="H142" s="160" t="s">
        <v>94</v>
      </c>
      <c r="J142" s="4"/>
      <c r="P142" s="160" t="s">
        <v>94</v>
      </c>
    </row>
    <row r="143" spans="1:17" ht="5.25" customHeight="1">
      <c r="B143" s="4"/>
      <c r="C143" s="4"/>
      <c r="D143" s="4"/>
      <c r="E143" s="4"/>
      <c r="F143" s="4"/>
      <c r="G143" s="4"/>
      <c r="H143" s="23"/>
      <c r="K143" s="23"/>
      <c r="L143" s="18"/>
      <c r="M143" s="18"/>
      <c r="N143" s="23"/>
      <c r="O143" s="242"/>
      <c r="P143" s="242"/>
    </row>
    <row r="144" spans="1:17" s="3" customFormat="1" ht="14.1" customHeight="1">
      <c r="A144" s="241" t="str">
        <f>$A$102</f>
        <v>13.3 PUNO: VOLUMEN ESTIMADO DE COMERCIALIZACIÓN MENSUAL DE PRODUCTOS HIDROBIOLÓGICOS, SEGÚN</v>
      </c>
      <c r="B144" s="241"/>
      <c r="C144" s="241"/>
      <c r="D144" s="241"/>
      <c r="E144" s="241"/>
      <c r="F144" s="241"/>
      <c r="G144" s="241"/>
      <c r="H144" s="241"/>
      <c r="J144" s="231" t="str">
        <f>$A$102</f>
        <v>13.3 PUNO: VOLUMEN ESTIMADO DE COMERCIALIZACIÓN MENSUAL DE PRODUCTOS HIDROBIOLÓGICOS, SEGÚN</v>
      </c>
      <c r="K144" s="231"/>
      <c r="L144" s="231"/>
      <c r="M144" s="231"/>
      <c r="N144" s="231"/>
      <c r="O144" s="231"/>
      <c r="P144" s="231"/>
      <c r="Q144" s="231"/>
    </row>
    <row r="145" spans="1:17" ht="10.5" customHeight="1">
      <c r="A145" s="238" t="str">
        <f t="shared" ref="A145" si="42">$A$103</f>
        <v xml:space="preserve">       ESPECIE,  2019 - 2024</v>
      </c>
      <c r="B145" s="238"/>
      <c r="C145" s="238"/>
      <c r="D145" s="238"/>
      <c r="E145" s="238"/>
      <c r="F145" s="238"/>
      <c r="G145" s="238"/>
      <c r="H145" s="238"/>
      <c r="J145" s="238" t="str">
        <f t="shared" ref="J145" si="43">$A$103</f>
        <v xml:space="preserve">       ESPECIE,  2019 - 2024</v>
      </c>
      <c r="K145" s="238"/>
      <c r="L145" s="238"/>
      <c r="M145" s="238"/>
      <c r="N145" s="238"/>
      <c r="O145" s="238"/>
      <c r="P145" s="238"/>
      <c r="Q145" s="238"/>
    </row>
    <row r="146" spans="1:17" ht="11.25" customHeight="1">
      <c r="A146" s="73" t="s">
        <v>107</v>
      </c>
      <c r="B146" s="29"/>
      <c r="C146" s="29"/>
      <c r="D146" s="29"/>
      <c r="E146" s="29"/>
      <c r="F146" s="29"/>
      <c r="G146" s="29"/>
      <c r="H146" s="29"/>
      <c r="J146" s="73" t="s">
        <v>107</v>
      </c>
      <c r="K146" s="29"/>
      <c r="L146" s="29"/>
      <c r="M146" s="29"/>
      <c r="N146" s="29"/>
      <c r="O146" s="29"/>
      <c r="P146" s="29"/>
      <c r="Q146" s="29"/>
    </row>
    <row r="147" spans="1:17" ht="5.0999999999999996" customHeight="1">
      <c r="A147" s="73"/>
      <c r="B147" s="29"/>
      <c r="C147" s="29"/>
      <c r="D147" s="29"/>
      <c r="E147" s="29"/>
      <c r="F147" s="29"/>
      <c r="G147" s="29"/>
      <c r="H147" s="29"/>
      <c r="J147" s="73"/>
      <c r="K147" s="29"/>
      <c r="L147" s="29"/>
      <c r="M147" s="29"/>
      <c r="N147" s="29"/>
      <c r="O147" s="29"/>
      <c r="P147" s="29"/>
      <c r="Q147" s="29"/>
    </row>
    <row r="148" spans="1:17" ht="17.25" customHeight="1">
      <c r="A148" s="174" t="s">
        <v>69</v>
      </c>
      <c r="B148" s="31" t="s">
        <v>4</v>
      </c>
      <c r="C148" s="146" t="s">
        <v>76</v>
      </c>
      <c r="D148" s="146" t="s">
        <v>77</v>
      </c>
      <c r="E148" s="146" t="s">
        <v>78</v>
      </c>
      <c r="F148" s="146" t="s">
        <v>79</v>
      </c>
      <c r="G148" s="146" t="s">
        <v>80</v>
      </c>
      <c r="H148" s="146" t="s">
        <v>81</v>
      </c>
      <c r="J148" s="174" t="s">
        <v>69</v>
      </c>
      <c r="K148" s="146" t="s">
        <v>82</v>
      </c>
      <c r="L148" s="146" t="s">
        <v>83</v>
      </c>
      <c r="M148" s="146" t="s">
        <v>84</v>
      </c>
      <c r="N148" s="147" t="s">
        <v>85</v>
      </c>
      <c r="O148" s="147" t="s">
        <v>86</v>
      </c>
      <c r="P148" s="148" t="s">
        <v>87</v>
      </c>
    </row>
    <row r="149" spans="1:17" ht="11.1" hidden="1" customHeight="1">
      <c r="A149" s="121">
        <v>2020</v>
      </c>
      <c r="B149" s="9">
        <f>SUM(C149:H149)</f>
        <v>0</v>
      </c>
      <c r="C149" s="65"/>
      <c r="D149" s="65"/>
      <c r="E149" s="65"/>
      <c r="F149" s="65"/>
      <c r="G149" s="65"/>
      <c r="H149" s="65"/>
      <c r="J149" s="121">
        <v>2020</v>
      </c>
      <c r="L149" s="9"/>
      <c r="M149" s="9"/>
      <c r="N149" s="9"/>
      <c r="O149" s="9"/>
      <c r="P149" s="9"/>
    </row>
    <row r="150" spans="1:17" ht="12.6" hidden="1" customHeight="1">
      <c r="A150" s="34" t="s">
        <v>4</v>
      </c>
      <c r="B150" s="9">
        <f>C150+D150+E150+F150+G150+H150+K150+L150+M150+N150+O150+P150</f>
        <v>27645542.289055001</v>
      </c>
      <c r="C150" s="65">
        <f>SUM(C151+C156+C159)</f>
        <v>2149033</v>
      </c>
      <c r="D150" s="65">
        <v>2745906.9499999997</v>
      </c>
      <c r="E150" s="65">
        <v>3023257.8499999996</v>
      </c>
      <c r="F150" s="65">
        <v>4024693.5925500006</v>
      </c>
      <c r="G150" s="65">
        <v>3593626.6118749995</v>
      </c>
      <c r="H150" s="65">
        <v>2724733.2867549993</v>
      </c>
      <c r="J150" s="34" t="s">
        <v>4</v>
      </c>
      <c r="K150" s="65">
        <v>1894828.9400000002</v>
      </c>
      <c r="L150" s="65">
        <v>2107580.6928750006</v>
      </c>
      <c r="M150" s="65">
        <v>2156172.5</v>
      </c>
      <c r="N150" s="65">
        <v>1753416.2399999998</v>
      </c>
      <c r="O150" s="65">
        <v>487851.24999999994</v>
      </c>
      <c r="P150" s="65">
        <v>984441.37500000012</v>
      </c>
    </row>
    <row r="151" spans="1:17" ht="12.6" hidden="1" customHeight="1">
      <c r="A151" s="34" t="s">
        <v>13</v>
      </c>
      <c r="B151" s="9">
        <f t="shared" ref="B151:B159" si="44">C151+D151+E151+F151+G151+H151+K151+L151+M151+N151+O151+P151</f>
        <v>88606</v>
      </c>
      <c r="C151" s="65">
        <f>SUM(C152:C155)</f>
        <v>5341</v>
      </c>
      <c r="D151" s="65">
        <f t="shared" ref="D151:H151" si="45">SUM(D152:D155)</f>
        <v>5312</v>
      </c>
      <c r="E151" s="65">
        <f t="shared" si="45"/>
        <v>4258</v>
      </c>
      <c r="F151" s="65">
        <f t="shared" si="45"/>
        <v>4244</v>
      </c>
      <c r="G151" s="65">
        <f t="shared" si="45"/>
        <v>4258</v>
      </c>
      <c r="H151" s="65">
        <f t="shared" si="45"/>
        <v>6123</v>
      </c>
      <c r="J151" s="34" t="s">
        <v>13</v>
      </c>
      <c r="K151" s="65">
        <v>6350</v>
      </c>
      <c r="L151" s="65">
        <v>8485</v>
      </c>
      <c r="M151" s="65">
        <v>9211</v>
      </c>
      <c r="N151" s="65">
        <v>12250</v>
      </c>
      <c r="O151" s="65">
        <v>12235</v>
      </c>
      <c r="P151" s="65">
        <v>10539</v>
      </c>
    </row>
    <row r="152" spans="1:17" ht="12.6" hidden="1" customHeight="1">
      <c r="A152" s="35" t="s">
        <v>6</v>
      </c>
      <c r="B152" s="9">
        <f t="shared" si="44"/>
        <v>46746</v>
      </c>
      <c r="C152" s="66">
        <v>3030</v>
      </c>
      <c r="D152" s="66">
        <v>3455</v>
      </c>
      <c r="E152" s="66">
        <v>2623</v>
      </c>
      <c r="F152" s="66">
        <v>2565</v>
      </c>
      <c r="G152" s="66">
        <v>2623</v>
      </c>
      <c r="H152" s="66">
        <v>3662</v>
      </c>
      <c r="J152" s="35" t="s">
        <v>6</v>
      </c>
      <c r="K152" s="141">
        <v>3731</v>
      </c>
      <c r="L152" s="141">
        <v>4080</v>
      </c>
      <c r="M152" s="141">
        <v>4317</v>
      </c>
      <c r="N152" s="141">
        <v>5970</v>
      </c>
      <c r="O152" s="168">
        <v>5979</v>
      </c>
      <c r="P152" s="168">
        <v>4711</v>
      </c>
    </row>
    <row r="153" spans="1:17" ht="12.6" hidden="1" customHeight="1">
      <c r="A153" s="35" t="s">
        <v>7</v>
      </c>
      <c r="B153" s="9">
        <f t="shared" si="44"/>
        <v>39357</v>
      </c>
      <c r="C153" s="66">
        <v>2288</v>
      </c>
      <c r="D153" s="66">
        <v>1643</v>
      </c>
      <c r="E153" s="66">
        <v>1526</v>
      </c>
      <c r="F153" s="66">
        <v>1518</v>
      </c>
      <c r="G153" s="66">
        <v>1526</v>
      </c>
      <c r="H153" s="66">
        <v>2153</v>
      </c>
      <c r="J153" s="35" t="s">
        <v>7</v>
      </c>
      <c r="K153" s="141">
        <v>2618</v>
      </c>
      <c r="L153" s="141">
        <v>3995</v>
      </c>
      <c r="M153" s="141">
        <v>4487</v>
      </c>
      <c r="N153" s="141">
        <v>6060</v>
      </c>
      <c r="O153" s="168">
        <v>6037</v>
      </c>
      <c r="P153" s="168">
        <v>5506</v>
      </c>
    </row>
    <row r="154" spans="1:17" ht="12.6" hidden="1" customHeight="1">
      <c r="A154" s="35" t="s">
        <v>23</v>
      </c>
      <c r="B154" s="9" t="s">
        <v>75</v>
      </c>
      <c r="C154" s="141">
        <v>0</v>
      </c>
      <c r="D154" s="141">
        <v>0</v>
      </c>
      <c r="E154" s="141">
        <v>0</v>
      </c>
      <c r="F154" s="141">
        <v>0</v>
      </c>
      <c r="G154" s="141">
        <v>0</v>
      </c>
      <c r="H154" s="141">
        <v>0</v>
      </c>
      <c r="J154" s="35" t="s">
        <v>23</v>
      </c>
      <c r="K154" s="208">
        <v>0</v>
      </c>
      <c r="L154" s="139">
        <v>0</v>
      </c>
      <c r="M154" s="139">
        <v>0</v>
      </c>
      <c r="N154" s="139">
        <v>0</v>
      </c>
      <c r="O154" s="139">
        <v>0</v>
      </c>
      <c r="P154" s="139">
        <v>0</v>
      </c>
    </row>
    <row r="155" spans="1:17" ht="12.6" hidden="1" customHeight="1">
      <c r="A155" s="35" t="s">
        <v>8</v>
      </c>
      <c r="B155" s="9">
        <f t="shared" si="44"/>
        <v>2895</v>
      </c>
      <c r="C155" s="66">
        <v>23</v>
      </c>
      <c r="D155" s="66">
        <v>214</v>
      </c>
      <c r="E155" s="66">
        <v>109</v>
      </c>
      <c r="F155" s="66">
        <v>161</v>
      </c>
      <c r="G155" s="66">
        <v>109</v>
      </c>
      <c r="H155" s="66">
        <v>308</v>
      </c>
      <c r="J155" s="35" t="s">
        <v>8</v>
      </c>
      <c r="K155" s="141">
        <v>393</v>
      </c>
      <c r="L155" s="141">
        <v>410</v>
      </c>
      <c r="M155" s="141">
        <v>407</v>
      </c>
      <c r="N155" s="141">
        <v>220</v>
      </c>
      <c r="O155" s="168">
        <v>219</v>
      </c>
      <c r="P155" s="168">
        <v>322</v>
      </c>
    </row>
    <row r="156" spans="1:17" ht="12.6" hidden="1" customHeight="1">
      <c r="A156" s="34" t="s">
        <v>9</v>
      </c>
      <c r="B156" s="9">
        <f t="shared" si="44"/>
        <v>72270</v>
      </c>
      <c r="C156" s="65">
        <f>SUM(C157:C158)</f>
        <v>4055</v>
      </c>
      <c r="D156" s="65">
        <f t="shared" ref="D156:H156" si="46">SUM(D157:D158)</f>
        <v>5720</v>
      </c>
      <c r="E156" s="65">
        <f t="shared" si="46"/>
        <v>4336</v>
      </c>
      <c r="F156" s="65">
        <f t="shared" si="46"/>
        <v>4252</v>
      </c>
      <c r="G156" s="65">
        <f t="shared" si="46"/>
        <v>4336</v>
      </c>
      <c r="H156" s="65">
        <f t="shared" si="46"/>
        <v>6096</v>
      </c>
      <c r="J156" s="34" t="s">
        <v>9</v>
      </c>
      <c r="K156" s="65">
        <v>6126</v>
      </c>
      <c r="L156" s="65">
        <v>6863</v>
      </c>
      <c r="M156" s="65">
        <v>7324</v>
      </c>
      <c r="N156" s="65">
        <v>7844</v>
      </c>
      <c r="O156" s="65">
        <v>7860</v>
      </c>
      <c r="P156" s="65">
        <v>7458</v>
      </c>
    </row>
    <row r="157" spans="1:17" ht="12.6" hidden="1" customHeight="1">
      <c r="A157" s="35" t="s">
        <v>16</v>
      </c>
      <c r="B157" s="9">
        <f t="shared" si="44"/>
        <v>38761</v>
      </c>
      <c r="C157" s="66">
        <v>2098</v>
      </c>
      <c r="D157" s="66">
        <v>3351</v>
      </c>
      <c r="E157" s="66">
        <v>2390</v>
      </c>
      <c r="F157" s="66">
        <v>2399</v>
      </c>
      <c r="G157" s="66">
        <v>2390</v>
      </c>
      <c r="H157" s="66">
        <v>2966</v>
      </c>
      <c r="J157" s="35" t="s">
        <v>16</v>
      </c>
      <c r="K157" s="141">
        <v>2951</v>
      </c>
      <c r="L157" s="141">
        <v>3783</v>
      </c>
      <c r="M157" s="141">
        <v>3968</v>
      </c>
      <c r="N157" s="141">
        <v>4255</v>
      </c>
      <c r="O157" s="168">
        <v>4268</v>
      </c>
      <c r="P157" s="168">
        <v>3942</v>
      </c>
    </row>
    <row r="158" spans="1:17" ht="12.6" hidden="1" customHeight="1">
      <c r="A158" s="35" t="s">
        <v>15</v>
      </c>
      <c r="B158" s="9">
        <f t="shared" si="44"/>
        <v>33509</v>
      </c>
      <c r="C158" s="66">
        <v>1957</v>
      </c>
      <c r="D158" s="66">
        <v>2369</v>
      </c>
      <c r="E158" s="66">
        <v>1946</v>
      </c>
      <c r="F158" s="66">
        <v>1853</v>
      </c>
      <c r="G158" s="66">
        <v>1946</v>
      </c>
      <c r="H158" s="66">
        <v>3130</v>
      </c>
      <c r="J158" s="35" t="s">
        <v>15</v>
      </c>
      <c r="K158" s="141">
        <v>3175</v>
      </c>
      <c r="L158" s="141">
        <v>3080</v>
      </c>
      <c r="M158" s="141">
        <v>3356</v>
      </c>
      <c r="N158" s="141">
        <v>3589</v>
      </c>
      <c r="O158" s="168">
        <v>3592</v>
      </c>
      <c r="P158" s="168">
        <v>3516</v>
      </c>
    </row>
    <row r="159" spans="1:17" ht="12.6" hidden="1" customHeight="1">
      <c r="A159" s="34" t="s">
        <v>97</v>
      </c>
      <c r="B159" s="9">
        <f t="shared" si="44"/>
        <v>27484666.289055001</v>
      </c>
      <c r="C159" s="65">
        <v>2139637</v>
      </c>
      <c r="D159" s="65">
        <v>2734874.9499999997</v>
      </c>
      <c r="E159" s="65">
        <v>3014663.8499999996</v>
      </c>
      <c r="F159" s="65">
        <v>4016197.5925500006</v>
      </c>
      <c r="G159" s="65">
        <v>3585032.6118749995</v>
      </c>
      <c r="H159" s="65">
        <v>2712514.2867549993</v>
      </c>
      <c r="J159" s="34" t="s">
        <v>97</v>
      </c>
      <c r="K159" s="139">
        <v>1882352.9400000002</v>
      </c>
      <c r="L159" s="139">
        <v>2092232.6928750004</v>
      </c>
      <c r="M159" s="139">
        <v>2139637.5</v>
      </c>
      <c r="N159" s="139">
        <v>1733322.2399999998</v>
      </c>
      <c r="O159" s="171">
        <v>467756.24999999994</v>
      </c>
      <c r="P159" s="171">
        <v>966444.37500000012</v>
      </c>
    </row>
    <row r="160" spans="1:17" ht="5.0999999999999996" customHeight="1">
      <c r="A160" s="34"/>
      <c r="B160" s="9"/>
      <c r="C160" s="65"/>
      <c r="D160" s="65"/>
      <c r="E160" s="65"/>
      <c r="F160" s="65"/>
      <c r="G160" s="65"/>
      <c r="H160" s="65"/>
      <c r="J160" s="34"/>
      <c r="K160" s="139"/>
      <c r="L160" s="139"/>
      <c r="M160" s="139"/>
      <c r="N160" s="139"/>
      <c r="O160" s="171"/>
      <c r="P160" s="171"/>
    </row>
    <row r="161" spans="1:16" ht="11.1" customHeight="1">
      <c r="A161" s="121">
        <v>2021</v>
      </c>
      <c r="B161" s="9">
        <v>0</v>
      </c>
      <c r="C161" s="65"/>
      <c r="D161" s="65"/>
      <c r="E161" s="65"/>
      <c r="F161" s="65"/>
      <c r="G161" s="65"/>
      <c r="H161" s="65"/>
      <c r="J161" s="121">
        <v>2021</v>
      </c>
      <c r="L161" s="9"/>
      <c r="M161" s="9"/>
      <c r="N161" s="9"/>
      <c r="O161" s="9"/>
      <c r="P161" s="9"/>
    </row>
    <row r="162" spans="1:16" ht="12.6" customHeight="1">
      <c r="A162" s="34" t="s">
        <v>4</v>
      </c>
      <c r="B162" s="9">
        <f>C162+D162+E162+F162+G162+H162+K162+L162+M162+N162+O162+P162</f>
        <v>32235287.40825</v>
      </c>
      <c r="C162" s="65">
        <f>SUM(C163+C168+C171)</f>
        <v>2939341.5999999996</v>
      </c>
      <c r="D162" s="65">
        <v>3401930.1374999997</v>
      </c>
      <c r="E162" s="65">
        <v>2675219.7749999999</v>
      </c>
      <c r="F162" s="65">
        <v>1734772.6875000002</v>
      </c>
      <c r="G162" s="65">
        <v>2471426.3572500004</v>
      </c>
      <c r="H162" s="65">
        <v>3478646.1757500004</v>
      </c>
      <c r="J162" s="34" t="s">
        <v>4</v>
      </c>
      <c r="K162" s="65">
        <v>2482464.9999999995</v>
      </c>
      <c r="L162" s="65">
        <v>2109036.75</v>
      </c>
      <c r="M162" s="65">
        <v>2892815.3460000008</v>
      </c>
      <c r="N162" s="65">
        <v>2570649.57925</v>
      </c>
      <c r="O162" s="65">
        <v>2999410.75</v>
      </c>
      <c r="P162" s="65">
        <v>2479573.2500000005</v>
      </c>
    </row>
    <row r="163" spans="1:16" ht="12.6" customHeight="1">
      <c r="A163" s="34" t="s">
        <v>13</v>
      </c>
      <c r="B163" s="9">
        <f t="shared" ref="B163:B170" si="47">C163+D163+E163+F163+G163+H163+K163+L163+M163+N163+O163+P163</f>
        <v>88642</v>
      </c>
      <c r="C163" s="65">
        <v>4484</v>
      </c>
      <c r="D163" s="65">
        <v>6554</v>
      </c>
      <c r="E163" s="65">
        <v>7680</v>
      </c>
      <c r="F163" s="65">
        <v>4273</v>
      </c>
      <c r="G163" s="65">
        <v>6682</v>
      </c>
      <c r="H163" s="65">
        <v>4665</v>
      </c>
      <c r="J163" s="34" t="s">
        <v>13</v>
      </c>
      <c r="K163" s="65">
        <v>5600</v>
      </c>
      <c r="L163" s="65">
        <v>7978</v>
      </c>
      <c r="M163" s="65">
        <v>9252</v>
      </c>
      <c r="N163" s="171">
        <v>11403</v>
      </c>
      <c r="O163" s="171">
        <v>10045</v>
      </c>
      <c r="P163" s="171">
        <v>10026</v>
      </c>
    </row>
    <row r="164" spans="1:16" ht="12.6" customHeight="1">
      <c r="A164" s="35" t="s">
        <v>12</v>
      </c>
      <c r="B164" s="9">
        <f t="shared" si="47"/>
        <v>45734</v>
      </c>
      <c r="C164" s="66">
        <v>3026</v>
      </c>
      <c r="D164" s="66">
        <v>3860</v>
      </c>
      <c r="E164" s="66">
        <v>4164</v>
      </c>
      <c r="F164" s="66">
        <v>2780</v>
      </c>
      <c r="G164" s="66">
        <v>3951</v>
      </c>
      <c r="H164" s="66">
        <v>2850</v>
      </c>
      <c r="J164" s="35" t="s">
        <v>12</v>
      </c>
      <c r="K164" s="141">
        <v>2935</v>
      </c>
      <c r="L164" s="141">
        <v>3500</v>
      </c>
      <c r="M164" s="141">
        <v>4462</v>
      </c>
      <c r="N164" s="168">
        <v>5701</v>
      </c>
      <c r="O164" s="168">
        <v>4145</v>
      </c>
      <c r="P164" s="168">
        <v>4360</v>
      </c>
    </row>
    <row r="165" spans="1:16" ht="12.6" customHeight="1">
      <c r="A165" s="35" t="s">
        <v>17</v>
      </c>
      <c r="B165" s="9">
        <f t="shared" si="47"/>
        <v>40244</v>
      </c>
      <c r="C165" s="66">
        <v>1363</v>
      </c>
      <c r="D165" s="66">
        <v>2365</v>
      </c>
      <c r="E165" s="66">
        <v>3166</v>
      </c>
      <c r="F165" s="66">
        <v>1410</v>
      </c>
      <c r="G165" s="66">
        <v>2430</v>
      </c>
      <c r="H165" s="66">
        <v>1660</v>
      </c>
      <c r="J165" s="35" t="s">
        <v>17</v>
      </c>
      <c r="K165" s="141">
        <v>2445</v>
      </c>
      <c r="L165" s="141">
        <v>4260</v>
      </c>
      <c r="M165" s="141">
        <v>4510</v>
      </c>
      <c r="N165" s="168">
        <v>5501</v>
      </c>
      <c r="O165" s="168">
        <v>5680</v>
      </c>
      <c r="P165" s="168">
        <v>5454</v>
      </c>
    </row>
    <row r="166" spans="1:16" ht="12.6" customHeight="1">
      <c r="A166" s="35" t="s">
        <v>23</v>
      </c>
      <c r="B166" s="9" t="s">
        <v>75</v>
      </c>
      <c r="C166" s="141" t="s">
        <v>75</v>
      </c>
      <c r="D166" s="141" t="s">
        <v>75</v>
      </c>
      <c r="E166" s="141" t="s">
        <v>75</v>
      </c>
      <c r="F166" s="141" t="s">
        <v>75</v>
      </c>
      <c r="G166" s="141" t="s">
        <v>75</v>
      </c>
      <c r="H166" s="141" t="s">
        <v>75</v>
      </c>
      <c r="J166" s="35" t="s">
        <v>23</v>
      </c>
      <c r="K166" s="208">
        <v>0</v>
      </c>
      <c r="L166" s="139">
        <v>0</v>
      </c>
      <c r="M166" s="139">
        <v>0</v>
      </c>
      <c r="N166" s="139">
        <v>0</v>
      </c>
      <c r="O166" s="139">
        <v>0</v>
      </c>
      <c r="P166" s="139">
        <v>0</v>
      </c>
    </row>
    <row r="167" spans="1:16" ht="12.6" customHeight="1">
      <c r="A167" s="35" t="s">
        <v>18</v>
      </c>
      <c r="B167" s="9">
        <f t="shared" si="47"/>
        <v>2664</v>
      </c>
      <c r="C167" s="66">
        <v>95</v>
      </c>
      <c r="D167" s="66">
        <v>329</v>
      </c>
      <c r="E167" s="66">
        <v>350</v>
      </c>
      <c r="F167" s="66">
        <v>83</v>
      </c>
      <c r="G167" s="66">
        <v>301</v>
      </c>
      <c r="H167" s="66">
        <v>155</v>
      </c>
      <c r="J167" s="35" t="s">
        <v>18</v>
      </c>
      <c r="K167" s="141">
        <v>220</v>
      </c>
      <c r="L167" s="141">
        <v>218</v>
      </c>
      <c r="M167" s="141">
        <v>280</v>
      </c>
      <c r="N167" s="168">
        <v>201</v>
      </c>
      <c r="O167" s="168">
        <v>220</v>
      </c>
      <c r="P167" s="168">
        <v>212</v>
      </c>
    </row>
    <row r="168" spans="1:16" ht="12.6" customHeight="1">
      <c r="A168" s="34" t="s">
        <v>9</v>
      </c>
      <c r="B168" s="9">
        <f t="shared" si="47"/>
        <v>65516</v>
      </c>
      <c r="C168" s="65">
        <v>4278</v>
      </c>
      <c r="D168" s="65">
        <v>5573</v>
      </c>
      <c r="E168" s="65">
        <v>5248</v>
      </c>
      <c r="F168" s="65">
        <v>3587</v>
      </c>
      <c r="G168" s="65">
        <v>4751</v>
      </c>
      <c r="H168" s="65">
        <v>2997</v>
      </c>
      <c r="J168" s="34" t="s">
        <v>9</v>
      </c>
      <c r="K168" s="65">
        <v>4135</v>
      </c>
      <c r="L168" s="65">
        <v>6125</v>
      </c>
      <c r="M168" s="65">
        <v>6707</v>
      </c>
      <c r="N168" s="171">
        <v>7641</v>
      </c>
      <c r="O168" s="171">
        <v>7728</v>
      </c>
      <c r="P168" s="171">
        <v>6746</v>
      </c>
    </row>
    <row r="169" spans="1:16" ht="12.6" customHeight="1">
      <c r="A169" s="35" t="s">
        <v>16</v>
      </c>
      <c r="B169" s="9">
        <f t="shared" si="47"/>
        <v>38519</v>
      </c>
      <c r="C169" s="66">
        <v>2205</v>
      </c>
      <c r="D169" s="66">
        <v>3047</v>
      </c>
      <c r="E169" s="66">
        <v>3087</v>
      </c>
      <c r="F169" s="66">
        <v>2242</v>
      </c>
      <c r="G169" s="66">
        <v>3046</v>
      </c>
      <c r="H169" s="66">
        <v>2897</v>
      </c>
      <c r="J169" s="35" t="s">
        <v>16</v>
      </c>
      <c r="K169" s="141">
        <v>2480</v>
      </c>
      <c r="L169" s="141">
        <v>3391</v>
      </c>
      <c r="M169" s="141">
        <v>3670</v>
      </c>
      <c r="N169" s="168">
        <v>4097</v>
      </c>
      <c r="O169" s="168">
        <v>4369</v>
      </c>
      <c r="P169" s="168">
        <v>3988</v>
      </c>
    </row>
    <row r="170" spans="1:16" ht="12.6" customHeight="1">
      <c r="A170" s="35" t="s">
        <v>15</v>
      </c>
      <c r="B170" s="9">
        <f t="shared" si="47"/>
        <v>26997</v>
      </c>
      <c r="C170" s="66">
        <v>2073</v>
      </c>
      <c r="D170" s="66">
        <v>2526</v>
      </c>
      <c r="E170" s="66">
        <v>2161</v>
      </c>
      <c r="F170" s="66">
        <v>1345</v>
      </c>
      <c r="G170" s="66">
        <v>1705</v>
      </c>
      <c r="H170" s="66">
        <v>100</v>
      </c>
      <c r="J170" s="35" t="s">
        <v>15</v>
      </c>
      <c r="K170" s="141">
        <v>1655</v>
      </c>
      <c r="L170" s="141">
        <v>2734</v>
      </c>
      <c r="M170" s="141">
        <v>3037</v>
      </c>
      <c r="N170" s="168">
        <v>3544</v>
      </c>
      <c r="O170" s="168">
        <v>3359</v>
      </c>
      <c r="P170" s="168">
        <v>2758</v>
      </c>
    </row>
    <row r="171" spans="1:16" ht="12.6" customHeight="1">
      <c r="A171" s="34" t="s">
        <v>97</v>
      </c>
      <c r="B171" s="9">
        <f>C171+D171+E171+F171+G171+H171+K171+L171+M171+N171+O171+P171</f>
        <v>32081129.40825</v>
      </c>
      <c r="C171" s="65">
        <v>2930579.5999999996</v>
      </c>
      <c r="D171" s="65">
        <v>3389803.1374999997</v>
      </c>
      <c r="E171" s="65">
        <v>2662291.7749999999</v>
      </c>
      <c r="F171" s="65">
        <v>1726912.6875000002</v>
      </c>
      <c r="G171" s="65">
        <v>2459993.3572500004</v>
      </c>
      <c r="H171" s="65">
        <v>3470984.1757500004</v>
      </c>
      <c r="J171" s="34" t="s">
        <v>97</v>
      </c>
      <c r="K171" s="139">
        <v>2472729.9999999995</v>
      </c>
      <c r="L171" s="139">
        <v>2094933.7499999998</v>
      </c>
      <c r="M171" s="139">
        <v>2876856.3460000008</v>
      </c>
      <c r="N171" s="171">
        <v>2551605.57925</v>
      </c>
      <c r="O171" s="171">
        <v>2981637.75</v>
      </c>
      <c r="P171" s="171">
        <v>2462801.2500000005</v>
      </c>
    </row>
    <row r="172" spans="1:16">
      <c r="A172" s="121">
        <v>2022</v>
      </c>
      <c r="B172" s="204">
        <f>SUM(C172:H172)</f>
        <v>0</v>
      </c>
      <c r="C172" s="65"/>
      <c r="D172" s="65"/>
      <c r="E172" s="65"/>
      <c r="F172" s="65"/>
      <c r="G172" s="65"/>
      <c r="H172" s="65"/>
      <c r="J172" s="56">
        <v>2022</v>
      </c>
      <c r="K172" s="206"/>
      <c r="L172" s="9"/>
      <c r="M172" s="9"/>
      <c r="N172" s="9"/>
      <c r="O172" s="9"/>
      <c r="P172" s="9"/>
    </row>
    <row r="173" spans="1:16">
      <c r="A173" s="34" t="s">
        <v>4</v>
      </c>
      <c r="B173" s="204">
        <f>C173+D173+E173+F173+G173+H173+K173+L173+M173+N173+O173+P173</f>
        <v>41054641.315624997</v>
      </c>
      <c r="C173" s="9">
        <f>C174+C179+C182</f>
        <v>3748009.7183750006</v>
      </c>
      <c r="D173" s="9">
        <f t="shared" ref="D173:H173" si="48">D174+D179+D182</f>
        <v>3894878.063875</v>
      </c>
      <c r="E173" s="9">
        <f t="shared" si="48"/>
        <v>3632053.0399999996</v>
      </c>
      <c r="F173" s="9">
        <f t="shared" si="48"/>
        <v>5016145.8999999994</v>
      </c>
      <c r="G173" s="9">
        <f t="shared" si="48"/>
        <v>3625620.375</v>
      </c>
      <c r="H173" s="9">
        <f t="shared" si="48"/>
        <v>2650558.25</v>
      </c>
      <c r="J173" s="8" t="s">
        <v>4</v>
      </c>
      <c r="K173" s="207">
        <f>K174+K179+K182</f>
        <v>3031200.2500000005</v>
      </c>
      <c r="L173" s="65">
        <f t="shared" ref="L173:P173" si="49">L174+L179+L182</f>
        <v>3151963.5</v>
      </c>
      <c r="M173" s="65">
        <f t="shared" si="49"/>
        <v>3224797.25</v>
      </c>
      <c r="N173" s="65">
        <f t="shared" si="49"/>
        <v>2712614.7499999995</v>
      </c>
      <c r="O173" s="65">
        <f t="shared" si="49"/>
        <v>2610296.5</v>
      </c>
      <c r="P173" s="65">
        <f t="shared" si="49"/>
        <v>3756503.7183750006</v>
      </c>
    </row>
    <row r="174" spans="1:16">
      <c r="A174" s="34" t="s">
        <v>13</v>
      </c>
      <c r="B174" s="204">
        <f t="shared" ref="B174:B182" si="50">C174+D174+E174+F174+G174+H174+K174+L174+M174+N174+O174+P174</f>
        <v>92832</v>
      </c>
      <c r="C174" s="7">
        <v>5307</v>
      </c>
      <c r="D174" s="65">
        <v>6721</v>
      </c>
      <c r="E174" s="65">
        <v>4661</v>
      </c>
      <c r="F174" s="65">
        <v>4242</v>
      </c>
      <c r="G174" s="65">
        <v>4759</v>
      </c>
      <c r="H174" s="65">
        <v>6373</v>
      </c>
      <c r="J174" s="8" t="s">
        <v>13</v>
      </c>
      <c r="K174" s="207">
        <f>SUM(K175:K178)</f>
        <v>6752</v>
      </c>
      <c r="L174" s="65">
        <f>SUM(L175:L178)</f>
        <v>8407</v>
      </c>
      <c r="M174" s="65">
        <f t="shared" ref="M174:P174" si="51">SUM(M175:M178)</f>
        <v>10536</v>
      </c>
      <c r="N174" s="65">
        <f t="shared" si="51"/>
        <v>12322</v>
      </c>
      <c r="O174" s="65">
        <f t="shared" si="51"/>
        <v>12213</v>
      </c>
      <c r="P174" s="65">
        <f t="shared" si="51"/>
        <v>10539</v>
      </c>
    </row>
    <row r="175" spans="1:16" s="3" customFormat="1">
      <c r="A175" s="35" t="s">
        <v>12</v>
      </c>
      <c r="B175" s="204">
        <f t="shared" si="50"/>
        <v>48052</v>
      </c>
      <c r="C175" s="7">
        <v>3031</v>
      </c>
      <c r="D175" s="66">
        <v>3734</v>
      </c>
      <c r="E175" s="66">
        <v>2866</v>
      </c>
      <c r="F175" s="66">
        <v>2815</v>
      </c>
      <c r="G175" s="66">
        <v>2725</v>
      </c>
      <c r="H175" s="66">
        <v>3691</v>
      </c>
      <c r="I175" s="1"/>
      <c r="J175" s="1" t="s">
        <v>12</v>
      </c>
      <c r="K175" s="208">
        <v>3723</v>
      </c>
      <c r="L175" s="141">
        <v>4062</v>
      </c>
      <c r="M175" s="141">
        <v>4727</v>
      </c>
      <c r="N175" s="7">
        <v>5993</v>
      </c>
      <c r="O175" s="7">
        <v>5974</v>
      </c>
      <c r="P175" s="7">
        <v>4711</v>
      </c>
    </row>
    <row r="176" spans="1:16">
      <c r="A176" s="35" t="s">
        <v>17</v>
      </c>
      <c r="B176" s="204">
        <f t="shared" si="50"/>
        <v>41721</v>
      </c>
      <c r="C176" s="7">
        <v>2148</v>
      </c>
      <c r="D176" s="66">
        <v>2611</v>
      </c>
      <c r="E176" s="66">
        <v>1688</v>
      </c>
      <c r="F176" s="66">
        <v>1319</v>
      </c>
      <c r="G176" s="66">
        <v>1889</v>
      </c>
      <c r="H176" s="66">
        <v>2352</v>
      </c>
      <c r="J176" s="1" t="s">
        <v>17</v>
      </c>
      <c r="K176" s="208">
        <v>2636</v>
      </c>
      <c r="L176" s="141">
        <v>3949</v>
      </c>
      <c r="M176" s="141">
        <v>5498</v>
      </c>
      <c r="N176" s="7">
        <v>6101</v>
      </c>
      <c r="O176" s="7">
        <v>6024</v>
      </c>
      <c r="P176" s="7">
        <v>5506</v>
      </c>
    </row>
    <row r="177" spans="1:17">
      <c r="A177" s="35" t="s">
        <v>23</v>
      </c>
      <c r="B177" s="204">
        <f t="shared" si="50"/>
        <v>0</v>
      </c>
      <c r="C177" s="139">
        <v>0</v>
      </c>
      <c r="D177" s="139">
        <v>0</v>
      </c>
      <c r="E177" s="139">
        <v>0</v>
      </c>
      <c r="F177" s="139">
        <v>0</v>
      </c>
      <c r="G177" s="139">
        <v>0</v>
      </c>
      <c r="H177" s="139">
        <v>0</v>
      </c>
      <c r="J177" s="1" t="s">
        <v>23</v>
      </c>
      <c r="K177" s="208">
        <v>0</v>
      </c>
      <c r="L177" s="139">
        <v>0</v>
      </c>
      <c r="M177" s="139">
        <v>0</v>
      </c>
      <c r="N177" s="139">
        <v>0</v>
      </c>
      <c r="O177" s="139">
        <v>0</v>
      </c>
      <c r="P177" s="139">
        <v>0</v>
      </c>
    </row>
    <row r="178" spans="1:17">
      <c r="A178" s="35" t="s">
        <v>18</v>
      </c>
      <c r="B178" s="204">
        <f t="shared" si="50"/>
        <v>3059</v>
      </c>
      <c r="C178" s="7">
        <v>128</v>
      </c>
      <c r="D178" s="141">
        <v>376</v>
      </c>
      <c r="E178" s="141">
        <v>107</v>
      </c>
      <c r="F178" s="141">
        <v>108</v>
      </c>
      <c r="G178" s="141">
        <v>145</v>
      </c>
      <c r="H178" s="141">
        <v>330</v>
      </c>
      <c r="J178" s="1" t="s">
        <v>18</v>
      </c>
      <c r="K178" s="208">
        <v>393</v>
      </c>
      <c r="L178" s="141">
        <v>396</v>
      </c>
      <c r="M178" s="141">
        <v>311</v>
      </c>
      <c r="N178" s="7">
        <v>228</v>
      </c>
      <c r="O178" s="7">
        <v>215</v>
      </c>
      <c r="P178" s="7">
        <v>322</v>
      </c>
    </row>
    <row r="179" spans="1:17">
      <c r="A179" s="34" t="s">
        <v>9</v>
      </c>
      <c r="B179" s="204">
        <f t="shared" si="50"/>
        <v>79784</v>
      </c>
      <c r="C179" s="9">
        <f>SUM(C180:C181)</f>
        <v>4196</v>
      </c>
      <c r="D179" s="9">
        <f t="shared" ref="D179:H179" si="52">SUM(D180:D181)</f>
        <v>6129</v>
      </c>
      <c r="E179" s="9">
        <f t="shared" si="52"/>
        <v>4590</v>
      </c>
      <c r="F179" s="9">
        <f t="shared" si="52"/>
        <v>4573</v>
      </c>
      <c r="G179" s="9">
        <f t="shared" si="52"/>
        <v>4874</v>
      </c>
      <c r="H179" s="9">
        <f t="shared" si="52"/>
        <v>6209</v>
      </c>
      <c r="J179" s="8" t="s">
        <v>9</v>
      </c>
      <c r="K179" s="209">
        <f>SUM(K180:K181)</f>
        <v>6183</v>
      </c>
      <c r="L179" s="65">
        <f>SUM(L180:L181)</f>
        <v>6819</v>
      </c>
      <c r="M179" s="65">
        <f t="shared" ref="M179:P179" si="53">SUM(M180:M181)</f>
        <v>7444</v>
      </c>
      <c r="N179" s="65">
        <f t="shared" si="53"/>
        <v>7853</v>
      </c>
      <c r="O179" s="65">
        <f t="shared" si="53"/>
        <v>13456</v>
      </c>
      <c r="P179" s="65">
        <f t="shared" si="53"/>
        <v>7458</v>
      </c>
    </row>
    <row r="180" spans="1:17">
      <c r="A180" s="35" t="s">
        <v>16</v>
      </c>
      <c r="B180" s="204">
        <f t="shared" si="50"/>
        <v>39963</v>
      </c>
      <c r="C180" s="7">
        <v>2330</v>
      </c>
      <c r="D180" s="66">
        <v>2966</v>
      </c>
      <c r="E180" s="66">
        <v>2674</v>
      </c>
      <c r="F180" s="66">
        <v>2835</v>
      </c>
      <c r="G180" s="66">
        <v>2967</v>
      </c>
      <c r="H180" s="66">
        <v>3075</v>
      </c>
      <c r="J180" s="1" t="s">
        <v>16</v>
      </c>
      <c r="K180" s="210">
        <v>2969</v>
      </c>
      <c r="L180" s="66">
        <v>3758</v>
      </c>
      <c r="M180" s="141">
        <v>3928</v>
      </c>
      <c r="N180" s="7">
        <v>4256</v>
      </c>
      <c r="O180" s="7">
        <v>4263</v>
      </c>
      <c r="P180" s="7">
        <v>3942</v>
      </c>
    </row>
    <row r="181" spans="1:17">
      <c r="A181" s="35" t="s">
        <v>15</v>
      </c>
      <c r="B181" s="204">
        <f t="shared" si="50"/>
        <v>39821</v>
      </c>
      <c r="C181" s="7">
        <v>1866</v>
      </c>
      <c r="D181" s="66">
        <v>3163</v>
      </c>
      <c r="E181" s="66">
        <v>1916</v>
      </c>
      <c r="F181" s="66">
        <v>1738</v>
      </c>
      <c r="G181" s="66">
        <v>1907</v>
      </c>
      <c r="H181" s="66">
        <v>3134</v>
      </c>
      <c r="J181" s="1" t="s">
        <v>15</v>
      </c>
      <c r="K181" s="210">
        <v>3214</v>
      </c>
      <c r="L181" s="141">
        <v>3061</v>
      </c>
      <c r="M181" s="141">
        <v>3516</v>
      </c>
      <c r="N181" s="7">
        <v>3597</v>
      </c>
      <c r="O181" s="7">
        <v>9193</v>
      </c>
      <c r="P181" s="7">
        <v>3516</v>
      </c>
    </row>
    <row r="182" spans="1:17">
      <c r="A182" s="34" t="s">
        <v>97</v>
      </c>
      <c r="B182" s="204">
        <f t="shared" si="50"/>
        <v>40882025.315624997</v>
      </c>
      <c r="C182" s="9">
        <v>3738506.7183750006</v>
      </c>
      <c r="D182" s="65">
        <v>3882028.063875</v>
      </c>
      <c r="E182" s="65">
        <v>3622802.0399999996</v>
      </c>
      <c r="F182" s="65">
        <v>5007330.8999999994</v>
      </c>
      <c r="G182" s="65">
        <v>3615987.375</v>
      </c>
      <c r="H182" s="65">
        <v>2637976.25</v>
      </c>
      <c r="I182" s="8"/>
      <c r="J182" s="8" t="s">
        <v>97</v>
      </c>
      <c r="K182" s="207">
        <v>3018265.2500000005</v>
      </c>
      <c r="L182" s="139">
        <v>3136737.5</v>
      </c>
      <c r="M182" s="139">
        <v>3206817.25</v>
      </c>
      <c r="N182" s="9">
        <v>2692439.7499999995</v>
      </c>
      <c r="O182" s="9">
        <v>2584627.5</v>
      </c>
      <c r="P182" s="9">
        <v>3738506.7183750006</v>
      </c>
    </row>
    <row r="183" spans="1:17" ht="5.0999999999999996" customHeight="1">
      <c r="A183" s="230"/>
      <c r="B183" s="169"/>
      <c r="C183" s="169"/>
      <c r="D183" s="169"/>
      <c r="E183" s="169"/>
      <c r="F183" s="169"/>
      <c r="G183" s="169"/>
      <c r="H183" s="169"/>
      <c r="J183" s="230"/>
      <c r="K183" s="169"/>
      <c r="L183" s="169"/>
      <c r="M183" s="169"/>
      <c r="N183" s="169"/>
      <c r="O183" s="170"/>
      <c r="P183" s="169"/>
    </row>
    <row r="184" spans="1:17" ht="12.95" customHeight="1">
      <c r="A184" s="4"/>
      <c r="H184" s="160" t="s">
        <v>94</v>
      </c>
      <c r="O184" s="167"/>
      <c r="P184" s="160" t="s">
        <v>1</v>
      </c>
    </row>
    <row r="185" spans="1:17" ht="12.95" customHeight="1"/>
    <row r="186" spans="1:17" ht="12.95" customHeight="1">
      <c r="A186" s="241" t="str">
        <f t="shared" ref="A186" si="54">$A$102</f>
        <v>13.3 PUNO: VOLUMEN ESTIMADO DE COMERCIALIZACIÓN MENSUAL DE PRODUCTOS HIDROBIOLÓGICOS, SEGÚN</v>
      </c>
      <c r="B186" s="241"/>
      <c r="C186" s="241"/>
      <c r="D186" s="241"/>
      <c r="E186" s="241"/>
      <c r="F186" s="241"/>
      <c r="G186" s="241"/>
      <c r="H186" s="241"/>
      <c r="I186" s="3"/>
      <c r="J186" s="231" t="str">
        <f>A102</f>
        <v>13.3 PUNO: VOLUMEN ESTIMADO DE COMERCIALIZACIÓN MENSUAL DE PRODUCTOS HIDROBIOLÓGICOS, SEGÚN</v>
      </c>
      <c r="K186" s="231"/>
      <c r="L186" s="231"/>
      <c r="M186" s="231"/>
      <c r="N186" s="231"/>
      <c r="O186" s="231"/>
      <c r="P186" s="231"/>
      <c r="Q186" s="231"/>
    </row>
    <row r="187" spans="1:17" ht="12.95" customHeight="1">
      <c r="A187" s="238" t="str">
        <f>A103</f>
        <v xml:space="preserve">       ESPECIE,  2019 - 2024</v>
      </c>
      <c r="B187" s="238"/>
      <c r="C187" s="238"/>
      <c r="D187" s="238"/>
      <c r="E187" s="238"/>
      <c r="F187" s="238"/>
      <c r="G187" s="238"/>
      <c r="H187" s="238"/>
      <c r="J187" s="157" t="str">
        <f>A103</f>
        <v xml:space="preserve">       ESPECIE,  2019 - 2024</v>
      </c>
      <c r="K187" s="157"/>
      <c r="L187" s="157"/>
      <c r="M187" s="157"/>
      <c r="N187" s="157"/>
      <c r="O187" s="157"/>
      <c r="P187" s="157"/>
      <c r="Q187" s="157"/>
    </row>
    <row r="188" spans="1:17" ht="12.95" customHeight="1">
      <c r="A188" s="73" t="s">
        <v>107</v>
      </c>
      <c r="B188" s="29"/>
      <c r="C188" s="29"/>
      <c r="D188" s="29"/>
      <c r="E188" s="29"/>
      <c r="F188" s="29"/>
      <c r="G188" s="29"/>
      <c r="H188" s="29"/>
      <c r="J188" s="73" t="s">
        <v>107</v>
      </c>
      <c r="K188" s="29"/>
      <c r="L188" s="29"/>
      <c r="M188" s="29"/>
      <c r="N188" s="29"/>
      <c r="O188" s="29"/>
      <c r="P188" s="29"/>
      <c r="Q188" s="29"/>
    </row>
    <row r="189" spans="1:17" ht="9.75" customHeight="1">
      <c r="A189" s="73"/>
      <c r="B189" s="29"/>
      <c r="C189" s="29"/>
      <c r="D189" s="29"/>
      <c r="E189" s="29"/>
      <c r="F189" s="29"/>
      <c r="G189" s="29"/>
      <c r="H189" s="29"/>
      <c r="J189" s="73"/>
      <c r="K189" s="29"/>
      <c r="L189" s="29"/>
      <c r="M189" s="29"/>
      <c r="N189" s="29"/>
      <c r="O189" s="29"/>
      <c r="P189" s="74" t="s">
        <v>98</v>
      </c>
    </row>
    <row r="190" spans="1:17" ht="12.95" customHeight="1">
      <c r="A190" s="202" t="s">
        <v>69</v>
      </c>
      <c r="B190" s="203" t="s">
        <v>4</v>
      </c>
      <c r="C190" s="146" t="s">
        <v>76</v>
      </c>
      <c r="D190" s="146" t="s">
        <v>77</v>
      </c>
      <c r="E190" s="146" t="s">
        <v>78</v>
      </c>
      <c r="F190" s="146" t="s">
        <v>79</v>
      </c>
      <c r="G190" s="146" t="s">
        <v>80</v>
      </c>
      <c r="H190" s="146" t="s">
        <v>81</v>
      </c>
      <c r="J190" s="202" t="s">
        <v>69</v>
      </c>
      <c r="K190" s="205" t="s">
        <v>82</v>
      </c>
      <c r="L190" s="146" t="s">
        <v>83</v>
      </c>
      <c r="M190" s="146" t="s">
        <v>84</v>
      </c>
      <c r="N190" s="147" t="s">
        <v>85</v>
      </c>
      <c r="O190" s="147" t="s">
        <v>86</v>
      </c>
      <c r="P190" s="148" t="s">
        <v>87</v>
      </c>
    </row>
    <row r="191" spans="1:17" ht="12.95" hidden="1" customHeight="1">
      <c r="A191" s="56">
        <v>2022</v>
      </c>
      <c r="B191" s="204">
        <f>SUM(C191:H191)</f>
        <v>0</v>
      </c>
      <c r="C191" s="65"/>
      <c r="D191" s="65"/>
      <c r="E191" s="65"/>
      <c r="F191" s="65"/>
      <c r="G191" s="65"/>
      <c r="H191" s="65"/>
      <c r="J191" s="56">
        <v>2022</v>
      </c>
      <c r="K191" s="206"/>
      <c r="L191" s="9"/>
      <c r="M191" s="216"/>
      <c r="N191" s="216"/>
      <c r="O191" s="216"/>
      <c r="P191" s="9"/>
    </row>
    <row r="192" spans="1:17" ht="12.95" hidden="1" customHeight="1">
      <c r="A192" s="8" t="s">
        <v>4</v>
      </c>
      <c r="B192" s="204">
        <f>C192+D192+E192+F192+G192+H192+K192+L192+M192+N192+O192+P192</f>
        <v>41054641.315624997</v>
      </c>
      <c r="C192" s="9">
        <f>C193+C198+C201</f>
        <v>3748009.7183750006</v>
      </c>
      <c r="D192" s="9">
        <f t="shared" ref="D192:H192" si="55">D193+D198+D201</f>
        <v>3894878.063875</v>
      </c>
      <c r="E192" s="9">
        <f t="shared" si="55"/>
        <v>3632053.0399999996</v>
      </c>
      <c r="F192" s="9">
        <f t="shared" si="55"/>
        <v>5016145.8999999994</v>
      </c>
      <c r="G192" s="9">
        <f t="shared" si="55"/>
        <v>3625620.375</v>
      </c>
      <c r="H192" s="9">
        <f t="shared" si="55"/>
        <v>2650558.25</v>
      </c>
      <c r="J192" s="8" t="s">
        <v>4</v>
      </c>
      <c r="K192" s="207">
        <f>K193+K198+K201</f>
        <v>3031200.2500000005</v>
      </c>
      <c r="L192" s="65">
        <f t="shared" ref="L192:P192" si="56">L193+L198+L201</f>
        <v>3151963.5</v>
      </c>
      <c r="M192" s="65">
        <f t="shared" si="56"/>
        <v>3224797.25</v>
      </c>
      <c r="N192" s="65">
        <f t="shared" si="56"/>
        <v>2712614.7499999995</v>
      </c>
      <c r="O192" s="65">
        <f t="shared" si="56"/>
        <v>2610296.5</v>
      </c>
      <c r="P192" s="65">
        <f t="shared" si="56"/>
        <v>3756503.7183750006</v>
      </c>
    </row>
    <row r="193" spans="1:16" ht="12.95" hidden="1" customHeight="1">
      <c r="A193" s="8" t="s">
        <v>13</v>
      </c>
      <c r="B193" s="204">
        <f t="shared" ref="B193:B201" si="57">C193+D193+E193+F193+G193+H193+K193+L193+M193+N193+O193+P193</f>
        <v>92832</v>
      </c>
      <c r="C193" s="7">
        <v>5307</v>
      </c>
      <c r="D193" s="65">
        <v>6721</v>
      </c>
      <c r="E193" s="65">
        <v>4661</v>
      </c>
      <c r="F193" s="65">
        <v>4242</v>
      </c>
      <c r="G193" s="65">
        <v>4759</v>
      </c>
      <c r="H193" s="65">
        <v>6373</v>
      </c>
      <c r="J193" s="8" t="s">
        <v>13</v>
      </c>
      <c r="K193" s="207">
        <f>SUM(K194:K197)</f>
        <v>6752</v>
      </c>
      <c r="L193" s="65">
        <f>SUM(L194:L197)</f>
        <v>8407</v>
      </c>
      <c r="M193" s="65">
        <f t="shared" ref="M193:P193" si="58">SUM(M194:M197)</f>
        <v>10536</v>
      </c>
      <c r="N193" s="65">
        <f t="shared" si="58"/>
        <v>12322</v>
      </c>
      <c r="O193" s="65">
        <f t="shared" si="58"/>
        <v>12213</v>
      </c>
      <c r="P193" s="65">
        <f t="shared" si="58"/>
        <v>10539</v>
      </c>
    </row>
    <row r="194" spans="1:16" ht="12.95" hidden="1" customHeight="1">
      <c r="A194" s="1" t="s">
        <v>6</v>
      </c>
      <c r="B194" s="204">
        <f t="shared" si="57"/>
        <v>48052</v>
      </c>
      <c r="C194" s="7">
        <v>3031</v>
      </c>
      <c r="D194" s="66">
        <v>3734</v>
      </c>
      <c r="E194" s="66">
        <v>2866</v>
      </c>
      <c r="F194" s="66">
        <v>2815</v>
      </c>
      <c r="G194" s="66">
        <v>2725</v>
      </c>
      <c r="H194" s="66">
        <v>3691</v>
      </c>
      <c r="J194" s="1" t="s">
        <v>12</v>
      </c>
      <c r="K194" s="208">
        <v>3723</v>
      </c>
      <c r="L194" s="141">
        <v>4062</v>
      </c>
      <c r="M194" s="141">
        <v>4727</v>
      </c>
      <c r="N194" s="7">
        <v>5993</v>
      </c>
      <c r="O194" s="7">
        <v>5974</v>
      </c>
      <c r="P194" s="7">
        <v>4711</v>
      </c>
    </row>
    <row r="195" spans="1:16" ht="12.95" hidden="1" customHeight="1">
      <c r="A195" s="1" t="s">
        <v>7</v>
      </c>
      <c r="B195" s="204">
        <f t="shared" si="57"/>
        <v>41721</v>
      </c>
      <c r="C195" s="7">
        <v>2148</v>
      </c>
      <c r="D195" s="66">
        <v>2611</v>
      </c>
      <c r="E195" s="66">
        <v>1688</v>
      </c>
      <c r="F195" s="66">
        <v>1319</v>
      </c>
      <c r="G195" s="66">
        <v>1889</v>
      </c>
      <c r="H195" s="66">
        <v>2352</v>
      </c>
      <c r="J195" s="1" t="s">
        <v>7</v>
      </c>
      <c r="K195" s="208">
        <v>2636</v>
      </c>
      <c r="L195" s="141">
        <v>3949</v>
      </c>
      <c r="M195" s="141">
        <v>5498</v>
      </c>
      <c r="N195" s="7">
        <v>6101</v>
      </c>
      <c r="O195" s="7">
        <v>6024</v>
      </c>
      <c r="P195" s="7">
        <v>5506</v>
      </c>
    </row>
    <row r="196" spans="1:16" ht="12.95" hidden="1" customHeight="1">
      <c r="A196" s="1" t="s">
        <v>23</v>
      </c>
      <c r="B196" s="204">
        <f t="shared" si="57"/>
        <v>0</v>
      </c>
      <c r="C196" s="139">
        <v>0</v>
      </c>
      <c r="D196" s="139">
        <v>0</v>
      </c>
      <c r="E196" s="139">
        <v>0</v>
      </c>
      <c r="F196" s="139">
        <v>0</v>
      </c>
      <c r="G196" s="139">
        <v>0</v>
      </c>
      <c r="H196" s="139">
        <v>0</v>
      </c>
      <c r="J196" s="1" t="s">
        <v>23</v>
      </c>
      <c r="K196" s="208">
        <v>0</v>
      </c>
      <c r="L196" s="139">
        <v>0</v>
      </c>
      <c r="M196" s="139">
        <v>0</v>
      </c>
      <c r="N196" s="139">
        <v>0</v>
      </c>
      <c r="O196" s="139">
        <v>0</v>
      </c>
      <c r="P196" s="139">
        <v>0</v>
      </c>
    </row>
    <row r="197" spans="1:16" ht="12.95" hidden="1" customHeight="1">
      <c r="A197" s="1" t="s">
        <v>8</v>
      </c>
      <c r="B197" s="204">
        <f t="shared" si="57"/>
        <v>3059</v>
      </c>
      <c r="C197" s="7">
        <v>128</v>
      </c>
      <c r="D197" s="141">
        <v>376</v>
      </c>
      <c r="E197" s="141">
        <v>107</v>
      </c>
      <c r="F197" s="141">
        <v>108</v>
      </c>
      <c r="G197" s="141">
        <v>145</v>
      </c>
      <c r="H197" s="141">
        <v>330</v>
      </c>
      <c r="J197" s="1" t="s">
        <v>8</v>
      </c>
      <c r="K197" s="208">
        <v>393</v>
      </c>
      <c r="L197" s="141">
        <v>396</v>
      </c>
      <c r="M197" s="141">
        <v>311</v>
      </c>
      <c r="N197" s="7">
        <v>228</v>
      </c>
      <c r="O197" s="7">
        <v>215</v>
      </c>
      <c r="P197" s="7">
        <v>322</v>
      </c>
    </row>
    <row r="198" spans="1:16" ht="12.95" hidden="1" customHeight="1">
      <c r="A198" s="8" t="s">
        <v>9</v>
      </c>
      <c r="B198" s="204">
        <f t="shared" si="57"/>
        <v>79784</v>
      </c>
      <c r="C198" s="9">
        <f>SUM(C199:C200)</f>
        <v>4196</v>
      </c>
      <c r="D198" s="9">
        <f t="shared" ref="D198:H198" si="59">SUM(D199:D200)</f>
        <v>6129</v>
      </c>
      <c r="E198" s="9">
        <f t="shared" si="59"/>
        <v>4590</v>
      </c>
      <c r="F198" s="9">
        <f t="shared" si="59"/>
        <v>4573</v>
      </c>
      <c r="G198" s="9">
        <f t="shared" si="59"/>
        <v>4874</v>
      </c>
      <c r="H198" s="9">
        <f t="shared" si="59"/>
        <v>6209</v>
      </c>
      <c r="J198" s="8" t="s">
        <v>9</v>
      </c>
      <c r="K198" s="209">
        <f>SUM(K199:K200)</f>
        <v>6183</v>
      </c>
      <c r="L198" s="65">
        <f>SUM(L199:L200)</f>
        <v>6819</v>
      </c>
      <c r="M198" s="65">
        <f t="shared" ref="M198:P198" si="60">SUM(M199:M200)</f>
        <v>7444</v>
      </c>
      <c r="N198" s="65">
        <f t="shared" si="60"/>
        <v>7853</v>
      </c>
      <c r="O198" s="65">
        <f t="shared" si="60"/>
        <v>13456</v>
      </c>
      <c r="P198" s="65">
        <f t="shared" si="60"/>
        <v>7458</v>
      </c>
    </row>
    <row r="199" spans="1:16" ht="12.95" hidden="1" customHeight="1">
      <c r="A199" s="1" t="s">
        <v>16</v>
      </c>
      <c r="B199" s="204">
        <f t="shared" si="57"/>
        <v>39963</v>
      </c>
      <c r="C199" s="7">
        <v>2330</v>
      </c>
      <c r="D199" s="66">
        <v>2966</v>
      </c>
      <c r="E199" s="66">
        <v>2674</v>
      </c>
      <c r="F199" s="66">
        <v>2835</v>
      </c>
      <c r="G199" s="66">
        <v>2967</v>
      </c>
      <c r="H199" s="66">
        <v>3075</v>
      </c>
      <c r="J199" s="1" t="s">
        <v>16</v>
      </c>
      <c r="K199" s="210">
        <v>2969</v>
      </c>
      <c r="L199" s="66">
        <v>3758</v>
      </c>
      <c r="M199" s="141">
        <v>3928</v>
      </c>
      <c r="N199" s="7">
        <v>4256</v>
      </c>
      <c r="O199" s="7">
        <v>4263</v>
      </c>
      <c r="P199" s="7">
        <v>3942</v>
      </c>
    </row>
    <row r="200" spans="1:16" ht="12.95" hidden="1" customHeight="1">
      <c r="A200" s="1" t="s">
        <v>15</v>
      </c>
      <c r="B200" s="204">
        <f t="shared" si="57"/>
        <v>39821</v>
      </c>
      <c r="C200" s="7">
        <v>1866</v>
      </c>
      <c r="D200" s="66">
        <v>3163</v>
      </c>
      <c r="E200" s="66">
        <v>1916</v>
      </c>
      <c r="F200" s="66">
        <v>1738</v>
      </c>
      <c r="G200" s="66">
        <v>1907</v>
      </c>
      <c r="H200" s="66">
        <v>3134</v>
      </c>
      <c r="J200" s="1" t="s">
        <v>15</v>
      </c>
      <c r="K200" s="210">
        <v>3214</v>
      </c>
      <c r="L200" s="141">
        <v>3061</v>
      </c>
      <c r="M200" s="141">
        <v>3516</v>
      </c>
      <c r="N200" s="7">
        <v>3597</v>
      </c>
      <c r="O200" s="7">
        <v>9193</v>
      </c>
      <c r="P200" s="7">
        <v>3516</v>
      </c>
    </row>
    <row r="201" spans="1:16" ht="12.95" hidden="1" customHeight="1">
      <c r="A201" s="8" t="s">
        <v>97</v>
      </c>
      <c r="B201" s="204">
        <f t="shared" si="57"/>
        <v>40882025.315624997</v>
      </c>
      <c r="C201" s="9">
        <v>3738506.7183750006</v>
      </c>
      <c r="D201" s="65">
        <v>3882028.063875</v>
      </c>
      <c r="E201" s="65">
        <v>3622802.0399999996</v>
      </c>
      <c r="F201" s="65">
        <v>5007330.8999999994</v>
      </c>
      <c r="G201" s="65">
        <v>3615987.375</v>
      </c>
      <c r="H201" s="65">
        <v>2637976.25</v>
      </c>
      <c r="I201" s="8"/>
      <c r="J201" s="8" t="s">
        <v>97</v>
      </c>
      <c r="K201" s="207">
        <v>3018265.2500000005</v>
      </c>
      <c r="L201" s="139">
        <v>3136737.5</v>
      </c>
      <c r="M201" s="139">
        <v>3206817.25</v>
      </c>
      <c r="N201" s="9">
        <v>2692439.7499999995</v>
      </c>
      <c r="O201" s="9">
        <v>2584627.5</v>
      </c>
      <c r="P201" s="9">
        <v>3738506.7183750006</v>
      </c>
    </row>
    <row r="202" spans="1:16" ht="5.0999999999999996" customHeight="1">
      <c r="A202" s="8"/>
      <c r="B202" s="204"/>
      <c r="C202" s="9"/>
      <c r="D202" s="65"/>
      <c r="E202" s="65"/>
      <c r="F202" s="65"/>
      <c r="G202" s="65"/>
      <c r="H202" s="65"/>
      <c r="I202" s="8"/>
      <c r="J202" s="8"/>
      <c r="K202" s="207"/>
      <c r="L202" s="139"/>
      <c r="M202" s="139"/>
      <c r="N202" s="9"/>
      <c r="O202" s="9"/>
      <c r="P202" s="9"/>
    </row>
    <row r="203" spans="1:16">
      <c r="A203" s="56">
        <v>2023</v>
      </c>
      <c r="B203" s="204">
        <f>SUM(C203:H203)</f>
        <v>0</v>
      </c>
      <c r="C203" s="65"/>
      <c r="D203" s="65"/>
      <c r="E203" s="65"/>
      <c r="F203" s="65"/>
      <c r="G203" s="65"/>
      <c r="H203" s="65"/>
      <c r="I203" s="8"/>
      <c r="J203" s="56">
        <v>2023</v>
      </c>
      <c r="K203" s="211"/>
      <c r="L203" s="9"/>
      <c r="M203" s="9"/>
      <c r="N203" s="9"/>
      <c r="O203" s="9"/>
      <c r="P203" s="9"/>
    </row>
    <row r="204" spans="1:16" ht="11.1" customHeight="1">
      <c r="A204" s="8" t="s">
        <v>4</v>
      </c>
      <c r="B204" s="204">
        <f>C204+D204+E204+F204+G204+H204+K204+L204+M204+N204+O204+P204</f>
        <v>163612</v>
      </c>
      <c r="C204" s="65">
        <f t="shared" ref="C204:H204" si="61">SUM(C205+C210+C225)</f>
        <v>13333</v>
      </c>
      <c r="D204" s="65">
        <f t="shared" si="61"/>
        <v>12686</v>
      </c>
      <c r="E204" s="65">
        <f t="shared" si="61"/>
        <v>13538</v>
      </c>
      <c r="F204" s="65">
        <f t="shared" si="61"/>
        <v>13455</v>
      </c>
      <c r="G204" s="65">
        <f t="shared" si="61"/>
        <v>13465</v>
      </c>
      <c r="H204" s="65">
        <f t="shared" si="61"/>
        <v>13497</v>
      </c>
      <c r="J204" s="8" t="s">
        <v>4</v>
      </c>
      <c r="K204" s="207">
        <f t="shared" ref="K204:P204" si="62">SUM(K205+K210+K225)</f>
        <v>13561</v>
      </c>
      <c r="L204" s="65">
        <f t="shared" si="62"/>
        <v>12536</v>
      </c>
      <c r="M204" s="65">
        <f t="shared" si="62"/>
        <v>13496</v>
      </c>
      <c r="N204" s="65">
        <f t="shared" si="62"/>
        <v>13552</v>
      </c>
      <c r="O204" s="65">
        <f t="shared" si="62"/>
        <v>13552</v>
      </c>
      <c r="P204" s="65">
        <f t="shared" si="62"/>
        <v>16941</v>
      </c>
    </row>
    <row r="205" spans="1:16">
      <c r="A205" s="8" t="s">
        <v>13</v>
      </c>
      <c r="B205" s="204">
        <f>C205+D205+E205+F205+G205+H205+K205+L205+M205+N205+O205+P205</f>
        <v>96066</v>
      </c>
      <c r="C205" s="65">
        <f>SUM(C206:C209)</f>
        <v>8012</v>
      </c>
      <c r="D205" s="65">
        <f t="shared" ref="D205:H205" si="63">SUM(D206:D209)</f>
        <v>6728</v>
      </c>
      <c r="E205" s="65">
        <f t="shared" si="63"/>
        <v>8142</v>
      </c>
      <c r="F205" s="65">
        <f>SUM(F206:F209)</f>
        <v>8161</v>
      </c>
      <c r="G205" s="65">
        <f t="shared" si="63"/>
        <v>8170</v>
      </c>
      <c r="H205" s="65">
        <f t="shared" si="63"/>
        <v>8177</v>
      </c>
      <c r="J205" s="8" t="s">
        <v>13</v>
      </c>
      <c r="K205" s="207">
        <f>SUM(K206:K209)</f>
        <v>8213</v>
      </c>
      <c r="L205" s="65">
        <f>SUM(L206:L209)</f>
        <v>7425</v>
      </c>
      <c r="M205" s="65">
        <f>SUM(M206:M209)</f>
        <v>8092</v>
      </c>
      <c r="N205" s="65">
        <f t="shared" ref="N205:P205" si="64">SUM(N206:N209)</f>
        <v>8131</v>
      </c>
      <c r="O205" s="65">
        <f t="shared" si="64"/>
        <v>8131</v>
      </c>
      <c r="P205" s="65">
        <f t="shared" si="64"/>
        <v>8684</v>
      </c>
    </row>
    <row r="206" spans="1:16">
      <c r="A206" s="1" t="s">
        <v>12</v>
      </c>
      <c r="B206" s="204">
        <f t="shared" ref="B206:B212" si="65">C206+D206+E206+F206+G206+H206+K206+L206+M206+N206+O206+P206</f>
        <v>52527</v>
      </c>
      <c r="C206" s="66">
        <v>4265</v>
      </c>
      <c r="D206" s="66">
        <v>3724</v>
      </c>
      <c r="E206" s="66">
        <v>4321</v>
      </c>
      <c r="F206" s="66">
        <v>4319</v>
      </c>
      <c r="G206" s="66">
        <v>4332</v>
      </c>
      <c r="H206" s="66">
        <v>4321</v>
      </c>
      <c r="J206" s="1" t="s">
        <v>12</v>
      </c>
      <c r="K206" s="208">
        <v>4333</v>
      </c>
      <c r="L206" s="141">
        <v>4252</v>
      </c>
      <c r="M206" s="141">
        <v>4440</v>
      </c>
      <c r="N206" s="7">
        <v>4453</v>
      </c>
      <c r="O206" s="7">
        <v>4453</v>
      </c>
      <c r="P206" s="7">
        <v>5314</v>
      </c>
    </row>
    <row r="207" spans="1:16">
      <c r="A207" s="1" t="s">
        <v>17</v>
      </c>
      <c r="B207" s="204">
        <f t="shared" si="65"/>
        <v>40820</v>
      </c>
      <c r="C207" s="66">
        <v>3559</v>
      </c>
      <c r="D207" s="66">
        <v>2636</v>
      </c>
      <c r="E207" s="66">
        <v>3612</v>
      </c>
      <c r="F207" s="66">
        <v>3625</v>
      </c>
      <c r="G207" s="66">
        <v>3629</v>
      </c>
      <c r="H207" s="66">
        <v>3641</v>
      </c>
      <c r="J207" s="1" t="s">
        <v>17</v>
      </c>
      <c r="K207" s="208">
        <v>3659</v>
      </c>
      <c r="L207" s="141">
        <v>2943</v>
      </c>
      <c r="M207" s="141">
        <v>3414</v>
      </c>
      <c r="N207" s="7">
        <v>3432</v>
      </c>
      <c r="O207" s="7">
        <v>3432</v>
      </c>
      <c r="P207" s="7">
        <v>3238</v>
      </c>
    </row>
    <row r="208" spans="1:16">
      <c r="A208" s="1" t="s">
        <v>23</v>
      </c>
      <c r="B208" s="204">
        <f t="shared" si="65"/>
        <v>0</v>
      </c>
      <c r="C208" s="139">
        <v>0</v>
      </c>
      <c r="D208" s="139">
        <v>0</v>
      </c>
      <c r="E208" s="139">
        <v>0</v>
      </c>
      <c r="F208" s="139">
        <v>0</v>
      </c>
      <c r="G208" s="139">
        <v>0</v>
      </c>
      <c r="H208" s="139">
        <v>0</v>
      </c>
      <c r="J208" s="1" t="s">
        <v>23</v>
      </c>
      <c r="K208" s="208">
        <v>0</v>
      </c>
      <c r="L208" s="139">
        <v>0</v>
      </c>
      <c r="M208" s="139">
        <v>0</v>
      </c>
      <c r="N208" s="139">
        <v>0</v>
      </c>
      <c r="O208" s="139">
        <v>0</v>
      </c>
      <c r="P208" s="139">
        <v>0</v>
      </c>
    </row>
    <row r="209" spans="1:16">
      <c r="A209" s="1" t="s">
        <v>18</v>
      </c>
      <c r="B209" s="204">
        <f t="shared" si="65"/>
        <v>2719</v>
      </c>
      <c r="C209" s="141">
        <v>188</v>
      </c>
      <c r="D209" s="141">
        <v>368</v>
      </c>
      <c r="E209" s="141">
        <v>209</v>
      </c>
      <c r="F209" s="141">
        <v>217</v>
      </c>
      <c r="G209" s="141">
        <v>209</v>
      </c>
      <c r="H209" s="141">
        <v>215</v>
      </c>
      <c r="J209" s="1" t="s">
        <v>18</v>
      </c>
      <c r="K209" s="208">
        <v>221</v>
      </c>
      <c r="L209" s="141">
        <v>230</v>
      </c>
      <c r="M209" s="141">
        <v>238</v>
      </c>
      <c r="N209" s="7">
        <v>246</v>
      </c>
      <c r="O209" s="7">
        <v>246</v>
      </c>
      <c r="P209" s="7">
        <v>132</v>
      </c>
    </row>
    <row r="210" spans="1:16">
      <c r="A210" s="56" t="s">
        <v>9</v>
      </c>
      <c r="B210" s="204">
        <f t="shared" si="65"/>
        <v>67546</v>
      </c>
      <c r="C210" s="65">
        <f>SUM(C211:C212)</f>
        <v>5321</v>
      </c>
      <c r="D210" s="65">
        <f t="shared" ref="D210:G210" si="66">SUM(D211:D212)</f>
        <v>5958</v>
      </c>
      <c r="E210" s="65">
        <f t="shared" si="66"/>
        <v>5396</v>
      </c>
      <c r="F210" s="65">
        <f t="shared" si="66"/>
        <v>5294</v>
      </c>
      <c r="G210" s="65">
        <f t="shared" si="66"/>
        <v>5295</v>
      </c>
      <c r="H210" s="65">
        <f>SUM(H211:H212)</f>
        <v>5320</v>
      </c>
      <c r="J210" s="8" t="s">
        <v>9</v>
      </c>
      <c r="K210" s="209">
        <f>SUM(K211:K212)</f>
        <v>5348</v>
      </c>
      <c r="L210" s="139">
        <f t="shared" ref="L210:P210" si="67">SUM(L211:L212)</f>
        <v>5111</v>
      </c>
      <c r="M210" s="139">
        <f t="shared" si="67"/>
        <v>5404</v>
      </c>
      <c r="N210" s="139">
        <f t="shared" si="67"/>
        <v>5421</v>
      </c>
      <c r="O210" s="139">
        <f t="shared" si="67"/>
        <v>5421</v>
      </c>
      <c r="P210" s="139">
        <f t="shared" si="67"/>
        <v>8257</v>
      </c>
    </row>
    <row r="211" spans="1:16">
      <c r="A211" s="232" t="s">
        <v>16</v>
      </c>
      <c r="B211" s="204">
        <f t="shared" si="65"/>
        <v>35199</v>
      </c>
      <c r="C211" s="66">
        <v>2818</v>
      </c>
      <c r="D211" s="66">
        <v>2977</v>
      </c>
      <c r="E211" s="66">
        <v>2863</v>
      </c>
      <c r="F211" s="66">
        <v>2858</v>
      </c>
      <c r="G211" s="66">
        <v>2860</v>
      </c>
      <c r="H211" s="66">
        <v>2872</v>
      </c>
      <c r="J211" s="1" t="s">
        <v>16</v>
      </c>
      <c r="K211" s="210">
        <v>2890</v>
      </c>
      <c r="L211" s="66">
        <v>2644</v>
      </c>
      <c r="M211" s="141">
        <v>2926</v>
      </c>
      <c r="N211" s="7">
        <v>2933</v>
      </c>
      <c r="O211" s="7">
        <v>2933</v>
      </c>
      <c r="P211" s="7">
        <v>3625</v>
      </c>
    </row>
    <row r="212" spans="1:16">
      <c r="A212" s="232" t="s">
        <v>15</v>
      </c>
      <c r="B212" s="204">
        <f t="shared" si="65"/>
        <v>32347</v>
      </c>
      <c r="C212" s="66">
        <v>2503</v>
      </c>
      <c r="D212" s="66">
        <v>2981</v>
      </c>
      <c r="E212" s="66">
        <v>2533</v>
      </c>
      <c r="F212" s="66">
        <v>2436</v>
      </c>
      <c r="G212" s="66">
        <v>2435</v>
      </c>
      <c r="H212" s="66">
        <v>2448</v>
      </c>
      <c r="J212" s="1" t="s">
        <v>15</v>
      </c>
      <c r="K212" s="208">
        <v>2458</v>
      </c>
      <c r="L212" s="141">
        <v>2467</v>
      </c>
      <c r="M212" s="141">
        <v>2478</v>
      </c>
      <c r="N212" s="7">
        <v>2488</v>
      </c>
      <c r="O212" s="7">
        <v>2488</v>
      </c>
      <c r="P212" s="7">
        <v>4632</v>
      </c>
    </row>
    <row r="213" spans="1:16">
      <c r="A213" s="56" t="s">
        <v>97</v>
      </c>
      <c r="B213" s="204">
        <f t="shared" ref="B213" si="68">C213+D213+E213+F213+G213+H213+K213+L213+M213+N213+O213+P213</f>
        <v>22056466.118000001</v>
      </c>
      <c r="C213" s="65">
        <v>1130250.06</v>
      </c>
      <c r="D213" s="65">
        <v>2063508.31</v>
      </c>
      <c r="E213" s="65">
        <v>3426734.4</v>
      </c>
      <c r="F213" s="65">
        <v>4088959.9980000001</v>
      </c>
      <c r="G213" s="65">
        <v>1211388.02</v>
      </c>
      <c r="H213" s="65">
        <v>1822934.79</v>
      </c>
      <c r="J213" s="8" t="s">
        <v>97</v>
      </c>
      <c r="K213" s="207">
        <v>2462005</v>
      </c>
      <c r="L213" s="139">
        <v>921261.27</v>
      </c>
      <c r="M213" s="139">
        <v>943556.25</v>
      </c>
      <c r="N213" s="9">
        <v>1911796.01</v>
      </c>
      <c r="O213" s="9">
        <v>992764.5</v>
      </c>
      <c r="P213" s="9">
        <v>1081307.51</v>
      </c>
    </row>
    <row r="214" spans="1:16">
      <c r="A214" s="56" t="s">
        <v>115</v>
      </c>
      <c r="B214" s="204">
        <f>SUM(C214:H214)</f>
        <v>0</v>
      </c>
      <c r="C214" s="65"/>
      <c r="D214" s="65"/>
      <c r="E214" s="65"/>
      <c r="F214" s="65"/>
      <c r="G214" s="65"/>
      <c r="H214" s="65"/>
      <c r="J214" s="56" t="s">
        <v>115</v>
      </c>
      <c r="K214" s="206"/>
      <c r="L214" s="9"/>
      <c r="M214" s="9"/>
      <c r="N214" s="9"/>
      <c r="O214" s="9"/>
      <c r="P214" s="9"/>
    </row>
    <row r="215" spans="1:16">
      <c r="A215" s="56" t="s">
        <v>4</v>
      </c>
      <c r="B215" s="204">
        <f>C215+D215+E215+F215+G215+H215+K215+L215+M215</f>
        <v>18459796.550000001</v>
      </c>
      <c r="C215" s="65">
        <f>SUM(C216+C221+C224)</f>
        <v>3750848</v>
      </c>
      <c r="D215" s="65">
        <f t="shared" ref="D215:H215" si="69">SUM(D216+D221+D224)</f>
        <v>1230763</v>
      </c>
      <c r="E215" s="65">
        <f t="shared" si="69"/>
        <v>2107732</v>
      </c>
      <c r="F215" s="65">
        <f t="shared" si="69"/>
        <v>2825034</v>
      </c>
      <c r="G215" s="65">
        <f t="shared" si="69"/>
        <v>1599701</v>
      </c>
      <c r="H215" s="65">
        <f t="shared" si="69"/>
        <v>1497537</v>
      </c>
      <c r="J215" s="8" t="s">
        <v>4</v>
      </c>
      <c r="K215" s="207">
        <f>SUM(+K221+K224+K216)</f>
        <v>1891548.67</v>
      </c>
      <c r="L215" s="65">
        <f t="shared" ref="L215:M215" si="70">SUM(+L221+L224+L216)</f>
        <v>1444275.75</v>
      </c>
      <c r="M215" s="65">
        <f t="shared" si="70"/>
        <v>2112357.13</v>
      </c>
      <c r="N215" s="9" t="s">
        <v>64</v>
      </c>
      <c r="O215" s="9" t="s">
        <v>64</v>
      </c>
      <c r="P215" s="9" t="s">
        <v>64</v>
      </c>
    </row>
    <row r="216" spans="1:16">
      <c r="A216" s="56" t="s">
        <v>13</v>
      </c>
      <c r="B216" s="204">
        <f t="shared" ref="B216:B224" si="71">C216+D216+E216+F216+G216+H216+K216+L216+M216</f>
        <v>74593</v>
      </c>
      <c r="C216" s="65">
        <f>SUM(C217:C220)</f>
        <v>7611</v>
      </c>
      <c r="D216" s="65">
        <f t="shared" ref="D216:H216" si="72">SUM(D217:D220)</f>
        <v>8054</v>
      </c>
      <c r="E216" s="65">
        <f t="shared" si="72"/>
        <v>9731</v>
      </c>
      <c r="F216" s="65">
        <f t="shared" si="72"/>
        <v>8258</v>
      </c>
      <c r="G216" s="65">
        <f t="shared" si="72"/>
        <v>8139</v>
      </c>
      <c r="H216" s="65">
        <f t="shared" si="72"/>
        <v>8217</v>
      </c>
      <c r="J216" s="8" t="s">
        <v>13</v>
      </c>
      <c r="K216" s="207">
        <v>8398</v>
      </c>
      <c r="L216" s="139">
        <v>8119</v>
      </c>
      <c r="M216" s="139">
        <v>8066</v>
      </c>
      <c r="N216" s="9" t="s">
        <v>64</v>
      </c>
      <c r="O216" s="9" t="s">
        <v>64</v>
      </c>
      <c r="P216" s="9" t="s">
        <v>64</v>
      </c>
    </row>
    <row r="217" spans="1:16">
      <c r="A217" s="232" t="s">
        <v>12</v>
      </c>
      <c r="B217" s="204">
        <f t="shared" si="71"/>
        <v>38076</v>
      </c>
      <c r="C217" s="66">
        <v>3890</v>
      </c>
      <c r="D217" s="66">
        <v>4145</v>
      </c>
      <c r="E217" s="66">
        <v>4964</v>
      </c>
      <c r="F217" s="66">
        <v>4251</v>
      </c>
      <c r="G217" s="66">
        <v>4205</v>
      </c>
      <c r="H217" s="66">
        <v>4230</v>
      </c>
      <c r="J217" s="1" t="s">
        <v>12</v>
      </c>
      <c r="K217" s="208">
        <v>4363</v>
      </c>
      <c r="L217" s="141">
        <v>4053</v>
      </c>
      <c r="M217" s="141">
        <v>3975</v>
      </c>
      <c r="N217" s="9" t="s">
        <v>64</v>
      </c>
      <c r="O217" s="9" t="s">
        <v>64</v>
      </c>
      <c r="P217" s="9" t="s">
        <v>64</v>
      </c>
    </row>
    <row r="218" spans="1:16">
      <c r="A218" s="232" t="s">
        <v>17</v>
      </c>
      <c r="B218" s="204">
        <f t="shared" si="71"/>
        <v>34744</v>
      </c>
      <c r="C218" s="66">
        <v>3539</v>
      </c>
      <c r="D218" s="66">
        <v>3709</v>
      </c>
      <c r="E218" s="66">
        <v>4554</v>
      </c>
      <c r="F218" s="66">
        <v>3800</v>
      </c>
      <c r="G218" s="66">
        <v>3738</v>
      </c>
      <c r="H218" s="66">
        <v>3781</v>
      </c>
      <c r="J218" s="1" t="s">
        <v>17</v>
      </c>
      <c r="K218" s="208">
        <v>3821</v>
      </c>
      <c r="L218" s="141">
        <v>3877</v>
      </c>
      <c r="M218" s="141">
        <v>3925</v>
      </c>
      <c r="N218" s="9" t="s">
        <v>64</v>
      </c>
      <c r="O218" s="9" t="s">
        <v>64</v>
      </c>
      <c r="P218" s="9" t="s">
        <v>64</v>
      </c>
    </row>
    <row r="219" spans="1:16">
      <c r="A219" s="232" t="s">
        <v>23</v>
      </c>
      <c r="B219" s="204">
        <f t="shared" si="71"/>
        <v>0</v>
      </c>
      <c r="C219" s="139">
        <v>0</v>
      </c>
      <c r="D219" s="139">
        <v>0</v>
      </c>
      <c r="E219" s="139">
        <v>0</v>
      </c>
      <c r="F219" s="139">
        <v>0</v>
      </c>
      <c r="G219" s="139">
        <v>0</v>
      </c>
      <c r="H219" s="139">
        <v>0</v>
      </c>
      <c r="J219" s="1" t="s">
        <v>23</v>
      </c>
      <c r="K219" s="208">
        <v>0</v>
      </c>
      <c r="L219" s="139">
        <v>0</v>
      </c>
      <c r="M219" s="139">
        <v>0</v>
      </c>
      <c r="N219" s="9" t="s">
        <v>64</v>
      </c>
      <c r="O219" s="9" t="s">
        <v>64</v>
      </c>
      <c r="P219" s="9" t="s">
        <v>64</v>
      </c>
    </row>
    <row r="220" spans="1:16">
      <c r="A220" s="232" t="s">
        <v>18</v>
      </c>
      <c r="B220" s="204">
        <f t="shared" si="71"/>
        <v>1773</v>
      </c>
      <c r="C220" s="141">
        <v>182</v>
      </c>
      <c r="D220" s="141">
        <v>200</v>
      </c>
      <c r="E220" s="141">
        <v>213</v>
      </c>
      <c r="F220" s="141">
        <v>207</v>
      </c>
      <c r="G220" s="141">
        <v>196</v>
      </c>
      <c r="H220" s="141">
        <v>206</v>
      </c>
      <c r="J220" s="1" t="s">
        <v>18</v>
      </c>
      <c r="K220" s="208">
        <v>214</v>
      </c>
      <c r="L220" s="141">
        <v>189</v>
      </c>
      <c r="M220" s="141">
        <v>166</v>
      </c>
      <c r="N220" s="9" t="s">
        <v>64</v>
      </c>
      <c r="O220" s="9" t="s">
        <v>64</v>
      </c>
      <c r="P220" s="9" t="s">
        <v>64</v>
      </c>
    </row>
    <row r="221" spans="1:16">
      <c r="A221" s="8" t="s">
        <v>9</v>
      </c>
      <c r="B221" s="204">
        <f t="shared" si="71"/>
        <v>47205</v>
      </c>
      <c r="C221" s="65">
        <f>SUM(C222:C223)</f>
        <v>4730</v>
      </c>
      <c r="D221" s="65">
        <f t="shared" ref="D221:H221" si="73">SUM(D222:D223)</f>
        <v>5036</v>
      </c>
      <c r="E221" s="65">
        <f t="shared" si="73"/>
        <v>5912</v>
      </c>
      <c r="F221" s="65">
        <f t="shared" si="73"/>
        <v>5222</v>
      </c>
      <c r="G221" s="65">
        <f t="shared" si="73"/>
        <v>5224</v>
      </c>
      <c r="H221" s="65">
        <f t="shared" si="73"/>
        <v>5281</v>
      </c>
      <c r="J221" s="8" t="s">
        <v>9</v>
      </c>
      <c r="K221" s="207">
        <v>5364</v>
      </c>
      <c r="L221" s="139">
        <v>5237</v>
      </c>
      <c r="M221" s="139">
        <v>5199</v>
      </c>
      <c r="N221" s="9" t="s">
        <v>64</v>
      </c>
      <c r="O221" s="9" t="s">
        <v>64</v>
      </c>
      <c r="P221" s="9" t="s">
        <v>64</v>
      </c>
    </row>
    <row r="222" spans="1:16">
      <c r="A222" s="1" t="s">
        <v>16</v>
      </c>
      <c r="B222" s="204">
        <f t="shared" si="71"/>
        <v>26897</v>
      </c>
      <c r="C222" s="66">
        <v>2670</v>
      </c>
      <c r="D222" s="66">
        <v>2841</v>
      </c>
      <c r="E222" s="66">
        <v>3297</v>
      </c>
      <c r="F222" s="66">
        <v>2942</v>
      </c>
      <c r="G222" s="66">
        <v>3007</v>
      </c>
      <c r="H222" s="66">
        <v>3043</v>
      </c>
      <c r="J222" s="1" t="s">
        <v>16</v>
      </c>
      <c r="K222" s="208">
        <v>3111</v>
      </c>
      <c r="L222" s="141">
        <v>3035</v>
      </c>
      <c r="M222" s="141">
        <v>2951</v>
      </c>
      <c r="N222" s="9" t="s">
        <v>64</v>
      </c>
      <c r="O222" s="9" t="s">
        <v>64</v>
      </c>
      <c r="P222" s="9" t="s">
        <v>64</v>
      </c>
    </row>
    <row r="223" spans="1:16">
      <c r="A223" s="1" t="s">
        <v>15</v>
      </c>
      <c r="B223" s="204">
        <f t="shared" si="71"/>
        <v>20308</v>
      </c>
      <c r="C223" s="66">
        <v>2060</v>
      </c>
      <c r="D223" s="66">
        <v>2195</v>
      </c>
      <c r="E223" s="66">
        <v>2615</v>
      </c>
      <c r="F223" s="66">
        <v>2280</v>
      </c>
      <c r="G223" s="66">
        <v>2217</v>
      </c>
      <c r="H223" s="66">
        <v>2238</v>
      </c>
      <c r="J223" s="1" t="s">
        <v>15</v>
      </c>
      <c r="K223" s="208">
        <v>2253</v>
      </c>
      <c r="L223" s="141">
        <v>2202</v>
      </c>
      <c r="M223" s="141">
        <v>2248</v>
      </c>
      <c r="N223" s="9" t="s">
        <v>64</v>
      </c>
      <c r="O223" s="9" t="s">
        <v>64</v>
      </c>
      <c r="P223" s="9" t="s">
        <v>64</v>
      </c>
    </row>
    <row r="224" spans="1:16">
      <c r="A224" s="8" t="s">
        <v>97</v>
      </c>
      <c r="B224" s="204">
        <f t="shared" si="71"/>
        <v>18337998.550000001</v>
      </c>
      <c r="C224" s="65">
        <v>3738507</v>
      </c>
      <c r="D224" s="65">
        <v>1217673</v>
      </c>
      <c r="E224" s="65">
        <v>2092089</v>
      </c>
      <c r="F224" s="65">
        <v>2811554</v>
      </c>
      <c r="G224" s="65">
        <v>1586338</v>
      </c>
      <c r="H224" s="65">
        <v>1484039</v>
      </c>
      <c r="I224" s="8"/>
      <c r="J224" s="8" t="s">
        <v>97</v>
      </c>
      <c r="K224" s="207">
        <v>1877786.67</v>
      </c>
      <c r="L224" s="139">
        <v>1430919.75</v>
      </c>
      <c r="M224" s="9">
        <v>2099092.13</v>
      </c>
      <c r="N224" s="9" t="s">
        <v>64</v>
      </c>
      <c r="O224" s="9" t="s">
        <v>64</v>
      </c>
      <c r="P224" s="9" t="s">
        <v>64</v>
      </c>
    </row>
    <row r="225" spans="1:16" ht="5.0999999999999996" customHeight="1">
      <c r="A225" s="8"/>
      <c r="B225" s="204"/>
      <c r="C225" s="194"/>
      <c r="D225" s="194"/>
      <c r="E225" s="194"/>
      <c r="F225" s="194"/>
      <c r="G225" s="194"/>
      <c r="H225" s="194"/>
      <c r="J225" s="8"/>
      <c r="K225" s="212"/>
      <c r="L225" s="181"/>
      <c r="M225" s="181"/>
      <c r="N225" s="158"/>
      <c r="O225" s="158"/>
      <c r="P225" s="158"/>
    </row>
    <row r="226" spans="1:16">
      <c r="A226" s="185"/>
      <c r="B226" s="185"/>
      <c r="H226" s="160" t="s">
        <v>94</v>
      </c>
      <c r="J226" s="213" t="s">
        <v>119</v>
      </c>
      <c r="P226" s="160"/>
    </row>
    <row r="227" spans="1:16">
      <c r="A227" s="4"/>
      <c r="J227" s="4" t="s">
        <v>116</v>
      </c>
    </row>
    <row r="228" spans="1:16" ht="13.5" hidden="1">
      <c r="A228" s="241" t="s">
        <v>108</v>
      </c>
      <c r="B228" s="241"/>
      <c r="C228" s="241"/>
      <c r="D228" s="241"/>
      <c r="E228" s="241"/>
      <c r="F228" s="241"/>
      <c r="G228" s="241"/>
      <c r="H228" s="241"/>
      <c r="I228" s="3"/>
      <c r="J228" s="241" t="s">
        <v>108</v>
      </c>
      <c r="K228" s="241"/>
      <c r="L228" s="241"/>
      <c r="M228" s="241"/>
      <c r="N228" s="241"/>
      <c r="O228" s="241"/>
      <c r="P228" s="241"/>
    </row>
    <row r="229" spans="1:16" ht="13.5" hidden="1">
      <c r="A229" s="238" t="s">
        <v>117</v>
      </c>
      <c r="B229" s="240"/>
      <c r="C229" s="240"/>
      <c r="D229" s="240"/>
      <c r="E229" s="240"/>
      <c r="F229" s="240"/>
      <c r="G229" s="240"/>
      <c r="H229" s="240"/>
      <c r="J229" s="238" t="s">
        <v>117</v>
      </c>
      <c r="K229" s="240"/>
      <c r="L229" s="240"/>
      <c r="M229" s="240"/>
      <c r="N229" s="240"/>
      <c r="O229" s="240"/>
      <c r="P229" s="240"/>
    </row>
    <row r="230" spans="1:16" hidden="1">
      <c r="A230" s="73" t="s">
        <v>106</v>
      </c>
      <c r="B230" s="29"/>
      <c r="C230" s="29"/>
      <c r="D230" s="29"/>
      <c r="E230" s="29"/>
      <c r="F230" s="29"/>
      <c r="G230" s="29"/>
      <c r="H230" s="29"/>
      <c r="J230" s="73" t="s">
        <v>106</v>
      </c>
      <c r="K230" s="29"/>
      <c r="L230" s="29"/>
      <c r="M230" s="29"/>
      <c r="N230" s="29"/>
      <c r="O230" s="29"/>
      <c r="P230" s="29"/>
    </row>
    <row r="231" spans="1:16" hidden="1">
      <c r="A231" s="202" t="s">
        <v>69</v>
      </c>
      <c r="B231" s="203" t="s">
        <v>4</v>
      </c>
      <c r="C231" s="146" t="s">
        <v>76</v>
      </c>
      <c r="D231" s="146" t="s">
        <v>77</v>
      </c>
      <c r="E231" s="146" t="s">
        <v>78</v>
      </c>
      <c r="F231" s="146" t="s">
        <v>79</v>
      </c>
      <c r="G231" s="146" t="s">
        <v>80</v>
      </c>
      <c r="H231" s="146" t="s">
        <v>81</v>
      </c>
      <c r="J231" s="202" t="s">
        <v>69</v>
      </c>
      <c r="K231" s="205" t="s">
        <v>82</v>
      </c>
      <c r="L231" s="146" t="s">
        <v>83</v>
      </c>
      <c r="M231" s="146" t="s">
        <v>84</v>
      </c>
      <c r="N231" s="147" t="s">
        <v>85</v>
      </c>
      <c r="O231" s="147" t="s">
        <v>86</v>
      </c>
      <c r="P231" s="148" t="s">
        <v>87</v>
      </c>
    </row>
    <row r="232" spans="1:16" hidden="1">
      <c r="A232" s="56" t="s">
        <v>115</v>
      </c>
      <c r="B232" s="204">
        <f>SUM(C232:H232)</f>
        <v>0</v>
      </c>
      <c r="C232" s="65"/>
      <c r="D232" s="65"/>
      <c r="E232" s="65"/>
      <c r="F232" s="65"/>
      <c r="G232" s="65"/>
      <c r="H232" s="65"/>
      <c r="J232" s="56" t="s">
        <v>115</v>
      </c>
      <c r="K232" s="206"/>
      <c r="L232" s="9"/>
      <c r="M232" s="9"/>
      <c r="N232" s="9"/>
      <c r="O232" s="9"/>
      <c r="P232" s="9"/>
    </row>
    <row r="233" spans="1:16" hidden="1">
      <c r="A233" s="8" t="s">
        <v>4</v>
      </c>
      <c r="B233" s="204">
        <f>C233+D233+E233+F233+G233+H233+K233+L233+M233+N233+O233+P233</f>
        <v>18459796.550000001</v>
      </c>
      <c r="C233" s="65">
        <f>SUM(C234+C239+C242)</f>
        <v>3750848</v>
      </c>
      <c r="D233" s="65">
        <f t="shared" ref="D233:H233" si="74">SUM(D234+D239+D242)</f>
        <v>1230763</v>
      </c>
      <c r="E233" s="65">
        <f t="shared" si="74"/>
        <v>2107732</v>
      </c>
      <c r="F233" s="65">
        <f t="shared" si="74"/>
        <v>2825034</v>
      </c>
      <c r="G233" s="65">
        <f t="shared" si="74"/>
        <v>1599701</v>
      </c>
      <c r="H233" s="65">
        <f t="shared" si="74"/>
        <v>1497537</v>
      </c>
      <c r="J233" s="8" t="s">
        <v>4</v>
      </c>
      <c r="K233" s="207">
        <f>SUM(+K239+K242+K234)</f>
        <v>1891548.67</v>
      </c>
      <c r="L233" s="65">
        <f t="shared" ref="L233:M233" si="75">SUM(+L239+L242+L234)</f>
        <v>1444275.75</v>
      </c>
      <c r="M233" s="65">
        <f t="shared" si="75"/>
        <v>2112357.13</v>
      </c>
      <c r="N233" s="65">
        <f t="shared" ref="N233:P233" si="76">N234+N239+N242</f>
        <v>0</v>
      </c>
      <c r="O233" s="65">
        <f t="shared" si="76"/>
        <v>0</v>
      </c>
      <c r="P233" s="65">
        <f t="shared" si="76"/>
        <v>0</v>
      </c>
    </row>
    <row r="234" spans="1:16" hidden="1">
      <c r="A234" s="8" t="s">
        <v>13</v>
      </c>
      <c r="B234" s="204">
        <f>C234+D234+E234+F234+G234+H234+K234+L234+M234+N234+O234+P234</f>
        <v>74593</v>
      </c>
      <c r="C234" s="65">
        <f>SUM(C235:C238)</f>
        <v>7611</v>
      </c>
      <c r="D234" s="65">
        <f t="shared" ref="D234:H234" si="77">SUM(D235:D238)</f>
        <v>8054</v>
      </c>
      <c r="E234" s="65">
        <f t="shared" si="77"/>
        <v>9731</v>
      </c>
      <c r="F234" s="65">
        <f t="shared" si="77"/>
        <v>8258</v>
      </c>
      <c r="G234" s="65">
        <f t="shared" si="77"/>
        <v>8139</v>
      </c>
      <c r="H234" s="65">
        <f t="shared" si="77"/>
        <v>8217</v>
      </c>
      <c r="J234" s="8" t="s">
        <v>13</v>
      </c>
      <c r="K234" s="207">
        <v>8398</v>
      </c>
      <c r="L234" s="139">
        <v>8119</v>
      </c>
      <c r="M234" s="139">
        <v>8066</v>
      </c>
      <c r="N234" s="65">
        <f t="shared" ref="N234:P234" si="78">SUM(N235:N238)</f>
        <v>0</v>
      </c>
      <c r="O234" s="65">
        <f t="shared" si="78"/>
        <v>0</v>
      </c>
      <c r="P234" s="65">
        <f t="shared" si="78"/>
        <v>0</v>
      </c>
    </row>
    <row r="235" spans="1:16" hidden="1">
      <c r="A235" s="1" t="s">
        <v>6</v>
      </c>
      <c r="B235" s="204">
        <f t="shared" ref="B235:B242" si="79">C235+D235+E235+F235+G235+H235+K234+L234+M234+N235+O235+P235</f>
        <v>50268</v>
      </c>
      <c r="C235" s="66">
        <v>3890</v>
      </c>
      <c r="D235" s="66">
        <v>4145</v>
      </c>
      <c r="E235" s="66">
        <v>4964</v>
      </c>
      <c r="F235" s="66">
        <v>4251</v>
      </c>
      <c r="G235" s="66">
        <v>4205</v>
      </c>
      <c r="H235" s="66">
        <v>4230</v>
      </c>
      <c r="J235" s="1" t="s">
        <v>6</v>
      </c>
      <c r="K235" s="208">
        <v>4363</v>
      </c>
      <c r="L235" s="141">
        <v>4053</v>
      </c>
      <c r="M235" s="141">
        <v>3975</v>
      </c>
      <c r="N235" s="7"/>
      <c r="O235" s="7"/>
      <c r="P235" s="7"/>
    </row>
    <row r="236" spans="1:16" hidden="1">
      <c r="A236" s="1" t="s">
        <v>7</v>
      </c>
      <c r="B236" s="204">
        <f t="shared" si="79"/>
        <v>35512</v>
      </c>
      <c r="C236" s="66">
        <v>3539</v>
      </c>
      <c r="D236" s="66">
        <v>3709</v>
      </c>
      <c r="E236" s="66">
        <v>4554</v>
      </c>
      <c r="F236" s="66">
        <v>3800</v>
      </c>
      <c r="G236" s="66">
        <v>3738</v>
      </c>
      <c r="H236" s="66">
        <v>3781</v>
      </c>
      <c r="J236" s="1" t="s">
        <v>7</v>
      </c>
      <c r="K236" s="208">
        <v>3821</v>
      </c>
      <c r="L236" s="141">
        <v>3877</v>
      </c>
      <c r="M236" s="141">
        <v>3925</v>
      </c>
      <c r="N236" s="7"/>
      <c r="O236" s="7"/>
      <c r="P236" s="7"/>
    </row>
    <row r="237" spans="1:16" hidden="1">
      <c r="A237" s="1" t="s">
        <v>23</v>
      </c>
      <c r="B237" s="204">
        <f t="shared" si="79"/>
        <v>11623</v>
      </c>
      <c r="C237" s="139">
        <v>0</v>
      </c>
      <c r="D237" s="139">
        <v>0</v>
      </c>
      <c r="E237" s="139">
        <v>0</v>
      </c>
      <c r="F237" s="139">
        <v>0</v>
      </c>
      <c r="G237" s="139">
        <v>0</v>
      </c>
      <c r="H237" s="139">
        <v>0</v>
      </c>
      <c r="J237" s="1" t="s">
        <v>23</v>
      </c>
      <c r="K237" s="208">
        <v>0</v>
      </c>
      <c r="L237" s="139">
        <v>0</v>
      </c>
      <c r="M237" s="139">
        <v>0</v>
      </c>
      <c r="N237" s="139"/>
      <c r="O237" s="139"/>
      <c r="P237" s="139"/>
    </row>
    <row r="238" spans="1:16" hidden="1">
      <c r="A238" s="1" t="s">
        <v>8</v>
      </c>
      <c r="B238" s="204">
        <f t="shared" si="79"/>
        <v>1204</v>
      </c>
      <c r="C238" s="141">
        <v>182</v>
      </c>
      <c r="D238" s="141">
        <v>200</v>
      </c>
      <c r="E238" s="141">
        <v>213</v>
      </c>
      <c r="F238" s="141">
        <v>207</v>
      </c>
      <c r="G238" s="141">
        <v>196</v>
      </c>
      <c r="H238" s="141">
        <v>206</v>
      </c>
      <c r="J238" s="1" t="s">
        <v>8</v>
      </c>
      <c r="K238" s="208">
        <v>214</v>
      </c>
      <c r="L238" s="141">
        <v>189</v>
      </c>
      <c r="M238" s="141">
        <v>166</v>
      </c>
      <c r="N238" s="7"/>
      <c r="O238" s="7"/>
      <c r="P238" s="7"/>
    </row>
    <row r="239" spans="1:16" hidden="1">
      <c r="A239" s="8" t="s">
        <v>9</v>
      </c>
      <c r="B239" s="204">
        <f t="shared" si="79"/>
        <v>31974</v>
      </c>
      <c r="C239" s="65">
        <f>SUM(C240:C241)</f>
        <v>4730</v>
      </c>
      <c r="D239" s="65">
        <f t="shared" ref="D239:H239" si="80">SUM(D240:D241)</f>
        <v>5036</v>
      </c>
      <c r="E239" s="65">
        <f t="shared" si="80"/>
        <v>5912</v>
      </c>
      <c r="F239" s="65">
        <f t="shared" si="80"/>
        <v>5222</v>
      </c>
      <c r="G239" s="65">
        <f t="shared" si="80"/>
        <v>5224</v>
      </c>
      <c r="H239" s="65">
        <f t="shared" si="80"/>
        <v>5281</v>
      </c>
      <c r="J239" s="8" t="s">
        <v>9</v>
      </c>
      <c r="K239" s="207">
        <v>5364</v>
      </c>
      <c r="L239" s="139">
        <v>5237</v>
      </c>
      <c r="M239" s="139">
        <v>5199</v>
      </c>
      <c r="N239" s="139"/>
      <c r="O239" s="139"/>
      <c r="P239" s="139"/>
    </row>
    <row r="240" spans="1:16" hidden="1">
      <c r="A240" s="1" t="s">
        <v>16</v>
      </c>
      <c r="B240" s="204">
        <f t="shared" si="79"/>
        <v>33600</v>
      </c>
      <c r="C240" s="66">
        <v>2670</v>
      </c>
      <c r="D240" s="66">
        <v>2841</v>
      </c>
      <c r="E240" s="66">
        <v>3297</v>
      </c>
      <c r="F240" s="66">
        <v>2942</v>
      </c>
      <c r="G240" s="66">
        <v>3007</v>
      </c>
      <c r="H240" s="66">
        <v>3043</v>
      </c>
      <c r="J240" s="1" t="s">
        <v>16</v>
      </c>
      <c r="K240" s="208">
        <v>3111</v>
      </c>
      <c r="L240" s="141">
        <v>3035</v>
      </c>
      <c r="M240" s="141">
        <v>2951</v>
      </c>
      <c r="N240" s="7"/>
      <c r="O240" s="7"/>
      <c r="P240" s="7"/>
    </row>
    <row r="241" spans="1:16" hidden="1">
      <c r="A241" s="1" t="s">
        <v>15</v>
      </c>
      <c r="B241" s="204">
        <f t="shared" si="79"/>
        <v>22702</v>
      </c>
      <c r="C241" s="66">
        <v>2060</v>
      </c>
      <c r="D241" s="66">
        <v>2195</v>
      </c>
      <c r="E241" s="66">
        <v>2615</v>
      </c>
      <c r="F241" s="66">
        <v>2280</v>
      </c>
      <c r="G241" s="66">
        <v>2217</v>
      </c>
      <c r="H241" s="66">
        <v>2238</v>
      </c>
      <c r="J241" s="1" t="s">
        <v>15</v>
      </c>
      <c r="K241" s="208">
        <v>2253</v>
      </c>
      <c r="L241" s="141">
        <v>2202</v>
      </c>
      <c r="M241" s="141">
        <v>2248</v>
      </c>
      <c r="N241" s="7"/>
      <c r="O241" s="7"/>
      <c r="P241" s="7"/>
    </row>
    <row r="242" spans="1:16" hidden="1">
      <c r="A242" s="8" t="s">
        <v>97</v>
      </c>
      <c r="B242" s="204">
        <f t="shared" si="79"/>
        <v>12936903</v>
      </c>
      <c r="C242" s="65">
        <v>3738507</v>
      </c>
      <c r="D242" s="65">
        <v>1217673</v>
      </c>
      <c r="E242" s="65">
        <v>2092089</v>
      </c>
      <c r="F242" s="65">
        <v>2811554</v>
      </c>
      <c r="G242" s="65">
        <v>1586338</v>
      </c>
      <c r="H242" s="65">
        <v>1484039</v>
      </c>
      <c r="I242" s="8"/>
      <c r="J242" s="8" t="s">
        <v>97</v>
      </c>
      <c r="K242" s="207">
        <v>1877786.67</v>
      </c>
      <c r="L242" s="139">
        <v>1430919.75</v>
      </c>
      <c r="M242" s="9">
        <v>2099092.13</v>
      </c>
      <c r="N242" s="9"/>
      <c r="O242" s="9"/>
      <c r="P242" s="9"/>
    </row>
    <row r="243" spans="1:16" hidden="1">
      <c r="A243" s="56">
        <v>2025</v>
      </c>
      <c r="B243" s="204">
        <f>SUM(C243:H243)</f>
        <v>0</v>
      </c>
      <c r="C243" s="65"/>
      <c r="D243" s="65"/>
      <c r="E243" s="65"/>
      <c r="F243" s="65"/>
      <c r="G243" s="65"/>
      <c r="H243" s="65"/>
      <c r="I243" s="8"/>
      <c r="J243" s="56">
        <v>2025</v>
      </c>
      <c r="K243" s="207"/>
      <c r="N243" s="9"/>
      <c r="O243" s="9"/>
      <c r="P243" s="9"/>
    </row>
    <row r="244" spans="1:16" hidden="1">
      <c r="A244" s="8" t="s">
        <v>4</v>
      </c>
      <c r="B244" s="204">
        <f>C244+D244+E244+F244+G244+H244+K244+L244+M244+N244+O244+P244</f>
        <v>0</v>
      </c>
      <c r="C244" s="65"/>
      <c r="D244" s="65"/>
      <c r="E244" s="65"/>
      <c r="F244" s="65"/>
      <c r="G244" s="65"/>
      <c r="H244" s="65"/>
      <c r="J244" s="8" t="s">
        <v>4</v>
      </c>
      <c r="K244" s="207"/>
      <c r="L244" s="65"/>
      <c r="M244" s="65"/>
      <c r="N244" s="9"/>
      <c r="O244" s="9"/>
      <c r="P244" s="9"/>
    </row>
    <row r="245" spans="1:16" hidden="1">
      <c r="A245" s="8" t="s">
        <v>13</v>
      </c>
      <c r="B245" s="204">
        <f t="shared" ref="B245:B247" si="81">C245+D245+E245+F245+G245+H245+K245+L245+M245+N245+O245+P245</f>
        <v>0</v>
      </c>
      <c r="C245" s="65"/>
      <c r="D245" s="65"/>
      <c r="E245" s="65"/>
      <c r="F245" s="65"/>
      <c r="G245" s="65"/>
      <c r="H245" s="65"/>
      <c r="J245" s="8" t="s">
        <v>13</v>
      </c>
      <c r="K245" s="207"/>
      <c r="L245" s="65"/>
      <c r="M245" s="65"/>
      <c r="N245" s="9"/>
      <c r="O245" s="9"/>
      <c r="P245" s="9"/>
    </row>
    <row r="246" spans="1:16" hidden="1">
      <c r="A246" s="1" t="s">
        <v>6</v>
      </c>
      <c r="B246" s="204">
        <f t="shared" si="81"/>
        <v>0</v>
      </c>
      <c r="C246" s="66"/>
      <c r="D246" s="66"/>
      <c r="E246" s="66"/>
      <c r="F246" s="66"/>
      <c r="G246" s="66"/>
      <c r="H246" s="66"/>
      <c r="J246" s="1" t="s">
        <v>6</v>
      </c>
      <c r="K246" s="208"/>
      <c r="L246" s="141"/>
      <c r="M246" s="141"/>
      <c r="N246" s="7"/>
      <c r="O246" s="7"/>
      <c r="P246" s="7"/>
    </row>
    <row r="247" spans="1:16" hidden="1">
      <c r="A247" s="1" t="s">
        <v>7</v>
      </c>
      <c r="B247" s="204">
        <f t="shared" si="81"/>
        <v>0</v>
      </c>
      <c r="C247" s="66"/>
      <c r="D247" s="66"/>
      <c r="E247" s="66"/>
      <c r="F247" s="66"/>
      <c r="G247" s="66"/>
      <c r="H247" s="66"/>
      <c r="J247" s="1" t="s">
        <v>7</v>
      </c>
      <c r="K247" s="208"/>
      <c r="L247" s="141"/>
      <c r="M247" s="141"/>
      <c r="N247" s="7"/>
      <c r="O247" s="7"/>
      <c r="P247" s="7"/>
    </row>
    <row r="248" spans="1:16" hidden="1">
      <c r="A248" s="1" t="s">
        <v>23</v>
      </c>
      <c r="B248" s="204">
        <f>C248+D248+E248+F248+G248+H248+K248+L248+M248+N248+O248+P248</f>
        <v>0</v>
      </c>
      <c r="C248" s="139"/>
      <c r="D248" s="139"/>
      <c r="E248" s="139"/>
      <c r="F248" s="139"/>
      <c r="G248" s="139"/>
      <c r="H248" s="139"/>
      <c r="J248" s="1" t="s">
        <v>23</v>
      </c>
      <c r="K248" s="208"/>
      <c r="L248" s="139"/>
      <c r="M248" s="139"/>
      <c r="N248" s="139"/>
      <c r="O248" s="139"/>
      <c r="P248" s="139"/>
    </row>
    <row r="249" spans="1:16" hidden="1">
      <c r="A249" s="1" t="s">
        <v>8</v>
      </c>
      <c r="B249" s="204">
        <f t="shared" ref="B249:B252" si="82">C249+D249+E249+F249+G249+H249+K249+L249+M249+N249+O249+P249</f>
        <v>0</v>
      </c>
      <c r="C249" s="141"/>
      <c r="D249" s="141"/>
      <c r="E249" s="141"/>
      <c r="F249" s="141"/>
      <c r="G249" s="141"/>
      <c r="H249" s="141"/>
      <c r="J249" s="1" t="s">
        <v>8</v>
      </c>
      <c r="K249" s="208"/>
      <c r="L249" s="141"/>
      <c r="M249" s="141"/>
      <c r="N249" s="7"/>
      <c r="O249" s="7"/>
      <c r="P249" s="7"/>
    </row>
    <row r="250" spans="1:16" hidden="1">
      <c r="A250" s="8" t="s">
        <v>9</v>
      </c>
      <c r="B250" s="204">
        <f t="shared" si="82"/>
        <v>0</v>
      </c>
      <c r="C250" s="65"/>
      <c r="D250" s="65"/>
      <c r="E250" s="65"/>
      <c r="F250" s="65"/>
      <c r="G250" s="65"/>
      <c r="H250" s="65"/>
      <c r="J250" s="8" t="s">
        <v>9</v>
      </c>
      <c r="K250" s="209"/>
      <c r="L250" s="139"/>
      <c r="M250" s="139"/>
      <c r="N250" s="139"/>
      <c r="O250" s="139"/>
      <c r="P250" s="139"/>
    </row>
    <row r="251" spans="1:16" hidden="1">
      <c r="A251" s="1" t="s">
        <v>16</v>
      </c>
      <c r="B251" s="204">
        <f t="shared" si="82"/>
        <v>0</v>
      </c>
      <c r="C251" s="66"/>
      <c r="D251" s="66"/>
      <c r="E251" s="66"/>
      <c r="F251" s="66"/>
      <c r="G251" s="66"/>
      <c r="H251" s="66"/>
      <c r="J251" s="1" t="s">
        <v>16</v>
      </c>
      <c r="K251" s="210"/>
      <c r="L251" s="66"/>
      <c r="M251" s="141"/>
      <c r="N251" s="7"/>
      <c r="O251" s="7"/>
      <c r="P251" s="7"/>
    </row>
    <row r="252" spans="1:16" hidden="1">
      <c r="A252" s="1" t="s">
        <v>15</v>
      </c>
      <c r="B252" s="204">
        <f t="shared" si="82"/>
        <v>0</v>
      </c>
      <c r="C252" s="66"/>
      <c r="D252" s="66"/>
      <c r="E252" s="66"/>
      <c r="F252" s="66"/>
      <c r="G252" s="66"/>
      <c r="H252" s="66"/>
      <c r="J252" s="1" t="s">
        <v>15</v>
      </c>
      <c r="K252" s="208"/>
      <c r="L252" s="141"/>
      <c r="M252" s="141"/>
      <c r="N252" s="7"/>
      <c r="O252" s="7"/>
      <c r="P252" s="7"/>
    </row>
    <row r="253" spans="1:16" hidden="1">
      <c r="A253" s="8" t="s">
        <v>97</v>
      </c>
      <c r="B253" s="204">
        <f>C253+D253+E253+F253+G253+H253+K253+L253+M253+N253+O253+P253</f>
        <v>0</v>
      </c>
      <c r="C253" s="9">
        <v>0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J253" s="8" t="s">
        <v>97</v>
      </c>
      <c r="K253" s="212"/>
      <c r="L253" s="181"/>
      <c r="M253" s="181"/>
      <c r="N253" s="181"/>
      <c r="O253" s="181"/>
      <c r="P253" s="181"/>
    </row>
    <row r="254" spans="1:16" hidden="1">
      <c r="A254" s="213" t="s">
        <v>119</v>
      </c>
      <c r="B254" s="185"/>
      <c r="C254" s="185"/>
      <c r="D254" s="185"/>
      <c r="E254" s="185"/>
      <c r="F254" s="185"/>
      <c r="G254" s="185"/>
      <c r="H254" s="215" t="s">
        <v>94</v>
      </c>
      <c r="J254" s="213"/>
      <c r="P254" s="160" t="s">
        <v>94</v>
      </c>
    </row>
    <row r="255" spans="1:16" hidden="1">
      <c r="A255" s="4" t="s">
        <v>95</v>
      </c>
      <c r="H255" s="160"/>
      <c r="J255" s="4"/>
    </row>
    <row r="256" spans="1:16" hidden="1"/>
  </sheetData>
  <mergeCells count="22">
    <mergeCell ref="J1:P1"/>
    <mergeCell ref="O72:P72"/>
    <mergeCell ref="A1:H1"/>
    <mergeCell ref="A72:G72"/>
    <mergeCell ref="A145:H145"/>
    <mergeCell ref="J2:P2"/>
    <mergeCell ref="O143:P143"/>
    <mergeCell ref="A2:H2"/>
    <mergeCell ref="A75:H75"/>
    <mergeCell ref="A74:H74"/>
    <mergeCell ref="J74:P74"/>
    <mergeCell ref="J75:P75"/>
    <mergeCell ref="A144:H144"/>
    <mergeCell ref="A102:H102"/>
    <mergeCell ref="A103:H103"/>
    <mergeCell ref="J145:Q145"/>
    <mergeCell ref="A229:H229"/>
    <mergeCell ref="J229:P229"/>
    <mergeCell ref="A228:H228"/>
    <mergeCell ref="J228:P228"/>
    <mergeCell ref="A186:H186"/>
    <mergeCell ref="A187:H187"/>
  </mergeCells>
  <pageMargins left="0.78740157480314965" right="0.78740157480314965" top="0.98425196850393704" bottom="0.98425196850393704" header="0" footer="0"/>
  <pageSetup paperSize="9" orientation="portrait" r:id="rId1"/>
  <headerFooter alignWithMargins="0"/>
  <ignoredErrors>
    <ignoredError sqref="B14 B205 B203 B243 B172 B214" formula="1"/>
    <ignoredError sqref="D234:H234 C239:H239 C205:E205 C210:H210 K210:P210 K193:P193 K198:P198 C198 D198:H198 C151:H151 C156:H156 B119 C179:P179 C137:P137 C221:M2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5"/>
  <sheetViews>
    <sheetView showGridLines="0" zoomScaleNormal="100" zoomScaleSheetLayoutView="115" workbookViewId="0"/>
  </sheetViews>
  <sheetFormatPr baseColWidth="10" defaultRowHeight="12.75"/>
  <cols>
    <col min="1" max="1" width="11.42578125" style="1" customWidth="1"/>
    <col min="2" max="2" width="10.7109375" style="1" hidden="1" customWidth="1"/>
    <col min="3" max="5" width="9.140625" style="1" hidden="1" customWidth="1"/>
    <col min="6" max="12" width="10.140625" style="1" hidden="1" customWidth="1"/>
    <col min="13" max="14" width="0" style="1" hidden="1" customWidth="1"/>
    <col min="15" max="16" width="9.85546875" style="1" hidden="1" customWidth="1"/>
    <col min="17" max="20" width="9.85546875" style="1" customWidth="1"/>
    <col min="21" max="16384" width="11.42578125" style="1"/>
  </cols>
  <sheetData>
    <row r="1" spans="1:168" ht="14.1" customHeight="1">
      <c r="A1" s="214" t="s">
        <v>127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</row>
    <row r="2" spans="1:168" ht="14.1" customHeight="1">
      <c r="A2" s="240" t="s">
        <v>114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N2" s="240"/>
      <c r="O2" s="240"/>
      <c r="P2" s="240"/>
      <c r="Q2" s="240"/>
      <c r="R2" s="240"/>
      <c r="S2" s="240"/>
      <c r="T2" s="240"/>
    </row>
    <row r="3" spans="1:168" ht="9.75" customHeight="1">
      <c r="A3" s="245" t="s">
        <v>107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N3" s="245"/>
      <c r="O3" s="245"/>
      <c r="P3" s="245"/>
      <c r="Q3" s="245"/>
      <c r="R3" s="245"/>
      <c r="T3" s="173"/>
    </row>
    <row r="4" spans="1:168" ht="5.0999999999999996" customHeight="1">
      <c r="B4" s="2"/>
    </row>
    <row r="5" spans="1:168" ht="18.75" customHeight="1">
      <c r="A5" s="174" t="s">
        <v>70</v>
      </c>
      <c r="B5" s="31">
        <v>2004</v>
      </c>
      <c r="C5" s="31">
        <v>2005</v>
      </c>
      <c r="D5" s="31">
        <v>2006</v>
      </c>
      <c r="E5" s="31">
        <v>2007</v>
      </c>
      <c r="F5" s="31">
        <v>2009</v>
      </c>
      <c r="G5" s="31">
        <v>2010</v>
      </c>
      <c r="H5" s="31">
        <v>2011</v>
      </c>
      <c r="I5" s="31">
        <v>2012</v>
      </c>
      <c r="J5" s="31">
        <v>2013</v>
      </c>
      <c r="K5" s="31">
        <v>2014</v>
      </c>
      <c r="L5" s="31">
        <v>2015</v>
      </c>
      <c r="N5" s="127" t="s">
        <v>70</v>
      </c>
      <c r="O5" s="31">
        <v>2016</v>
      </c>
      <c r="P5" s="31">
        <v>2017</v>
      </c>
      <c r="Q5" s="31">
        <v>2018</v>
      </c>
      <c r="R5" s="31">
        <v>2019</v>
      </c>
      <c r="S5" s="31">
        <v>2020</v>
      </c>
      <c r="T5" s="31">
        <v>2021</v>
      </c>
      <c r="U5" s="31">
        <v>2022</v>
      </c>
      <c r="V5" s="31">
        <v>2023</v>
      </c>
      <c r="W5" s="31" t="s">
        <v>115</v>
      </c>
    </row>
    <row r="6" spans="1:168" ht="5.0999999999999996" customHeight="1">
      <c r="A6" s="121"/>
      <c r="B6" s="71"/>
      <c r="C6" s="71"/>
      <c r="D6" s="71"/>
      <c r="E6" s="71"/>
      <c r="F6" s="71"/>
      <c r="G6" s="71"/>
      <c r="H6" s="71"/>
      <c r="I6" s="71"/>
      <c r="J6" s="71"/>
      <c r="K6" s="71"/>
      <c r="N6" s="121"/>
    </row>
    <row r="7" spans="1:168" ht="20.25" customHeight="1">
      <c r="A7" s="121" t="s">
        <v>4</v>
      </c>
      <c r="B7" s="18">
        <f t="shared" ref="B7:E7" si="0">SUM(B8,B13,B16)</f>
        <v>2105977</v>
      </c>
      <c r="C7" s="151">
        <f t="shared" si="0"/>
        <v>1408090</v>
      </c>
      <c r="D7" s="151">
        <f t="shared" si="0"/>
        <v>1129331</v>
      </c>
      <c r="E7" s="151">
        <f t="shared" si="0"/>
        <v>1978885</v>
      </c>
      <c r="F7" s="151">
        <v>9806845.7300000004</v>
      </c>
      <c r="G7" s="151">
        <v>9059371.0599999987</v>
      </c>
      <c r="H7" s="151">
        <v>13394705.579999998</v>
      </c>
      <c r="I7" s="151">
        <v>17723407.77</v>
      </c>
      <c r="J7" s="151">
        <v>29382480.420000002</v>
      </c>
      <c r="K7" s="151">
        <v>29094765.289999999</v>
      </c>
      <c r="L7" s="151">
        <v>24747535</v>
      </c>
      <c r="N7" s="121" t="s">
        <v>4</v>
      </c>
      <c r="O7" s="151">
        <v>41874754</v>
      </c>
      <c r="P7" s="151">
        <v>46063953.120000005</v>
      </c>
      <c r="Q7" s="217">
        <f t="shared" ref="Q7:U7" si="1">SUM(Q16+Q13+Q8)</f>
        <v>50699506.260000005</v>
      </c>
      <c r="R7" s="217">
        <f t="shared" si="1"/>
        <v>29167469</v>
      </c>
      <c r="S7" s="217">
        <f t="shared" si="1"/>
        <v>27645934.289055001</v>
      </c>
      <c r="T7" s="217">
        <f t="shared" si="1"/>
        <v>32235287.40825</v>
      </c>
      <c r="U7" s="217">
        <f t="shared" si="1"/>
        <v>41054641.315624997</v>
      </c>
      <c r="V7" s="217">
        <f>SUM(V16+V13+V8)</f>
        <v>22220078.118000001</v>
      </c>
      <c r="W7" s="217">
        <f>SUM(W16+W13+W8)</f>
        <v>18459797</v>
      </c>
    </row>
    <row r="8" spans="1:168" ht="20.25" customHeight="1">
      <c r="A8" s="121" t="s">
        <v>5</v>
      </c>
      <c r="B8" s="18">
        <f t="shared" ref="B8:E8" si="2">SUM(B9:B12)</f>
        <v>718759</v>
      </c>
      <c r="C8" s="151">
        <f t="shared" si="2"/>
        <v>1054951</v>
      </c>
      <c r="D8" s="151">
        <f t="shared" si="2"/>
        <v>744213</v>
      </c>
      <c r="E8" s="151">
        <f t="shared" si="2"/>
        <v>1576873</v>
      </c>
      <c r="F8" s="151">
        <v>916763</v>
      </c>
      <c r="G8" s="151">
        <v>600134</v>
      </c>
      <c r="H8" s="151">
        <v>464829</v>
      </c>
      <c r="I8" s="151">
        <v>456995</v>
      </c>
      <c r="J8" s="151">
        <v>409936</v>
      </c>
      <c r="K8" s="151">
        <v>2404975</v>
      </c>
      <c r="L8" s="151">
        <v>171285</v>
      </c>
      <c r="N8" s="121" t="s">
        <v>13</v>
      </c>
      <c r="O8" s="151">
        <v>380639</v>
      </c>
      <c r="P8" s="151">
        <v>364465</v>
      </c>
      <c r="Q8" s="151">
        <v>152935</v>
      </c>
      <c r="R8" s="151">
        <v>113277</v>
      </c>
      <c r="S8" s="151">
        <v>88998</v>
      </c>
      <c r="T8" s="151">
        <v>88642</v>
      </c>
      <c r="U8" s="151">
        <v>92832</v>
      </c>
      <c r="V8" s="151">
        <v>96066</v>
      </c>
      <c r="W8" s="151">
        <v>74593</v>
      </c>
      <c r="Z8" s="220"/>
    </row>
    <row r="9" spans="1:168" ht="20.25" customHeight="1">
      <c r="A9" s="200" t="s">
        <v>12</v>
      </c>
      <c r="B9" s="19">
        <v>558152</v>
      </c>
      <c r="C9" s="152">
        <v>840895</v>
      </c>
      <c r="D9" s="152">
        <v>641638</v>
      </c>
      <c r="E9" s="152">
        <v>579738</v>
      </c>
      <c r="F9" s="152">
        <v>533502</v>
      </c>
      <c r="G9" s="152">
        <v>310993</v>
      </c>
      <c r="H9" s="152">
        <v>295580</v>
      </c>
      <c r="I9" s="152">
        <v>289875</v>
      </c>
      <c r="J9" s="152">
        <v>318419</v>
      </c>
      <c r="K9" s="152">
        <v>217943</v>
      </c>
      <c r="L9" s="152">
        <v>112380</v>
      </c>
      <c r="N9" s="122" t="s">
        <v>6</v>
      </c>
      <c r="O9" s="152">
        <v>220027</v>
      </c>
      <c r="P9" s="152">
        <v>207549</v>
      </c>
      <c r="Q9" s="152">
        <v>83930</v>
      </c>
      <c r="R9" s="152">
        <v>32635</v>
      </c>
      <c r="S9" s="152">
        <v>46746</v>
      </c>
      <c r="T9" s="152">
        <v>45734</v>
      </c>
      <c r="U9" s="152">
        <v>48052</v>
      </c>
      <c r="V9" s="152">
        <v>52527</v>
      </c>
      <c r="W9" s="152">
        <v>38076</v>
      </c>
    </row>
    <row r="10" spans="1:168" ht="20.25" customHeight="1">
      <c r="A10" s="200" t="s">
        <v>17</v>
      </c>
      <c r="B10" s="19">
        <v>143664</v>
      </c>
      <c r="C10" s="152">
        <v>195503</v>
      </c>
      <c r="D10" s="152">
        <v>70887</v>
      </c>
      <c r="E10" s="152">
        <v>985829</v>
      </c>
      <c r="F10" s="152">
        <v>361799</v>
      </c>
      <c r="G10" s="152">
        <v>255037</v>
      </c>
      <c r="H10" s="152">
        <v>150791</v>
      </c>
      <c r="I10" s="152">
        <v>161194</v>
      </c>
      <c r="J10" s="152">
        <v>86347</v>
      </c>
      <c r="K10" s="152">
        <v>2182445</v>
      </c>
      <c r="L10" s="152">
        <v>53588</v>
      </c>
      <c r="M10" s="46"/>
      <c r="N10" s="122" t="s">
        <v>7</v>
      </c>
      <c r="O10" s="152">
        <v>154530</v>
      </c>
      <c r="P10" s="152">
        <v>149693</v>
      </c>
      <c r="Q10" s="152">
        <v>66432</v>
      </c>
      <c r="R10" s="152">
        <v>80642</v>
      </c>
      <c r="S10" s="152">
        <v>39357</v>
      </c>
      <c r="T10" s="152">
        <v>40244</v>
      </c>
      <c r="U10" s="152">
        <v>41721</v>
      </c>
      <c r="V10" s="152">
        <v>40820</v>
      </c>
      <c r="W10" s="152">
        <v>34744</v>
      </c>
    </row>
    <row r="11" spans="1:168" ht="20.25" customHeight="1">
      <c r="A11" s="200" t="s">
        <v>23</v>
      </c>
      <c r="B11" s="18" t="s">
        <v>0</v>
      </c>
      <c r="C11" s="152">
        <v>0</v>
      </c>
      <c r="D11" s="152" t="s">
        <v>75</v>
      </c>
      <c r="E11" s="152">
        <v>4413</v>
      </c>
      <c r="F11" s="152">
        <v>885</v>
      </c>
      <c r="G11" s="152">
        <v>857</v>
      </c>
      <c r="H11" s="152">
        <v>457</v>
      </c>
      <c r="I11" s="152" t="s">
        <v>93</v>
      </c>
      <c r="J11" s="152" t="s">
        <v>93</v>
      </c>
      <c r="K11" s="152" t="s">
        <v>93</v>
      </c>
      <c r="L11" s="152" t="s">
        <v>93</v>
      </c>
      <c r="M11" s="46"/>
      <c r="N11" s="122" t="s">
        <v>27</v>
      </c>
      <c r="O11" s="152">
        <v>211</v>
      </c>
      <c r="P11" s="152">
        <v>0</v>
      </c>
      <c r="Q11" s="152">
        <v>0</v>
      </c>
      <c r="R11" s="152">
        <v>0</v>
      </c>
      <c r="S11" s="152">
        <v>0</v>
      </c>
      <c r="T11" s="152">
        <v>0</v>
      </c>
      <c r="U11" s="152">
        <v>0</v>
      </c>
      <c r="V11" s="152">
        <v>0</v>
      </c>
      <c r="W11" s="152">
        <v>0</v>
      </c>
    </row>
    <row r="12" spans="1:168" ht="20.25" customHeight="1">
      <c r="A12" s="200" t="s">
        <v>18</v>
      </c>
      <c r="B12" s="19">
        <v>16943</v>
      </c>
      <c r="C12" s="152">
        <v>18553</v>
      </c>
      <c r="D12" s="152">
        <v>31688</v>
      </c>
      <c r="E12" s="152">
        <v>6893</v>
      </c>
      <c r="F12" s="152">
        <v>20577</v>
      </c>
      <c r="G12" s="152">
        <v>33247</v>
      </c>
      <c r="H12" s="152">
        <v>18001</v>
      </c>
      <c r="I12" s="152">
        <v>5926</v>
      </c>
      <c r="J12" s="152">
        <v>5170</v>
      </c>
      <c r="K12" s="152">
        <v>4587</v>
      </c>
      <c r="L12" s="152">
        <v>5317</v>
      </c>
      <c r="M12" s="46"/>
      <c r="N12" s="122" t="s">
        <v>8</v>
      </c>
      <c r="O12" s="152">
        <v>5871</v>
      </c>
      <c r="P12" s="152">
        <v>7223</v>
      </c>
      <c r="Q12" s="152">
        <v>2573</v>
      </c>
      <c r="R12" s="152">
        <v>0</v>
      </c>
      <c r="S12" s="152">
        <v>2895</v>
      </c>
      <c r="T12" s="152">
        <v>2664</v>
      </c>
      <c r="U12" s="152">
        <v>3059</v>
      </c>
      <c r="V12" s="152">
        <v>2719</v>
      </c>
      <c r="W12" s="152">
        <v>1773</v>
      </c>
    </row>
    <row r="13" spans="1:168" s="8" customFormat="1" ht="20.25" customHeight="1">
      <c r="A13" s="121" t="s">
        <v>9</v>
      </c>
      <c r="B13" s="18">
        <f t="shared" ref="B13:E13" si="3">SUM(B14:B15)</f>
        <v>288094</v>
      </c>
      <c r="C13" s="151">
        <f>SUM(C14:C15)</f>
        <v>353139</v>
      </c>
      <c r="D13" s="151">
        <f t="shared" si="3"/>
        <v>385118</v>
      </c>
      <c r="E13" s="151">
        <f t="shared" si="3"/>
        <v>402012</v>
      </c>
      <c r="F13" s="151">
        <v>378608</v>
      </c>
      <c r="G13" s="151">
        <v>224369</v>
      </c>
      <c r="H13" s="151">
        <v>203494</v>
      </c>
      <c r="I13" s="151">
        <v>154072</v>
      </c>
      <c r="J13" s="151">
        <v>160481</v>
      </c>
      <c r="K13" s="151">
        <v>164494.28999999998</v>
      </c>
      <c r="L13" s="151">
        <v>166995</v>
      </c>
      <c r="M13" s="46"/>
      <c r="N13" s="121" t="s">
        <v>14</v>
      </c>
      <c r="O13" s="151">
        <v>189364</v>
      </c>
      <c r="P13" s="151">
        <v>166038</v>
      </c>
      <c r="Q13" s="151">
        <v>141263</v>
      </c>
      <c r="R13" s="151">
        <v>63119</v>
      </c>
      <c r="S13" s="151">
        <v>72270</v>
      </c>
      <c r="T13" s="151">
        <v>65516</v>
      </c>
      <c r="U13" s="151">
        <v>79784</v>
      </c>
      <c r="V13" s="151">
        <v>67546</v>
      </c>
      <c r="W13" s="151">
        <v>47205</v>
      </c>
    </row>
    <row r="14" spans="1:168" ht="20.25" customHeight="1">
      <c r="A14" s="200" t="s">
        <v>16</v>
      </c>
      <c r="B14" s="19">
        <v>247376</v>
      </c>
      <c r="C14" s="152">
        <v>308687</v>
      </c>
      <c r="D14" s="152">
        <v>337939</v>
      </c>
      <c r="E14" s="152">
        <v>349905</v>
      </c>
      <c r="F14" s="152">
        <v>330422</v>
      </c>
      <c r="G14" s="152">
        <v>181980</v>
      </c>
      <c r="H14" s="152">
        <v>158648</v>
      </c>
      <c r="I14" s="152">
        <v>114265</v>
      </c>
      <c r="J14" s="152">
        <v>111665</v>
      </c>
      <c r="K14" s="152">
        <v>109396.09999999999</v>
      </c>
      <c r="L14" s="152">
        <v>98207</v>
      </c>
      <c r="M14" s="46"/>
      <c r="N14" s="122" t="s">
        <v>10</v>
      </c>
      <c r="O14" s="152">
        <v>152213</v>
      </c>
      <c r="P14" s="152">
        <v>144421</v>
      </c>
      <c r="Q14" s="152">
        <v>111368</v>
      </c>
      <c r="R14" s="152">
        <v>42052</v>
      </c>
      <c r="S14" s="152">
        <v>38761</v>
      </c>
      <c r="T14" s="152">
        <v>38519</v>
      </c>
      <c r="U14" s="152">
        <v>39963</v>
      </c>
      <c r="V14" s="152">
        <v>35199</v>
      </c>
      <c r="W14" s="152">
        <v>26897</v>
      </c>
    </row>
    <row r="15" spans="1:168" ht="20.25" customHeight="1">
      <c r="A15" s="200" t="s">
        <v>15</v>
      </c>
      <c r="B15" s="19">
        <v>40718</v>
      </c>
      <c r="C15" s="152">
        <v>44452</v>
      </c>
      <c r="D15" s="152">
        <v>47179</v>
      </c>
      <c r="E15" s="152">
        <v>52107</v>
      </c>
      <c r="F15" s="152">
        <v>48186</v>
      </c>
      <c r="G15" s="152">
        <v>42389</v>
      </c>
      <c r="H15" s="152">
        <v>44846</v>
      </c>
      <c r="I15" s="152">
        <v>39807</v>
      </c>
      <c r="J15" s="152">
        <v>48816</v>
      </c>
      <c r="K15" s="152">
        <v>55098.19</v>
      </c>
      <c r="L15" s="152">
        <v>68788</v>
      </c>
      <c r="M15" s="46"/>
      <c r="N15" s="122" t="s">
        <v>11</v>
      </c>
      <c r="O15" s="152">
        <v>37151</v>
      </c>
      <c r="P15" s="152">
        <v>21617</v>
      </c>
      <c r="Q15" s="152">
        <v>29895</v>
      </c>
      <c r="R15" s="152">
        <v>21067</v>
      </c>
      <c r="S15" s="152">
        <v>33509</v>
      </c>
      <c r="T15" s="152">
        <v>26997</v>
      </c>
      <c r="U15" s="152">
        <v>39821</v>
      </c>
      <c r="V15" s="152">
        <v>32347</v>
      </c>
      <c r="W15" s="152">
        <v>20308</v>
      </c>
      <c r="FL15" s="52"/>
    </row>
    <row r="16" spans="1:168" ht="24" customHeight="1">
      <c r="A16" s="165" t="s">
        <v>96</v>
      </c>
      <c r="B16" s="18">
        <v>1099124</v>
      </c>
      <c r="C16" s="151" t="str">
        <f>C17</f>
        <v>Trucha Crianza</v>
      </c>
      <c r="D16" s="151" t="str">
        <f>D17</f>
        <v>Trucha Crianza</v>
      </c>
      <c r="E16" s="151" t="str">
        <f>E17</f>
        <v>Trucha Crianza</v>
      </c>
      <c r="F16" s="151">
        <v>8511474.7300000004</v>
      </c>
      <c r="G16" s="151">
        <v>8234868.0599999987</v>
      </c>
      <c r="H16" s="151">
        <v>12726382.579999998</v>
      </c>
      <c r="I16" s="151">
        <v>17112340.77</v>
      </c>
      <c r="J16" s="151">
        <v>28812063.420000002</v>
      </c>
      <c r="K16" s="151">
        <v>26525296</v>
      </c>
      <c r="L16" s="151">
        <v>24409255</v>
      </c>
      <c r="M16" s="46"/>
      <c r="N16" s="165" t="s">
        <v>96</v>
      </c>
      <c r="O16" s="151">
        <v>41304751</v>
      </c>
      <c r="P16" s="151">
        <v>45533450.120000005</v>
      </c>
      <c r="Q16" s="151">
        <v>50405308.260000005</v>
      </c>
      <c r="R16" s="151">
        <v>28991073</v>
      </c>
      <c r="S16" s="151">
        <v>27484666.289055001</v>
      </c>
      <c r="T16" s="151">
        <v>32081129.40825</v>
      </c>
      <c r="U16" s="151">
        <v>40882025.315624997</v>
      </c>
      <c r="V16" s="151">
        <v>22056466.118000001</v>
      </c>
      <c r="W16" s="151">
        <v>18337999</v>
      </c>
    </row>
    <row r="17" spans="1:23" ht="20.25" customHeight="1">
      <c r="A17" s="200" t="s">
        <v>97</v>
      </c>
      <c r="B17" s="122" t="s">
        <v>97</v>
      </c>
      <c r="C17" s="122" t="s">
        <v>97</v>
      </c>
      <c r="D17" s="122" t="s">
        <v>97</v>
      </c>
      <c r="E17" s="122" t="s">
        <v>97</v>
      </c>
      <c r="F17" s="152">
        <v>8511474.7300000004</v>
      </c>
      <c r="G17" s="152">
        <v>8234868.0599999987</v>
      </c>
      <c r="H17" s="152">
        <v>12726382.579999998</v>
      </c>
      <c r="I17" s="152">
        <v>17112340.77</v>
      </c>
      <c r="J17" s="152">
        <v>28812063.420000002</v>
      </c>
      <c r="K17" s="152">
        <v>26525296</v>
      </c>
      <c r="L17" s="152">
        <v>24409255</v>
      </c>
      <c r="M17" s="46"/>
      <c r="N17" s="122" t="s">
        <v>97</v>
      </c>
      <c r="O17" s="152">
        <v>41304751</v>
      </c>
      <c r="P17" s="152">
        <v>45533450.120000005</v>
      </c>
      <c r="Q17" s="152">
        <v>50405308.260000005</v>
      </c>
      <c r="R17" s="7">
        <v>28991073</v>
      </c>
      <c r="S17" s="7">
        <v>27484666.289055001</v>
      </c>
      <c r="T17" s="7">
        <v>32081129.40825</v>
      </c>
      <c r="U17" s="7">
        <v>40882025.315624997</v>
      </c>
      <c r="V17" s="152">
        <v>22056466</v>
      </c>
      <c r="W17" s="152">
        <v>18337999</v>
      </c>
    </row>
    <row r="18" spans="1:23" ht="5.0999999999999996" customHeight="1">
      <c r="A18" s="48"/>
      <c r="B18" s="53"/>
      <c r="C18" s="54"/>
      <c r="D18" s="54"/>
      <c r="E18" s="55"/>
      <c r="F18" s="55"/>
      <c r="G18" s="55"/>
      <c r="H18" s="55"/>
      <c r="I18" s="55"/>
      <c r="J18" s="55"/>
      <c r="K18" s="55"/>
      <c r="L18" s="55"/>
      <c r="M18" s="46"/>
      <c r="N18" s="48"/>
      <c r="O18" s="55"/>
      <c r="P18" s="55"/>
      <c r="Q18" s="55"/>
      <c r="R18" s="55"/>
      <c r="S18" s="55"/>
      <c r="T18" s="55"/>
      <c r="U18" s="55"/>
      <c r="V18" s="55"/>
      <c r="W18" s="55"/>
    </row>
    <row r="19" spans="1:23" ht="11.1" customHeight="1">
      <c r="A19" s="70" t="s">
        <v>118</v>
      </c>
      <c r="B19" s="18"/>
      <c r="C19" s="19"/>
      <c r="D19" s="19"/>
      <c r="E19" s="20"/>
      <c r="F19" s="20"/>
      <c r="G19" s="20"/>
      <c r="H19" s="20"/>
      <c r="I19" s="20"/>
      <c r="J19" s="20"/>
      <c r="K19" s="20"/>
      <c r="L19" s="160"/>
      <c r="M19" s="46"/>
      <c r="O19" s="20"/>
      <c r="P19" s="20"/>
      <c r="Q19" s="20"/>
      <c r="R19" s="20"/>
      <c r="S19" s="20"/>
      <c r="T19" s="20"/>
    </row>
    <row r="20" spans="1:23" ht="11.1" customHeight="1">
      <c r="A20" s="4" t="s">
        <v>95</v>
      </c>
      <c r="B20"/>
      <c r="C20"/>
      <c r="D20"/>
      <c r="E20"/>
      <c r="F20"/>
      <c r="G20"/>
      <c r="H20"/>
      <c r="I20"/>
      <c r="J20"/>
      <c r="K20"/>
      <c r="L20"/>
      <c r="M20" s="46"/>
      <c r="O20"/>
      <c r="P20"/>
      <c r="Q20"/>
      <c r="R20"/>
      <c r="S20" s="46"/>
      <c r="T20" s="46"/>
    </row>
    <row r="21" spans="1:23" ht="11.25" customHeight="1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6"/>
      <c r="N21" s="46"/>
    </row>
    <row r="22" spans="1:23" ht="12" customHeight="1">
      <c r="A22" s="4"/>
      <c r="B22" s="70"/>
      <c r="C22" s="70"/>
      <c r="D22" s="70"/>
    </row>
    <row r="23" spans="1:23" ht="12" customHeight="1"/>
    <row r="25" spans="1:23">
      <c r="M25" s="46"/>
      <c r="N25" s="46"/>
    </row>
  </sheetData>
  <mergeCells count="4">
    <mergeCell ref="A3:L3"/>
    <mergeCell ref="N3:R3"/>
    <mergeCell ref="A2:L2"/>
    <mergeCell ref="N2:T2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defaultGridColor="0" colorId="49" zoomScaleNormal="100" zoomScaleSheetLayoutView="145" workbookViewId="0">
      <selection sqref="A1:T1"/>
    </sheetView>
  </sheetViews>
  <sheetFormatPr baseColWidth="10" defaultRowHeight="12.75"/>
  <cols>
    <col min="1" max="1" width="14.5703125" style="1" customWidth="1"/>
    <col min="2" max="2" width="9" style="1" hidden="1" customWidth="1"/>
    <col min="3" max="3" width="9.28515625" style="1" hidden="1" customWidth="1"/>
    <col min="4" max="11" width="10.28515625" style="1" hidden="1" customWidth="1"/>
    <col min="12" max="12" width="9.85546875" style="1" hidden="1" customWidth="1"/>
    <col min="13" max="13" width="9.7109375" style="1" hidden="1" customWidth="1"/>
    <col min="14" max="19" width="9.7109375" style="1" customWidth="1"/>
    <col min="20" max="16384" width="11.42578125" style="1"/>
  </cols>
  <sheetData>
    <row r="1" spans="1:20" s="3" customFormat="1" ht="27.95" customHeight="1">
      <c r="A1" s="246" t="s">
        <v>128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</row>
    <row r="2" spans="1:20" ht="12" customHeight="1">
      <c r="A2" s="73" t="s">
        <v>106</v>
      </c>
      <c r="B2" s="56"/>
      <c r="C2" s="56"/>
      <c r="D2" s="56"/>
      <c r="E2" s="56"/>
      <c r="F2" s="56"/>
      <c r="G2" s="56"/>
      <c r="Q2" s="173"/>
      <c r="R2" s="195"/>
    </row>
    <row r="3" spans="1:20" ht="5.0999999999999996" customHeight="1">
      <c r="A3" s="41"/>
      <c r="B3" s="56"/>
      <c r="C3" s="56"/>
      <c r="D3" s="56"/>
      <c r="E3" s="56"/>
      <c r="F3" s="56"/>
      <c r="G3" s="56"/>
    </row>
    <row r="4" spans="1:20" ht="20.25" customHeight="1">
      <c r="A4" s="175" t="s">
        <v>21</v>
      </c>
      <c r="B4" s="57">
        <v>2004</v>
      </c>
      <c r="C4" s="57">
        <v>2005</v>
      </c>
      <c r="D4" s="57">
        <v>2006</v>
      </c>
      <c r="E4" s="57">
        <v>2007</v>
      </c>
      <c r="F4" s="57">
        <v>2009</v>
      </c>
      <c r="G4" s="57">
        <v>2010</v>
      </c>
      <c r="H4" s="57">
        <v>2011</v>
      </c>
      <c r="I4" s="57">
        <v>2012</v>
      </c>
      <c r="J4" s="57">
        <v>2013</v>
      </c>
      <c r="K4" s="57">
        <v>2014</v>
      </c>
      <c r="L4" s="143">
        <v>2015</v>
      </c>
      <c r="M4" s="57">
        <v>2017</v>
      </c>
      <c r="N4" s="57">
        <v>2018</v>
      </c>
      <c r="O4" s="57">
        <v>2019</v>
      </c>
      <c r="P4" s="57">
        <v>2020</v>
      </c>
      <c r="Q4" s="57">
        <v>2021</v>
      </c>
      <c r="R4" s="57">
        <v>2022</v>
      </c>
      <c r="S4" s="57">
        <v>2023</v>
      </c>
      <c r="T4" s="31" t="s">
        <v>115</v>
      </c>
    </row>
    <row r="5" spans="1:20" ht="5.0999999999999996" customHeight="1">
      <c r="A5" s="58"/>
      <c r="B5" s="59"/>
      <c r="C5" s="59"/>
      <c r="D5" s="59"/>
      <c r="E5" s="59"/>
      <c r="F5" s="59"/>
      <c r="G5" s="59"/>
      <c r="H5" s="59"/>
      <c r="I5" s="59"/>
      <c r="J5" s="59"/>
    </row>
    <row r="6" spans="1:20" ht="21.95" customHeight="1">
      <c r="A6" s="60" t="s">
        <v>4</v>
      </c>
      <c r="B6" s="23">
        <f t="shared" ref="B6:E6" si="0">SUM(B7,B16)</f>
        <v>2533546</v>
      </c>
      <c r="C6" s="134">
        <f>SUM(C7,C16)</f>
        <v>3864885</v>
      </c>
      <c r="D6" s="134">
        <f>SUM(D7,D16)</f>
        <v>3740981</v>
      </c>
      <c r="E6" s="134">
        <f t="shared" si="0"/>
        <v>4550131</v>
      </c>
      <c r="F6" s="134">
        <v>10286732</v>
      </c>
      <c r="G6" s="134">
        <v>9353404</v>
      </c>
      <c r="H6" s="134">
        <v>14791679.34</v>
      </c>
      <c r="I6" s="134">
        <v>17880717.5</v>
      </c>
      <c r="J6" s="134">
        <v>29613158.549999997</v>
      </c>
      <c r="K6" s="134">
        <v>26999515.34</v>
      </c>
      <c r="L6" s="134">
        <v>33329014</v>
      </c>
      <c r="M6" s="134">
        <v>45940995.210000001</v>
      </c>
      <c r="N6" s="195">
        <f t="shared" ref="N6:Q6" si="1">SUM(N16+N8+N13)</f>
        <v>51222397.670000009</v>
      </c>
      <c r="O6" s="195">
        <f t="shared" si="1"/>
        <v>29515894</v>
      </c>
      <c r="P6" s="195">
        <f t="shared" si="1"/>
        <v>33484550.769134998</v>
      </c>
      <c r="Q6" s="195">
        <f t="shared" si="1"/>
        <v>32622112.087624997</v>
      </c>
      <c r="R6" s="195">
        <f>SUM(R16+R8+R13)</f>
        <v>41817366.062500007</v>
      </c>
      <c r="S6" s="195">
        <f>SUM(S16+S8+S13)</f>
        <v>22640477</v>
      </c>
      <c r="T6" s="195">
        <f>SUM(T16+T8+T13)</f>
        <v>19130890.5</v>
      </c>
    </row>
    <row r="7" spans="1:20" ht="21.95" customHeight="1">
      <c r="A7" s="60" t="s">
        <v>109</v>
      </c>
      <c r="B7" s="23">
        <f t="shared" ref="B7:E7" si="2">SUM(B8,B13)</f>
        <v>1334110</v>
      </c>
      <c r="C7" s="134">
        <f>SUM(C8,C13)</f>
        <v>2037365</v>
      </c>
      <c r="D7" s="134">
        <f t="shared" si="2"/>
        <v>1445932</v>
      </c>
      <c r="E7" s="134">
        <f t="shared" si="2"/>
        <v>2541326</v>
      </c>
      <c r="F7" s="134">
        <v>1698716</v>
      </c>
      <c r="G7" s="134">
        <v>1039391</v>
      </c>
      <c r="H7" s="134">
        <v>982440</v>
      </c>
      <c r="I7" s="134">
        <v>768377</v>
      </c>
      <c r="J7" s="134">
        <v>634422</v>
      </c>
      <c r="K7" s="134">
        <v>473589</v>
      </c>
      <c r="L7" s="134">
        <v>462100</v>
      </c>
      <c r="M7" s="134">
        <v>566273</v>
      </c>
      <c r="N7" s="134">
        <v>307946</v>
      </c>
      <c r="O7" s="134">
        <v>231982</v>
      </c>
      <c r="P7" s="134">
        <f>P8+P13</f>
        <v>169609</v>
      </c>
      <c r="Q7" s="134">
        <f t="shared" ref="Q7" si="3">Q8+Q13</f>
        <v>164419</v>
      </c>
      <c r="R7" s="195">
        <v>171758</v>
      </c>
      <c r="S7" s="195">
        <v>190486</v>
      </c>
      <c r="T7" s="8">
        <v>140503</v>
      </c>
    </row>
    <row r="8" spans="1:20" ht="21.95" customHeight="1">
      <c r="A8" s="197" t="s">
        <v>5</v>
      </c>
      <c r="B8" s="23">
        <f t="shared" ref="B8:E8" si="4">SUM(B9:B12)</f>
        <v>981441</v>
      </c>
      <c r="C8" s="134">
        <f t="shared" si="4"/>
        <v>1566925</v>
      </c>
      <c r="D8" s="134">
        <f t="shared" si="4"/>
        <v>903966</v>
      </c>
      <c r="E8" s="134">
        <f t="shared" si="4"/>
        <v>2016046</v>
      </c>
      <c r="F8" s="134">
        <v>1214184</v>
      </c>
      <c r="G8" s="134">
        <v>755690</v>
      </c>
      <c r="H8" s="134">
        <v>648571</v>
      </c>
      <c r="I8" s="134">
        <v>580339</v>
      </c>
      <c r="J8" s="134">
        <v>457734</v>
      </c>
      <c r="K8" s="134">
        <v>296607</v>
      </c>
      <c r="L8" s="134">
        <v>265688</v>
      </c>
      <c r="M8" s="134">
        <v>399252</v>
      </c>
      <c r="N8" s="134">
        <v>154075</v>
      </c>
      <c r="O8" s="134">
        <v>151452</v>
      </c>
      <c r="P8" s="134">
        <v>91031</v>
      </c>
      <c r="Q8" s="134">
        <v>92811</v>
      </c>
      <c r="R8" s="134">
        <v>92159</v>
      </c>
      <c r="S8" s="134">
        <v>114549</v>
      </c>
      <c r="T8" s="8">
        <v>85726</v>
      </c>
    </row>
    <row r="9" spans="1:20" ht="21.95" customHeight="1">
      <c r="A9" s="199" t="s">
        <v>12</v>
      </c>
      <c r="B9" s="20">
        <v>675335</v>
      </c>
      <c r="C9" s="101">
        <v>1034737</v>
      </c>
      <c r="D9" s="101">
        <v>754975</v>
      </c>
      <c r="E9" s="101">
        <v>685115</v>
      </c>
      <c r="F9" s="101">
        <v>670394</v>
      </c>
      <c r="G9" s="101">
        <v>393874</v>
      </c>
      <c r="H9" s="101">
        <v>430538</v>
      </c>
      <c r="I9" s="101">
        <v>384659</v>
      </c>
      <c r="J9" s="101">
        <v>352234</v>
      </c>
      <c r="K9" s="101">
        <v>195026</v>
      </c>
      <c r="L9" s="101">
        <v>153413</v>
      </c>
      <c r="M9" s="101">
        <v>221834</v>
      </c>
      <c r="N9" s="101">
        <v>92870</v>
      </c>
      <c r="O9" s="101">
        <v>69224</v>
      </c>
      <c r="P9" s="101">
        <v>45924</v>
      </c>
      <c r="Q9" s="101">
        <v>45820</v>
      </c>
      <c r="R9" s="101">
        <v>47155</v>
      </c>
      <c r="S9" s="101">
        <v>62243</v>
      </c>
      <c r="T9" s="152">
        <v>46007</v>
      </c>
    </row>
    <row r="10" spans="1:20" ht="21.95" customHeight="1">
      <c r="A10" s="199" t="s">
        <v>17</v>
      </c>
      <c r="B10" s="20">
        <v>284913</v>
      </c>
      <c r="C10" s="101">
        <v>509866</v>
      </c>
      <c r="D10" s="101">
        <v>118366</v>
      </c>
      <c r="E10" s="101">
        <v>1309890</v>
      </c>
      <c r="F10" s="101">
        <v>517245</v>
      </c>
      <c r="G10" s="101">
        <v>319309</v>
      </c>
      <c r="H10" s="101">
        <v>195084</v>
      </c>
      <c r="I10" s="101">
        <v>187430</v>
      </c>
      <c r="J10" s="101">
        <v>100330</v>
      </c>
      <c r="K10" s="101">
        <v>92918</v>
      </c>
      <c r="L10" s="101">
        <v>103996</v>
      </c>
      <c r="M10" s="101">
        <v>169870</v>
      </c>
      <c r="N10" s="101">
        <v>57850</v>
      </c>
      <c r="O10" s="101">
        <v>79272</v>
      </c>
      <c r="P10" s="101">
        <v>41982</v>
      </c>
      <c r="Q10" s="101">
        <v>43991</v>
      </c>
      <c r="R10" s="101">
        <v>41444</v>
      </c>
      <c r="S10" s="101">
        <v>48227</v>
      </c>
      <c r="T10" s="152">
        <v>37365</v>
      </c>
    </row>
    <row r="11" spans="1:20" ht="21.95" customHeight="1">
      <c r="A11" s="199" t="s">
        <v>23</v>
      </c>
      <c r="B11" s="19" t="s">
        <v>0</v>
      </c>
      <c r="C11" s="101">
        <v>0</v>
      </c>
      <c r="D11" s="101" t="s">
        <v>75</v>
      </c>
      <c r="E11" s="101">
        <v>10185</v>
      </c>
      <c r="F11" s="101">
        <v>1102</v>
      </c>
      <c r="G11" s="101">
        <v>41442</v>
      </c>
      <c r="H11" s="101">
        <v>656</v>
      </c>
      <c r="I11" s="101" t="s">
        <v>75</v>
      </c>
      <c r="J11" s="101" t="s">
        <v>75</v>
      </c>
      <c r="K11" s="101">
        <v>32</v>
      </c>
      <c r="L11" s="101">
        <v>32</v>
      </c>
      <c r="M11" s="101">
        <v>0</v>
      </c>
      <c r="N11" s="101" t="s">
        <v>75</v>
      </c>
      <c r="O11" s="101">
        <v>970</v>
      </c>
      <c r="P11" s="101">
        <v>239</v>
      </c>
      <c r="Q11" s="101">
        <v>0</v>
      </c>
      <c r="R11" s="101">
        <v>0</v>
      </c>
      <c r="S11" s="101">
        <v>0</v>
      </c>
      <c r="T11" s="101">
        <v>0</v>
      </c>
    </row>
    <row r="12" spans="1:20" ht="21.95" customHeight="1">
      <c r="A12" s="199" t="s">
        <v>18</v>
      </c>
      <c r="B12" s="20">
        <v>21193</v>
      </c>
      <c r="C12" s="135">
        <v>22322</v>
      </c>
      <c r="D12" s="101">
        <v>30625</v>
      </c>
      <c r="E12" s="101">
        <v>10856</v>
      </c>
      <c r="F12" s="101">
        <v>25443</v>
      </c>
      <c r="G12" s="101">
        <v>1065</v>
      </c>
      <c r="H12" s="101">
        <v>22293</v>
      </c>
      <c r="I12" s="101">
        <v>8250</v>
      </c>
      <c r="J12" s="101">
        <v>5170</v>
      </c>
      <c r="K12" s="101">
        <v>8631</v>
      </c>
      <c r="L12" s="101">
        <v>8247</v>
      </c>
      <c r="M12" s="101">
        <v>7548</v>
      </c>
      <c r="N12" s="101">
        <v>3355</v>
      </c>
      <c r="O12" s="101">
        <v>1986</v>
      </c>
      <c r="P12" s="101">
        <v>2886</v>
      </c>
      <c r="Q12" s="101">
        <v>3000</v>
      </c>
      <c r="R12" s="101">
        <v>3560</v>
      </c>
      <c r="S12" s="101">
        <v>4079</v>
      </c>
      <c r="T12" s="152">
        <v>2354</v>
      </c>
    </row>
    <row r="13" spans="1:20" ht="21.95" customHeight="1">
      <c r="A13" s="197" t="s">
        <v>19</v>
      </c>
      <c r="B13" s="23">
        <f t="shared" ref="B13:D13" si="5">SUM(B14:B15)</f>
        <v>352669</v>
      </c>
      <c r="C13" s="134">
        <f t="shared" si="5"/>
        <v>470440</v>
      </c>
      <c r="D13" s="134">
        <f t="shared" si="5"/>
        <v>541966</v>
      </c>
      <c r="E13" s="134">
        <f>SUM(E14:E15)</f>
        <v>525280</v>
      </c>
      <c r="F13" s="134">
        <v>484532</v>
      </c>
      <c r="G13" s="134">
        <v>283701</v>
      </c>
      <c r="H13" s="134">
        <v>333869</v>
      </c>
      <c r="I13" s="134">
        <v>188038</v>
      </c>
      <c r="J13" s="134">
        <v>176688</v>
      </c>
      <c r="K13" s="134">
        <v>176982</v>
      </c>
      <c r="L13" s="134">
        <v>196412</v>
      </c>
      <c r="M13" s="134">
        <v>167021</v>
      </c>
      <c r="N13" s="134">
        <v>153871</v>
      </c>
      <c r="O13" s="134">
        <v>80530</v>
      </c>
      <c r="P13" s="134">
        <v>78578</v>
      </c>
      <c r="Q13" s="134">
        <v>71608</v>
      </c>
      <c r="R13" s="134">
        <v>79599</v>
      </c>
      <c r="S13" s="134">
        <v>75937</v>
      </c>
      <c r="T13" s="151">
        <v>54777</v>
      </c>
    </row>
    <row r="14" spans="1:20" ht="21.95" customHeight="1">
      <c r="A14" s="199" t="s">
        <v>16</v>
      </c>
      <c r="B14" s="20">
        <v>302658</v>
      </c>
      <c r="C14" s="101">
        <v>418078</v>
      </c>
      <c r="D14" s="101">
        <v>482165</v>
      </c>
      <c r="E14" s="101">
        <v>466214</v>
      </c>
      <c r="F14" s="101">
        <v>423629</v>
      </c>
      <c r="G14" s="101">
        <v>229967</v>
      </c>
      <c r="H14" s="101">
        <v>262150</v>
      </c>
      <c r="I14" s="101">
        <v>138559</v>
      </c>
      <c r="J14" s="101">
        <v>118178</v>
      </c>
      <c r="K14" s="101">
        <v>108602</v>
      </c>
      <c r="L14" s="101">
        <v>102931</v>
      </c>
      <c r="M14" s="101">
        <v>144667</v>
      </c>
      <c r="N14" s="101">
        <v>119764</v>
      </c>
      <c r="O14" s="101">
        <v>49915</v>
      </c>
      <c r="P14" s="101">
        <v>42181</v>
      </c>
      <c r="Q14" s="101">
        <v>40794</v>
      </c>
      <c r="R14" s="101">
        <v>42907</v>
      </c>
      <c r="S14" s="101">
        <v>38945</v>
      </c>
      <c r="T14" s="152">
        <v>26536</v>
      </c>
    </row>
    <row r="15" spans="1:20" ht="21.95" customHeight="1">
      <c r="A15" s="199" t="s">
        <v>15</v>
      </c>
      <c r="B15" s="20">
        <v>50011</v>
      </c>
      <c r="C15" s="101">
        <v>52362</v>
      </c>
      <c r="D15" s="101">
        <v>59801</v>
      </c>
      <c r="E15" s="101">
        <v>59066</v>
      </c>
      <c r="F15" s="101">
        <v>60903</v>
      </c>
      <c r="G15" s="101">
        <v>53734</v>
      </c>
      <c r="H15" s="101">
        <v>71719</v>
      </c>
      <c r="I15" s="101">
        <v>49479</v>
      </c>
      <c r="J15" s="101">
        <v>58510</v>
      </c>
      <c r="K15" s="101">
        <v>68380</v>
      </c>
      <c r="L15" s="101">
        <v>93481</v>
      </c>
      <c r="M15" s="101">
        <v>22354</v>
      </c>
      <c r="N15" s="101">
        <v>34107</v>
      </c>
      <c r="O15" s="101">
        <v>30615</v>
      </c>
      <c r="P15" s="101">
        <v>36397</v>
      </c>
      <c r="Q15" s="101">
        <v>30814</v>
      </c>
      <c r="R15" s="101">
        <v>36692</v>
      </c>
      <c r="S15" s="101">
        <v>36992</v>
      </c>
      <c r="T15" s="152">
        <v>28241</v>
      </c>
    </row>
    <row r="16" spans="1:20" ht="21.95" customHeight="1">
      <c r="A16" s="60" t="s">
        <v>45</v>
      </c>
      <c r="B16" s="23">
        <f t="shared" ref="B16" si="6">+B17</f>
        <v>1199436</v>
      </c>
      <c r="C16" s="134">
        <f>+C17</f>
        <v>1827520</v>
      </c>
      <c r="D16" s="134">
        <f t="shared" ref="D16:E16" si="7">+D17</f>
        <v>2295049</v>
      </c>
      <c r="E16" s="134">
        <f t="shared" si="7"/>
        <v>2008805</v>
      </c>
      <c r="F16" s="134">
        <v>8588016</v>
      </c>
      <c r="G16" s="134">
        <v>8314013</v>
      </c>
      <c r="H16" s="134">
        <v>13809239.34</v>
      </c>
      <c r="I16" s="134">
        <v>17112340.5</v>
      </c>
      <c r="J16" s="134">
        <v>28978736.549999997</v>
      </c>
      <c r="K16" s="134">
        <v>26525926.34</v>
      </c>
      <c r="L16" s="134">
        <v>32866914</v>
      </c>
      <c r="M16" s="134">
        <v>45374722.210000001</v>
      </c>
      <c r="N16" s="134">
        <v>50914451.670000009</v>
      </c>
      <c r="O16" s="134">
        <v>29283912</v>
      </c>
      <c r="P16" s="134">
        <v>33314941.769134998</v>
      </c>
      <c r="Q16" s="134">
        <v>32457693.087624997</v>
      </c>
      <c r="R16" s="134">
        <v>41645608.062500007</v>
      </c>
      <c r="S16" s="134">
        <v>22449991</v>
      </c>
      <c r="T16" s="151">
        <v>18990387.5</v>
      </c>
    </row>
    <row r="17" spans="1:20" ht="21.95" customHeight="1">
      <c r="A17" s="198" t="s">
        <v>122</v>
      </c>
      <c r="B17" s="20">
        <v>1199436</v>
      </c>
      <c r="C17" s="101">
        <v>1827520</v>
      </c>
      <c r="D17" s="101">
        <v>2295049</v>
      </c>
      <c r="E17" s="101">
        <v>2008805</v>
      </c>
      <c r="F17" s="101">
        <v>8588016</v>
      </c>
      <c r="G17" s="101">
        <v>8314013</v>
      </c>
      <c r="H17" s="101">
        <v>13809239.34</v>
      </c>
      <c r="I17" s="101">
        <v>17112340.5</v>
      </c>
      <c r="J17" s="101">
        <v>28978736.549999997</v>
      </c>
      <c r="K17" s="101">
        <v>26525926.34</v>
      </c>
      <c r="L17" s="101">
        <v>32866914</v>
      </c>
      <c r="M17" s="101">
        <v>45374722.210000001</v>
      </c>
      <c r="N17" s="101">
        <v>50914451.670000009</v>
      </c>
      <c r="O17" s="101">
        <v>29283912</v>
      </c>
      <c r="P17" s="101">
        <v>33314941.769134998</v>
      </c>
      <c r="Q17" s="101">
        <v>32457693.087624997</v>
      </c>
      <c r="R17" s="101">
        <v>41645608.062500007</v>
      </c>
      <c r="S17" s="101">
        <v>22449991</v>
      </c>
      <c r="T17" s="152">
        <v>18990387.5</v>
      </c>
    </row>
    <row r="18" spans="1:20" ht="5.0999999999999996" customHeight="1">
      <c r="A18" s="61"/>
      <c r="B18" s="21"/>
      <c r="C18" s="62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55"/>
    </row>
    <row r="19" spans="1:20" ht="11.1" customHeight="1">
      <c r="A19" s="193" t="s">
        <v>118</v>
      </c>
      <c r="B19" s="179"/>
      <c r="C19" s="179"/>
      <c r="D19" s="20"/>
      <c r="E19" s="20"/>
      <c r="F19" s="20"/>
      <c r="G19" s="20"/>
      <c r="H19" s="20"/>
      <c r="I19" s="20"/>
      <c r="J19" s="20"/>
      <c r="K19" s="20"/>
      <c r="L19" s="160"/>
      <c r="N19" s="20"/>
      <c r="O19" s="20"/>
      <c r="P19" s="20"/>
      <c r="Q19" s="20"/>
    </row>
    <row r="20" spans="1:20" s="178" customFormat="1" ht="11.1" customHeight="1">
      <c r="A20" s="176" t="s">
        <v>105</v>
      </c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N20" s="177"/>
    </row>
    <row r="21" spans="1:20" ht="11.25" customHeight="1"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20" ht="15.75" customHeight="1">
      <c r="A22" s="72"/>
      <c r="B22" s="20"/>
      <c r="C22" s="20"/>
      <c r="D22" s="20"/>
      <c r="E22" s="20"/>
      <c r="F22" s="20"/>
      <c r="G22" s="20" t="s">
        <v>91</v>
      </c>
      <c r="H22" s="20"/>
      <c r="I22" s="20"/>
      <c r="J22" s="20"/>
    </row>
    <row r="23" spans="1:20" s="3" customFormat="1" ht="12" customHeight="1">
      <c r="A23" s="72"/>
      <c r="B23" s="26"/>
      <c r="C23" s="26"/>
      <c r="D23" s="26"/>
      <c r="I23" s="27"/>
    </row>
    <row r="24" spans="1:20" s="28" customFormat="1" ht="12" customHeight="1">
      <c r="A24" s="63"/>
      <c r="B24" s="64"/>
      <c r="C24" s="64"/>
      <c r="D24" s="64"/>
      <c r="E24" s="64"/>
      <c r="F24" s="64"/>
      <c r="G24" s="64"/>
      <c r="I24" s="27"/>
    </row>
    <row r="25" spans="1:20" s="8" customFormat="1" ht="12" customHeight="1">
      <c r="B25" s="9"/>
      <c r="C25" s="9"/>
      <c r="D25" s="9"/>
      <c r="E25" s="9"/>
      <c r="F25" s="65"/>
      <c r="G25" s="65"/>
      <c r="I25" s="14"/>
    </row>
    <row r="26" spans="1:20" s="8" customFormat="1" ht="12" customHeight="1">
      <c r="B26" s="6"/>
      <c r="C26" s="6"/>
      <c r="D26" s="6"/>
      <c r="E26" s="6"/>
      <c r="F26" s="65"/>
      <c r="G26" s="65"/>
      <c r="I26" s="14"/>
    </row>
    <row r="27" spans="1:20" s="8" customFormat="1" ht="12" customHeight="1">
      <c r="B27" s="9"/>
      <c r="C27" s="9"/>
      <c r="D27" s="9"/>
      <c r="E27" s="9"/>
      <c r="F27" s="65"/>
      <c r="G27" s="65"/>
      <c r="I27" s="14"/>
    </row>
    <row r="28" spans="1:20" s="8" customFormat="1" ht="15" customHeight="1">
      <c r="B28" s="6"/>
      <c r="C28" s="9"/>
      <c r="D28" s="6"/>
      <c r="E28" s="6"/>
      <c r="F28" s="65"/>
      <c r="G28" s="65"/>
      <c r="I28" s="14"/>
    </row>
    <row r="29" spans="1:20" ht="15" customHeight="1">
      <c r="A29" s="10"/>
      <c r="B29" s="11"/>
      <c r="C29" s="5"/>
      <c r="D29" s="5"/>
      <c r="E29" s="12"/>
    </row>
    <row r="30" spans="1:20" ht="15" customHeight="1">
      <c r="A30" s="10"/>
      <c r="B30" s="11"/>
      <c r="C30" s="5"/>
      <c r="D30" s="5"/>
      <c r="E30" s="5"/>
      <c r="F30" s="66"/>
      <c r="G30" s="66"/>
    </row>
    <row r="31" spans="1:20" ht="15" customHeight="1">
      <c r="A31" s="10"/>
      <c r="B31" s="11"/>
      <c r="C31" s="5"/>
      <c r="D31" s="5"/>
      <c r="E31" s="5"/>
      <c r="F31" s="13"/>
      <c r="G31" s="13"/>
    </row>
    <row r="32" spans="1:20" ht="15" customHeight="1">
      <c r="A32" s="10"/>
      <c r="B32" s="11"/>
      <c r="C32" s="5"/>
      <c r="D32" s="5"/>
      <c r="E32" s="5"/>
      <c r="F32" s="13"/>
      <c r="G32" s="13"/>
    </row>
    <row r="33" spans="1:7" s="8" customFormat="1" ht="15" customHeight="1">
      <c r="B33" s="9"/>
      <c r="C33" s="9"/>
      <c r="D33" s="6"/>
      <c r="E33" s="9"/>
      <c r="F33" s="65"/>
      <c r="G33" s="65"/>
    </row>
    <row r="34" spans="1:7" ht="15" customHeight="1">
      <c r="A34" s="10"/>
      <c r="B34" s="7"/>
      <c r="C34" s="7"/>
      <c r="D34" s="5"/>
      <c r="E34" s="5"/>
      <c r="F34" s="66"/>
      <c r="G34" s="66"/>
    </row>
    <row r="35" spans="1:7" ht="15" customHeight="1">
      <c r="A35" s="10"/>
      <c r="B35" s="5"/>
      <c r="C35" s="5"/>
      <c r="D35" s="5"/>
      <c r="E35" s="5"/>
      <c r="F35" s="13"/>
      <c r="G35" s="13"/>
    </row>
    <row r="36" spans="1:7" ht="6" customHeight="1">
      <c r="B36" s="5"/>
      <c r="C36" s="5"/>
      <c r="D36" s="5"/>
      <c r="E36" s="6"/>
      <c r="F36" s="65"/>
      <c r="G36" s="65"/>
    </row>
    <row r="37" spans="1:7" s="8" customFormat="1" ht="15" customHeight="1">
      <c r="B37" s="6"/>
      <c r="C37" s="6"/>
      <c r="D37" s="6"/>
      <c r="E37" s="67"/>
      <c r="F37" s="65"/>
      <c r="G37" s="65"/>
    </row>
    <row r="38" spans="1:7" ht="15" customHeight="1">
      <c r="A38" s="10"/>
      <c r="B38" s="5"/>
      <c r="C38" s="5"/>
      <c r="D38" s="5"/>
      <c r="E38" s="68"/>
      <c r="F38" s="13"/>
      <c r="G38" s="13"/>
    </row>
    <row r="39" spans="1:7" ht="5.25" customHeight="1">
      <c r="B39" s="13"/>
      <c r="C39" s="13"/>
      <c r="D39" s="13"/>
      <c r="E39" s="13"/>
      <c r="F39" s="13"/>
      <c r="G39" s="13"/>
    </row>
    <row r="40" spans="1:7">
      <c r="A40" s="56"/>
      <c r="B40" s="3"/>
      <c r="C40" s="3"/>
      <c r="D40" s="3"/>
      <c r="E40" s="3"/>
      <c r="F40" s="3"/>
      <c r="G40" s="3"/>
    </row>
  </sheetData>
  <mergeCells count="1">
    <mergeCell ref="A1:T1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6"/>
  <sheetViews>
    <sheetView showGridLines="0" workbookViewId="0">
      <pane xSplit="1" topLeftCell="B1" activePane="topRight" state="frozen"/>
      <selection activeCell="A22" sqref="A22"/>
      <selection pane="topRight" activeCell="J43" sqref="J43"/>
    </sheetView>
  </sheetViews>
  <sheetFormatPr baseColWidth="10" defaultRowHeight="12.75"/>
  <cols>
    <col min="1" max="1" width="14.28515625" customWidth="1"/>
  </cols>
  <sheetData>
    <row r="2" spans="1:19" s="1" customFormat="1" ht="10.5" customHeight="1">
      <c r="A2" s="41"/>
      <c r="B2" s="42"/>
      <c r="C2" s="29"/>
      <c r="D2" s="29"/>
      <c r="E2" s="29"/>
      <c r="F2" s="29"/>
      <c r="G2" s="29"/>
      <c r="H2" s="29"/>
      <c r="L2" s="46"/>
      <c r="Q2" s="113"/>
    </row>
    <row r="3" spans="1:19" s="1" customFormat="1" ht="14.1" customHeight="1">
      <c r="A3" s="30" t="s">
        <v>3</v>
      </c>
      <c r="B3" s="31" t="s">
        <v>4</v>
      </c>
      <c r="C3" s="32" t="s">
        <v>41</v>
      </c>
      <c r="D3" s="32" t="s">
        <v>40</v>
      </c>
      <c r="E3" s="32" t="s">
        <v>39</v>
      </c>
      <c r="F3" s="32" t="s">
        <v>38</v>
      </c>
      <c r="G3" s="32" t="s">
        <v>37</v>
      </c>
      <c r="H3" s="32" t="s">
        <v>36</v>
      </c>
      <c r="I3" s="32" t="s">
        <v>35</v>
      </c>
      <c r="J3" s="32" t="s">
        <v>34</v>
      </c>
      <c r="K3" s="32" t="s">
        <v>33</v>
      </c>
      <c r="L3" s="32" t="s">
        <v>32</v>
      </c>
      <c r="M3" s="32" t="s">
        <v>31</v>
      </c>
      <c r="N3" s="31" t="s">
        <v>30</v>
      </c>
      <c r="O3" s="71"/>
      <c r="P3" s="71"/>
      <c r="Q3" s="117" t="s">
        <v>29</v>
      </c>
    </row>
    <row r="4" spans="1:19" s="1" customFormat="1" ht="9" customHeight="1">
      <c r="A4" s="33"/>
      <c r="B4" s="2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20"/>
    </row>
    <row r="5" spans="1:19" s="1" customFormat="1" ht="12.95" customHeight="1">
      <c r="A5" s="17">
        <v>2014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18"/>
      <c r="Q5" s="15" t="s">
        <v>68</v>
      </c>
    </row>
    <row r="6" spans="1:19" s="1" customFormat="1" ht="12.95" customHeight="1">
      <c r="A6" s="34" t="s">
        <v>4</v>
      </c>
      <c r="B6" s="23">
        <f t="shared" ref="B6:N6" si="0">SUM(B8+B15)</f>
        <v>459479.63</v>
      </c>
      <c r="C6" s="23">
        <f t="shared" si="0"/>
        <v>47650</v>
      </c>
      <c r="D6" s="23">
        <f t="shared" si="0"/>
        <v>50560</v>
      </c>
      <c r="E6" s="23">
        <f t="shared" si="0"/>
        <v>56945</v>
      </c>
      <c r="F6" s="23">
        <f t="shared" si="0"/>
        <v>56648.89</v>
      </c>
      <c r="G6" s="23">
        <f t="shared" si="0"/>
        <v>56052.07</v>
      </c>
      <c r="H6" s="23">
        <f t="shared" si="0"/>
        <v>15624.140000000001</v>
      </c>
      <c r="I6" s="23">
        <f t="shared" si="0"/>
        <v>15614.35</v>
      </c>
      <c r="J6" s="23">
        <f t="shared" si="0"/>
        <v>12180.34</v>
      </c>
      <c r="K6" s="23">
        <f t="shared" si="0"/>
        <v>11030.84</v>
      </c>
      <c r="L6" s="23">
        <f t="shared" si="0"/>
        <v>48890</v>
      </c>
      <c r="M6" s="23">
        <f t="shared" si="0"/>
        <v>50040</v>
      </c>
      <c r="N6" s="23">
        <f t="shared" si="0"/>
        <v>38244</v>
      </c>
      <c r="O6" s="23"/>
      <c r="P6" s="23"/>
      <c r="Q6" s="118">
        <f>SUM(B8,B15,B19)</f>
        <v>26985405.809999999</v>
      </c>
    </row>
    <row r="7" spans="1:19" s="1" customFormat="1" ht="12.95" customHeight="1">
      <c r="A7" s="34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9" s="1" customFormat="1" ht="12.95" customHeight="1">
      <c r="A8" s="34" t="s">
        <v>5</v>
      </c>
      <c r="B8" s="23">
        <f t="shared" ref="B8:N8" si="1">SUM(B10:B13)</f>
        <v>294985.34000000003</v>
      </c>
      <c r="C8" s="23">
        <f t="shared" si="1"/>
        <v>32000</v>
      </c>
      <c r="D8" s="23">
        <f t="shared" si="1"/>
        <v>34090</v>
      </c>
      <c r="E8" s="23">
        <f t="shared" si="1"/>
        <v>35425</v>
      </c>
      <c r="F8" s="23">
        <f t="shared" si="1"/>
        <v>34892.89</v>
      </c>
      <c r="G8" s="23">
        <f t="shared" si="1"/>
        <v>35707.279999999999</v>
      </c>
      <c r="H8" s="23">
        <f t="shared" si="1"/>
        <v>3734.78</v>
      </c>
      <c r="I8" s="23">
        <f t="shared" si="1"/>
        <v>3862.18</v>
      </c>
      <c r="J8" s="23">
        <f t="shared" si="1"/>
        <v>4205.96</v>
      </c>
      <c r="K8" s="23">
        <f t="shared" si="1"/>
        <v>4227.25</v>
      </c>
      <c r="L8" s="23">
        <f t="shared" si="1"/>
        <v>39374</v>
      </c>
      <c r="M8" s="23">
        <f t="shared" si="1"/>
        <v>34980</v>
      </c>
      <c r="N8" s="23">
        <f t="shared" si="1"/>
        <v>32486</v>
      </c>
      <c r="O8" s="23"/>
      <c r="P8" s="23"/>
      <c r="Q8" s="23">
        <f>SUM(C8:N8)</f>
        <v>294985.33999999997</v>
      </c>
      <c r="R8" s="20"/>
      <c r="S8" s="20"/>
    </row>
    <row r="9" spans="1:19" s="1" customFormat="1" ht="12.95" customHeight="1">
      <c r="A9" s="35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</row>
    <row r="10" spans="1:19" s="1" customFormat="1" ht="12.95" customHeight="1">
      <c r="A10" s="35" t="s">
        <v>12</v>
      </c>
      <c r="B10" s="20">
        <f>SUM(C10:N10)</f>
        <v>217943.41999999998</v>
      </c>
      <c r="C10" s="19">
        <v>29010</v>
      </c>
      <c r="D10" s="19">
        <v>30850</v>
      </c>
      <c r="E10" s="19">
        <v>34730</v>
      </c>
      <c r="F10" s="19">
        <v>33957</v>
      </c>
      <c r="G10" s="19">
        <v>34701.81</v>
      </c>
      <c r="H10" s="19">
        <v>2802.81</v>
      </c>
      <c r="I10" s="19">
        <v>2900.81</v>
      </c>
      <c r="J10" s="19">
        <v>3152.52</v>
      </c>
      <c r="K10" s="19">
        <v>3153.47</v>
      </c>
      <c r="L10" s="19">
        <v>15873</v>
      </c>
      <c r="M10" s="19">
        <v>13345</v>
      </c>
      <c r="N10" s="19">
        <v>13467</v>
      </c>
      <c r="O10" s="19"/>
      <c r="P10" s="23"/>
      <c r="Q10" s="23">
        <f t="shared" ref="Q10:Q19" si="2">SUM(C10:N10)</f>
        <v>217943.41999999998</v>
      </c>
    </row>
    <row r="11" spans="1:19" s="1" customFormat="1" ht="12.95" customHeight="1">
      <c r="A11" s="35" t="s">
        <v>17</v>
      </c>
      <c r="B11" s="20">
        <f>SUM(C11:N11)</f>
        <v>72445.27</v>
      </c>
      <c r="C11" s="19">
        <v>2140</v>
      </c>
      <c r="D11" s="19">
        <v>2500</v>
      </c>
      <c r="E11" s="19">
        <v>240</v>
      </c>
      <c r="F11" s="19">
        <v>617.4</v>
      </c>
      <c r="G11" s="19">
        <v>715.4</v>
      </c>
      <c r="H11" s="19">
        <v>813.4</v>
      </c>
      <c r="I11" s="19">
        <v>823.19</v>
      </c>
      <c r="J11" s="19">
        <v>902.1</v>
      </c>
      <c r="K11" s="19">
        <v>912.78</v>
      </c>
      <c r="L11" s="19">
        <v>22909</v>
      </c>
      <c r="M11" s="19">
        <v>21267</v>
      </c>
      <c r="N11" s="19">
        <v>18605</v>
      </c>
      <c r="O11" s="19"/>
      <c r="P11" s="23"/>
      <c r="Q11" s="23">
        <f t="shared" si="2"/>
        <v>72445.27</v>
      </c>
    </row>
    <row r="12" spans="1:19" s="1" customFormat="1" ht="12.95" customHeight="1">
      <c r="A12" s="35" t="s">
        <v>23</v>
      </c>
      <c r="B12" s="20">
        <f>SUM(C12:N12)</f>
        <v>10</v>
      </c>
      <c r="C12" s="19" t="s">
        <v>28</v>
      </c>
      <c r="D12" s="19" t="s">
        <v>28</v>
      </c>
      <c r="E12" s="19" t="s">
        <v>28</v>
      </c>
      <c r="F12" s="19" t="s">
        <v>28</v>
      </c>
      <c r="G12" s="19" t="s">
        <v>28</v>
      </c>
      <c r="H12" s="19" t="s">
        <v>28</v>
      </c>
      <c r="I12" s="19" t="s">
        <v>28</v>
      </c>
      <c r="J12" s="19" t="s">
        <v>28</v>
      </c>
      <c r="K12" s="19" t="s">
        <v>28</v>
      </c>
      <c r="L12" s="19" t="s">
        <v>28</v>
      </c>
      <c r="M12" s="19">
        <v>10</v>
      </c>
      <c r="N12" s="19" t="s">
        <v>28</v>
      </c>
      <c r="O12" s="19"/>
      <c r="P12" s="23"/>
      <c r="Q12" s="23">
        <f t="shared" si="2"/>
        <v>10</v>
      </c>
    </row>
    <row r="13" spans="1:19" s="1" customFormat="1" ht="12.95" customHeight="1">
      <c r="A13" s="35" t="s">
        <v>18</v>
      </c>
      <c r="B13" s="20">
        <f>SUM(C13:N13)</f>
        <v>4586.6499999999996</v>
      </c>
      <c r="C13" s="19">
        <v>850</v>
      </c>
      <c r="D13" s="19">
        <v>740</v>
      </c>
      <c r="E13" s="19">
        <v>455</v>
      </c>
      <c r="F13" s="19">
        <v>318.49</v>
      </c>
      <c r="G13" s="19">
        <v>290.07</v>
      </c>
      <c r="H13" s="19">
        <v>118.57</v>
      </c>
      <c r="I13" s="19">
        <v>138.18</v>
      </c>
      <c r="J13" s="19">
        <v>151.34</v>
      </c>
      <c r="K13" s="19">
        <v>161</v>
      </c>
      <c r="L13" s="19">
        <v>592</v>
      </c>
      <c r="M13" s="19">
        <v>358</v>
      </c>
      <c r="N13" s="19">
        <v>414</v>
      </c>
      <c r="O13" s="19"/>
      <c r="P13" s="23"/>
      <c r="Q13" s="23">
        <f t="shared" si="2"/>
        <v>4586.6499999999996</v>
      </c>
    </row>
    <row r="14" spans="1:19" s="1" customFormat="1" ht="5.25" customHeight="1">
      <c r="A14" s="35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3"/>
      <c r="Q14" s="23"/>
    </row>
    <row r="15" spans="1:19" s="1" customFormat="1" ht="12.95" customHeight="1">
      <c r="A15" s="34" t="s">
        <v>9</v>
      </c>
      <c r="B15" s="23">
        <f t="shared" ref="B15" si="3">SUM(B17:B18)</f>
        <v>164494.28999999998</v>
      </c>
      <c r="C15" s="23">
        <f>SUM(C17:C18)</f>
        <v>15650</v>
      </c>
      <c r="D15" s="23">
        <f t="shared" ref="D15:N15" si="4">SUM(D17:D18)</f>
        <v>16470</v>
      </c>
      <c r="E15" s="23">
        <f t="shared" si="4"/>
        <v>21520</v>
      </c>
      <c r="F15" s="23">
        <f t="shared" si="4"/>
        <v>21756</v>
      </c>
      <c r="G15" s="23">
        <f t="shared" si="4"/>
        <v>20344.79</v>
      </c>
      <c r="H15" s="23">
        <f t="shared" si="4"/>
        <v>11889.36</v>
      </c>
      <c r="I15" s="23">
        <f t="shared" si="4"/>
        <v>11752.17</v>
      </c>
      <c r="J15" s="23">
        <f t="shared" si="4"/>
        <v>7974.3799999999992</v>
      </c>
      <c r="K15" s="23">
        <f t="shared" si="4"/>
        <v>6803.59</v>
      </c>
      <c r="L15" s="23">
        <f t="shared" si="4"/>
        <v>9516</v>
      </c>
      <c r="M15" s="23">
        <f t="shared" si="4"/>
        <v>15060</v>
      </c>
      <c r="N15" s="23">
        <f t="shared" si="4"/>
        <v>5758</v>
      </c>
      <c r="O15" s="23"/>
      <c r="P15" s="23"/>
      <c r="Q15" s="23">
        <f t="shared" si="2"/>
        <v>164494.29</v>
      </c>
    </row>
    <row r="16" spans="1:19" s="1" customFormat="1" ht="5.25" customHeight="1">
      <c r="A16" s="34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</row>
    <row r="17" spans="1:17" s="1" customFormat="1" ht="15" customHeight="1">
      <c r="A17" s="35" t="s">
        <v>16</v>
      </c>
      <c r="B17" s="20">
        <f>SUM(C17:N17)</f>
        <v>109396.09999999999</v>
      </c>
      <c r="C17" s="19">
        <v>11090</v>
      </c>
      <c r="D17" s="19">
        <v>11700</v>
      </c>
      <c r="E17" s="19">
        <v>15440</v>
      </c>
      <c r="F17" s="19">
        <v>15356.6</v>
      </c>
      <c r="G17" s="19">
        <v>14347.19</v>
      </c>
      <c r="H17" s="19">
        <v>8361.36</v>
      </c>
      <c r="I17" s="19">
        <v>8165.36</v>
      </c>
      <c r="J17" s="19">
        <v>6161.44</v>
      </c>
      <c r="K17" s="19">
        <v>5201.1499999999996</v>
      </c>
      <c r="L17" s="19">
        <v>4208</v>
      </c>
      <c r="M17" s="19">
        <v>5948</v>
      </c>
      <c r="N17" s="19">
        <v>3417</v>
      </c>
      <c r="O17" s="19"/>
      <c r="P17" s="23"/>
      <c r="Q17" s="23">
        <f t="shared" si="2"/>
        <v>109396.09999999999</v>
      </c>
    </row>
    <row r="18" spans="1:17" s="1" customFormat="1" ht="15" customHeight="1">
      <c r="A18" s="35" t="s">
        <v>15</v>
      </c>
      <c r="B18" s="47">
        <f>SUM(C18:N18)</f>
        <v>55098.19</v>
      </c>
      <c r="C18" s="19">
        <v>4560</v>
      </c>
      <c r="D18" s="19">
        <v>4770</v>
      </c>
      <c r="E18" s="19">
        <v>6080</v>
      </c>
      <c r="F18" s="19">
        <v>6399.4</v>
      </c>
      <c r="G18" s="19">
        <v>5997.6</v>
      </c>
      <c r="H18" s="19">
        <v>3528</v>
      </c>
      <c r="I18" s="19">
        <v>3586.81</v>
      </c>
      <c r="J18" s="19">
        <v>1812.94</v>
      </c>
      <c r="K18" s="19">
        <v>1602.44</v>
      </c>
      <c r="L18" s="19">
        <v>5308</v>
      </c>
      <c r="M18" s="19">
        <v>9112</v>
      </c>
      <c r="N18" s="19">
        <v>2341</v>
      </c>
      <c r="O18" s="19"/>
      <c r="P18" s="23"/>
      <c r="Q18" s="23">
        <f t="shared" si="2"/>
        <v>55098.19</v>
      </c>
    </row>
    <row r="19" spans="1:17" s="1" customFormat="1" ht="15.75" customHeight="1">
      <c r="A19" s="34" t="s">
        <v>26</v>
      </c>
      <c r="B19" s="23">
        <f>SUM(C19:N19)</f>
        <v>26525926.18</v>
      </c>
      <c r="C19" s="23">
        <v>1888326.01</v>
      </c>
      <c r="D19" s="23">
        <v>2457323.06</v>
      </c>
      <c r="E19" s="23">
        <v>2315698.59</v>
      </c>
      <c r="F19" s="23">
        <v>3296795.06</v>
      </c>
      <c r="G19" s="23">
        <v>455419.77</v>
      </c>
      <c r="H19" s="23">
        <v>2532578.4</v>
      </c>
      <c r="I19" s="23">
        <v>2888027.99</v>
      </c>
      <c r="J19" s="18">
        <v>2757511.33</v>
      </c>
      <c r="K19" s="18">
        <v>2164632.52</v>
      </c>
      <c r="L19" s="23">
        <v>1368480.95</v>
      </c>
      <c r="M19" s="18">
        <v>1682498.48</v>
      </c>
      <c r="N19" s="18">
        <v>2718634.02</v>
      </c>
      <c r="O19" s="18"/>
      <c r="P19" s="23"/>
      <c r="Q19" s="23">
        <f t="shared" si="2"/>
        <v>26525926.18</v>
      </c>
    </row>
    <row r="20" spans="1:17" s="1" customFormat="1" ht="12.95" customHeight="1">
      <c r="A20" s="35" t="s">
        <v>66</v>
      </c>
      <c r="B20" s="20">
        <f>SUM(C20:N20)</f>
        <v>35443</v>
      </c>
      <c r="C20" s="20">
        <v>1370</v>
      </c>
      <c r="D20" s="20">
        <v>1530</v>
      </c>
      <c r="E20" s="20">
        <v>705</v>
      </c>
      <c r="F20" s="20">
        <v>908</v>
      </c>
      <c r="G20" s="20">
        <v>958</v>
      </c>
      <c r="H20" s="20">
        <v>660</v>
      </c>
      <c r="I20" s="20">
        <v>660</v>
      </c>
      <c r="J20" s="19">
        <v>445</v>
      </c>
      <c r="K20" s="19">
        <v>460</v>
      </c>
      <c r="L20" s="20">
        <v>10426</v>
      </c>
      <c r="M20" s="19">
        <v>9345</v>
      </c>
      <c r="N20" s="19">
        <v>7976</v>
      </c>
      <c r="O20" s="19"/>
      <c r="P20" s="23"/>
    </row>
    <row r="21" spans="1:17" s="1" customFormat="1" ht="5.0999999999999996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51"/>
      <c r="L21" s="50"/>
      <c r="M21" s="51"/>
      <c r="N21" s="51"/>
      <c r="O21" s="18"/>
      <c r="P21" s="18"/>
    </row>
    <row r="22" spans="1:17">
      <c r="A22" s="17">
        <v>2015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Q22" s="15" t="s">
        <v>68</v>
      </c>
    </row>
    <row r="23" spans="1:17" ht="13.5">
      <c r="A23" s="34" t="s">
        <v>4</v>
      </c>
      <c r="B23" s="23">
        <f t="shared" ref="B23:H23" si="5">SUM(B24+B30)</f>
        <v>309445</v>
      </c>
      <c r="C23" s="23">
        <f t="shared" si="5"/>
        <v>30550</v>
      </c>
      <c r="D23" s="23">
        <f t="shared" si="5"/>
        <v>30514</v>
      </c>
      <c r="E23" s="23">
        <f t="shared" si="5"/>
        <v>34116</v>
      </c>
      <c r="F23" s="23">
        <f t="shared" si="5"/>
        <v>36291</v>
      </c>
      <c r="G23" s="23">
        <f t="shared" si="5"/>
        <v>29692</v>
      </c>
      <c r="H23" s="23">
        <f t="shared" si="5"/>
        <v>26595</v>
      </c>
      <c r="I23" s="23">
        <v>28952</v>
      </c>
      <c r="J23" s="23">
        <v>29661</v>
      </c>
      <c r="K23" s="23">
        <v>32545</v>
      </c>
      <c r="L23" s="23">
        <v>30529</v>
      </c>
      <c r="M23" s="114" t="s">
        <v>64</v>
      </c>
      <c r="N23" s="114" t="s">
        <v>64</v>
      </c>
      <c r="Q23" s="18">
        <f>SUM(B24,B30,B33)</f>
        <v>24718700.050000001</v>
      </c>
    </row>
    <row r="24" spans="1:17" ht="13.5">
      <c r="A24" s="34" t="s">
        <v>5</v>
      </c>
      <c r="B24" s="23">
        <f t="shared" ref="B24:H24" si="6">SUM(B26:B29)</f>
        <v>171285</v>
      </c>
      <c r="C24" s="23">
        <f t="shared" si="6"/>
        <v>19446</v>
      </c>
      <c r="D24" s="23">
        <f>SUM(D26:D29)</f>
        <v>19443</v>
      </c>
      <c r="E24" s="23">
        <f t="shared" si="6"/>
        <v>20957</v>
      </c>
      <c r="F24" s="23">
        <f t="shared" si="6"/>
        <v>20492</v>
      </c>
      <c r="G24" s="23">
        <f t="shared" si="6"/>
        <v>15560</v>
      </c>
      <c r="H24" s="23">
        <f t="shared" si="6"/>
        <v>13008</v>
      </c>
      <c r="I24" s="23">
        <v>14152</v>
      </c>
      <c r="J24" s="23">
        <v>14949</v>
      </c>
      <c r="K24" s="23">
        <v>17195</v>
      </c>
      <c r="L24" s="23">
        <v>16083</v>
      </c>
      <c r="M24" s="114" t="s">
        <v>64</v>
      </c>
      <c r="N24" s="114" t="s">
        <v>64</v>
      </c>
      <c r="Q24" s="23">
        <f>SUM(C24:L24)</f>
        <v>171285</v>
      </c>
    </row>
    <row r="25" spans="1:17" ht="13.5">
      <c r="A25" s="35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115"/>
      <c r="N25" s="115"/>
      <c r="Q25" s="23"/>
    </row>
    <row r="26" spans="1:17" ht="13.5">
      <c r="A26" s="35" t="s">
        <v>12</v>
      </c>
      <c r="B26" s="20">
        <f>SUM(C26:N26)</f>
        <v>112380</v>
      </c>
      <c r="C26" s="19">
        <v>11973</v>
      </c>
      <c r="D26" s="19">
        <v>10043</v>
      </c>
      <c r="E26" s="19">
        <v>9488</v>
      </c>
      <c r="F26" s="19">
        <v>10421</v>
      </c>
      <c r="G26" s="19">
        <v>9281</v>
      </c>
      <c r="H26" s="19">
        <v>10833</v>
      </c>
      <c r="I26" s="19">
        <v>10773</v>
      </c>
      <c r="J26" s="19">
        <v>14068</v>
      </c>
      <c r="K26" s="19">
        <v>13350</v>
      </c>
      <c r="L26" s="19">
        <v>12150</v>
      </c>
      <c r="M26" s="116" t="s">
        <v>64</v>
      </c>
      <c r="N26" s="116" t="s">
        <v>64</v>
      </c>
      <c r="Q26" s="23">
        <f t="shared" ref="Q26:Q32" si="7">SUM(C26:L26)</f>
        <v>112380</v>
      </c>
    </row>
    <row r="27" spans="1:17" ht="13.5">
      <c r="A27" s="35" t="s">
        <v>17</v>
      </c>
      <c r="B27" s="20">
        <f>SUM(C27:N27)</f>
        <v>53588</v>
      </c>
      <c r="C27" s="19">
        <v>7112</v>
      </c>
      <c r="D27" s="19">
        <v>9002</v>
      </c>
      <c r="E27" s="19">
        <v>11074</v>
      </c>
      <c r="F27" s="19">
        <v>9669</v>
      </c>
      <c r="G27" s="19">
        <v>6015</v>
      </c>
      <c r="H27" s="19">
        <v>1849</v>
      </c>
      <c r="I27" s="19">
        <v>2959</v>
      </c>
      <c r="J27" s="19" t="s">
        <v>28</v>
      </c>
      <c r="K27" s="19">
        <v>2880</v>
      </c>
      <c r="L27" s="19">
        <v>3028</v>
      </c>
      <c r="M27" s="116" t="s">
        <v>64</v>
      </c>
      <c r="N27" s="116" t="s">
        <v>64</v>
      </c>
      <c r="Q27" s="23">
        <f t="shared" si="7"/>
        <v>53588</v>
      </c>
    </row>
    <row r="28" spans="1:17" ht="13.5">
      <c r="A28" s="35" t="s">
        <v>23</v>
      </c>
      <c r="B28" s="116" t="s">
        <v>64</v>
      </c>
      <c r="C28" s="19" t="s">
        <v>28</v>
      </c>
      <c r="D28" s="19" t="s">
        <v>28</v>
      </c>
      <c r="E28" s="19" t="s">
        <v>28</v>
      </c>
      <c r="F28" s="19" t="s">
        <v>28</v>
      </c>
      <c r="G28" s="19" t="s">
        <v>28</v>
      </c>
      <c r="H28" s="19" t="s">
        <v>28</v>
      </c>
      <c r="I28" s="19" t="s">
        <v>28</v>
      </c>
      <c r="J28" s="19" t="s">
        <v>28</v>
      </c>
      <c r="K28" s="19" t="s">
        <v>28</v>
      </c>
      <c r="L28" s="19" t="s">
        <v>28</v>
      </c>
      <c r="M28" s="116" t="s">
        <v>64</v>
      </c>
      <c r="N28" s="116" t="s">
        <v>64</v>
      </c>
      <c r="Q28" s="18" t="s">
        <v>28</v>
      </c>
    </row>
    <row r="29" spans="1:17" ht="13.5">
      <c r="A29" s="35" t="s">
        <v>18</v>
      </c>
      <c r="B29" s="20">
        <f>SUM(C29:N29)</f>
        <v>5317</v>
      </c>
      <c r="C29" s="19">
        <v>361</v>
      </c>
      <c r="D29" s="19">
        <v>398</v>
      </c>
      <c r="E29" s="19">
        <v>395</v>
      </c>
      <c r="F29" s="19">
        <v>402</v>
      </c>
      <c r="G29" s="19">
        <v>264</v>
      </c>
      <c r="H29" s="19">
        <v>326</v>
      </c>
      <c r="I29" s="19">
        <v>420</v>
      </c>
      <c r="J29" s="19">
        <v>881</v>
      </c>
      <c r="K29" s="19">
        <v>965</v>
      </c>
      <c r="L29" s="19">
        <v>905</v>
      </c>
      <c r="M29" s="116" t="s">
        <v>64</v>
      </c>
      <c r="N29" s="116" t="s">
        <v>64</v>
      </c>
      <c r="Q29" s="23">
        <f t="shared" si="7"/>
        <v>5317</v>
      </c>
    </row>
    <row r="30" spans="1:17" ht="13.5">
      <c r="A30" s="34" t="s">
        <v>9</v>
      </c>
      <c r="B30" s="23">
        <f t="shared" ref="B30:H30" si="8">SUM(B31:B32)</f>
        <v>138160</v>
      </c>
      <c r="C30" s="23">
        <f t="shared" si="8"/>
        <v>11104</v>
      </c>
      <c r="D30" s="23">
        <f t="shared" si="8"/>
        <v>11071</v>
      </c>
      <c r="E30" s="23">
        <f t="shared" si="8"/>
        <v>13159</v>
      </c>
      <c r="F30" s="23">
        <f t="shared" si="8"/>
        <v>15799</v>
      </c>
      <c r="G30" s="23">
        <f t="shared" si="8"/>
        <v>14132</v>
      </c>
      <c r="H30" s="23">
        <f t="shared" si="8"/>
        <v>13587</v>
      </c>
      <c r="I30" s="23">
        <v>14800</v>
      </c>
      <c r="J30" s="23">
        <v>14712</v>
      </c>
      <c r="K30" s="23">
        <v>15350</v>
      </c>
      <c r="L30" s="23">
        <v>14446</v>
      </c>
      <c r="M30" s="116" t="s">
        <v>64</v>
      </c>
      <c r="N30" s="116" t="s">
        <v>64</v>
      </c>
      <c r="Q30" s="23">
        <f t="shared" si="7"/>
        <v>138160</v>
      </c>
    </row>
    <row r="31" spans="1:17" ht="13.5">
      <c r="A31" s="35" t="s">
        <v>16</v>
      </c>
      <c r="B31" s="20">
        <f>SUM(C31:L31)</f>
        <v>77711</v>
      </c>
      <c r="C31" s="19">
        <v>5595</v>
      </c>
      <c r="D31" s="19">
        <v>5359</v>
      </c>
      <c r="E31" s="19">
        <v>5792</v>
      </c>
      <c r="F31" s="19">
        <v>7153</v>
      </c>
      <c r="G31" s="19">
        <v>6162</v>
      </c>
      <c r="H31" s="19">
        <v>7959</v>
      </c>
      <c r="I31" s="19">
        <v>8084</v>
      </c>
      <c r="J31" s="19">
        <v>9853</v>
      </c>
      <c r="K31" s="19">
        <v>11028</v>
      </c>
      <c r="L31" s="19">
        <v>10726</v>
      </c>
      <c r="M31" s="116" t="s">
        <v>64</v>
      </c>
      <c r="N31" s="116" t="s">
        <v>64</v>
      </c>
      <c r="Q31" s="23">
        <f t="shared" si="7"/>
        <v>77711</v>
      </c>
    </row>
    <row r="32" spans="1:17" ht="13.5">
      <c r="A32" s="35" t="s">
        <v>15</v>
      </c>
      <c r="B32" s="20">
        <f>SUM(C32:L32)</f>
        <v>60449</v>
      </c>
      <c r="C32" s="19">
        <v>5509</v>
      </c>
      <c r="D32" s="19">
        <v>5712</v>
      </c>
      <c r="E32" s="19">
        <v>7367</v>
      </c>
      <c r="F32" s="19">
        <v>8646</v>
      </c>
      <c r="G32" s="19">
        <v>7970</v>
      </c>
      <c r="H32" s="19">
        <v>5628</v>
      </c>
      <c r="I32" s="19">
        <v>6716</v>
      </c>
      <c r="J32" s="19">
        <v>4859</v>
      </c>
      <c r="K32" s="19">
        <v>4322</v>
      </c>
      <c r="L32" s="19">
        <v>3720</v>
      </c>
      <c r="M32" s="116" t="s">
        <v>64</v>
      </c>
      <c r="N32" s="116" t="s">
        <v>64</v>
      </c>
      <c r="Q32" s="23">
        <f t="shared" si="7"/>
        <v>60449</v>
      </c>
    </row>
    <row r="33" spans="1:17" ht="13.5">
      <c r="A33" s="34" t="s">
        <v>26</v>
      </c>
      <c r="B33" s="23">
        <f>SUM(C33:L33)</f>
        <v>24409255.050000001</v>
      </c>
      <c r="C33" s="23">
        <v>1562756.38</v>
      </c>
      <c r="D33" s="23">
        <v>2318475.56</v>
      </c>
      <c r="E33" s="23">
        <v>3915221.81</v>
      </c>
      <c r="F33" s="23">
        <v>1088261.26</v>
      </c>
      <c r="G33" s="23">
        <v>1639788.97</v>
      </c>
      <c r="H33" s="23">
        <v>3429533.07</v>
      </c>
      <c r="I33" s="23">
        <v>2899136</v>
      </c>
      <c r="J33" s="18">
        <v>2402062</v>
      </c>
      <c r="K33" s="18">
        <v>2404839</v>
      </c>
      <c r="L33" s="23">
        <v>2749181</v>
      </c>
      <c r="M33" s="114" t="s">
        <v>64</v>
      </c>
      <c r="N33" s="114" t="s">
        <v>64</v>
      </c>
      <c r="Q33" s="23">
        <f>SUM(C33:L33)</f>
        <v>24409255.050000001</v>
      </c>
    </row>
    <row r="34" spans="1:17" ht="13.5">
      <c r="A34" s="35" t="s">
        <v>66</v>
      </c>
      <c r="B34" s="20">
        <f>SUM(C34:L34)</f>
        <v>52492</v>
      </c>
      <c r="C34" s="20">
        <v>7705</v>
      </c>
      <c r="D34" s="20">
        <v>7501</v>
      </c>
      <c r="E34" s="20">
        <v>7649</v>
      </c>
      <c r="F34" s="20">
        <v>7966</v>
      </c>
      <c r="G34" s="20">
        <v>5522</v>
      </c>
      <c r="H34" s="20">
        <v>4102</v>
      </c>
      <c r="I34" s="20">
        <v>5126</v>
      </c>
      <c r="J34" s="19">
        <v>2505</v>
      </c>
      <c r="K34" s="19">
        <v>3861</v>
      </c>
      <c r="L34" s="20">
        <v>555</v>
      </c>
      <c r="M34" s="116" t="s">
        <v>64</v>
      </c>
      <c r="N34" s="116" t="s">
        <v>64</v>
      </c>
      <c r="Q34" s="23"/>
    </row>
    <row r="35" spans="1:17">
      <c r="Q35" s="23"/>
    </row>
    <row r="36" spans="1:17">
      <c r="Q36" s="23"/>
    </row>
  </sheetData>
  <pageMargins left="0.7" right="0.7" top="0.75" bottom="0.75" header="0.3" footer="0.3"/>
  <pageSetup orientation="portrait" r:id="rId1"/>
  <ignoredErrors>
    <ignoredError sqref="C15:D15 E15:N15 C30:H30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I40" sqref="I40"/>
    </sheetView>
  </sheetViews>
  <sheetFormatPr baseColWidth="10" defaultRowHeight="12.75"/>
  <sheetData>
    <row r="1" spans="1:14" ht="13.5">
      <c r="A1" s="30" t="s">
        <v>3</v>
      </c>
      <c r="B1" s="31" t="s">
        <v>4</v>
      </c>
      <c r="C1" s="32" t="s">
        <v>41</v>
      </c>
      <c r="D1" s="32" t="s">
        <v>40</v>
      </c>
      <c r="E1" s="32" t="s">
        <v>39</v>
      </c>
      <c r="F1" s="32" t="s">
        <v>38</v>
      </c>
      <c r="G1" s="32" t="s">
        <v>37</v>
      </c>
      <c r="H1" s="32" t="s">
        <v>36</v>
      </c>
      <c r="I1" s="32" t="s">
        <v>35</v>
      </c>
      <c r="J1" s="32" t="s">
        <v>34</v>
      </c>
      <c r="K1" s="32" t="s">
        <v>33</v>
      </c>
      <c r="L1" s="32" t="s">
        <v>32</v>
      </c>
      <c r="M1" s="32" t="s">
        <v>31</v>
      </c>
      <c r="N1" s="31" t="s">
        <v>30</v>
      </c>
    </row>
    <row r="2" spans="1:14" ht="13.5">
      <c r="A2" s="33"/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>
      <c r="A3" s="17">
        <v>2014</v>
      </c>
      <c r="B3" s="18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</row>
    <row r="4" spans="1:14">
      <c r="A4" s="34" t="s">
        <v>4</v>
      </c>
      <c r="B4" s="18">
        <f t="shared" ref="B4:B9" si="0">SUM(C4:N4)</f>
        <v>524702.93999999994</v>
      </c>
      <c r="C4" s="22">
        <f>SUM(C5+C10)</f>
        <v>51495</v>
      </c>
      <c r="D4" s="22">
        <f t="shared" ref="D4:N4" si="1">SUM(D5+D10)</f>
        <v>55468</v>
      </c>
      <c r="E4" s="22">
        <f t="shared" si="1"/>
        <v>59248</v>
      </c>
      <c r="F4" s="22">
        <f t="shared" si="1"/>
        <v>57805.14</v>
      </c>
      <c r="G4" s="22">
        <f t="shared" si="1"/>
        <v>57196.89</v>
      </c>
      <c r="H4" s="22">
        <f t="shared" si="1"/>
        <v>15943</v>
      </c>
      <c r="I4" s="22">
        <f t="shared" si="1"/>
        <v>15932.91</v>
      </c>
      <c r="J4" s="22">
        <f t="shared" si="1"/>
        <v>12557</v>
      </c>
      <c r="K4" s="22">
        <f t="shared" si="1"/>
        <v>11372</v>
      </c>
      <c r="L4" s="22">
        <f t="shared" si="1"/>
        <v>63635</v>
      </c>
      <c r="M4" s="22">
        <f t="shared" si="1"/>
        <v>64846</v>
      </c>
      <c r="N4" s="22">
        <f t="shared" si="1"/>
        <v>59204</v>
      </c>
    </row>
    <row r="5" spans="1:14">
      <c r="A5" s="34" t="s">
        <v>5</v>
      </c>
      <c r="B5" s="18">
        <f t="shared" si="0"/>
        <v>325080.95</v>
      </c>
      <c r="C5" s="18">
        <f t="shared" ref="C5:N5" si="2">+SUM(C6:C9)</f>
        <v>34810</v>
      </c>
      <c r="D5" s="18">
        <f t="shared" si="2"/>
        <v>36800</v>
      </c>
      <c r="E5" s="18">
        <f t="shared" si="2"/>
        <v>36308</v>
      </c>
      <c r="F5" s="18">
        <f t="shared" si="2"/>
        <v>35605.120000000003</v>
      </c>
      <c r="G5" s="18">
        <f t="shared" si="2"/>
        <v>36436.89</v>
      </c>
      <c r="H5" s="18">
        <f t="shared" si="2"/>
        <v>3811</v>
      </c>
      <c r="I5" s="18">
        <f t="shared" si="2"/>
        <v>3940.91</v>
      </c>
      <c r="J5" s="18">
        <f t="shared" si="2"/>
        <v>4336</v>
      </c>
      <c r="K5" s="18">
        <f t="shared" si="2"/>
        <v>4358.03</v>
      </c>
      <c r="L5" s="18">
        <f t="shared" si="2"/>
        <v>43890</v>
      </c>
      <c r="M5" s="18">
        <f t="shared" si="2"/>
        <v>43316</v>
      </c>
      <c r="N5" s="18">
        <f t="shared" si="2"/>
        <v>41469</v>
      </c>
    </row>
    <row r="6" spans="1:14">
      <c r="A6" s="35" t="s">
        <v>6</v>
      </c>
      <c r="B6" s="39">
        <f t="shared" si="0"/>
        <v>230525.50999999998</v>
      </c>
      <c r="C6" s="40">
        <v>30440</v>
      </c>
      <c r="D6" s="19">
        <v>32480</v>
      </c>
      <c r="E6" s="19">
        <v>35500</v>
      </c>
      <c r="F6" s="19">
        <v>34650.080000000002</v>
      </c>
      <c r="G6" s="19">
        <v>35410.46</v>
      </c>
      <c r="H6" s="19">
        <v>2860</v>
      </c>
      <c r="I6" s="19">
        <v>2959.86</v>
      </c>
      <c r="J6" s="19">
        <v>3250</v>
      </c>
      <c r="K6" s="19">
        <v>3251.11</v>
      </c>
      <c r="L6" s="19">
        <v>18059</v>
      </c>
      <c r="M6" s="19">
        <v>16431</v>
      </c>
      <c r="N6" s="19">
        <v>15234</v>
      </c>
    </row>
    <row r="7" spans="1:14">
      <c r="A7" s="35" t="s">
        <v>7</v>
      </c>
      <c r="B7" s="39">
        <f t="shared" si="0"/>
        <v>89318.23</v>
      </c>
      <c r="C7" s="19">
        <v>3400</v>
      </c>
      <c r="D7" s="19">
        <v>3530</v>
      </c>
      <c r="E7" s="19">
        <v>350</v>
      </c>
      <c r="F7" s="19">
        <v>630.30999999999995</v>
      </c>
      <c r="G7" s="19">
        <v>730.15</v>
      </c>
      <c r="H7" s="19">
        <v>830</v>
      </c>
      <c r="I7" s="19">
        <v>840.06</v>
      </c>
      <c r="J7" s="19">
        <v>930</v>
      </c>
      <c r="K7" s="19">
        <v>940.71</v>
      </c>
      <c r="L7" s="19">
        <v>25065</v>
      </c>
      <c r="M7" s="19">
        <v>26355</v>
      </c>
      <c r="N7" s="19">
        <v>25717</v>
      </c>
    </row>
    <row r="8" spans="1:14">
      <c r="A8" s="35" t="s">
        <v>27</v>
      </c>
      <c r="B8" s="39">
        <f t="shared" si="0"/>
        <v>32</v>
      </c>
      <c r="C8" s="19" t="s">
        <v>64</v>
      </c>
      <c r="D8" s="19" t="s">
        <v>64</v>
      </c>
      <c r="E8" s="19" t="s">
        <v>64</v>
      </c>
      <c r="F8" s="19" t="s">
        <v>64</v>
      </c>
      <c r="G8" s="19" t="s">
        <v>64</v>
      </c>
      <c r="H8" s="19" t="s">
        <v>64</v>
      </c>
      <c r="I8" s="19" t="s">
        <v>64</v>
      </c>
      <c r="J8" s="19" t="s">
        <v>64</v>
      </c>
      <c r="K8" s="19" t="s">
        <v>64</v>
      </c>
      <c r="L8" s="19" t="s">
        <v>64</v>
      </c>
      <c r="M8" s="19">
        <v>32</v>
      </c>
      <c r="N8" s="19" t="s">
        <v>64</v>
      </c>
    </row>
    <row r="9" spans="1:14">
      <c r="A9" s="35" t="s">
        <v>8</v>
      </c>
      <c r="B9" s="39">
        <f t="shared" si="0"/>
        <v>5205.21</v>
      </c>
      <c r="C9" s="19">
        <v>970</v>
      </c>
      <c r="D9" s="19">
        <v>790</v>
      </c>
      <c r="E9" s="19">
        <v>458</v>
      </c>
      <c r="F9" s="19">
        <v>324.73</v>
      </c>
      <c r="G9" s="19">
        <v>296.27999999999997</v>
      </c>
      <c r="H9" s="19">
        <v>121</v>
      </c>
      <c r="I9" s="19">
        <v>140.99</v>
      </c>
      <c r="J9" s="19">
        <v>156</v>
      </c>
      <c r="K9" s="19">
        <v>166.21</v>
      </c>
      <c r="L9" s="19">
        <v>766</v>
      </c>
      <c r="M9" s="19">
        <v>498</v>
      </c>
      <c r="N9" s="19">
        <v>518</v>
      </c>
    </row>
    <row r="10" spans="1:14">
      <c r="A10" s="34" t="s">
        <v>9</v>
      </c>
      <c r="B10" s="18">
        <f t="shared" ref="B10" si="3">SUM(C10:N10)</f>
        <v>199621.99000000002</v>
      </c>
      <c r="C10" s="18">
        <f>+SUM(C11:C12)</f>
        <v>16685</v>
      </c>
      <c r="D10" s="18">
        <f t="shared" ref="D10:N10" si="4">+SUM(D11:D12)</f>
        <v>18668</v>
      </c>
      <c r="E10" s="18">
        <f t="shared" si="4"/>
        <v>22940</v>
      </c>
      <c r="F10" s="18">
        <f t="shared" si="4"/>
        <v>22200.02</v>
      </c>
      <c r="G10" s="18">
        <f t="shared" si="4"/>
        <v>20760</v>
      </c>
      <c r="H10" s="18">
        <f t="shared" si="4"/>
        <v>12132</v>
      </c>
      <c r="I10" s="18">
        <f t="shared" si="4"/>
        <v>11992</v>
      </c>
      <c r="J10" s="18">
        <f t="shared" si="4"/>
        <v>8221</v>
      </c>
      <c r="K10" s="18">
        <f>+SUM(K11:K12)</f>
        <v>7013.97</v>
      </c>
      <c r="L10" s="18">
        <f t="shared" si="4"/>
        <v>19745</v>
      </c>
      <c r="M10" s="18">
        <f t="shared" si="4"/>
        <v>21530</v>
      </c>
      <c r="N10" s="18">
        <f t="shared" si="4"/>
        <v>17735</v>
      </c>
    </row>
    <row r="11" spans="1:14">
      <c r="A11" s="35" t="s">
        <v>10</v>
      </c>
      <c r="B11" s="19">
        <f>SUM(C11:N11)</f>
        <v>124242.01</v>
      </c>
      <c r="C11" s="19">
        <v>11140</v>
      </c>
      <c r="D11" s="19">
        <v>12430</v>
      </c>
      <c r="E11" s="19">
        <v>15940</v>
      </c>
      <c r="F11" s="19">
        <v>15670</v>
      </c>
      <c r="G11" s="19">
        <v>14640</v>
      </c>
      <c r="H11" s="19">
        <v>8532</v>
      </c>
      <c r="I11" s="19">
        <v>8332</v>
      </c>
      <c r="J11" s="19">
        <v>6352</v>
      </c>
      <c r="K11" s="19">
        <v>5362.01</v>
      </c>
      <c r="L11" s="19">
        <v>10179</v>
      </c>
      <c r="M11" s="19">
        <v>9373</v>
      </c>
      <c r="N11" s="19">
        <v>6292</v>
      </c>
    </row>
    <row r="12" spans="1:14">
      <c r="A12" s="35" t="s">
        <v>11</v>
      </c>
      <c r="B12" s="19">
        <f>SUM(C12:N12)</f>
        <v>75379.98000000001</v>
      </c>
      <c r="C12" s="19">
        <v>5545</v>
      </c>
      <c r="D12" s="19">
        <v>6238</v>
      </c>
      <c r="E12" s="19">
        <v>7000</v>
      </c>
      <c r="F12" s="19">
        <v>6530.02</v>
      </c>
      <c r="G12" s="19">
        <v>6120</v>
      </c>
      <c r="H12" s="19">
        <v>3600</v>
      </c>
      <c r="I12" s="19">
        <v>3660</v>
      </c>
      <c r="J12" s="19">
        <v>1869</v>
      </c>
      <c r="K12" s="19">
        <v>1651.96</v>
      </c>
      <c r="L12" s="19">
        <v>9566</v>
      </c>
      <c r="M12" s="19">
        <v>12157</v>
      </c>
      <c r="N12" s="19">
        <v>11443</v>
      </c>
    </row>
    <row r="13" spans="1:14">
      <c r="A13" s="17">
        <v>2015</v>
      </c>
      <c r="B13" s="18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4"/>
    </row>
    <row r="14" spans="1:14">
      <c r="A14" s="34" t="s">
        <v>4</v>
      </c>
      <c r="B14" s="18">
        <f>SUM(C14:L14)</f>
        <v>389277</v>
      </c>
      <c r="C14" s="22">
        <f t="shared" ref="C14:G14" si="5">SUM(C15+C20)</f>
        <v>36611</v>
      </c>
      <c r="D14" s="22">
        <f t="shared" si="5"/>
        <v>44511</v>
      </c>
      <c r="E14" s="22">
        <f t="shared" si="5"/>
        <v>45588</v>
      </c>
      <c r="F14" s="22">
        <f t="shared" si="5"/>
        <v>46115</v>
      </c>
      <c r="G14" s="22">
        <f t="shared" si="5"/>
        <v>42502</v>
      </c>
      <c r="H14" s="22">
        <f>SUM(H15+H20)</f>
        <v>39154</v>
      </c>
      <c r="I14" s="22">
        <v>37434</v>
      </c>
      <c r="J14" s="22">
        <v>32463</v>
      </c>
      <c r="K14" s="22">
        <v>30447</v>
      </c>
      <c r="L14" s="22">
        <v>34452</v>
      </c>
      <c r="M14" s="22" t="s">
        <v>64</v>
      </c>
      <c r="N14" s="22" t="s">
        <v>64</v>
      </c>
    </row>
    <row r="15" spans="1:14">
      <c r="A15" s="34" t="s">
        <v>5</v>
      </c>
      <c r="B15" s="18">
        <f t="shared" ref="B15:B22" si="6">SUM(C15:L15)</f>
        <v>217784</v>
      </c>
      <c r="C15" s="18">
        <f t="shared" ref="C15:H15" si="7">+SUM(C16:C19)</f>
        <v>24831</v>
      </c>
      <c r="D15" s="18">
        <f t="shared" si="7"/>
        <v>30783</v>
      </c>
      <c r="E15" s="18">
        <f t="shared" si="7"/>
        <v>29819</v>
      </c>
      <c r="F15" s="18">
        <f t="shared" si="7"/>
        <v>28631</v>
      </c>
      <c r="G15" s="18">
        <f t="shared" si="7"/>
        <v>24478</v>
      </c>
      <c r="H15" s="18">
        <f t="shared" si="7"/>
        <v>20813</v>
      </c>
      <c r="I15" s="18">
        <v>19279</v>
      </c>
      <c r="J15" s="18">
        <v>13270</v>
      </c>
      <c r="K15" s="18">
        <v>14352</v>
      </c>
      <c r="L15" s="18">
        <v>11528</v>
      </c>
      <c r="M15" s="18" t="s">
        <v>64</v>
      </c>
      <c r="N15" s="18" t="s">
        <v>64</v>
      </c>
    </row>
    <row r="16" spans="1:14">
      <c r="A16" s="35" t="s">
        <v>6</v>
      </c>
      <c r="B16" s="18">
        <f t="shared" si="6"/>
        <v>125909</v>
      </c>
      <c r="C16" s="40">
        <v>13838</v>
      </c>
      <c r="D16" s="19">
        <v>13824</v>
      </c>
      <c r="E16" s="19">
        <v>12660</v>
      </c>
      <c r="F16" s="19">
        <v>13982</v>
      </c>
      <c r="G16" s="19">
        <v>13143</v>
      </c>
      <c r="H16" s="19">
        <v>14586</v>
      </c>
      <c r="I16" s="19">
        <v>13308</v>
      </c>
      <c r="J16" s="19">
        <v>12005</v>
      </c>
      <c r="K16" s="19">
        <v>10955</v>
      </c>
      <c r="L16" s="19">
        <v>7608</v>
      </c>
      <c r="M16" s="19" t="s">
        <v>64</v>
      </c>
      <c r="N16" s="19" t="s">
        <v>64</v>
      </c>
    </row>
    <row r="17" spans="1:14">
      <c r="A17" s="35" t="s">
        <v>7</v>
      </c>
      <c r="B17" s="18">
        <f t="shared" si="6"/>
        <v>85426</v>
      </c>
      <c r="C17" s="19">
        <v>10660</v>
      </c>
      <c r="D17" s="19">
        <v>16425</v>
      </c>
      <c r="E17" s="19">
        <v>16745</v>
      </c>
      <c r="F17" s="19">
        <v>14087</v>
      </c>
      <c r="G17" s="19">
        <v>10874</v>
      </c>
      <c r="H17" s="19">
        <v>5787</v>
      </c>
      <c r="I17" s="19">
        <v>5506</v>
      </c>
      <c r="J17" s="19" t="s">
        <v>64</v>
      </c>
      <c r="K17" s="19">
        <v>2472</v>
      </c>
      <c r="L17" s="19">
        <v>2870</v>
      </c>
      <c r="M17" s="19" t="s">
        <v>64</v>
      </c>
      <c r="N17" s="19" t="s">
        <v>64</v>
      </c>
    </row>
    <row r="18" spans="1:14">
      <c r="A18" s="35" t="s">
        <v>27</v>
      </c>
      <c r="B18" s="119" t="s">
        <v>64</v>
      </c>
      <c r="C18" s="39" t="s">
        <v>64</v>
      </c>
      <c r="D18" s="39" t="s">
        <v>64</v>
      </c>
      <c r="E18" s="39" t="s">
        <v>64</v>
      </c>
      <c r="F18" s="39" t="s">
        <v>64</v>
      </c>
      <c r="G18" s="39" t="s">
        <v>64</v>
      </c>
      <c r="H18" s="39" t="s">
        <v>64</v>
      </c>
      <c r="I18" s="39" t="s">
        <v>64</v>
      </c>
      <c r="J18" s="39" t="s">
        <v>64</v>
      </c>
      <c r="K18" s="39" t="s">
        <v>64</v>
      </c>
      <c r="L18" s="39" t="s">
        <v>64</v>
      </c>
      <c r="M18" s="19" t="s">
        <v>64</v>
      </c>
      <c r="N18" s="19" t="s">
        <v>64</v>
      </c>
    </row>
    <row r="19" spans="1:14">
      <c r="A19" s="35" t="s">
        <v>8</v>
      </c>
      <c r="B19" s="18">
        <f t="shared" si="6"/>
        <v>6449</v>
      </c>
      <c r="C19" s="19">
        <v>333</v>
      </c>
      <c r="D19" s="19">
        <v>534</v>
      </c>
      <c r="E19" s="19">
        <v>414</v>
      </c>
      <c r="F19" s="19">
        <v>562</v>
      </c>
      <c r="G19" s="19">
        <v>461</v>
      </c>
      <c r="H19" s="19">
        <v>440</v>
      </c>
      <c r="I19" s="19">
        <v>465</v>
      </c>
      <c r="J19" s="19">
        <v>1265</v>
      </c>
      <c r="K19" s="19">
        <v>925</v>
      </c>
      <c r="L19" s="19">
        <v>1050</v>
      </c>
      <c r="M19" s="19" t="s">
        <v>64</v>
      </c>
      <c r="N19" s="19" t="s">
        <v>64</v>
      </c>
    </row>
    <row r="20" spans="1:14">
      <c r="A20" s="34" t="s">
        <v>9</v>
      </c>
      <c r="B20" s="18">
        <f t="shared" si="6"/>
        <v>171493</v>
      </c>
      <c r="C20" s="18">
        <f>+SUM(C21:C22)</f>
        <v>11780</v>
      </c>
      <c r="D20" s="18">
        <f t="shared" ref="D20:H20" si="8">+SUM(D21:D22)</f>
        <v>13728</v>
      </c>
      <c r="E20" s="18">
        <f t="shared" si="8"/>
        <v>15769</v>
      </c>
      <c r="F20" s="18">
        <f t="shared" si="8"/>
        <v>17484</v>
      </c>
      <c r="G20" s="18">
        <f t="shared" si="8"/>
        <v>18024</v>
      </c>
      <c r="H20" s="18">
        <f t="shared" si="8"/>
        <v>18341</v>
      </c>
      <c r="I20" s="18">
        <v>18155</v>
      </c>
      <c r="J20" s="18">
        <v>19193</v>
      </c>
      <c r="K20" s="18">
        <v>16095</v>
      </c>
      <c r="L20" s="18">
        <v>22924</v>
      </c>
      <c r="M20" s="18" t="s">
        <v>64</v>
      </c>
      <c r="N20" s="18" t="s">
        <v>64</v>
      </c>
    </row>
    <row r="21" spans="1:14">
      <c r="A21" s="35" t="s">
        <v>10</v>
      </c>
      <c r="B21" s="18">
        <f t="shared" si="6"/>
        <v>88050</v>
      </c>
      <c r="C21" s="19">
        <v>5658</v>
      </c>
      <c r="D21" s="19">
        <v>6503</v>
      </c>
      <c r="E21" s="19">
        <v>6995</v>
      </c>
      <c r="F21" s="19">
        <v>7790</v>
      </c>
      <c r="G21" s="19">
        <v>7889</v>
      </c>
      <c r="H21" s="19">
        <v>9444</v>
      </c>
      <c r="I21" s="19">
        <v>9436</v>
      </c>
      <c r="J21" s="19">
        <v>11850</v>
      </c>
      <c r="K21" s="19">
        <v>10695</v>
      </c>
      <c r="L21" s="19">
        <v>11790</v>
      </c>
      <c r="M21" s="19" t="s">
        <v>64</v>
      </c>
      <c r="N21" s="19" t="s">
        <v>64</v>
      </c>
    </row>
    <row r="22" spans="1:14">
      <c r="A22" s="35" t="s">
        <v>11</v>
      </c>
      <c r="B22" s="18">
        <f t="shared" si="6"/>
        <v>83443</v>
      </c>
      <c r="C22" s="19">
        <v>6122</v>
      </c>
      <c r="D22" s="19">
        <v>7225</v>
      </c>
      <c r="E22" s="19">
        <v>8774</v>
      </c>
      <c r="F22" s="19">
        <v>9694</v>
      </c>
      <c r="G22" s="19">
        <v>10135</v>
      </c>
      <c r="H22" s="19">
        <v>8897</v>
      </c>
      <c r="I22" s="19">
        <v>8719</v>
      </c>
      <c r="J22" s="19">
        <v>7343</v>
      </c>
      <c r="K22" s="19">
        <v>5400</v>
      </c>
      <c r="L22" s="19">
        <v>11134</v>
      </c>
      <c r="M22" s="19" t="s">
        <v>64</v>
      </c>
      <c r="N22" s="19" t="s">
        <v>64</v>
      </c>
    </row>
    <row r="23" spans="1:14">
      <c r="A23" s="36"/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</row>
  </sheetData>
  <pageMargins left="0.7" right="0.7" top="0.75" bottom="0.75" header="0.3" footer="0.3"/>
  <ignoredErrors>
    <ignoredError sqref="C4:N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Pesca</vt:lpstr>
      <vt:lpstr>13.1</vt:lpstr>
      <vt:lpstr>13.2</vt:lpstr>
      <vt:lpstr>13.3</vt:lpstr>
      <vt:lpstr>13.4</vt:lpstr>
      <vt:lpstr>13.5</vt:lpstr>
      <vt:lpstr>volumen_estimado come por meses</vt:lpstr>
      <vt:lpstr>volumen_estimado extr por meses</vt:lpstr>
    </vt:vector>
  </TitlesOfParts>
  <Company>ODEI-Puno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</dc:creator>
  <cp:lastModifiedBy>Usuario</cp:lastModifiedBy>
  <cp:lastPrinted>2025-01-27T16:50:38Z</cp:lastPrinted>
  <dcterms:created xsi:type="dcterms:W3CDTF">2000-08-02T09:06:53Z</dcterms:created>
  <dcterms:modified xsi:type="dcterms:W3CDTF">2025-01-27T21:36:18Z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