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5.xml" ContentType="application/vnd.openxmlformats-officedocument.drawing+xml"/>
  <Override PartName="/xl/charts/chart4.xml" ContentType="application/vnd.openxmlformats-officedocument.drawingml.chart+xml"/>
  <Override PartName="/xl/drawings/drawing6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EsteLibro" defaultThemeVersion="124226"/>
  <mc:AlternateContent xmlns:mc="http://schemas.openxmlformats.org/markup-compatibility/2006">
    <mc:Choice Requires="x15">
      <x15ac:absPath xmlns:x15ac="http://schemas.microsoft.com/office/spreadsheetml/2010/11/ac" url="\\Wgquispe\waldir 2024\COMPENDIOS PUNO\COMPENDIO_PUNO_2024\EXCEL INEI LIMA\"/>
    </mc:Choice>
  </mc:AlternateContent>
  <bookViews>
    <workbookView xWindow="0" yWindow="0" windowWidth="28800" windowHeight="12435" tabRatio="693"/>
  </bookViews>
  <sheets>
    <sheet name="Electricidad y Agua" sheetId="20" r:id="rId1"/>
    <sheet name="16.1" sheetId="22" r:id="rId2"/>
    <sheet name="16.2" sheetId="1" r:id="rId3"/>
    <sheet name="16.3" sheetId="3" r:id="rId4"/>
    <sheet name="16.4" sheetId="23" r:id="rId5"/>
    <sheet name="16.5" sheetId="24" r:id="rId6"/>
    <sheet name="16.6" sheetId="29" r:id="rId7"/>
    <sheet name="16.7" sheetId="13" r:id="rId8"/>
    <sheet name="16.8 " sheetId="14" r:id="rId9"/>
    <sheet name="16.9" sheetId="17" r:id="rId10"/>
    <sheet name="16.10" sheetId="18" r:id="rId11"/>
    <sheet name="16.11" sheetId="27" r:id="rId12"/>
    <sheet name="Hoja1" sheetId="30" state="hidden" r:id="rId13"/>
  </sheets>
  <definedNames>
    <definedName name="_16.9_PUNO__NUEVAS_CONEXIONES_DOMICILIARIAS_MENSUALES_DE_AGUA_POTABLE_Y_ALCANTARILLADO_POR_LOCALIDADES__2019___2024">'Electricidad y Agua'!$A$10</definedName>
  </definedNames>
  <calcPr calcId="152511" iterate="1" iterateCount="1000" calcOnSave="0"/>
</workbook>
</file>

<file path=xl/calcChain.xml><?xml version="1.0" encoding="utf-8"?>
<calcChain xmlns="http://schemas.openxmlformats.org/spreadsheetml/2006/main">
  <c r="K113" i="27" l="1"/>
  <c r="A113" i="27"/>
  <c r="K89" i="27"/>
  <c r="A89" i="27"/>
  <c r="K66" i="27"/>
  <c r="A66" i="27"/>
  <c r="K43" i="27"/>
  <c r="M265" i="17"/>
  <c r="A265" i="17"/>
  <c r="M241" i="17"/>
  <c r="A241" i="17"/>
  <c r="M217" i="17"/>
  <c r="A217" i="17"/>
  <c r="M195" i="17"/>
  <c r="A195" i="17"/>
  <c r="M174" i="17"/>
  <c r="A174" i="17"/>
  <c r="M152" i="17"/>
  <c r="A134" i="14"/>
  <c r="K323" i="24"/>
  <c r="A323" i="24"/>
  <c r="K295" i="24"/>
  <c r="A295" i="24"/>
  <c r="K267" i="24"/>
  <c r="A267" i="24"/>
  <c r="K240" i="24"/>
  <c r="A240" i="24"/>
  <c r="K215" i="24"/>
  <c r="I344" i="3"/>
  <c r="A344" i="3"/>
  <c r="I316" i="3"/>
  <c r="A316" i="3"/>
  <c r="I291" i="3"/>
  <c r="A291" i="3"/>
  <c r="I264" i="3"/>
  <c r="A264" i="3"/>
  <c r="I239" i="3"/>
  <c r="A239" i="3"/>
  <c r="I215" i="3"/>
  <c r="C152" i="18" l="1"/>
  <c r="B152" i="18"/>
  <c r="A4" i="20"/>
  <c r="A12" i="20" l="1"/>
  <c r="B180" i="18"/>
  <c r="A10" i="20"/>
  <c r="A184" i="14"/>
  <c r="B175" i="14"/>
  <c r="B174" i="14"/>
  <c r="B173" i="14"/>
  <c r="B172" i="14"/>
  <c r="B171" i="14"/>
  <c r="B170" i="14"/>
  <c r="B169" i="14"/>
  <c r="B168" i="14"/>
  <c r="H167" i="14"/>
  <c r="G167" i="14"/>
  <c r="F167" i="14"/>
  <c r="E167" i="14"/>
  <c r="D167" i="14"/>
  <c r="C167" i="14"/>
  <c r="B189" i="14"/>
  <c r="A6" i="20"/>
  <c r="B167" i="14" l="1"/>
  <c r="AG10" i="22" l="1"/>
  <c r="C180" i="18"/>
  <c r="C166" i="18"/>
  <c r="C138" i="18"/>
  <c r="F180" i="18"/>
  <c r="N120" i="27"/>
  <c r="O120" i="27"/>
  <c r="P120" i="27"/>
  <c r="Q120" i="27"/>
  <c r="R120" i="27"/>
  <c r="M120" i="27"/>
  <c r="N96" i="27"/>
  <c r="O96" i="27"/>
  <c r="P96" i="27"/>
  <c r="Q96" i="27"/>
  <c r="R96" i="27"/>
  <c r="M96" i="27"/>
  <c r="D120" i="27"/>
  <c r="E120" i="27"/>
  <c r="F120" i="27"/>
  <c r="G120" i="27"/>
  <c r="H120" i="27"/>
  <c r="C120" i="27"/>
  <c r="D96" i="27"/>
  <c r="B166" i="18" l="1"/>
  <c r="D188" i="14"/>
  <c r="E188" i="14"/>
  <c r="F188" i="14"/>
  <c r="G188" i="14"/>
  <c r="H188" i="14"/>
  <c r="C188" i="14"/>
  <c r="D153" i="14"/>
  <c r="E153" i="14"/>
  <c r="F153" i="14"/>
  <c r="G153" i="14"/>
  <c r="H153" i="14"/>
  <c r="C153" i="14"/>
  <c r="Z12" i="13"/>
  <c r="Z7" i="13"/>
  <c r="Z8" i="13"/>
  <c r="Z9" i="13"/>
  <c r="Z10" i="13"/>
  <c r="B128" i="27"/>
  <c r="AA10" i="22" l="1"/>
  <c r="AB10" i="22"/>
  <c r="AC10" i="22"/>
  <c r="AD10" i="22"/>
  <c r="AE10" i="22"/>
  <c r="AF10" i="22"/>
  <c r="Z11" i="13"/>
  <c r="X6" i="13"/>
  <c r="F166" i="18"/>
  <c r="B138" i="18"/>
  <c r="D180" i="18"/>
  <c r="E180" i="18"/>
  <c r="G180" i="18"/>
  <c r="D166" i="18"/>
  <c r="E166" i="18"/>
  <c r="G166" i="18"/>
  <c r="H96" i="27"/>
  <c r="E96" i="27"/>
  <c r="F96" i="27"/>
  <c r="G96" i="27"/>
  <c r="C96" i="27"/>
  <c r="B104" i="27"/>
  <c r="B105" i="27"/>
  <c r="B106" i="27"/>
  <c r="B107" i="27"/>
  <c r="B108" i="27"/>
  <c r="L104" i="27"/>
  <c r="L105" i="27"/>
  <c r="L106" i="27"/>
  <c r="L107" i="27"/>
  <c r="L108" i="27"/>
  <c r="L128" i="27"/>
  <c r="B121" i="27"/>
  <c r="L127" i="27"/>
  <c r="B127" i="27"/>
  <c r="L126" i="27"/>
  <c r="B126" i="27"/>
  <c r="L125" i="27"/>
  <c r="B125" i="27"/>
  <c r="L124" i="27"/>
  <c r="B124" i="27"/>
  <c r="L123" i="27"/>
  <c r="B123" i="27"/>
  <c r="L122" i="27"/>
  <c r="B122" i="27"/>
  <c r="L121" i="27"/>
  <c r="K23" i="27"/>
  <c r="K22" i="27"/>
  <c r="T271" i="17"/>
  <c r="H271" i="17"/>
  <c r="N257" i="17"/>
  <c r="N258" i="17"/>
  <c r="N259" i="17"/>
  <c r="T247" i="17"/>
  <c r="B259" i="17"/>
  <c r="B257" i="17"/>
  <c r="B258" i="17"/>
  <c r="B256" i="17"/>
  <c r="B255" i="17"/>
  <c r="B251" i="17"/>
  <c r="H247" i="17"/>
  <c r="N279" i="17"/>
  <c r="B279" i="17"/>
  <c r="N278" i="17"/>
  <c r="B278" i="17"/>
  <c r="N277" i="17"/>
  <c r="B277" i="17"/>
  <c r="N276" i="17"/>
  <c r="B276" i="17"/>
  <c r="N275" i="17"/>
  <c r="B275" i="17"/>
  <c r="N274" i="17"/>
  <c r="B274" i="17"/>
  <c r="N273" i="17"/>
  <c r="B273" i="17"/>
  <c r="N272" i="17"/>
  <c r="B272" i="17"/>
  <c r="S271" i="17"/>
  <c r="R271" i="17"/>
  <c r="Q271" i="17"/>
  <c r="P271" i="17"/>
  <c r="O271" i="17"/>
  <c r="G271" i="17"/>
  <c r="F271" i="17"/>
  <c r="E271" i="17"/>
  <c r="D271" i="17"/>
  <c r="C271" i="17"/>
  <c r="M131" i="17"/>
  <c r="B190" i="14"/>
  <c r="B191" i="14"/>
  <c r="B192" i="14"/>
  <c r="B193" i="14"/>
  <c r="B194" i="14"/>
  <c r="B195" i="14"/>
  <c r="B196" i="14"/>
  <c r="B165" i="14"/>
  <c r="B162" i="14"/>
  <c r="B154" i="14"/>
  <c r="L120" i="27" l="1"/>
  <c r="Z6" i="13"/>
  <c r="B188" i="14"/>
  <c r="B120" i="27"/>
  <c r="N271" i="17"/>
  <c r="B271" i="17"/>
  <c r="V6" i="13"/>
  <c r="U6" i="13"/>
  <c r="M330" i="24"/>
  <c r="H316" i="24" l="1"/>
  <c r="H317" i="24"/>
  <c r="H304" i="24"/>
  <c r="H278" i="24"/>
  <c r="H277" i="24"/>
  <c r="H275" i="24"/>
  <c r="H276" i="24"/>
  <c r="H303" i="24"/>
  <c r="L371" i="24"/>
  <c r="L372" i="24"/>
  <c r="L373" i="24"/>
  <c r="L374" i="24"/>
  <c r="L375" i="24"/>
  <c r="I345" i="24"/>
  <c r="I346" i="24"/>
  <c r="L370" i="24" l="1"/>
  <c r="K350" i="3"/>
  <c r="J350" i="3"/>
  <c r="S38" i="1" l="1"/>
  <c r="T38" i="1"/>
  <c r="G350" i="3"/>
  <c r="F350" i="3"/>
  <c r="E350" i="3"/>
  <c r="D350" i="3"/>
  <c r="C350" i="3"/>
  <c r="B350" i="3"/>
  <c r="A7" i="20"/>
  <c r="B155" i="14" l="1"/>
  <c r="B156" i="14"/>
  <c r="B157" i="14"/>
  <c r="B158" i="14"/>
  <c r="B159" i="14"/>
  <c r="B160" i="14"/>
  <c r="B161" i="14"/>
  <c r="B163" i="14"/>
  <c r="B164" i="14"/>
  <c r="E152" i="18" l="1"/>
  <c r="F152" i="18"/>
  <c r="G152" i="18"/>
  <c r="D152" i="18"/>
  <c r="B103" i="27"/>
  <c r="L103" i="27"/>
  <c r="L84" i="27" l="1"/>
  <c r="L85" i="27"/>
  <c r="L81" i="27"/>
  <c r="L82" i="27"/>
  <c r="L83" i="27"/>
  <c r="B81" i="27"/>
  <c r="B82" i="27"/>
  <c r="B83" i="27"/>
  <c r="B84" i="27"/>
  <c r="B85" i="27"/>
  <c r="O73" i="27"/>
  <c r="B140" i="14"/>
  <c r="B141" i="14"/>
  <c r="B142" i="14"/>
  <c r="B143" i="14"/>
  <c r="B144" i="14"/>
  <c r="B145" i="14"/>
  <c r="B146" i="14"/>
  <c r="B147" i="14"/>
  <c r="B148" i="14"/>
  <c r="B149" i="14"/>
  <c r="B150" i="14"/>
  <c r="B151" i="14"/>
  <c r="H139" i="14"/>
  <c r="C139" i="14"/>
  <c r="D139" i="14"/>
  <c r="E139" i="14"/>
  <c r="F139" i="14"/>
  <c r="G139" i="14"/>
  <c r="B233" i="17"/>
  <c r="B234" i="17"/>
  <c r="B235" i="17"/>
  <c r="E73" i="27" l="1"/>
  <c r="B100" i="27"/>
  <c r="B101" i="27"/>
  <c r="B102" i="27"/>
  <c r="L100" i="27"/>
  <c r="L102" i="27"/>
  <c r="B211" i="17"/>
  <c r="B212" i="17"/>
  <c r="B213" i="17"/>
  <c r="L101" i="27"/>
  <c r="L99" i="27"/>
  <c r="B99" i="27"/>
  <c r="L98" i="27"/>
  <c r="B98" i="27"/>
  <c r="L97" i="27"/>
  <c r="B97" i="27"/>
  <c r="N256" i="17"/>
  <c r="N255" i="17"/>
  <c r="N254" i="17"/>
  <c r="B254" i="17"/>
  <c r="N253" i="17"/>
  <c r="B253" i="17"/>
  <c r="N252" i="17"/>
  <c r="B252" i="17"/>
  <c r="N251" i="17"/>
  <c r="N250" i="17"/>
  <c r="B250" i="17"/>
  <c r="N249" i="17"/>
  <c r="B249" i="17"/>
  <c r="N248" i="17"/>
  <c r="B248" i="17"/>
  <c r="S247" i="17"/>
  <c r="R247" i="17"/>
  <c r="Q247" i="17"/>
  <c r="P247" i="17"/>
  <c r="O247" i="17"/>
  <c r="G247" i="17"/>
  <c r="F247" i="17"/>
  <c r="E247" i="17"/>
  <c r="D247" i="17"/>
  <c r="C247" i="17"/>
  <c r="M274" i="24"/>
  <c r="N274" i="24"/>
  <c r="O274" i="24"/>
  <c r="P274" i="24"/>
  <c r="Q274" i="24"/>
  <c r="L274" i="24"/>
  <c r="L96" i="27" l="1"/>
  <c r="N247" i="17"/>
  <c r="B247" i="17"/>
  <c r="B96" i="27"/>
  <c r="B153" i="14"/>
  <c r="H321" i="24" l="1"/>
  <c r="H319" i="24"/>
  <c r="H318" i="24"/>
  <c r="H315" i="24"/>
  <c r="H314" i="24"/>
  <c r="H313" i="24"/>
  <c r="H312" i="24"/>
  <c r="H311" i="24"/>
  <c r="H310" i="24"/>
  <c r="H309" i="24"/>
  <c r="H308" i="24"/>
  <c r="H307" i="24"/>
  <c r="H306" i="24"/>
  <c r="H305" i="24"/>
  <c r="G302" i="24"/>
  <c r="F302" i="24"/>
  <c r="E302" i="24"/>
  <c r="D302" i="24"/>
  <c r="C302" i="24"/>
  <c r="B302" i="24"/>
  <c r="O322" i="3"/>
  <c r="N322" i="3"/>
  <c r="M322" i="3"/>
  <c r="L322" i="3"/>
  <c r="K322" i="3"/>
  <c r="J322" i="3"/>
  <c r="G322" i="3"/>
  <c r="F322" i="3"/>
  <c r="E322" i="3"/>
  <c r="D322" i="3"/>
  <c r="C322" i="3"/>
  <c r="B322" i="3"/>
  <c r="H302" i="24" l="1"/>
  <c r="B139" i="14"/>
  <c r="K172" i="3"/>
  <c r="L172" i="3"/>
  <c r="M172" i="3"/>
  <c r="N172" i="3"/>
  <c r="O172" i="3"/>
  <c r="J172" i="3"/>
  <c r="N149" i="3"/>
  <c r="O149" i="3"/>
  <c r="K149" i="3"/>
  <c r="L149" i="3"/>
  <c r="M149" i="3"/>
  <c r="J149" i="3"/>
  <c r="N38" i="1"/>
  <c r="O38" i="1"/>
  <c r="P38" i="1"/>
  <c r="Q38" i="1"/>
  <c r="M38" i="1"/>
  <c r="L38" i="1"/>
  <c r="N73" i="27" l="1"/>
  <c r="L75" i="27"/>
  <c r="L76" i="27"/>
  <c r="L74" i="27"/>
  <c r="L79" i="27"/>
  <c r="L51" i="27"/>
  <c r="L52" i="27"/>
  <c r="L53" i="27"/>
  <c r="L54" i="27"/>
  <c r="L55" i="27"/>
  <c r="L56" i="27"/>
  <c r="L57" i="27"/>
  <c r="L58" i="27"/>
  <c r="L59" i="27"/>
  <c r="L50" i="27"/>
  <c r="L61" i="27"/>
  <c r="L62" i="27"/>
  <c r="L60" i="27"/>
  <c r="L77" i="27"/>
  <c r="L78" i="27"/>
  <c r="L80" i="27"/>
  <c r="M73" i="27"/>
  <c r="P73" i="27"/>
  <c r="Q73" i="27"/>
  <c r="R73" i="27"/>
  <c r="E119" i="14"/>
  <c r="F119" i="14"/>
  <c r="G119" i="14"/>
  <c r="H119" i="14"/>
  <c r="D119" i="14"/>
  <c r="B120" i="14"/>
  <c r="B121" i="14"/>
  <c r="B122" i="14"/>
  <c r="B123" i="14"/>
  <c r="B124" i="14"/>
  <c r="B125" i="14"/>
  <c r="B126" i="14"/>
  <c r="B127" i="14"/>
  <c r="B128" i="14"/>
  <c r="B129" i="14"/>
  <c r="B130" i="14"/>
  <c r="B131" i="14"/>
  <c r="L73" i="27" l="1"/>
  <c r="N37" i="23"/>
  <c r="M37" i="23"/>
  <c r="C274" i="24"/>
  <c r="D274" i="24"/>
  <c r="E274" i="24"/>
  <c r="F274" i="24"/>
  <c r="G274" i="24"/>
  <c r="B274" i="24"/>
  <c r="M247" i="24"/>
  <c r="N247" i="24"/>
  <c r="O247" i="24"/>
  <c r="P247" i="24"/>
  <c r="Q247" i="24"/>
  <c r="L247" i="24"/>
  <c r="C297" i="3"/>
  <c r="D297" i="3"/>
  <c r="E297" i="3"/>
  <c r="F297" i="3"/>
  <c r="G297" i="3"/>
  <c r="B297" i="3"/>
  <c r="K270" i="3"/>
  <c r="L270" i="3"/>
  <c r="M270" i="3"/>
  <c r="N270" i="3"/>
  <c r="O270" i="3"/>
  <c r="J270" i="3"/>
  <c r="H292" i="24"/>
  <c r="H290" i="24"/>
  <c r="H289" i="24"/>
  <c r="H288" i="24"/>
  <c r="H287" i="24"/>
  <c r="H286" i="24"/>
  <c r="H285" i="24"/>
  <c r="H284" i="24"/>
  <c r="H283" i="24"/>
  <c r="H282" i="24"/>
  <c r="H281" i="24"/>
  <c r="H280" i="24"/>
  <c r="H279" i="24"/>
  <c r="B51" i="27" l="1"/>
  <c r="B52" i="27"/>
  <c r="B53" i="27"/>
  <c r="B54" i="27"/>
  <c r="B55" i="27"/>
  <c r="B56" i="27"/>
  <c r="B57" i="27"/>
  <c r="B58" i="27"/>
  <c r="B59" i="27"/>
  <c r="B60" i="27"/>
  <c r="B61" i="27"/>
  <c r="B62" i="27"/>
  <c r="D50" i="27"/>
  <c r="E50" i="27"/>
  <c r="F50" i="27"/>
  <c r="G50" i="27"/>
  <c r="H50" i="27"/>
  <c r="C50" i="27"/>
  <c r="B75" i="27"/>
  <c r="B76" i="27"/>
  <c r="B77" i="27"/>
  <c r="B78" i="27"/>
  <c r="B79" i="27"/>
  <c r="B80" i="27"/>
  <c r="B74" i="27"/>
  <c r="C73" i="27"/>
  <c r="D73" i="27"/>
  <c r="F73" i="27"/>
  <c r="G73" i="27"/>
  <c r="H73" i="27"/>
  <c r="B50" i="27" l="1"/>
  <c r="B73" i="27"/>
  <c r="T6" i="13"/>
  <c r="S6" i="13"/>
  <c r="B18" i="18"/>
  <c r="C18" i="18"/>
  <c r="E18" i="18"/>
  <c r="F18" i="18"/>
  <c r="G18" i="18"/>
  <c r="N232" i="17"/>
  <c r="N231" i="17"/>
  <c r="N230" i="17"/>
  <c r="N229" i="17"/>
  <c r="N228" i="17"/>
  <c r="N227" i="17"/>
  <c r="N226" i="17"/>
  <c r="N225" i="17"/>
  <c r="N224" i="17"/>
  <c r="T223" i="17"/>
  <c r="S223" i="17"/>
  <c r="R223" i="17"/>
  <c r="Q223" i="17"/>
  <c r="P223" i="17"/>
  <c r="O223" i="17"/>
  <c r="N223" i="17" l="1"/>
  <c r="B232" i="17"/>
  <c r="B231" i="17"/>
  <c r="B230" i="17"/>
  <c r="B229" i="17"/>
  <c r="B228" i="17"/>
  <c r="B227" i="17"/>
  <c r="B226" i="17"/>
  <c r="B225" i="17"/>
  <c r="B224" i="17"/>
  <c r="H223" i="17"/>
  <c r="G223" i="17"/>
  <c r="F223" i="17"/>
  <c r="E223" i="17"/>
  <c r="D223" i="17"/>
  <c r="C223" i="17"/>
  <c r="C119" i="14"/>
  <c r="B119" i="14" s="1"/>
  <c r="B223" i="17" l="1"/>
  <c r="A11" i="20"/>
  <c r="A9" i="20"/>
  <c r="A8" i="20"/>
  <c r="A5" i="20"/>
  <c r="A3" i="20"/>
  <c r="A2" i="20"/>
  <c r="H227" i="24" l="1"/>
  <c r="G138" i="18" l="1"/>
  <c r="F138" i="18"/>
  <c r="E138" i="18"/>
  <c r="D138" i="18"/>
  <c r="G123" i="18"/>
  <c r="F123" i="18"/>
  <c r="E123" i="18"/>
  <c r="D123" i="18"/>
  <c r="C123" i="18"/>
  <c r="B123" i="18"/>
  <c r="G102" i="18"/>
  <c r="F102" i="18"/>
  <c r="E102" i="18"/>
  <c r="D102" i="18"/>
  <c r="C102" i="18"/>
  <c r="B102" i="18"/>
  <c r="G88" i="18"/>
  <c r="F88" i="18"/>
  <c r="E88" i="18"/>
  <c r="D88" i="18"/>
  <c r="C88" i="18"/>
  <c r="B88" i="18"/>
  <c r="G74" i="18"/>
  <c r="F74" i="18"/>
  <c r="E74" i="18"/>
  <c r="D74" i="18"/>
  <c r="C74" i="18"/>
  <c r="B74" i="18"/>
  <c r="G60" i="18"/>
  <c r="F60" i="18"/>
  <c r="E60" i="18"/>
  <c r="D60" i="18"/>
  <c r="C60" i="18"/>
  <c r="B60" i="18"/>
  <c r="G46" i="18"/>
  <c r="F46" i="18"/>
  <c r="E46" i="18"/>
  <c r="B46" i="18"/>
  <c r="G32" i="18"/>
  <c r="F32" i="18"/>
  <c r="E32" i="18"/>
  <c r="C32" i="18"/>
  <c r="B32" i="18"/>
  <c r="N210" i="17"/>
  <c r="B210" i="17"/>
  <c r="N209" i="17"/>
  <c r="B209" i="17"/>
  <c r="N208" i="17"/>
  <c r="B208" i="17"/>
  <c r="N207" i="17"/>
  <c r="B207" i="17"/>
  <c r="N206" i="17"/>
  <c r="B206" i="17"/>
  <c r="N205" i="17"/>
  <c r="B205" i="17"/>
  <c r="N204" i="17"/>
  <c r="B204" i="17"/>
  <c r="N203" i="17"/>
  <c r="B203" i="17"/>
  <c r="N202" i="17"/>
  <c r="B202" i="17"/>
  <c r="T201" i="17"/>
  <c r="S201" i="17"/>
  <c r="R201" i="17"/>
  <c r="Q201" i="17"/>
  <c r="P201" i="17"/>
  <c r="O201" i="17"/>
  <c r="H201" i="17"/>
  <c r="G201" i="17"/>
  <c r="F201" i="17"/>
  <c r="E201" i="17"/>
  <c r="D201" i="17"/>
  <c r="C201" i="17"/>
  <c r="N192" i="17"/>
  <c r="B192" i="17"/>
  <c r="N191" i="17"/>
  <c r="B191" i="17"/>
  <c r="N190" i="17"/>
  <c r="B190" i="17"/>
  <c r="N189" i="17"/>
  <c r="B189" i="17"/>
  <c r="N188" i="17"/>
  <c r="B188" i="17"/>
  <c r="N187" i="17"/>
  <c r="B187" i="17"/>
  <c r="N186" i="17"/>
  <c r="B186" i="17"/>
  <c r="N185" i="17"/>
  <c r="B185" i="17"/>
  <c r="N184" i="17"/>
  <c r="B184" i="17"/>
  <c r="N183" i="17"/>
  <c r="B183" i="17"/>
  <c r="N182" i="17"/>
  <c r="B182" i="17"/>
  <c r="N181" i="17"/>
  <c r="B181" i="17"/>
  <c r="T180" i="17"/>
  <c r="S180" i="17"/>
  <c r="R180" i="17"/>
  <c r="Q180" i="17"/>
  <c r="P180" i="17"/>
  <c r="O180" i="17"/>
  <c r="H180" i="17"/>
  <c r="G180" i="17"/>
  <c r="F180" i="17"/>
  <c r="E180" i="17"/>
  <c r="D180" i="17"/>
  <c r="C180" i="17"/>
  <c r="N171" i="17"/>
  <c r="B171" i="17"/>
  <c r="N170" i="17"/>
  <c r="B170" i="17"/>
  <c r="N169" i="17"/>
  <c r="B169" i="17"/>
  <c r="N168" i="17"/>
  <c r="B168" i="17"/>
  <c r="N167" i="17"/>
  <c r="B167" i="17"/>
  <c r="N166" i="17"/>
  <c r="B166" i="17"/>
  <c r="N165" i="17"/>
  <c r="B165" i="17"/>
  <c r="N164" i="17"/>
  <c r="B164" i="17"/>
  <c r="N163" i="17"/>
  <c r="B163" i="17"/>
  <c r="N162" i="17"/>
  <c r="B162" i="17"/>
  <c r="N161" i="17"/>
  <c r="B161" i="17"/>
  <c r="N160" i="17"/>
  <c r="B160" i="17"/>
  <c r="T159" i="17"/>
  <c r="S159" i="17"/>
  <c r="R159" i="17"/>
  <c r="Q159" i="17"/>
  <c r="P159" i="17"/>
  <c r="O159" i="17"/>
  <c r="H159" i="17"/>
  <c r="G159" i="17"/>
  <c r="F159" i="17"/>
  <c r="E159" i="17"/>
  <c r="D159" i="17"/>
  <c r="C159" i="17"/>
  <c r="N149" i="17"/>
  <c r="B149" i="17"/>
  <c r="N148" i="17"/>
  <c r="B148" i="17"/>
  <c r="N147" i="17"/>
  <c r="B147" i="17"/>
  <c r="N146" i="17"/>
  <c r="B146" i="17"/>
  <c r="N145" i="17"/>
  <c r="B145" i="17"/>
  <c r="N144" i="17"/>
  <c r="B144" i="17"/>
  <c r="N143" i="17"/>
  <c r="B143" i="17"/>
  <c r="N142" i="17"/>
  <c r="B142" i="17"/>
  <c r="N141" i="17"/>
  <c r="B141" i="17"/>
  <c r="N140" i="17"/>
  <c r="B140" i="17"/>
  <c r="N139" i="17"/>
  <c r="B139" i="17"/>
  <c r="N138" i="17"/>
  <c r="B138" i="17"/>
  <c r="T137" i="17"/>
  <c r="S137" i="17"/>
  <c r="R137" i="17"/>
  <c r="Q137" i="17"/>
  <c r="P137" i="17"/>
  <c r="O137" i="17"/>
  <c r="H137" i="17"/>
  <c r="G137" i="17"/>
  <c r="F137" i="17"/>
  <c r="E137" i="17"/>
  <c r="D137" i="17"/>
  <c r="C137" i="17"/>
  <c r="N127" i="17"/>
  <c r="B127" i="17"/>
  <c r="N126" i="17"/>
  <c r="B126" i="17"/>
  <c r="N125" i="17"/>
  <c r="B125" i="17"/>
  <c r="N124" i="17"/>
  <c r="B124" i="17"/>
  <c r="N123" i="17"/>
  <c r="B123" i="17"/>
  <c r="N122" i="17"/>
  <c r="B122" i="17"/>
  <c r="N121" i="17"/>
  <c r="B121" i="17"/>
  <c r="N120" i="17"/>
  <c r="B120" i="17"/>
  <c r="N119" i="17"/>
  <c r="B119" i="17"/>
  <c r="N118" i="17"/>
  <c r="B118" i="17"/>
  <c r="N117" i="17"/>
  <c r="B117" i="17"/>
  <c r="N116" i="17"/>
  <c r="B116" i="17"/>
  <c r="T115" i="17"/>
  <c r="S115" i="17"/>
  <c r="R115" i="17"/>
  <c r="Q115" i="17"/>
  <c r="P115" i="17"/>
  <c r="O115" i="17"/>
  <c r="H115" i="17"/>
  <c r="G115" i="17"/>
  <c r="F115" i="17"/>
  <c r="E115" i="17"/>
  <c r="D115" i="17"/>
  <c r="C115" i="17"/>
  <c r="N105" i="17"/>
  <c r="B105" i="17"/>
  <c r="N104" i="17"/>
  <c r="B104" i="17"/>
  <c r="N103" i="17"/>
  <c r="B103" i="17"/>
  <c r="N102" i="17"/>
  <c r="B102" i="17"/>
  <c r="N101" i="17"/>
  <c r="B101" i="17"/>
  <c r="N100" i="17"/>
  <c r="B100" i="17"/>
  <c r="N99" i="17"/>
  <c r="B99" i="17"/>
  <c r="N98" i="17"/>
  <c r="B98" i="17"/>
  <c r="N97" i="17"/>
  <c r="B97" i="17"/>
  <c r="N96" i="17"/>
  <c r="B96" i="17"/>
  <c r="N95" i="17"/>
  <c r="B95" i="17"/>
  <c r="N94" i="17"/>
  <c r="B94" i="17"/>
  <c r="T93" i="17"/>
  <c r="S93" i="17"/>
  <c r="R93" i="17"/>
  <c r="Q93" i="17"/>
  <c r="P93" i="17"/>
  <c r="O93" i="17"/>
  <c r="H93" i="17"/>
  <c r="G93" i="17"/>
  <c r="F93" i="17"/>
  <c r="E93" i="17"/>
  <c r="D93" i="17"/>
  <c r="C93" i="17"/>
  <c r="N84" i="17"/>
  <c r="B84" i="17"/>
  <c r="N83" i="17"/>
  <c r="B83" i="17"/>
  <c r="N82" i="17"/>
  <c r="B82" i="17"/>
  <c r="N81" i="17"/>
  <c r="B81" i="17"/>
  <c r="N80" i="17"/>
  <c r="B80" i="17"/>
  <c r="N79" i="17"/>
  <c r="B79" i="17"/>
  <c r="N78" i="17"/>
  <c r="B78" i="17"/>
  <c r="N77" i="17"/>
  <c r="B77" i="17"/>
  <c r="N76" i="17"/>
  <c r="B76" i="17"/>
  <c r="N75" i="17"/>
  <c r="B75" i="17"/>
  <c r="N74" i="17"/>
  <c r="B74" i="17"/>
  <c r="N73" i="17"/>
  <c r="B73" i="17"/>
  <c r="T72" i="17"/>
  <c r="S72" i="17"/>
  <c r="R72" i="17"/>
  <c r="O72" i="17"/>
  <c r="H72" i="17"/>
  <c r="G72" i="17"/>
  <c r="F72" i="17"/>
  <c r="C72" i="17"/>
  <c r="N62" i="17"/>
  <c r="B62" i="17"/>
  <c r="N61" i="17"/>
  <c r="B61" i="17"/>
  <c r="N60" i="17"/>
  <c r="B60" i="17"/>
  <c r="N59" i="17"/>
  <c r="B59" i="17"/>
  <c r="N58" i="17"/>
  <c r="B58" i="17"/>
  <c r="N57" i="17"/>
  <c r="B57" i="17"/>
  <c r="N56" i="17"/>
  <c r="B56" i="17"/>
  <c r="B55" i="17"/>
  <c r="N54" i="17"/>
  <c r="B54" i="17"/>
  <c r="B53" i="17"/>
  <c r="N52" i="17"/>
  <c r="B52" i="17"/>
  <c r="N51" i="17"/>
  <c r="B51" i="17"/>
  <c r="T50" i="17"/>
  <c r="S50" i="17"/>
  <c r="R50" i="17"/>
  <c r="Q50" i="17"/>
  <c r="P50" i="17"/>
  <c r="O50" i="17"/>
  <c r="H50" i="17"/>
  <c r="G50" i="17"/>
  <c r="F50" i="17"/>
  <c r="E50" i="17"/>
  <c r="D50" i="17"/>
  <c r="C50" i="17"/>
  <c r="N41" i="17"/>
  <c r="B41" i="17"/>
  <c r="N40" i="17"/>
  <c r="B40" i="17"/>
  <c r="N39" i="17"/>
  <c r="B39" i="17"/>
  <c r="N38" i="17"/>
  <c r="B38" i="17"/>
  <c r="N37" i="17"/>
  <c r="B37" i="17"/>
  <c r="N36" i="17"/>
  <c r="B36" i="17"/>
  <c r="N35" i="17"/>
  <c r="B35" i="17"/>
  <c r="N34" i="17"/>
  <c r="B34" i="17"/>
  <c r="N33" i="17"/>
  <c r="B33" i="17"/>
  <c r="N32" i="17"/>
  <c r="B32" i="17"/>
  <c r="N31" i="17"/>
  <c r="B31" i="17"/>
  <c r="N30" i="17"/>
  <c r="B30" i="17"/>
  <c r="T29" i="17"/>
  <c r="S29" i="17"/>
  <c r="R29" i="17"/>
  <c r="Q29" i="17"/>
  <c r="P29" i="17"/>
  <c r="O29" i="17"/>
  <c r="H29" i="17"/>
  <c r="G29" i="17"/>
  <c r="F29" i="17"/>
  <c r="E29" i="17"/>
  <c r="D29" i="17"/>
  <c r="C29" i="17"/>
  <c r="N19" i="17"/>
  <c r="B19" i="17"/>
  <c r="N18" i="17"/>
  <c r="B18" i="17"/>
  <c r="N17" i="17"/>
  <c r="B17" i="17"/>
  <c r="N16" i="17"/>
  <c r="B16" i="17"/>
  <c r="N15" i="17"/>
  <c r="B15" i="17"/>
  <c r="N14" i="17"/>
  <c r="B14" i="17"/>
  <c r="N13" i="17"/>
  <c r="B13" i="17"/>
  <c r="N12" i="17"/>
  <c r="B12" i="17"/>
  <c r="N11" i="17"/>
  <c r="B11" i="17"/>
  <c r="N10" i="17"/>
  <c r="B10" i="17"/>
  <c r="N9" i="17"/>
  <c r="B9" i="17"/>
  <c r="N8" i="17"/>
  <c r="B8" i="17"/>
  <c r="T7" i="17"/>
  <c r="S7" i="17"/>
  <c r="R7" i="17"/>
  <c r="Q7" i="17"/>
  <c r="P7" i="17"/>
  <c r="O7" i="17"/>
  <c r="H7" i="17"/>
  <c r="G7" i="17"/>
  <c r="F7" i="17"/>
  <c r="E7" i="17"/>
  <c r="D7" i="17"/>
  <c r="C7" i="17"/>
  <c r="B46" i="14"/>
  <c r="B45" i="14"/>
  <c r="B44" i="14"/>
  <c r="B43" i="14"/>
  <c r="B42" i="14"/>
  <c r="B41" i="14"/>
  <c r="B40" i="14"/>
  <c r="B39" i="14"/>
  <c r="B38" i="14"/>
  <c r="B37" i="14"/>
  <c r="B36" i="14"/>
  <c r="B35" i="14"/>
  <c r="H34" i="14"/>
  <c r="G34" i="14"/>
  <c r="F34" i="14"/>
  <c r="D34" i="14"/>
  <c r="C34" i="14"/>
  <c r="B32" i="14"/>
  <c r="B31" i="14"/>
  <c r="B30" i="14"/>
  <c r="B29" i="14"/>
  <c r="B28" i="14"/>
  <c r="B27" i="14"/>
  <c r="B26" i="14"/>
  <c r="B25" i="14"/>
  <c r="B24" i="14"/>
  <c r="B23" i="14"/>
  <c r="B22" i="14"/>
  <c r="B21" i="14"/>
  <c r="H20" i="14"/>
  <c r="G20" i="14"/>
  <c r="F20" i="14"/>
  <c r="D20" i="14"/>
  <c r="C20" i="14"/>
  <c r="B18" i="14"/>
  <c r="B17" i="14"/>
  <c r="B16" i="14"/>
  <c r="B15" i="14"/>
  <c r="B14" i="14"/>
  <c r="B13" i="14"/>
  <c r="B12" i="14"/>
  <c r="B11" i="14"/>
  <c r="B10" i="14"/>
  <c r="B9" i="14"/>
  <c r="B8" i="14"/>
  <c r="B7" i="14"/>
  <c r="H6" i="14"/>
  <c r="G6" i="14"/>
  <c r="F6" i="14"/>
  <c r="D6" i="14"/>
  <c r="C6" i="14"/>
  <c r="G6" i="13"/>
  <c r="F6" i="13"/>
  <c r="E6" i="13"/>
  <c r="D6" i="13"/>
  <c r="C6" i="13"/>
  <c r="B6" i="13"/>
  <c r="H266" i="24"/>
  <c r="H263" i="24"/>
  <c r="H262" i="24"/>
  <c r="H261" i="24"/>
  <c r="H260" i="24"/>
  <c r="H259" i="24"/>
  <c r="H258" i="24"/>
  <c r="H257" i="24"/>
  <c r="H256" i="24"/>
  <c r="H255" i="24"/>
  <c r="H254" i="24"/>
  <c r="H253" i="24"/>
  <c r="H252" i="24"/>
  <c r="H251" i="24"/>
  <c r="H250" i="24"/>
  <c r="H248" i="24"/>
  <c r="H237" i="24"/>
  <c r="H236" i="24"/>
  <c r="H235" i="24"/>
  <c r="H234" i="24"/>
  <c r="H233" i="24"/>
  <c r="H232" i="24"/>
  <c r="H231" i="24"/>
  <c r="H230" i="24"/>
  <c r="H229" i="24"/>
  <c r="H228" i="24"/>
  <c r="H226" i="24"/>
  <c r="H225" i="24"/>
  <c r="H224" i="24"/>
  <c r="H223" i="24"/>
  <c r="H212" i="24"/>
  <c r="H211" i="24"/>
  <c r="H210" i="24"/>
  <c r="H209" i="24"/>
  <c r="H208" i="24"/>
  <c r="H207" i="24"/>
  <c r="H206" i="24"/>
  <c r="H205" i="24"/>
  <c r="H204" i="24"/>
  <c r="H203" i="24"/>
  <c r="H202" i="24"/>
  <c r="H201" i="24"/>
  <c r="H200" i="24"/>
  <c r="H199" i="24"/>
  <c r="H186" i="24"/>
  <c r="H185" i="24"/>
  <c r="H184" i="24"/>
  <c r="H183" i="24"/>
  <c r="H182" i="24"/>
  <c r="H181" i="24"/>
  <c r="H180" i="24"/>
  <c r="H179" i="24"/>
  <c r="H178" i="24"/>
  <c r="H177" i="24"/>
  <c r="H176" i="24"/>
  <c r="H175" i="24"/>
  <c r="H174" i="24"/>
  <c r="H173" i="24"/>
  <c r="H163" i="24"/>
  <c r="H162" i="24"/>
  <c r="H161" i="24"/>
  <c r="H160" i="24"/>
  <c r="H159" i="24"/>
  <c r="H158" i="24"/>
  <c r="H157" i="24"/>
  <c r="H156" i="24"/>
  <c r="H155" i="24"/>
  <c r="H154" i="24"/>
  <c r="H153" i="24"/>
  <c r="H152" i="24"/>
  <c r="H151" i="24"/>
  <c r="H141" i="24"/>
  <c r="H140" i="24"/>
  <c r="H139" i="24"/>
  <c r="H138" i="24"/>
  <c r="H137" i="24"/>
  <c r="H136" i="24"/>
  <c r="H135" i="24"/>
  <c r="H134" i="24"/>
  <c r="H133" i="24"/>
  <c r="H132" i="24"/>
  <c r="H131" i="24"/>
  <c r="H130" i="24"/>
  <c r="H129" i="24"/>
  <c r="H117" i="24"/>
  <c r="H116" i="24"/>
  <c r="H115" i="24"/>
  <c r="H114" i="24"/>
  <c r="H113" i="24"/>
  <c r="H112" i="24"/>
  <c r="H111" i="24"/>
  <c r="H110" i="24"/>
  <c r="H109" i="24"/>
  <c r="H108" i="24"/>
  <c r="H107" i="24"/>
  <c r="H106" i="24"/>
  <c r="H105" i="24"/>
  <c r="G104" i="24"/>
  <c r="F104" i="24"/>
  <c r="E104" i="24"/>
  <c r="D104" i="24"/>
  <c r="C104" i="24"/>
  <c r="B104" i="24"/>
  <c r="A99" i="24"/>
  <c r="A98" i="24"/>
  <c r="H92" i="24"/>
  <c r="H91" i="24"/>
  <c r="H90" i="24"/>
  <c r="H89" i="24"/>
  <c r="H88" i="24"/>
  <c r="H87" i="24"/>
  <c r="H86" i="24"/>
  <c r="H85" i="24"/>
  <c r="H84" i="24"/>
  <c r="H83" i="24"/>
  <c r="H82" i="24"/>
  <c r="H81" i="24"/>
  <c r="H80" i="24"/>
  <c r="H79" i="24"/>
  <c r="H78" i="24"/>
  <c r="H77" i="24"/>
  <c r="H76" i="24"/>
  <c r="H75" i="24"/>
  <c r="H74" i="24"/>
  <c r="H73" i="24"/>
  <c r="H72" i="24"/>
  <c r="G71" i="24"/>
  <c r="F71" i="24"/>
  <c r="E71" i="24"/>
  <c r="D71" i="24"/>
  <c r="C71" i="24"/>
  <c r="B71" i="24"/>
  <c r="G39" i="24"/>
  <c r="F39" i="24"/>
  <c r="E39" i="24"/>
  <c r="D39" i="24"/>
  <c r="C39" i="24"/>
  <c r="B39" i="24"/>
  <c r="G7" i="24"/>
  <c r="F7" i="24"/>
  <c r="E7" i="24"/>
  <c r="D7" i="24"/>
  <c r="C7" i="24"/>
  <c r="B7" i="24"/>
  <c r="G6" i="23"/>
  <c r="F6" i="23"/>
  <c r="E6" i="23"/>
  <c r="E38" i="1"/>
  <c r="D38" i="1"/>
  <c r="C38" i="1"/>
  <c r="B38" i="1"/>
  <c r="K28" i="1"/>
  <c r="K27" i="1"/>
  <c r="K26" i="1"/>
  <c r="K25" i="1"/>
  <c r="K24" i="1"/>
  <c r="K23" i="1"/>
  <c r="K22" i="1"/>
  <c r="K21" i="1"/>
  <c r="K20" i="1"/>
  <c r="K19" i="1"/>
  <c r="K18" i="1"/>
  <c r="K17" i="1"/>
  <c r="K15" i="1"/>
  <c r="K14" i="1"/>
  <c r="K13" i="1"/>
  <c r="K12" i="1"/>
  <c r="K11" i="1"/>
  <c r="K10" i="1"/>
  <c r="K9" i="1"/>
  <c r="K8" i="1"/>
  <c r="J6" i="1"/>
  <c r="I6" i="1"/>
  <c r="H6" i="1"/>
  <c r="G6" i="1"/>
  <c r="F6" i="1"/>
  <c r="E6" i="1"/>
  <c r="D6" i="1"/>
  <c r="C6" i="1"/>
  <c r="B6" i="1"/>
  <c r="Y10" i="22"/>
  <c r="X10" i="22"/>
  <c r="W10" i="22"/>
  <c r="V10" i="22"/>
  <c r="U10" i="22"/>
  <c r="Y8" i="22"/>
  <c r="X8" i="22"/>
  <c r="W8" i="22"/>
  <c r="V8" i="22"/>
  <c r="U8" i="22"/>
  <c r="T8" i="22"/>
  <c r="S8" i="22"/>
  <c r="N29" i="17" l="1"/>
  <c r="N72" i="17"/>
  <c r="N93" i="17"/>
  <c r="B6" i="14"/>
  <c r="B72" i="17"/>
  <c r="B115" i="17"/>
  <c r="B137" i="17"/>
  <c r="B180" i="17"/>
  <c r="B20" i="14"/>
  <c r="B7" i="17"/>
  <c r="N115" i="17"/>
  <c r="N159" i="17"/>
  <c r="N180" i="17"/>
  <c r="K6" i="1"/>
  <c r="B34" i="14"/>
  <c r="N137" i="17"/>
  <c r="B93" i="17"/>
  <c r="B159" i="17"/>
  <c r="B201" i="17"/>
  <c r="B29" i="17"/>
  <c r="N7" i="17"/>
  <c r="N201" i="17"/>
  <c r="B50" i="17"/>
  <c r="N50" i="17"/>
  <c r="H330" i="24" l="1"/>
  <c r="H331" i="24"/>
  <c r="H332" i="24"/>
  <c r="H333" i="24"/>
  <c r="H334" i="24"/>
  <c r="H335" i="24"/>
  <c r="H336" i="24"/>
  <c r="H337" i="24"/>
  <c r="H338" i="24"/>
  <c r="H339" i="24"/>
  <c r="H340" i="24"/>
  <c r="H341" i="24"/>
  <c r="H342" i="24"/>
  <c r="H343" i="24"/>
  <c r="H344" i="24"/>
</calcChain>
</file>

<file path=xl/sharedStrings.xml><?xml version="1.0" encoding="utf-8"?>
<sst xmlns="http://schemas.openxmlformats.org/spreadsheetml/2006/main" count="3867" uniqueCount="334">
  <si>
    <t>Puno</t>
  </si>
  <si>
    <t>Localidad</t>
  </si>
  <si>
    <t>Total</t>
  </si>
  <si>
    <t>Yunguyo</t>
  </si>
  <si>
    <t>Ilave</t>
  </si>
  <si>
    <t>Chucuito</t>
  </si>
  <si>
    <t>Pomata</t>
  </si>
  <si>
    <t>Juli</t>
  </si>
  <si>
    <t>Desaguadero</t>
  </si>
  <si>
    <t>Tinicachi</t>
  </si>
  <si>
    <t>Anapia</t>
  </si>
  <si>
    <t>Vilque</t>
  </si>
  <si>
    <t>Juliaca</t>
  </si>
  <si>
    <t>Lampa</t>
  </si>
  <si>
    <t>Ayaviri</t>
  </si>
  <si>
    <t>Sandia</t>
  </si>
  <si>
    <t>Putina</t>
  </si>
  <si>
    <t>Moho</t>
  </si>
  <si>
    <t>Crucero</t>
  </si>
  <si>
    <t>Huancané</t>
  </si>
  <si>
    <t>Azángaro</t>
  </si>
  <si>
    <t>Enero</t>
  </si>
  <si>
    <t>Febrero</t>
  </si>
  <si>
    <t>Marzo</t>
  </si>
  <si>
    <t>Desaguad.</t>
  </si>
  <si>
    <t>Meses</t>
  </si>
  <si>
    <t>Abril</t>
  </si>
  <si>
    <t>Mayo</t>
  </si>
  <si>
    <t>Junio</t>
  </si>
  <si>
    <t>Julio</t>
  </si>
  <si>
    <t>Agosto</t>
  </si>
  <si>
    <t>Setiembre</t>
  </si>
  <si>
    <t>Octubre</t>
  </si>
  <si>
    <t>Noviembre</t>
  </si>
  <si>
    <t>Diciembre</t>
  </si>
  <si>
    <t>Agua Potable</t>
  </si>
  <si>
    <t>Alcantarillado</t>
  </si>
  <si>
    <t>Promedio</t>
  </si>
  <si>
    <t xml:space="preserve">Abril </t>
  </si>
  <si>
    <t>San Gabán</t>
  </si>
  <si>
    <t>Fuente: EMSA-Puno, SEDA-Juliaca, EMAPA-Yunguyo.</t>
  </si>
  <si>
    <t>-</t>
  </si>
  <si>
    <t>Ananea</t>
  </si>
  <si>
    <t>Fuente: Electro  Puno - Oficina de Comercialización.</t>
  </si>
  <si>
    <t>…</t>
  </si>
  <si>
    <t xml:space="preserve">Diciembre </t>
  </si>
  <si>
    <t>2013 a/</t>
  </si>
  <si>
    <t xml:space="preserve">         (Número de usuarios)</t>
  </si>
  <si>
    <t>Localidades</t>
  </si>
  <si>
    <t>Continúa…</t>
  </si>
  <si>
    <t xml:space="preserve">Juliaca - Lampa </t>
  </si>
  <si>
    <t xml:space="preserve">Huancané - Moho </t>
  </si>
  <si>
    <t>Eléctrico Crucero</t>
  </si>
  <si>
    <t xml:space="preserve">Puno - Vilque </t>
  </si>
  <si>
    <t>Ilave - Chucuito - Juli</t>
  </si>
  <si>
    <t>Pomata - Desaguadero</t>
  </si>
  <si>
    <t>Yunguyo - Tinicachi - Anapia</t>
  </si>
  <si>
    <t>16. ELECTRICIDAD Y AGUA</t>
  </si>
  <si>
    <t xml:space="preserve">         (m³ )</t>
  </si>
  <si>
    <t>16.1   PUNO: USUARIOS  DE ENERGÍA ELÉCTRICA, SEGÚN LOCALIDADES, 2006 - 2017</t>
  </si>
  <si>
    <t>Ayavivi</t>
  </si>
  <si>
    <t xml:space="preserve">         (Miles de unidades)</t>
  </si>
  <si>
    <t>2014 /a</t>
  </si>
  <si>
    <t>Empresa</t>
  </si>
  <si>
    <t>Central eléctrica</t>
  </si>
  <si>
    <t>Ubicación (Departamento)</t>
  </si>
  <si>
    <t>Potencia instalada</t>
  </si>
  <si>
    <t>Producción</t>
  </si>
  <si>
    <t>(MW)</t>
  </si>
  <si>
    <t>% P.I.</t>
  </si>
  <si>
    <t>(GW.h)</t>
  </si>
  <si>
    <t>% P.B.</t>
  </si>
  <si>
    <t>Principales centrales hidráulicas</t>
  </si>
  <si>
    <t>Electroperú S.A.</t>
  </si>
  <si>
    <t>Huancavelica</t>
  </si>
  <si>
    <t>Restitución</t>
  </si>
  <si>
    <t>Enel Generación Perú (antes Edegel S.A.A.)</t>
  </si>
  <si>
    <t>Huinco</t>
  </si>
  <si>
    <t>Lima</t>
  </si>
  <si>
    <t>Matucana</t>
  </si>
  <si>
    <t>Empresa de Generación Electrica Machupicchu S.A. (Egemsa)</t>
  </si>
  <si>
    <t>Machupicchu</t>
  </si>
  <si>
    <t>Cusco</t>
  </si>
  <si>
    <t>Platanal</t>
  </si>
  <si>
    <t>Chinango S.A.C.</t>
  </si>
  <si>
    <t>Chimay</t>
  </si>
  <si>
    <t>Junín</t>
  </si>
  <si>
    <t>Orazul Energy Egenor S en C por A. (antes Egenor)</t>
  </si>
  <si>
    <t>Cañón del Pato</t>
  </si>
  <si>
    <t>Áncash</t>
  </si>
  <si>
    <t>Empresa de Generación Eléctrica de Arequipa S.A. (Egasa) 1/</t>
  </si>
  <si>
    <t xml:space="preserve">Charcani </t>
  </si>
  <si>
    <t>Arequipa</t>
  </si>
  <si>
    <t>Carhuaquero</t>
  </si>
  <si>
    <t>Cajamarca</t>
  </si>
  <si>
    <t xml:space="preserve">Engie Energía Perú S.A. (antes Energía del Sur S.A.-Enersur) </t>
  </si>
  <si>
    <t>Yuncán</t>
  </si>
  <si>
    <t>Pasco</t>
  </si>
  <si>
    <t>Quitaracsa</t>
  </si>
  <si>
    <t>Empresa de Generación Eléctrica San Gabán S.A.</t>
  </si>
  <si>
    <t>San Gabán II</t>
  </si>
  <si>
    <t>Statkraft Perú S.A. (antes SN Power Perú S.A.)</t>
  </si>
  <si>
    <t>Cheves</t>
  </si>
  <si>
    <t>Yaupi</t>
  </si>
  <si>
    <t>Santa Teresa</t>
  </si>
  <si>
    <t>Cerro del Águila</t>
  </si>
  <si>
    <t>Emp. de Generación Eléctrica Huallaga S. A.</t>
  </si>
  <si>
    <t xml:space="preserve">Chaglla </t>
  </si>
  <si>
    <t>Huánuco</t>
  </si>
  <si>
    <t>Empresa de Generación Huanza S.A.</t>
  </si>
  <si>
    <t>Huanza</t>
  </si>
  <si>
    <t>Principales centrales térmicas</t>
  </si>
  <si>
    <t>De Ciclo Combinado</t>
  </si>
  <si>
    <t>Kallpa Generación S.A.</t>
  </si>
  <si>
    <t>Kallpa</t>
  </si>
  <si>
    <t>Energía del Sur S.A. (Enersur)</t>
  </si>
  <si>
    <t>Chilca 1</t>
  </si>
  <si>
    <t>Fénix Power Perú S.A.</t>
  </si>
  <si>
    <t>Fénix</t>
  </si>
  <si>
    <t>Ventanilla</t>
  </si>
  <si>
    <t>Empresa de Generación Eléctrica de Arequipa S.A. (Egesur)</t>
  </si>
  <si>
    <t>Chilina</t>
  </si>
  <si>
    <t>De Ciclo Convencional</t>
  </si>
  <si>
    <t>Termochilca S.A.C.</t>
  </si>
  <si>
    <t>Termoselva S.R.L.</t>
  </si>
  <si>
    <t>Aguaytia</t>
  </si>
  <si>
    <t>Ucayali</t>
  </si>
  <si>
    <t>Las Flores</t>
  </si>
  <si>
    <t>Sociedad Minera Cerro Verde S.A.</t>
  </si>
  <si>
    <t>Recka</t>
  </si>
  <si>
    <t>Ilo  II</t>
  </si>
  <si>
    <t>Moquegua</t>
  </si>
  <si>
    <t>Enel Generación Piura S.A. (antes Empresa Eléctrica de Piura S.A.)</t>
  </si>
  <si>
    <t>Malacas II</t>
  </si>
  <si>
    <t>Piura</t>
  </si>
  <si>
    <t>Pisco</t>
  </si>
  <si>
    <t>Ica</t>
  </si>
  <si>
    <t>Genrent del Peru S.A.C.</t>
  </si>
  <si>
    <t>Iquitos Nueva</t>
  </si>
  <si>
    <t>Loreto</t>
  </si>
  <si>
    <t>De Reserva Fría</t>
  </si>
  <si>
    <t>Samay I S.A.</t>
  </si>
  <si>
    <t>Energía del Sur S.A.</t>
  </si>
  <si>
    <t>Reserva Fría Ilo</t>
  </si>
  <si>
    <t>Planta de Reserva Fría de Generación Etén S.A.</t>
  </si>
  <si>
    <t>Reserva Fría Eten</t>
  </si>
  <si>
    <t>Lambayeque</t>
  </si>
  <si>
    <t>R. Fría Malacas III</t>
  </si>
  <si>
    <t>1/ Incluye potencia y producción de las centrales hidroelectricas Charcani I, II, III, IV, V, VI.</t>
  </si>
  <si>
    <t>Fuente: Ministerio de Energía y Minas.</t>
  </si>
  <si>
    <t>Concepto</t>
  </si>
  <si>
    <t>1994</t>
  </si>
  <si>
    <t>1995</t>
  </si>
  <si>
    <t>1996</t>
  </si>
  <si>
    <t xml:space="preserve"> - Corriente (Millones de S/)</t>
  </si>
  <si>
    <t xml:space="preserve"> - Constante (Millones de S/ de 2007)</t>
  </si>
  <si>
    <t xml:space="preserve">    Variación % anual</t>
  </si>
  <si>
    <t>...</t>
  </si>
  <si>
    <t xml:space="preserve">-  </t>
  </si>
  <si>
    <t>Producción de electricidad (GWh)</t>
  </si>
  <si>
    <t xml:space="preserve"> - Hidráulica</t>
  </si>
  <si>
    <t xml:space="preserve"> - Térmica </t>
  </si>
  <si>
    <t xml:space="preserve"> - Solar</t>
  </si>
  <si>
    <t xml:space="preserve"> - Eólica </t>
  </si>
  <si>
    <t>Coeficiente de electrificación nacional (%)</t>
  </si>
  <si>
    <t>Nº de consumidores de Gas Natural</t>
  </si>
  <si>
    <t xml:space="preserve"> - Lima Metropolitana</t>
  </si>
  <si>
    <t xml:space="preserve"> - Nacional</t>
  </si>
  <si>
    <t>2017 P/</t>
  </si>
  <si>
    <t xml:space="preserve">       (kilowatt/hora)</t>
  </si>
  <si>
    <t xml:space="preserve"> -</t>
  </si>
  <si>
    <t>Ananéa</t>
  </si>
  <si>
    <t>Fuente: Electro Puno S.A.A - Oficina de Comercialización.</t>
  </si>
  <si>
    <t>18.2  PUNO: CONSUMO  MENSUAL DE ENERGÍA ELÉCTRICA, SEGÚN LOCALIDADES, 2012 - 2016.</t>
  </si>
  <si>
    <t xml:space="preserve">        (kilo/watt/hora).</t>
  </si>
  <si>
    <t>Continúa...</t>
  </si>
  <si>
    <t>Año y localidad</t>
  </si>
  <si>
    <t xml:space="preserve"> </t>
  </si>
  <si>
    <t xml:space="preserve">Ayaviri </t>
  </si>
  <si>
    <t xml:space="preserve">Azángaro </t>
  </si>
  <si>
    <t xml:space="preserve">Sandia </t>
  </si>
  <si>
    <t xml:space="preserve">Ananéa </t>
  </si>
  <si>
    <t>Huancané - Moho</t>
  </si>
  <si>
    <t xml:space="preserve">Crucero </t>
  </si>
  <si>
    <t xml:space="preserve">San Gabán </t>
  </si>
  <si>
    <t xml:space="preserve">Putina </t>
  </si>
  <si>
    <t xml:space="preserve">Pomata - Desaguadero </t>
  </si>
  <si>
    <t xml:space="preserve">Yunguyo - Tinicachi - Anapia </t>
  </si>
  <si>
    <t>Antúnez de Mayolo</t>
  </si>
  <si>
    <t>Compañía Eléctrica El Platanal S.A. (Celepsa)</t>
  </si>
  <si>
    <t>Inland Energy S.A.C. (hasta enero Luz del Sur)</t>
  </si>
  <si>
    <t>Kallpa Generación S.A. (antes Cerro del Águila)</t>
  </si>
  <si>
    <t>Santo Rosa</t>
  </si>
  <si>
    <t>St. Domingo de los Olleros</t>
  </si>
  <si>
    <t>Enel Generación Piura S.A. (antes Emp. Eléctrica de Piura S.A.)</t>
  </si>
  <si>
    <t>Ilo Nodo Es 2/</t>
  </si>
  <si>
    <t>Infraestructura y Energías del Perú S.A.C.</t>
  </si>
  <si>
    <t>R. Fría Pucallpa</t>
  </si>
  <si>
    <t>R. Fría P. Maldonado</t>
  </si>
  <si>
    <t>Madre de Dios</t>
  </si>
  <si>
    <t>Puerto Bravo 2/</t>
  </si>
  <si>
    <t>2/ Central que opera como Reserva Fría.</t>
  </si>
  <si>
    <t xml:space="preserve">   % P.I. Es el porcentaje respecto a la potencia instalada nacional total 2018.</t>
  </si>
  <si>
    <t xml:space="preserve">   % P.B. Es el porcentaje respecto a la producción de energía nacional total 2018.</t>
  </si>
  <si>
    <t>16.10   PUNO: CONEXIONES DOMICILIARIAS NUEVAS DE AGUA POTABLE Y ALCANTARILLADO POR LOCALIDADES, SEGÚN MESES, 2014 - 2018</t>
  </si>
  <si>
    <t>16.4 PUNO: CONSUMO ANUAL DE ENERGÍA ELÉCTRICA, SEGÚN LOCALIDADES, 2009 - 2018</t>
  </si>
  <si>
    <t>Suministros Colectivos</t>
  </si>
  <si>
    <t>Cliente Libre en Media Tensión</t>
  </si>
  <si>
    <t>16.5 PUNO: CONSUMO  MENSUAL DE ENERGÍA ELÉCTRICA, SEGÚN LOCALIDADES, 2014 - 2019</t>
  </si>
  <si>
    <t xml:space="preserve">         (Soles)</t>
  </si>
  <si>
    <t>16.6 PERÚ: PRINCIPALES CENTRALES ELÉCTRICAS, 2018</t>
  </si>
  <si>
    <t>Fuente: Electro  Puno S.A.A. - Oficina de Comercialización.</t>
  </si>
  <si>
    <r>
      <t>Producción de agua potable (miles de m</t>
    </r>
    <r>
      <rPr>
        <b/>
        <vertAlign val="superscript"/>
        <sz val="8"/>
        <rFont val="Arial Narrow"/>
        <family val="2"/>
      </rPr>
      <t>3</t>
    </r>
    <r>
      <rPr>
        <b/>
        <sz val="8"/>
        <rFont val="Arial Narrow"/>
        <family val="2"/>
      </rPr>
      <t>)</t>
    </r>
  </si>
  <si>
    <t xml:space="preserve">        (kilo watt / hora)</t>
  </si>
  <si>
    <t>16.6 PERÚ: PRINCIPALES CENTRALES ELÉCTRICAS, 2019</t>
  </si>
  <si>
    <t>2019 P/</t>
  </si>
  <si>
    <t>5 006.1</t>
  </si>
  <si>
    <t>1 628.1</t>
  </si>
  <si>
    <r>
      <t>Nota:</t>
    </r>
    <r>
      <rPr>
        <sz val="7"/>
        <rFont val="Arial Narrow"/>
        <family val="2"/>
      </rPr>
      <t xml:space="preserve"> Información preliminar al 10-06-2020.</t>
    </r>
  </si>
  <si>
    <t>2018 P/</t>
  </si>
  <si>
    <t>Var %</t>
  </si>
  <si>
    <t>Amantani</t>
  </si>
  <si>
    <t>Amantaní</t>
  </si>
  <si>
    <t>16.5   PUNO: CONEXIONES DOMICILIARIAS NUEVAS DE AGUA POTABLE Y ALCANTARILLADO POR LOCALIDADES, SEGÚN MESES, 2012 - 2021</t>
  </si>
  <si>
    <t>Empresa de Generación Eléctrica de Arequipa S.A. (Egasa)</t>
  </si>
  <si>
    <t>Santa Rosa</t>
  </si>
  <si>
    <t>Nepi 2/</t>
  </si>
  <si>
    <r>
      <t>Nota:</t>
    </r>
    <r>
      <rPr>
        <sz val="7"/>
        <rFont val="Arial Narrow"/>
        <family val="2"/>
      </rPr>
      <t xml:space="preserve"> Información preliminar al 31-12-2020.</t>
    </r>
  </si>
  <si>
    <t xml:space="preserve">           SEGÚN MESES, 2012 - 2021</t>
  </si>
  <si>
    <t>16.9   PUNO: CONEXIONES DOMICILIARIAS NUEVAS DE AGUA POTABLE Y ALCANTARILLADO POR LOCALIDADES,</t>
  </si>
  <si>
    <t>16.6 PERÚ:  PRINCIPALES CENTRALES ELÉCTRICAS, 2020</t>
  </si>
  <si>
    <t>Fuente: EMSA-Puno, SEDA Juliaca, UGASS Ilave, UGASS Juli, EMAPA Yunguyo.</t>
  </si>
  <si>
    <r>
      <t xml:space="preserve">Nota: </t>
    </r>
    <r>
      <rPr>
        <sz val="7"/>
        <rFont val="Arial Narrow"/>
        <family val="2"/>
      </rPr>
      <t>Información preliminar al 10-06-2019.</t>
    </r>
  </si>
  <si>
    <t xml:space="preserve">16.9   PUNO: CONEXIONES DOMICILIARIAS NUEVAS DE AGUA POTABLE Y ALCANTARILLADO POR LOCALIDADES,  </t>
  </si>
  <si>
    <t xml:space="preserve">16.9   PUNO: CONEXIONES DOMICILIARIAS NUEVAS DE AGUA POTABLE Y ALCANTARILLADO POR LOCALIDADES, </t>
  </si>
  <si>
    <t xml:space="preserve">         (Metros cúbicos)</t>
  </si>
  <si>
    <t>SEGÚN MESES, 2015 - 2022</t>
  </si>
  <si>
    <t>Empresa de Generación Eléctrica Machupicchu S.A. (Egemsa)</t>
  </si>
  <si>
    <t xml:space="preserve">Engie Energía Perú S.A. (antes Energía </t>
  </si>
  <si>
    <t xml:space="preserve"> del Sur S.A.-Enersur) </t>
  </si>
  <si>
    <t>Reserva Fría Nepi</t>
  </si>
  <si>
    <t>Reserva Fría Puerto Bravo</t>
  </si>
  <si>
    <r>
      <t>Nota:</t>
    </r>
    <r>
      <rPr>
        <sz val="7"/>
        <rFont val="Arial Narrow"/>
        <family val="2"/>
      </rPr>
      <t xml:space="preserve"> Información preliminar al 19-05-2022.</t>
    </r>
  </si>
  <si>
    <t xml:space="preserve">   % P.I. Es el porcentaje respecto a la potencia instalada nacional total 2021.</t>
  </si>
  <si>
    <t xml:space="preserve">   % P.B. Es el porcentaje respecto a la producción de energía nacional total 2021.</t>
  </si>
  <si>
    <t>16.6 PERÚ:  PRINCIPALES CENTRALES ELÉCTRICAS, 2021</t>
  </si>
  <si>
    <t>SEGÚN MESES, 2016 - 2022</t>
  </si>
  <si>
    <t>16.5 PUNO: CONSUMO  MENSUAL DE ENERGÍA ELÉCTRICA, SEGÚN LOCALIDADES, 2017 - 2022</t>
  </si>
  <si>
    <t>16.3   PUNO: USUARIOS DE ENERGÍA ELÉCTRICA MENSUAL, SEGÚN LOCALIDADES, 2016 - 2022</t>
  </si>
  <si>
    <t>16.9   PUNO: NUEVAS CONEXIONES DOMICILIARIAS MENSUALES DE AGUA POTABLE Y ALCANTARILLADO POR LOCALIDADES,</t>
  </si>
  <si>
    <t>16.5  PUNO: CONSUMO MENSUAL DE ENERGÍA ELÉCTRICA, SEGÚN LOCALIDADES, 2017 - 2022</t>
  </si>
  <si>
    <t>Total departamento</t>
  </si>
  <si>
    <t>2023 a/</t>
  </si>
  <si>
    <t>Taquile</t>
  </si>
  <si>
    <t>LOCALIDADES, 2017 - 2023</t>
  </si>
  <si>
    <t>16.11   PUNO: FACTURACIÓN MENSUAL  DE AGUA POTABLE Y ALCANTARILLADO POR LOCALIDADES, 2019 - 2023</t>
  </si>
  <si>
    <t>Orazul Energy (antes Egenor)</t>
  </si>
  <si>
    <t>Inland Energy S.A.C. (antes Luz del Sur)</t>
  </si>
  <si>
    <t>Engie Energía Perú S.A.</t>
  </si>
  <si>
    <t>Enel Generación Piura S.A.</t>
  </si>
  <si>
    <t xml:space="preserve">Engie Energía Perú S.A. </t>
  </si>
  <si>
    <t>Genrent del Perú S.A.C.</t>
  </si>
  <si>
    <t>St. Domingo de 
los Olleros</t>
  </si>
  <si>
    <t>Aguaytía</t>
  </si>
  <si>
    <t>VAB  Electricidad, Gas y Agua 1/</t>
  </si>
  <si>
    <t>16.3   PUNO: USUARIOS DE ENERGÍA ELÉCTRICA MENSUAL, SEGÚN LOCALIDADES, 2017 - 2022</t>
  </si>
  <si>
    <t>Conclusión.</t>
  </si>
  <si>
    <t>16.10  PUNO: USUARIOS DE AGUA POTABLE POR LOCALIDADES, SEGÚN MES, 2016 - 2023</t>
  </si>
  <si>
    <t>Mes</t>
  </si>
  <si>
    <t xml:space="preserve">16.9   PUNO: NUEVAS CONEXIONES DOMICILIARIAS MENSUALES DE AGUA POTABLE Y ALCANTARILLADO POR </t>
  </si>
  <si>
    <t>2024 a/</t>
  </si>
  <si>
    <t>a/ Información al mes de agosto.</t>
  </si>
  <si>
    <t>Septiembre</t>
  </si>
  <si>
    <t>16.4  PUNO: CONSUMO ANUAL DE ENERGÍA ELÉCTRICA, SEGÚN LOCALIDADES, 2018 - 2024</t>
  </si>
  <si>
    <t>16.5  PUNO: CONSUMO MENSUAL DE ENERGÍA ELÉCTRICA, SEGÚN LOCALIDADES, 2018 - 2024</t>
  </si>
  <si>
    <t xml:space="preserve">Total </t>
  </si>
  <si>
    <t xml:space="preserve">a/ Informaión al mes de agosto </t>
  </si>
  <si>
    <t>LOCALIDADES, 2018 - 2024</t>
  </si>
  <si>
    <t>2023 b/</t>
  </si>
  <si>
    <t>datos hasta el mes de junio</t>
  </si>
  <si>
    <t>Nº de clientes de suministro de energía eléctrica (miles)</t>
  </si>
  <si>
    <t xml:space="preserve">Empresa de Generación Eléctrica de Arequipa S.A. (Egasa) </t>
  </si>
  <si>
    <t>Charcani 2/</t>
  </si>
  <si>
    <t>Carhuaquero 1/</t>
  </si>
  <si>
    <t xml:space="preserve">Chilca </t>
  </si>
  <si>
    <t>Nepi 3/</t>
  </si>
  <si>
    <t>Puerto Bravo 3/</t>
  </si>
  <si>
    <t>% P.I.: Es el porcentaje respecto a la potencia instalada nacional total 2023.</t>
  </si>
  <si>
    <t>% P.B.: Es el porcentaje respecto a la producción de energía nacional total 2023.</t>
  </si>
  <si>
    <t>1/ Incluye potencia y producción de las centrales hidroelectricas Carhuaquero I, II, III, IV.</t>
  </si>
  <si>
    <t>2/ Incluye potencia y producción de las centrales hidroelectricas Charcani I, II, III, IV, V, VI.</t>
  </si>
  <si>
    <t>3/ Central que opera como Reserva Fría.</t>
  </si>
  <si>
    <t>4/ Dado de baja el 31-12-2023.</t>
  </si>
  <si>
    <t>Ilo  II 4/</t>
  </si>
  <si>
    <t>30.287</t>
  </si>
  <si>
    <t>30.991</t>
  </si>
  <si>
    <t>31.822</t>
  </si>
  <si>
    <t>30.305</t>
  </si>
  <si>
    <t>31.370</t>
  </si>
  <si>
    <t>30.860</t>
  </si>
  <si>
    <t>2023 /P</t>
  </si>
  <si>
    <r>
      <rPr>
        <b/>
        <sz val="7"/>
        <rFont val="Arial Narrow"/>
        <family val="2"/>
      </rPr>
      <t>Nota:</t>
    </r>
    <r>
      <rPr>
        <sz val="7"/>
        <rFont val="Arial Narrow"/>
        <family val="2"/>
      </rPr>
      <t xml:space="preserve"> Información disponible al 18-06-2024. Los totales pueden diferir por efectos de redondeo.</t>
    </r>
  </si>
  <si>
    <t>16.1  PERÚ: PRINCIPALES INDICADORES DEL SECTOR ELECTRICIDAD, GAS Y AGUA, 2018 - 2023</t>
  </si>
  <si>
    <t>16.6 PRINCIPALES CENTRALES ELÉCTRICAS, 2023</t>
  </si>
  <si>
    <t xml:space="preserve"> …</t>
  </si>
  <si>
    <t>16.3   PUNO: USUARIOS DE ENERGÍA ELÉCTRICA MENSUAL, SEGÚN LOCALIDADES, 2019 - 2024</t>
  </si>
  <si>
    <t>16.5  PUNO: CONSUMO MENSUAL DE ENERGÍA ELÉCTRICA, SEGÚN LOCALIDADES, 2020 - 2024</t>
  </si>
  <si>
    <t>16.11   PUNO: FACTURACIÓN MENSUAL  DE AGUA POTABLE Y ALCANTARILLADO POR LOCALIDADES, 2021 - 2024</t>
  </si>
  <si>
    <t>16.2 PUNO: USUARIOS DE ENERGÍA ELÉCTRICA ANUAL, SEGÚN LOCALIDADES, 2018 - 2024</t>
  </si>
  <si>
    <t>Juliaca - Lampa</t>
  </si>
  <si>
    <t>Puno - Vilque</t>
  </si>
  <si>
    <t>16.3 PUNO: USUARIOS DE ENERGÍA ELÉCTRICA MENSUAL, SEGÚN LOCALIDADES, 2019 - 2024</t>
  </si>
  <si>
    <t>16.5 PUNO: CONSUMO MENSUAL DE ENERGÍA ELÉCTRICA, SEGÚN LOCALIDADES, 2020 - 2024</t>
  </si>
  <si>
    <t>Año y Localidad</t>
  </si>
  <si>
    <t xml:space="preserve">       (kilo watt / hora)</t>
  </si>
  <si>
    <t>Central Eléctrica</t>
  </si>
  <si>
    <t>a/ Información a agosto.</t>
  </si>
  <si>
    <t>16.7 PUNO: VOLUMEN DE PRODUCCIÓN DE AGUA POTABLE, SEGÚN LOCALIDADES, 2018 - 2024</t>
  </si>
  <si>
    <t>16.8 PUNO: VOLUMEN MENSUAL DE PRODUCCIÓN DE AGUA POTABLE POR LOCALIDADES, 2019 - 2024</t>
  </si>
  <si>
    <t>a/ Informaión al mes de agosto.</t>
  </si>
  <si>
    <t>16.9 PUNO: NUEVAS CONEXIONES DOMICILIARIAS MENSUALES DE AGUA POTABLE Y ALCANTARILLADO POR 
        LOCALIDADES, 2019 - 2024</t>
  </si>
  <si>
    <t xml:space="preserve">         (m³)</t>
  </si>
  <si>
    <t>16.10 PUNO: USUARIOS DE AGUA POTABLE POR LOCALIDADES, SEGÚN MES, 2021 - 2024</t>
  </si>
  <si>
    <t xml:space="preserve">Fuente: Instituto Nacional de Estadística e Informática (INEI) - PERÚ: Compendio Estadístico 2024 - 
              Ministerio de Energía y Minas - Comité de Operación Económica del Sistema Interconectado 
              Nacional - Gas Natural de Lima y Callao S.A. - Contugas S.A. - Quavii S.A. - Superintendencia 
              Nacional de Servicios de Saneamiento - Servicio de Agua Potable y Alcantarillado de Lima -               
</t>
  </si>
  <si>
    <t xml:space="preserve">               Gerencia de Desarrollo e Investigación</t>
  </si>
  <si>
    <t xml:space="preserve">1/ La información del Valor Agregado Bruto del sector de los años 2019 y 2020 son preliminares (P) y los de 2022 y 2023 son 
   </t>
  </si>
  <si>
    <t xml:space="preserve">     estimados (E).</t>
  </si>
  <si>
    <t>Fuente: Electro Puno S.A.A. - Oficina de Comercialización.</t>
  </si>
  <si>
    <t xml:space="preserve">Fuente: Instituto Nacional de Estadística e Informática (INEI) - PERÚ: Compendio Estadístico 2024 - Ministerio de 
             </t>
  </si>
  <si>
    <t xml:space="preserve">              Energía y Minas.                                </t>
  </si>
  <si>
    <t>16.11 PUNO: FACTURACIÓN MENSUAL DE AGUA POTABLE Y ALCANTARILLADO POR LOCALIDADES, 2021 - 2024</t>
  </si>
  <si>
    <t xml:space="preserve">           (Número de usuarios)</t>
  </si>
  <si>
    <t xml:space="preserve">         (kilo watt / hora)</t>
  </si>
  <si>
    <t xml:space="preserve">     (Soles)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</si>
</sst>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0">
    <numFmt numFmtId="41" formatCode="_-* #,##0_-;\-* #,##0_-;_-* &quot;-&quot;_-;_-@_-"/>
    <numFmt numFmtId="164" formatCode="_ * #,##0.00_ ;_ * \-#,##0.00_ ;_ * &quot;-&quot;??_ ;_ @_ "/>
    <numFmt numFmtId="165" formatCode="0_)"/>
    <numFmt numFmtId="166" formatCode="0.0_)"/>
    <numFmt numFmtId="167" formatCode="0&quot;       &quot;"/>
    <numFmt numFmtId="168" formatCode="#\ ##0&quot;    &quot;"/>
    <numFmt numFmtId="169" formatCode="###\ ###\ ##0"/>
    <numFmt numFmtId="170" formatCode="##\ ###\ ###\ ###\ "/>
    <numFmt numFmtId="171" formatCode="#\ ###\ ###\ ###\ "/>
    <numFmt numFmtId="172" formatCode="#\ ###\ ##0"/>
    <numFmt numFmtId="173" formatCode="#\ ###\ ###"/>
    <numFmt numFmtId="174" formatCode="0.0"/>
    <numFmt numFmtId="175" formatCode="##\ ###\ ###"/>
    <numFmt numFmtId="176" formatCode="#,##0.0"/>
    <numFmt numFmtId="177" formatCode="#\ ###\ ##0.0"/>
    <numFmt numFmtId="178" formatCode="#\ ##0.0"/>
    <numFmt numFmtId="179" formatCode="#\ ###\ ###&quot; &quot;"/>
    <numFmt numFmtId="180" formatCode="#\ ###\ ###\ &quot; &quot;"/>
    <numFmt numFmtId="181" formatCode="#\ ###\ ###\ &quot;  &quot;"/>
    <numFmt numFmtId="182" formatCode="@\ &quot; &quot;"/>
    <numFmt numFmtId="183" formatCode="###\ ##0.0"/>
    <numFmt numFmtId="184" formatCode="###\ ###.0"/>
    <numFmt numFmtId="185" formatCode="##\ ###\ ###\ \ \ \ \ \ \ \ \ \ "/>
    <numFmt numFmtId="186" formatCode="###"/>
    <numFmt numFmtId="187" formatCode="###,###"/>
    <numFmt numFmtId="188" formatCode="###,###.0"/>
    <numFmt numFmtId="189" formatCode="0.00_)"/>
    <numFmt numFmtId="190" formatCode="\ \ \ \ \ \ \ \ \ @"/>
    <numFmt numFmtId="191" formatCode="###,###,##0;;&quot;-&quot;"/>
    <numFmt numFmtId="192" formatCode="#\ ###\ ###\ ###"/>
  </numFmts>
  <fonts count="78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sz val="10"/>
      <name val="Arial"/>
      <family val="2"/>
    </font>
    <font>
      <b/>
      <sz val="8"/>
      <name val="Arial Narrow"/>
      <family val="2"/>
    </font>
    <font>
      <b/>
      <sz val="9"/>
      <name val="Arial Narrow"/>
      <family val="2"/>
    </font>
    <font>
      <sz val="7"/>
      <name val="Arial Narrow"/>
      <family val="2"/>
    </font>
    <font>
      <sz val="8"/>
      <name val="Arial Narrow"/>
      <family val="2"/>
    </font>
    <font>
      <b/>
      <sz val="7"/>
      <name val="Arial Narrow"/>
      <family val="2"/>
    </font>
    <font>
      <sz val="10"/>
      <name val="Arial Narrow"/>
      <family val="2"/>
    </font>
    <font>
      <sz val="12"/>
      <name val="Helv"/>
    </font>
    <font>
      <sz val="8"/>
      <color indexed="8"/>
      <name val="Arial Narrow"/>
      <family val="2"/>
    </font>
    <font>
      <b/>
      <sz val="10"/>
      <name val="Arial Narrow"/>
      <family val="2"/>
    </font>
    <font>
      <b/>
      <sz val="8"/>
      <color indexed="8"/>
      <name val="Arial Narrow"/>
      <family val="2"/>
    </font>
    <font>
      <sz val="9"/>
      <name val="Arial"/>
      <family val="2"/>
    </font>
    <font>
      <u/>
      <sz val="10"/>
      <color theme="10"/>
      <name val="Arial"/>
      <family val="2"/>
    </font>
    <font>
      <sz val="7"/>
      <name val="Times New Roman"/>
      <family val="1"/>
    </font>
    <font>
      <b/>
      <i/>
      <sz val="7"/>
      <name val="Arial Narrow"/>
      <family val="2"/>
    </font>
    <font>
      <sz val="6"/>
      <name val="Arial Narrow"/>
      <family val="2"/>
    </font>
    <font>
      <i/>
      <sz val="12"/>
      <name val="Times New Roman"/>
      <family val="1"/>
    </font>
    <font>
      <sz val="7"/>
      <color theme="1"/>
      <name val="Arial Narrow"/>
      <family val="2"/>
    </font>
    <font>
      <sz val="7"/>
      <color theme="0"/>
      <name val="Arial Narrow"/>
      <family val="2"/>
    </font>
    <font>
      <u/>
      <sz val="11"/>
      <color theme="10"/>
      <name val="Calibri"/>
      <family val="2"/>
      <scheme val="minor"/>
    </font>
    <font>
      <sz val="10"/>
      <name val="Helv"/>
    </font>
    <font>
      <i/>
      <sz val="7"/>
      <name val="Arial Narrow"/>
      <family val="2"/>
    </font>
    <font>
      <sz val="7"/>
      <color indexed="9"/>
      <name val="Arial Narrow"/>
      <family val="2"/>
    </font>
    <font>
      <sz val="7"/>
      <color indexed="10"/>
      <name val="Arial Narrow"/>
      <family val="2"/>
    </font>
    <font>
      <b/>
      <sz val="9"/>
      <color indexed="10"/>
      <name val="Arial Narrow"/>
      <family val="2"/>
    </font>
    <font>
      <sz val="9"/>
      <name val="Arial Narrow"/>
      <family val="2"/>
    </font>
    <font>
      <b/>
      <sz val="9"/>
      <name val="Arial"/>
      <family val="2"/>
    </font>
    <font>
      <b/>
      <sz val="10"/>
      <name val="Arial"/>
      <family val="2"/>
    </font>
    <font>
      <b/>
      <sz val="6"/>
      <name val="Arial Tur"/>
      <family val="2"/>
      <charset val="162"/>
    </font>
    <font>
      <b/>
      <sz val="10"/>
      <color indexed="10"/>
      <name val="Arial Narrow"/>
      <family val="2"/>
    </font>
    <font>
      <sz val="10"/>
      <name val="Arial TUR"/>
      <family val="2"/>
      <charset val="162"/>
    </font>
    <font>
      <sz val="7"/>
      <name val="Arial TUR"/>
      <family val="2"/>
      <charset val="162"/>
    </font>
    <font>
      <b/>
      <sz val="7"/>
      <color indexed="8"/>
      <name val="Arial Narrow"/>
      <family val="2"/>
    </font>
    <font>
      <sz val="7"/>
      <color indexed="8"/>
      <name val="Arial Narrow"/>
      <family val="2"/>
    </font>
    <font>
      <b/>
      <sz val="7"/>
      <name val="Arial Tur"/>
      <family val="2"/>
      <charset val="162"/>
    </font>
    <font>
      <sz val="10"/>
      <color indexed="10"/>
      <name val="Arial Narrow"/>
      <family val="2"/>
    </font>
    <font>
      <i/>
      <sz val="8"/>
      <name val="Arial Narrow"/>
      <family val="2"/>
    </font>
    <font>
      <b/>
      <vertAlign val="superscript"/>
      <sz val="8"/>
      <name val="Arial Narrow"/>
      <family val="2"/>
    </font>
    <font>
      <sz val="11"/>
      <name val="Arial Narrow"/>
      <family val="2"/>
    </font>
    <font>
      <sz val="8"/>
      <color rgb="FFFF0000"/>
      <name val="Arial Narrow"/>
      <family val="2"/>
    </font>
    <font>
      <b/>
      <sz val="6"/>
      <name val="Arial Narrow"/>
      <family val="2"/>
    </font>
    <font>
      <b/>
      <u/>
      <sz val="7"/>
      <name val="Arial Narrow"/>
      <family val="2"/>
    </font>
    <font>
      <sz val="7"/>
      <color rgb="FFC00000"/>
      <name val="Arial Narrow"/>
      <family val="2"/>
    </font>
    <font>
      <sz val="10"/>
      <color rgb="FFFF0000"/>
      <name val="Arial Narrow"/>
      <family val="2"/>
    </font>
    <font>
      <sz val="7"/>
      <color theme="0" tint="-4.9989318521683403E-2"/>
      <name val="Arial Narrow"/>
      <family val="2"/>
    </font>
    <font>
      <sz val="8"/>
      <color rgb="FFFF0000"/>
      <name val="Arial"/>
      <family val="2"/>
    </font>
    <font>
      <sz val="10"/>
      <color rgb="FFFF0000"/>
      <name val="Arial"/>
      <family val="2"/>
    </font>
    <font>
      <sz val="8"/>
      <color theme="1"/>
      <name val="Arial Narrow"/>
      <family val="2"/>
    </font>
    <font>
      <sz val="8"/>
      <color rgb="FFC00000"/>
      <name val="Arial Narrow"/>
      <family val="2"/>
    </font>
    <font>
      <b/>
      <sz val="11"/>
      <color theme="0"/>
      <name val="Arial Narrow"/>
      <family val="2"/>
    </font>
    <font>
      <b/>
      <u/>
      <sz val="8"/>
      <name val="Arial Narrow"/>
      <family val="2"/>
    </font>
    <font>
      <b/>
      <sz val="8"/>
      <color theme="1"/>
      <name val="Arial Narrow"/>
      <family val="2"/>
    </font>
    <font>
      <b/>
      <i/>
      <sz val="10"/>
      <name val="Arial"/>
      <family val="2"/>
    </font>
    <font>
      <b/>
      <sz val="10"/>
      <color theme="1"/>
      <name val="Arial"/>
      <family val="2"/>
    </font>
    <font>
      <sz val="10"/>
      <color theme="0" tint="-0.14999847407452621"/>
      <name val="Arial"/>
      <family val="2"/>
    </font>
    <font>
      <sz val="8"/>
      <color theme="0" tint="-0.14999847407452621"/>
      <name val="Arial Narrow"/>
      <family val="2"/>
    </font>
    <font>
      <b/>
      <sz val="7"/>
      <color theme="0" tint="-0.14999847407452621"/>
      <name val="Arial Narrow"/>
      <family val="2"/>
    </font>
    <font>
      <sz val="10"/>
      <color theme="0" tint="-0.14999847407452621"/>
      <name val="Arial Narrow"/>
      <family val="2"/>
    </font>
    <font>
      <b/>
      <sz val="9"/>
      <color theme="1"/>
      <name val="Arial Narrow"/>
      <family val="2"/>
    </font>
    <font>
      <b/>
      <sz val="10"/>
      <color theme="1"/>
      <name val="Arial Narrow"/>
      <family val="2"/>
    </font>
    <font>
      <sz val="10"/>
      <color theme="1"/>
      <name val="Arial Narrow"/>
      <family val="2"/>
    </font>
    <font>
      <sz val="10"/>
      <color theme="1"/>
      <name val="Arial TUR"/>
      <family val="2"/>
      <charset val="162"/>
    </font>
    <font>
      <sz val="7"/>
      <color theme="1"/>
      <name val="Arial TUR"/>
      <family val="2"/>
      <charset val="162"/>
    </font>
    <font>
      <b/>
      <sz val="8"/>
      <color rgb="FFFF0000"/>
      <name val="Arial Narrow"/>
      <family val="2"/>
    </font>
    <font>
      <sz val="6"/>
      <name val="Arial"/>
      <family val="2"/>
    </font>
    <font>
      <b/>
      <sz val="8"/>
      <color rgb="FFFF0000"/>
      <name val="Arial"/>
      <family val="2"/>
    </font>
    <font>
      <sz val="8"/>
      <color rgb="FF00B0F0"/>
      <name val="Arial Narrow"/>
      <family val="2"/>
    </font>
    <font>
      <b/>
      <sz val="8"/>
      <color rgb="FF92D050"/>
      <name val="Arial Narrow"/>
      <family val="2"/>
    </font>
    <font>
      <u/>
      <sz val="10"/>
      <color theme="10"/>
      <name val="Arial Narrow"/>
      <family val="2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rgb="FF43D5C7"/>
        <bgColor indexed="64"/>
      </patternFill>
    </fill>
    <fill>
      <patternFill patternType="solid">
        <fgColor rgb="FF33CCCC"/>
        <bgColor indexed="64"/>
      </patternFill>
    </fill>
  </fills>
  <borders count="31">
    <border>
      <left/>
      <right/>
      <top/>
      <bottom/>
      <diagonal/>
    </border>
    <border>
      <left/>
      <right style="thick">
        <color indexed="49"/>
      </right>
      <top style="thin">
        <color indexed="49"/>
      </top>
      <bottom/>
      <diagonal/>
    </border>
    <border>
      <left/>
      <right style="thick">
        <color indexed="49"/>
      </right>
      <top/>
      <bottom/>
      <diagonal/>
    </border>
    <border>
      <left style="thin">
        <color indexed="9"/>
      </left>
      <right style="thick">
        <color indexed="49"/>
      </right>
      <top/>
      <bottom/>
      <diagonal/>
    </border>
    <border>
      <left style="thin">
        <color indexed="9"/>
      </left>
      <right/>
      <top/>
      <bottom/>
      <diagonal/>
    </border>
    <border>
      <left/>
      <right style="thick">
        <color indexed="49"/>
      </right>
      <top/>
      <bottom style="thin">
        <color indexed="49"/>
      </bottom>
      <diagonal/>
    </border>
    <border>
      <left style="thick">
        <color indexed="49"/>
      </left>
      <right/>
      <top/>
      <bottom/>
      <diagonal/>
    </border>
    <border>
      <left/>
      <right/>
      <top/>
      <bottom style="thin">
        <color indexed="49"/>
      </bottom>
      <diagonal/>
    </border>
    <border>
      <left/>
      <right/>
      <top style="thin">
        <color indexed="49"/>
      </top>
      <bottom style="thin">
        <color indexed="49"/>
      </bottom>
      <diagonal/>
    </border>
    <border>
      <left style="thick">
        <color indexed="49"/>
      </left>
      <right/>
      <top/>
      <bottom style="thin">
        <color indexed="49"/>
      </bottom>
      <diagonal/>
    </border>
    <border>
      <left style="thick">
        <color indexed="49"/>
      </left>
      <right/>
      <top style="thin">
        <color indexed="49"/>
      </top>
      <bottom style="thin">
        <color indexed="49"/>
      </bottom>
      <diagonal/>
    </border>
    <border>
      <left/>
      <right/>
      <top style="thin">
        <color indexed="49"/>
      </top>
      <bottom/>
      <diagonal/>
    </border>
    <border>
      <left style="thick">
        <color rgb="FF33CCCC"/>
      </left>
      <right/>
      <top/>
      <bottom style="thin">
        <color rgb="FF33CCCC"/>
      </bottom>
      <diagonal/>
    </border>
    <border>
      <left style="thick">
        <color rgb="FF33CCCC"/>
      </left>
      <right/>
      <top/>
      <bottom/>
      <diagonal/>
    </border>
    <border>
      <left/>
      <right/>
      <top/>
      <bottom style="thin">
        <color rgb="FF33CCCC"/>
      </bottom>
      <diagonal/>
    </border>
    <border>
      <left style="thin">
        <color indexed="9"/>
      </left>
      <right style="thick">
        <color rgb="FF33CCCC"/>
      </right>
      <top/>
      <bottom style="thin">
        <color rgb="FF33CCCC"/>
      </bottom>
      <diagonal/>
    </border>
    <border>
      <left style="thin">
        <color indexed="9"/>
      </left>
      <right style="thick">
        <color indexed="49"/>
      </right>
      <top style="thin">
        <color rgb="FF33CCCC"/>
      </top>
      <bottom/>
      <diagonal/>
    </border>
    <border>
      <left/>
      <right/>
      <top style="thin">
        <color indexed="49"/>
      </top>
      <bottom style="thin">
        <color rgb="FF33CCCC"/>
      </bottom>
      <diagonal/>
    </border>
    <border>
      <left/>
      <right/>
      <top style="thin">
        <color rgb="FF33CCCC"/>
      </top>
      <bottom/>
      <diagonal/>
    </border>
    <border>
      <left/>
      <right style="thick">
        <color rgb="FF33CCCC"/>
      </right>
      <top style="thin">
        <color rgb="FF33CCCC"/>
      </top>
      <bottom/>
      <diagonal/>
    </border>
    <border>
      <left/>
      <right style="thick">
        <color rgb="FF33CCCC"/>
      </right>
      <top/>
      <bottom/>
      <diagonal/>
    </border>
    <border>
      <left/>
      <right style="thick">
        <color rgb="FF33CCCC"/>
      </right>
      <top/>
      <bottom style="thin">
        <color rgb="FF33CCCC"/>
      </bottom>
      <diagonal/>
    </border>
    <border>
      <left/>
      <right/>
      <top style="thin">
        <color rgb="FF33CCCC"/>
      </top>
      <bottom style="thin">
        <color rgb="FF33CCCC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ck">
        <color indexed="49"/>
      </left>
      <right/>
      <top style="thin">
        <color indexed="49"/>
      </top>
      <bottom/>
      <diagonal/>
    </border>
    <border>
      <left style="thick">
        <color rgb="FF33CCCC"/>
      </left>
      <right/>
      <top style="thin">
        <color rgb="FF33CCCC"/>
      </top>
      <bottom style="thin">
        <color rgb="FF33CCCC"/>
      </bottom>
      <diagonal/>
    </border>
    <border>
      <left style="thick">
        <color rgb="FF33CCCC"/>
      </left>
      <right/>
      <top style="thin">
        <color rgb="FF33CCCC"/>
      </top>
      <bottom/>
      <diagonal/>
    </border>
  </borders>
  <cellStyleXfs count="18">
    <xf numFmtId="0" fontId="0" fillId="0" borderId="0"/>
    <xf numFmtId="164" fontId="5" fillId="0" borderId="0" applyFont="0" applyFill="0" applyBorder="0" applyAlignment="0" applyProtection="0"/>
    <xf numFmtId="166" fontId="16" fillId="0" borderId="0"/>
    <xf numFmtId="0" fontId="5" fillId="0" borderId="0"/>
    <xf numFmtId="0" fontId="21" fillId="0" borderId="0" applyNumberFormat="0" applyFill="0" applyBorder="0" applyAlignment="0" applyProtection="0"/>
    <xf numFmtId="0" fontId="5" fillId="0" borderId="0"/>
    <xf numFmtId="0" fontId="22" fillId="0" borderId="0"/>
    <xf numFmtId="0" fontId="4" fillId="0" borderId="0"/>
    <xf numFmtId="0" fontId="25" fillId="0" borderId="0"/>
    <xf numFmtId="0" fontId="22" fillId="0" borderId="0"/>
    <xf numFmtId="0" fontId="28" fillId="0" borderId="0" applyNumberFormat="0" applyFill="0" applyBorder="0" applyAlignment="0" applyProtection="0"/>
    <xf numFmtId="166" fontId="29" fillId="0" borderId="0"/>
    <xf numFmtId="0" fontId="22" fillId="0" borderId="0"/>
    <xf numFmtId="0" fontId="22" fillId="0" borderId="0"/>
    <xf numFmtId="9" fontId="5" fillId="0" borderId="0" applyFont="0" applyFill="0" applyBorder="0" applyAlignment="0" applyProtection="0"/>
    <xf numFmtId="0" fontId="3" fillId="0" borderId="0"/>
    <xf numFmtId="0" fontId="2" fillId="0" borderId="0"/>
    <xf numFmtId="0" fontId="1" fillId="0" borderId="0"/>
  </cellStyleXfs>
  <cellXfs count="706">
    <xf numFmtId="0" fontId="0" fillId="0" borderId="0" xfId="0"/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0" fontId="10" fillId="0" borderId="2" xfId="0" applyFont="1" applyBorder="1" applyAlignment="1">
      <alignment vertical="center"/>
    </xf>
    <xf numFmtId="0" fontId="10" fillId="0" borderId="0" xfId="0" applyFont="1" applyAlignment="1">
      <alignment vertical="center"/>
    </xf>
    <xf numFmtId="165" fontId="10" fillId="0" borderId="0" xfId="0" applyNumberFormat="1" applyFont="1" applyAlignment="1">
      <alignment vertical="center"/>
    </xf>
    <xf numFmtId="0" fontId="10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center"/>
    </xf>
    <xf numFmtId="165" fontId="17" fillId="0" borderId="0" xfId="1" applyNumberFormat="1" applyFont="1" applyFill="1" applyBorder="1" applyAlignment="1" applyProtection="1">
      <alignment horizontal="right" vertical="center"/>
    </xf>
    <xf numFmtId="167" fontId="13" fillId="2" borderId="7" xfId="0" applyNumberFormat="1" applyFont="1" applyFill="1" applyBorder="1" applyAlignment="1">
      <alignment vertical="center"/>
    </xf>
    <xf numFmtId="0" fontId="10" fillId="0" borderId="0" xfId="0" quotePrefix="1" applyFont="1" applyAlignment="1">
      <alignment horizontal="left"/>
    </xf>
    <xf numFmtId="167" fontId="13" fillId="2" borderId="9" xfId="0" applyNumberFormat="1" applyFont="1" applyFill="1" applyBorder="1" applyAlignment="1">
      <alignment vertical="center"/>
    </xf>
    <xf numFmtId="0" fontId="13" fillId="0" borderId="7" xfId="0" applyFont="1" applyBorder="1" applyAlignment="1">
      <alignment vertical="center"/>
    </xf>
    <xf numFmtId="0" fontId="10" fillId="2" borderId="0" xfId="0" applyFont="1" applyFill="1" applyAlignment="1">
      <alignment horizontal="left" vertical="center" wrapText="1"/>
    </xf>
    <xf numFmtId="0" fontId="10" fillId="0" borderId="0" xfId="0" quotePrefix="1" applyFont="1" applyAlignment="1">
      <alignment vertical="center"/>
    </xf>
    <xf numFmtId="0" fontId="10" fillId="0" borderId="10" xfId="0" applyFont="1" applyBorder="1" applyAlignment="1">
      <alignment horizontal="right" vertical="center"/>
    </xf>
    <xf numFmtId="0" fontId="10" fillId="0" borderId="8" xfId="0" applyFont="1" applyBorder="1" applyAlignment="1">
      <alignment horizontal="right" vertical="center"/>
    </xf>
    <xf numFmtId="169" fontId="10" fillId="0" borderId="0" xfId="0" applyNumberFormat="1" applyFont="1" applyAlignment="1">
      <alignment horizontal="right" vertical="center"/>
    </xf>
    <xf numFmtId="168" fontId="10" fillId="2" borderId="0" xfId="0" applyNumberFormat="1" applyFont="1" applyFill="1" applyAlignment="1">
      <alignment vertical="center"/>
    </xf>
    <xf numFmtId="169" fontId="13" fillId="2" borderId="0" xfId="0" applyNumberFormat="1" applyFont="1" applyFill="1" applyAlignment="1">
      <alignment vertical="center"/>
    </xf>
    <xf numFmtId="169" fontId="13" fillId="2" borderId="0" xfId="0" applyNumberFormat="1" applyFont="1" applyFill="1" applyAlignment="1">
      <alignment horizontal="right" vertical="center"/>
    </xf>
    <xf numFmtId="169" fontId="13" fillId="2" borderId="6" xfId="0" applyNumberFormat="1" applyFont="1" applyFill="1" applyBorder="1" applyAlignment="1">
      <alignment vertical="center"/>
    </xf>
    <xf numFmtId="0" fontId="13" fillId="0" borderId="2" xfId="0" applyFont="1" applyBorder="1" applyAlignment="1">
      <alignment vertical="center"/>
    </xf>
    <xf numFmtId="169" fontId="13" fillId="0" borderId="0" xfId="0" applyNumberFormat="1" applyFont="1" applyAlignment="1">
      <alignment horizontal="right" vertical="center"/>
    </xf>
    <xf numFmtId="0" fontId="13" fillId="0" borderId="5" xfId="0" applyFont="1" applyBorder="1" applyAlignment="1">
      <alignment vertical="center"/>
    </xf>
    <xf numFmtId="169" fontId="13" fillId="0" borderId="9" xfId="0" applyNumberFormat="1" applyFont="1" applyBorder="1" applyAlignment="1">
      <alignment horizontal="right" vertical="center"/>
    </xf>
    <xf numFmtId="169" fontId="13" fillId="0" borderId="7" xfId="0" applyNumberFormat="1" applyFont="1" applyBorder="1" applyAlignment="1">
      <alignment horizontal="right" vertical="center"/>
    </xf>
    <xf numFmtId="165" fontId="13" fillId="0" borderId="0" xfId="1" applyNumberFormat="1" applyFont="1" applyFill="1" applyBorder="1" applyAlignment="1" applyProtection="1">
      <alignment horizontal="right" vertical="center"/>
    </xf>
    <xf numFmtId="165" fontId="17" fillId="0" borderId="0" xfId="2" applyNumberFormat="1" applyFont="1"/>
    <xf numFmtId="169" fontId="17" fillId="0" borderId="0" xfId="2" applyNumberFormat="1" applyFont="1" applyAlignment="1">
      <alignment horizontal="right" vertical="center"/>
    </xf>
    <xf numFmtId="169" fontId="17" fillId="0" borderId="0" xfId="1" applyNumberFormat="1" applyFont="1" applyFill="1" applyBorder="1" applyAlignment="1" applyProtection="1">
      <alignment horizontal="right" vertical="center"/>
    </xf>
    <xf numFmtId="169" fontId="13" fillId="0" borderId="6" xfId="0" applyNumberFormat="1" applyFont="1" applyBorder="1" applyAlignment="1">
      <alignment horizontal="right" vertical="center"/>
    </xf>
    <xf numFmtId="0" fontId="10" fillId="0" borderId="0" xfId="0" quotePrefix="1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0" fillId="0" borderId="2" xfId="0" applyFont="1" applyBorder="1" applyAlignment="1">
      <alignment horizontal="left" vertical="center"/>
    </xf>
    <xf numFmtId="0" fontId="10" fillId="0" borderId="17" xfId="0" applyFont="1" applyBorder="1" applyAlignment="1">
      <alignment horizontal="right" vertical="center"/>
    </xf>
    <xf numFmtId="0" fontId="13" fillId="0" borderId="2" xfId="0" applyFont="1" applyBorder="1" applyAlignment="1">
      <alignment horizontal="left" vertical="center"/>
    </xf>
    <xf numFmtId="0" fontId="13" fillId="0" borderId="5" xfId="0" applyFont="1" applyBorder="1" applyAlignment="1">
      <alignment horizontal="left" vertical="center"/>
    </xf>
    <xf numFmtId="169" fontId="10" fillId="0" borderId="9" xfId="0" applyNumberFormat="1" applyFont="1" applyBorder="1" applyAlignment="1">
      <alignment horizontal="right" vertical="center"/>
    </xf>
    <xf numFmtId="169" fontId="10" fillId="0" borderId="14" xfId="0" applyNumberFormat="1" applyFont="1" applyBorder="1" applyAlignment="1">
      <alignment horizontal="right" vertical="center"/>
    </xf>
    <xf numFmtId="0" fontId="10" fillId="0" borderId="0" xfId="0" applyFont="1" applyAlignment="1">
      <alignment horizontal="right" vertical="center"/>
    </xf>
    <xf numFmtId="169" fontId="17" fillId="0" borderId="7" xfId="2" applyNumberFormat="1" applyFont="1" applyBorder="1" applyAlignment="1">
      <alignment horizontal="right"/>
    </xf>
    <xf numFmtId="165" fontId="17" fillId="0" borderId="0" xfId="2" applyNumberFormat="1" applyFont="1" applyAlignment="1">
      <alignment horizontal="right" vertical="center"/>
    </xf>
    <xf numFmtId="1" fontId="17" fillId="0" borderId="0" xfId="1" applyNumberFormat="1" applyFont="1" applyFill="1" applyBorder="1" applyAlignment="1" applyProtection="1">
      <alignment horizontal="right" vertical="center"/>
    </xf>
    <xf numFmtId="169" fontId="17" fillId="0" borderId="14" xfId="2" applyNumberFormat="1" applyFont="1" applyBorder="1" applyAlignment="1">
      <alignment horizontal="right"/>
    </xf>
    <xf numFmtId="0" fontId="10" fillId="0" borderId="0" xfId="0" applyFont="1" applyAlignment="1">
      <alignment horizontal="left" vertical="center" indent="2"/>
    </xf>
    <xf numFmtId="0" fontId="10" fillId="0" borderId="8" xfId="0" quotePrefix="1" applyFont="1" applyBorder="1" applyAlignment="1">
      <alignment horizontal="right" vertical="center"/>
    </xf>
    <xf numFmtId="169" fontId="10" fillId="0" borderId="0" xfId="0" applyNumberFormat="1" applyFont="1" applyAlignment="1">
      <alignment horizontal="center" vertical="center"/>
    </xf>
    <xf numFmtId="169" fontId="13" fillId="0" borderId="0" xfId="0" applyNumberFormat="1" applyFont="1" applyAlignment="1">
      <alignment vertical="center"/>
    </xf>
    <xf numFmtId="169" fontId="10" fillId="0" borderId="6" xfId="0" applyNumberFormat="1" applyFont="1" applyBorder="1" applyAlignment="1">
      <alignment horizontal="right" vertical="center"/>
    </xf>
    <xf numFmtId="0" fontId="18" fillId="2" borderId="0" xfId="0" applyFont="1" applyFill="1" applyAlignment="1">
      <alignment horizontal="left" vertical="center"/>
    </xf>
    <xf numFmtId="0" fontId="13" fillId="0" borderId="7" xfId="0" applyFont="1" applyBorder="1" applyAlignment="1">
      <alignment horizontal="right" vertical="center"/>
    </xf>
    <xf numFmtId="0" fontId="10" fillId="2" borderId="8" xfId="0" applyFont="1" applyFill="1" applyBorder="1" applyAlignment="1">
      <alignment horizontal="right" vertical="center"/>
    </xf>
    <xf numFmtId="0" fontId="10" fillId="2" borderId="8" xfId="0" quotePrefix="1" applyFont="1" applyFill="1" applyBorder="1" applyAlignment="1">
      <alignment horizontal="right" vertical="center"/>
    </xf>
    <xf numFmtId="0" fontId="10" fillId="2" borderId="0" xfId="0" applyFont="1" applyFill="1" applyAlignment="1">
      <alignment horizontal="center" vertical="center"/>
    </xf>
    <xf numFmtId="169" fontId="10" fillId="2" borderId="0" xfId="0" applyNumberFormat="1" applyFont="1" applyFill="1" applyAlignment="1">
      <alignment horizontal="right" vertical="center"/>
    </xf>
    <xf numFmtId="169" fontId="10" fillId="2" borderId="0" xfId="0" applyNumberFormat="1" applyFont="1" applyFill="1" applyAlignment="1">
      <alignment vertical="center"/>
    </xf>
    <xf numFmtId="0" fontId="10" fillId="3" borderId="10" xfId="0" applyFont="1" applyFill="1" applyBorder="1" applyAlignment="1">
      <alignment horizontal="right" vertical="center"/>
    </xf>
    <xf numFmtId="0" fontId="10" fillId="3" borderId="8" xfId="0" applyFont="1" applyFill="1" applyBorder="1" applyAlignment="1">
      <alignment horizontal="right" vertical="center"/>
    </xf>
    <xf numFmtId="0" fontId="11" fillId="0" borderId="0" xfId="0" applyFont="1" applyAlignment="1">
      <alignment horizontal="left" vertical="center"/>
    </xf>
    <xf numFmtId="0" fontId="20" fillId="0" borderId="0" xfId="0" applyFont="1" applyAlignment="1">
      <alignment vertical="center"/>
    </xf>
    <xf numFmtId="0" fontId="14" fillId="0" borderId="0" xfId="0" applyFont="1" applyAlignment="1">
      <alignment horizontal="left" vertical="center"/>
    </xf>
    <xf numFmtId="0" fontId="10" fillId="2" borderId="0" xfId="0" applyFont="1" applyFill="1" applyAlignment="1">
      <alignment horizontal="right" vertical="center"/>
    </xf>
    <xf numFmtId="0" fontId="10" fillId="2" borderId="0" xfId="0" quotePrefix="1" applyFont="1" applyFill="1" applyAlignment="1">
      <alignment horizontal="right" vertical="center"/>
    </xf>
    <xf numFmtId="0" fontId="10" fillId="3" borderId="0" xfId="0" applyFont="1" applyFill="1" applyAlignment="1">
      <alignment horizontal="right" vertical="center"/>
    </xf>
    <xf numFmtId="0" fontId="13" fillId="2" borderId="0" xfId="0" applyFont="1" applyFill="1" applyAlignment="1">
      <alignment horizontal="right" vertical="center"/>
    </xf>
    <xf numFmtId="0" fontId="14" fillId="0" borderId="0" xfId="0" quotePrefix="1" applyFont="1" applyAlignment="1">
      <alignment horizontal="left" vertical="center"/>
    </xf>
    <xf numFmtId="0" fontId="11" fillId="0" borderId="0" xfId="0" quotePrefix="1" applyFont="1" applyAlignment="1">
      <alignment horizontal="left" vertical="center"/>
    </xf>
    <xf numFmtId="0" fontId="13" fillId="2" borderId="7" xfId="0" applyFont="1" applyFill="1" applyBorder="1" applyAlignment="1">
      <alignment horizontal="right" vertical="center"/>
    </xf>
    <xf numFmtId="169" fontId="19" fillId="0" borderId="0" xfId="2" applyNumberFormat="1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170" fontId="17" fillId="3" borderId="0" xfId="2" applyNumberFormat="1" applyFont="1" applyFill="1" applyAlignment="1">
      <alignment horizontal="right" vertical="center"/>
    </xf>
    <xf numFmtId="170" fontId="17" fillId="0" borderId="0" xfId="2" applyNumberFormat="1" applyFont="1" applyAlignment="1">
      <alignment horizontal="right" vertical="center"/>
    </xf>
    <xf numFmtId="165" fontId="17" fillId="0" borderId="0" xfId="2" applyNumberFormat="1" applyFont="1" applyAlignment="1">
      <alignment vertical="center"/>
    </xf>
    <xf numFmtId="171" fontId="17" fillId="3" borderId="0" xfId="2" applyNumberFormat="1" applyFont="1" applyFill="1" applyAlignment="1">
      <alignment horizontal="right" vertical="center"/>
    </xf>
    <xf numFmtId="171" fontId="17" fillId="0" borderId="0" xfId="2" applyNumberFormat="1" applyFont="1" applyAlignment="1">
      <alignment horizontal="right" vertical="center"/>
    </xf>
    <xf numFmtId="172" fontId="10" fillId="0" borderId="0" xfId="0" applyNumberFormat="1" applyFont="1" applyAlignment="1">
      <alignment horizontal="right" vertical="center"/>
    </xf>
    <xf numFmtId="172" fontId="17" fillId="0" borderId="0" xfId="2" applyNumberFormat="1" applyFont="1" applyAlignment="1">
      <alignment horizontal="right" vertical="center"/>
    </xf>
    <xf numFmtId="172" fontId="13" fillId="0" borderId="0" xfId="0" applyNumberFormat="1" applyFont="1" applyAlignment="1">
      <alignment horizontal="right" vertical="center"/>
    </xf>
    <xf numFmtId="0" fontId="13" fillId="0" borderId="0" xfId="0" applyFont="1" applyAlignment="1">
      <alignment horizontal="left" vertical="center"/>
    </xf>
    <xf numFmtId="0" fontId="13" fillId="2" borderId="4" xfId="0" applyFont="1" applyFill="1" applyBorder="1" applyAlignment="1">
      <alignment vertical="center"/>
    </xf>
    <xf numFmtId="0" fontId="10" fillId="0" borderId="1" xfId="0" applyFont="1" applyBorder="1" applyAlignment="1">
      <alignment vertical="center"/>
    </xf>
    <xf numFmtId="0" fontId="10" fillId="0" borderId="2" xfId="0" applyFont="1" applyBorder="1"/>
    <xf numFmtId="0" fontId="14" fillId="0" borderId="0" xfId="0" applyFont="1" applyAlignment="1">
      <alignment vertical="center"/>
    </xf>
    <xf numFmtId="0" fontId="13" fillId="2" borderId="4" xfId="0" applyFont="1" applyFill="1" applyBorder="1" applyAlignment="1">
      <alignment horizontal="left" vertical="center"/>
    </xf>
    <xf numFmtId="0" fontId="10" fillId="2" borderId="2" xfId="0" applyFont="1" applyFill="1" applyBorder="1" applyAlignment="1">
      <alignment horizontal="left" vertical="center"/>
    </xf>
    <xf numFmtId="169" fontId="10" fillId="0" borderId="13" xfId="0" applyNumberFormat="1" applyFont="1" applyBorder="1" applyAlignment="1">
      <alignment horizontal="right" vertical="center"/>
    </xf>
    <xf numFmtId="169" fontId="13" fillId="0" borderId="13" xfId="0" applyNumberFormat="1" applyFont="1" applyBorder="1" applyAlignment="1">
      <alignment horizontal="right" vertical="center"/>
    </xf>
    <xf numFmtId="173" fontId="13" fillId="2" borderId="0" xfId="3" applyNumberFormat="1" applyFont="1" applyFill="1" applyAlignment="1">
      <alignment vertical="center"/>
    </xf>
    <xf numFmtId="172" fontId="13" fillId="0" borderId="0" xfId="2" applyNumberFormat="1" applyFont="1" applyAlignment="1">
      <alignment horizontal="right" vertical="center"/>
    </xf>
    <xf numFmtId="0" fontId="11" fillId="0" borderId="0" xfId="0" quotePrefix="1" applyFont="1" applyAlignment="1">
      <alignment vertical="center"/>
    </xf>
    <xf numFmtId="167" fontId="13" fillId="2" borderId="0" xfId="0" applyNumberFormat="1" applyFont="1" applyFill="1" applyAlignment="1">
      <alignment vertical="center"/>
    </xf>
    <xf numFmtId="0" fontId="13" fillId="2" borderId="3" xfId="0" applyFont="1" applyFill="1" applyBorder="1" applyAlignment="1">
      <alignment horizontal="left" vertical="center" wrapText="1"/>
    </xf>
    <xf numFmtId="0" fontId="9" fillId="2" borderId="0" xfId="0" applyFont="1" applyFill="1" applyAlignment="1">
      <alignment vertical="center"/>
    </xf>
    <xf numFmtId="170" fontId="19" fillId="0" borderId="0" xfId="2" applyNumberFormat="1" applyFont="1" applyAlignment="1">
      <alignment horizontal="right" vertical="center"/>
    </xf>
    <xf numFmtId="0" fontId="10" fillId="0" borderId="5" xfId="0" applyFont="1" applyBorder="1" applyAlignment="1">
      <alignment horizontal="left" vertical="center"/>
    </xf>
    <xf numFmtId="0" fontId="13" fillId="0" borderId="0" xfId="0" quotePrefix="1" applyFont="1" applyAlignment="1">
      <alignment horizontal="left" vertical="center"/>
    </xf>
    <xf numFmtId="0" fontId="13" fillId="0" borderId="0" xfId="0" quotePrefix="1" applyFont="1" applyAlignment="1">
      <alignment horizontal="left"/>
    </xf>
    <xf numFmtId="0" fontId="11" fillId="0" borderId="0" xfId="6" quotePrefix="1" applyFont="1" applyAlignment="1">
      <alignment horizontal="left" vertical="center"/>
    </xf>
    <xf numFmtId="0" fontId="12" fillId="0" borderId="0" xfId="6" applyFont="1"/>
    <xf numFmtId="166" fontId="14" fillId="0" borderId="0" xfId="11" applyFont="1"/>
    <xf numFmtId="166" fontId="14" fillId="0" borderId="0" xfId="11" applyFont="1" applyAlignment="1">
      <alignment horizontal="left"/>
    </xf>
    <xf numFmtId="0" fontId="12" fillId="0" borderId="20" xfId="10" applyFont="1" applyBorder="1" applyAlignment="1">
      <alignment horizontal="left" vertical="center"/>
    </xf>
    <xf numFmtId="0" fontId="12" fillId="0" borderId="21" xfId="6" applyFont="1" applyBorder="1"/>
    <xf numFmtId="0" fontId="12" fillId="0" borderId="14" xfId="6" applyFont="1" applyBorder="1"/>
    <xf numFmtId="0" fontId="12" fillId="0" borderId="0" xfId="0" applyFont="1" applyAlignment="1">
      <alignment vertical="center"/>
    </xf>
    <xf numFmtId="1" fontId="12" fillId="0" borderId="0" xfId="8" applyNumberFormat="1" applyFont="1"/>
    <xf numFmtId="0" fontId="30" fillId="0" borderId="0" xfId="8" applyFont="1"/>
    <xf numFmtId="0" fontId="14" fillId="0" borderId="0" xfId="8" applyFont="1" applyAlignment="1">
      <alignment horizontal="left"/>
    </xf>
    <xf numFmtId="0" fontId="30" fillId="0" borderId="0" xfId="8" applyFont="1" applyAlignment="1">
      <alignment vertical="center"/>
    </xf>
    <xf numFmtId="0" fontId="12" fillId="0" borderId="0" xfId="8" applyFont="1"/>
    <xf numFmtId="174" fontId="30" fillId="0" borderId="0" xfId="8" applyNumberFormat="1" applyFont="1"/>
    <xf numFmtId="1" fontId="30" fillId="0" borderId="0" xfId="8" applyNumberFormat="1" applyFont="1"/>
    <xf numFmtId="174" fontId="12" fillId="0" borderId="0" xfId="8" applyNumberFormat="1" applyFont="1"/>
    <xf numFmtId="0" fontId="12" fillId="0" borderId="0" xfId="0" applyFont="1"/>
    <xf numFmtId="0" fontId="12" fillId="0" borderId="0" xfId="12" applyFont="1"/>
    <xf numFmtId="0" fontId="31" fillId="0" borderId="0" xfId="12" applyFont="1"/>
    <xf numFmtId="174" fontId="31" fillId="0" borderId="0" xfId="12" applyNumberFormat="1" applyFont="1"/>
    <xf numFmtId="0" fontId="27" fillId="3" borderId="0" xfId="12" applyFont="1" applyFill="1"/>
    <xf numFmtId="174" fontId="27" fillId="3" borderId="0" xfId="12" applyNumberFormat="1" applyFont="1" applyFill="1"/>
    <xf numFmtId="0" fontId="26" fillId="0" borderId="0" xfId="12" applyFont="1"/>
    <xf numFmtId="174" fontId="27" fillId="0" borderId="0" xfId="12" applyNumberFormat="1" applyFont="1"/>
    <xf numFmtId="0" fontId="32" fillId="0" borderId="0" xfId="12" applyFont="1"/>
    <xf numFmtId="0" fontId="27" fillId="3" borderId="0" xfId="12" applyFont="1" applyFill="1" applyAlignment="1">
      <alignment horizontal="right"/>
    </xf>
    <xf numFmtId="0" fontId="30" fillId="3" borderId="0" xfId="8" applyFont="1" applyFill="1"/>
    <xf numFmtId="0" fontId="11" fillId="0" borderId="0" xfId="3" applyFont="1" applyAlignment="1">
      <alignment vertical="center"/>
    </xf>
    <xf numFmtId="0" fontId="11" fillId="0" borderId="0" xfId="3" quotePrefix="1" applyFont="1" applyAlignment="1">
      <alignment vertical="center"/>
    </xf>
    <xf numFmtId="0" fontId="33" fillId="0" borderId="0" xfId="3" applyFont="1" applyAlignment="1">
      <alignment vertical="center"/>
    </xf>
    <xf numFmtId="0" fontId="34" fillId="0" borderId="0" xfId="3" applyFont="1" applyAlignment="1">
      <alignment vertical="center"/>
    </xf>
    <xf numFmtId="0" fontId="35" fillId="0" borderId="0" xfId="3" applyFont="1" applyAlignment="1">
      <alignment horizontal="center" vertical="center"/>
    </xf>
    <xf numFmtId="0" fontId="20" fillId="0" borderId="0" xfId="3" applyFont="1" applyAlignment="1">
      <alignment vertical="center"/>
    </xf>
    <xf numFmtId="0" fontId="18" fillId="0" borderId="0" xfId="3" quotePrefix="1" applyFont="1" applyAlignment="1">
      <alignment horizontal="left" vertical="center"/>
    </xf>
    <xf numFmtId="0" fontId="36" fillId="0" borderId="0" xfId="3" applyFont="1" applyAlignment="1">
      <alignment horizontal="center" vertical="center"/>
    </xf>
    <xf numFmtId="0" fontId="5" fillId="0" borderId="0" xfId="3" applyAlignment="1">
      <alignment vertical="center"/>
    </xf>
    <xf numFmtId="0" fontId="10" fillId="0" borderId="1" xfId="3" applyFont="1" applyBorder="1" applyAlignment="1">
      <alignment horizontal="left" vertical="center"/>
    </xf>
    <xf numFmtId="0" fontId="10" fillId="0" borderId="8" xfId="3" applyFont="1" applyBorder="1" applyAlignment="1">
      <alignment vertical="center"/>
    </xf>
    <xf numFmtId="0" fontId="10" fillId="0" borderId="8" xfId="3" applyFont="1" applyBorder="1" applyAlignment="1">
      <alignment horizontal="right" vertical="center"/>
    </xf>
    <xf numFmtId="0" fontId="13" fillId="0" borderId="0" xfId="3" applyFont="1" applyAlignment="1">
      <alignment vertical="center"/>
    </xf>
    <xf numFmtId="0" fontId="10" fillId="0" borderId="2" xfId="3" applyFont="1" applyBorder="1" applyAlignment="1">
      <alignment horizontal="left" vertical="center"/>
    </xf>
    <xf numFmtId="0" fontId="10" fillId="0" borderId="0" xfId="3" applyFont="1" applyAlignment="1">
      <alignment horizontal="center" vertical="center"/>
    </xf>
    <xf numFmtId="179" fontId="10" fillId="0" borderId="0" xfId="3" applyNumberFormat="1" applyFont="1" applyAlignment="1">
      <alignment horizontal="right" vertical="center"/>
    </xf>
    <xf numFmtId="0" fontId="13" fillId="0" borderId="2" xfId="3" applyFont="1" applyBorder="1" applyAlignment="1">
      <alignment vertical="center"/>
    </xf>
    <xf numFmtId="179" fontId="13" fillId="0" borderId="0" xfId="3" applyNumberFormat="1" applyFont="1" applyAlignment="1">
      <alignment horizontal="right" vertical="center"/>
    </xf>
    <xf numFmtId="0" fontId="6" fillId="0" borderId="0" xfId="3" applyFont="1" applyAlignment="1">
      <alignment vertical="center"/>
    </xf>
    <xf numFmtId="0" fontId="13" fillId="0" borderId="5" xfId="3" applyFont="1" applyBorder="1" applyAlignment="1">
      <alignment vertical="center"/>
    </xf>
    <xf numFmtId="179" fontId="13" fillId="0" borderId="7" xfId="3" applyNumberFormat="1" applyFont="1" applyBorder="1" applyAlignment="1">
      <alignment horizontal="right" vertical="center"/>
    </xf>
    <xf numFmtId="180" fontId="13" fillId="0" borderId="0" xfId="3" applyNumberFormat="1" applyFont="1" applyAlignment="1">
      <alignment horizontal="right" vertical="center"/>
    </xf>
    <xf numFmtId="3" fontId="13" fillId="0" borderId="0" xfId="3" applyNumberFormat="1" applyFont="1" applyAlignment="1">
      <alignment horizontal="right" vertical="center"/>
    </xf>
    <xf numFmtId="0" fontId="37" fillId="0" borderId="0" xfId="3" applyFont="1" applyAlignment="1">
      <alignment horizontal="left" vertical="center"/>
    </xf>
    <xf numFmtId="0" fontId="8" fillId="0" borderId="0" xfId="3" applyFont="1" applyAlignment="1">
      <alignment vertical="center"/>
    </xf>
    <xf numFmtId="181" fontId="6" fillId="0" borderId="0" xfId="3" applyNumberFormat="1" applyFont="1" applyAlignment="1">
      <alignment vertical="center"/>
    </xf>
    <xf numFmtId="0" fontId="11" fillId="2" borderId="0" xfId="3" applyFont="1" applyFill="1" applyAlignment="1">
      <alignment horizontal="left" vertical="center"/>
    </xf>
    <xf numFmtId="0" fontId="11" fillId="2" borderId="0" xfId="3" quotePrefix="1" applyFont="1" applyFill="1" applyAlignment="1">
      <alignment horizontal="left" vertical="center"/>
    </xf>
    <xf numFmtId="0" fontId="18" fillId="2" borderId="0" xfId="3" quotePrefix="1" applyFont="1" applyFill="1" applyAlignment="1">
      <alignment horizontal="left" vertical="center"/>
    </xf>
    <xf numFmtId="0" fontId="38" fillId="2" borderId="0" xfId="3" applyFont="1" applyFill="1" applyAlignment="1">
      <alignment horizontal="left" vertical="center"/>
    </xf>
    <xf numFmtId="0" fontId="15" fillId="2" borderId="0" xfId="3" applyFont="1" applyFill="1" applyAlignment="1">
      <alignment vertical="center"/>
    </xf>
    <xf numFmtId="0" fontId="18" fillId="2" borderId="0" xfId="3" applyFont="1" applyFill="1" applyAlignment="1">
      <alignment horizontal="left" vertical="center"/>
    </xf>
    <xf numFmtId="0" fontId="39" fillId="2" borderId="0" xfId="3" applyFont="1" applyFill="1" applyAlignment="1">
      <alignment vertical="center"/>
    </xf>
    <xf numFmtId="0" fontId="40" fillId="2" borderId="0" xfId="3" applyFont="1" applyFill="1" applyAlignment="1">
      <alignment vertical="center"/>
    </xf>
    <xf numFmtId="182" fontId="10" fillId="2" borderId="0" xfId="3" applyNumberFormat="1" applyFont="1" applyFill="1" applyAlignment="1">
      <alignment horizontal="right" vertical="center"/>
    </xf>
    <xf numFmtId="0" fontId="10" fillId="2" borderId="2" xfId="3" applyFont="1" applyFill="1" applyBorder="1" applyAlignment="1">
      <alignment horizontal="left" vertical="center"/>
    </xf>
    <xf numFmtId="180" fontId="10" fillId="2" borderId="0" xfId="3" applyNumberFormat="1" applyFont="1" applyFill="1" applyAlignment="1">
      <alignment vertical="center"/>
    </xf>
    <xf numFmtId="0" fontId="10" fillId="2" borderId="0" xfId="3" applyFont="1" applyFill="1" applyAlignment="1">
      <alignment horizontal="center" vertical="center"/>
    </xf>
    <xf numFmtId="173" fontId="10" fillId="2" borderId="0" xfId="3" applyNumberFormat="1" applyFont="1" applyFill="1" applyAlignment="1">
      <alignment vertical="center"/>
    </xf>
    <xf numFmtId="180" fontId="10" fillId="2" borderId="0" xfId="3" applyNumberFormat="1" applyFont="1" applyFill="1" applyAlignment="1">
      <alignment horizontal="right" vertical="center"/>
    </xf>
    <xf numFmtId="171" fontId="41" fillId="0" borderId="0" xfId="2" applyNumberFormat="1" applyFont="1" applyAlignment="1">
      <alignment horizontal="right" vertical="center"/>
    </xf>
    <xf numFmtId="180" fontId="10" fillId="0" borderId="0" xfId="3" applyNumberFormat="1" applyFont="1" applyAlignment="1">
      <alignment horizontal="right" vertical="center"/>
    </xf>
    <xf numFmtId="0" fontId="13" fillId="2" borderId="2" xfId="3" applyFont="1" applyFill="1" applyBorder="1" applyAlignment="1">
      <alignment vertical="center"/>
    </xf>
    <xf numFmtId="173" fontId="13" fillId="2" borderId="6" xfId="3" applyNumberFormat="1" applyFont="1" applyFill="1" applyBorder="1" applyAlignment="1">
      <alignment vertical="center"/>
    </xf>
    <xf numFmtId="171" fontId="42" fillId="0" borderId="0" xfId="2" applyNumberFormat="1" applyFont="1" applyAlignment="1">
      <alignment horizontal="right" vertical="center"/>
    </xf>
    <xf numFmtId="0" fontId="13" fillId="2" borderId="5" xfId="3" applyFont="1" applyFill="1" applyBorder="1" applyAlignment="1">
      <alignment vertical="center"/>
    </xf>
    <xf numFmtId="173" fontId="13" fillId="2" borderId="9" xfId="3" applyNumberFormat="1" applyFont="1" applyFill="1" applyBorder="1" applyAlignment="1">
      <alignment vertical="center"/>
    </xf>
    <xf numFmtId="173" fontId="13" fillId="2" borderId="7" xfId="3" applyNumberFormat="1" applyFont="1" applyFill="1" applyBorder="1" applyAlignment="1">
      <alignment vertical="center"/>
    </xf>
    <xf numFmtId="2" fontId="24" fillId="2" borderId="0" xfId="3" applyNumberFormat="1" applyFont="1" applyFill="1" applyAlignment="1">
      <alignment vertical="center"/>
    </xf>
    <xf numFmtId="0" fontId="24" fillId="2" borderId="0" xfId="3" applyFont="1" applyFill="1" applyAlignment="1">
      <alignment vertical="center"/>
    </xf>
    <xf numFmtId="0" fontId="40" fillId="2" borderId="0" xfId="3" applyFont="1" applyFill="1" applyAlignment="1">
      <alignment horizontal="right" vertical="center"/>
    </xf>
    <xf numFmtId="0" fontId="33" fillId="2" borderId="0" xfId="3" quotePrefix="1" applyFont="1" applyFill="1" applyAlignment="1">
      <alignment horizontal="left" vertical="center"/>
    </xf>
    <xf numFmtId="0" fontId="44" fillId="2" borderId="0" xfId="3" applyFont="1" applyFill="1" applyAlignment="1">
      <alignment vertical="center"/>
    </xf>
    <xf numFmtId="173" fontId="15" fillId="2" borderId="0" xfId="3" applyNumberFormat="1" applyFont="1" applyFill="1" applyAlignment="1">
      <alignment vertical="center"/>
    </xf>
    <xf numFmtId="165" fontId="41" fillId="0" borderId="0" xfId="2" quotePrefix="1" applyNumberFormat="1" applyFont="1" applyAlignment="1">
      <alignment horizontal="left" vertical="center"/>
    </xf>
    <xf numFmtId="0" fontId="18" fillId="2" borderId="0" xfId="3" applyFont="1" applyFill="1" applyAlignment="1">
      <alignment vertical="center"/>
    </xf>
    <xf numFmtId="165" fontId="42" fillId="0" borderId="0" xfId="2" applyNumberFormat="1" applyFont="1" applyAlignment="1">
      <alignment horizontal="left" vertical="center" indent="1"/>
    </xf>
    <xf numFmtId="165" fontId="42" fillId="0" borderId="0" xfId="2" applyNumberFormat="1" applyFont="1" applyAlignment="1">
      <alignment horizontal="left" vertical="center"/>
    </xf>
    <xf numFmtId="165" fontId="12" fillId="0" borderId="0" xfId="2" applyNumberFormat="1" applyFont="1" applyAlignment="1">
      <alignment horizontal="left" vertical="center" indent="1"/>
    </xf>
    <xf numFmtId="0" fontId="14" fillId="2" borderId="0" xfId="3" applyFont="1" applyFill="1" applyAlignment="1">
      <alignment horizontal="left" vertical="center"/>
    </xf>
    <xf numFmtId="180" fontId="13" fillId="2" borderId="0" xfId="3" applyNumberFormat="1" applyFont="1" applyFill="1" applyAlignment="1">
      <alignment vertical="center"/>
    </xf>
    <xf numFmtId="0" fontId="10" fillId="2" borderId="1" xfId="3" applyFont="1" applyFill="1" applyBorder="1" applyAlignment="1">
      <alignment horizontal="center" vertical="center"/>
    </xf>
    <xf numFmtId="0" fontId="15" fillId="2" borderId="0" xfId="3" applyFont="1" applyFill="1"/>
    <xf numFmtId="0" fontId="13" fillId="2" borderId="0" xfId="3" applyFont="1" applyFill="1" applyAlignment="1">
      <alignment vertical="center"/>
    </xf>
    <xf numFmtId="0" fontId="14" fillId="0" borderId="14" xfId="8" applyFont="1" applyBorder="1" applyAlignment="1">
      <alignment horizontal="left"/>
    </xf>
    <xf numFmtId="0" fontId="23" fillId="0" borderId="14" xfId="8" applyFont="1" applyBorder="1" applyAlignment="1">
      <alignment horizontal="centerContinuous"/>
    </xf>
    <xf numFmtId="174" fontId="14" fillId="0" borderId="14" xfId="8" applyNumberFormat="1" applyFont="1" applyBorder="1" applyAlignment="1">
      <alignment horizontal="centerContinuous"/>
    </xf>
    <xf numFmtId="174" fontId="12" fillId="0" borderId="14" xfId="8" applyNumberFormat="1" applyFont="1" applyBorder="1"/>
    <xf numFmtId="0" fontId="30" fillId="0" borderId="14" xfId="8" applyFont="1" applyBorder="1"/>
    <xf numFmtId="0" fontId="12" fillId="0" borderId="0" xfId="6" applyFont="1" applyAlignment="1">
      <alignment horizontal="center" vertical="center"/>
    </xf>
    <xf numFmtId="0" fontId="23" fillId="0" borderId="0" xfId="6" applyFont="1" applyAlignment="1">
      <alignment horizontal="center" vertical="center"/>
    </xf>
    <xf numFmtId="173" fontId="13" fillId="2" borderId="0" xfId="3" applyNumberFormat="1" applyFont="1" applyFill="1" applyAlignment="1">
      <alignment horizontal="right" vertical="center"/>
    </xf>
    <xf numFmtId="174" fontId="30" fillId="0" borderId="0" xfId="8" applyNumberFormat="1" applyFont="1" applyAlignment="1">
      <alignment vertical="center"/>
    </xf>
    <xf numFmtId="0" fontId="12" fillId="0" borderId="0" xfId="8" applyFont="1" applyAlignment="1">
      <alignment vertical="center"/>
    </xf>
    <xf numFmtId="0" fontId="15" fillId="0" borderId="0" xfId="0" applyFont="1"/>
    <xf numFmtId="174" fontId="12" fillId="0" borderId="0" xfId="0" applyNumberFormat="1" applyFont="1"/>
    <xf numFmtId="0" fontId="12" fillId="0" borderId="14" xfId="6" applyFont="1" applyBorder="1" applyAlignment="1">
      <alignment horizontal="right" vertical="center"/>
    </xf>
    <xf numFmtId="0" fontId="10" fillId="0" borderId="7" xfId="8" applyFont="1" applyBorder="1" applyAlignment="1">
      <alignment horizontal="right" vertical="center"/>
    </xf>
    <xf numFmtId="0" fontId="10" fillId="0" borderId="26" xfId="8" applyFont="1" applyBorder="1" applyAlignment="1">
      <alignment horizontal="right" vertical="center"/>
    </xf>
    <xf numFmtId="0" fontId="10" fillId="0" borderId="27" xfId="8" applyFont="1" applyBorder="1" applyAlignment="1">
      <alignment horizontal="right" vertical="center"/>
    </xf>
    <xf numFmtId="0" fontId="10" fillId="0" borderId="29" xfId="8" applyFont="1" applyBorder="1" applyAlignment="1">
      <alignment horizontal="right" vertical="center"/>
    </xf>
    <xf numFmtId="0" fontId="10" fillId="0" borderId="22" xfId="8" applyFont="1" applyBorder="1" applyAlignment="1">
      <alignment horizontal="right" vertical="center"/>
    </xf>
    <xf numFmtId="0" fontId="13" fillId="0" borderId="0" xfId="8" applyFont="1" applyAlignment="1">
      <alignment vertical="center"/>
    </xf>
    <xf numFmtId="0" fontId="13" fillId="0" borderId="0" xfId="8" applyFont="1" applyAlignment="1">
      <alignment horizontal="right" vertical="center"/>
    </xf>
    <xf numFmtId="0" fontId="45" fillId="0" borderId="0" xfId="8" applyFont="1" applyAlignment="1">
      <alignment vertical="center"/>
    </xf>
    <xf numFmtId="1" fontId="13" fillId="0" borderId="0" xfId="8" applyNumberFormat="1" applyFont="1" applyAlignment="1">
      <alignment vertical="center"/>
    </xf>
    <xf numFmtId="1" fontId="13" fillId="0" borderId="23" xfId="8" applyNumberFormat="1" applyFont="1" applyBorder="1" applyAlignment="1">
      <alignment vertical="center"/>
    </xf>
    <xf numFmtId="1" fontId="13" fillId="0" borderId="24" xfId="8" applyNumberFormat="1" applyFont="1" applyBorder="1" applyAlignment="1">
      <alignment vertical="center"/>
    </xf>
    <xf numFmtId="3" fontId="13" fillId="0" borderId="0" xfId="8" applyNumberFormat="1" applyFont="1" applyAlignment="1">
      <alignment vertical="center"/>
    </xf>
    <xf numFmtId="3" fontId="13" fillId="0" borderId="13" xfId="8" applyNumberFormat="1" applyFont="1" applyBorder="1" applyAlignment="1">
      <alignment horizontal="right" vertical="center"/>
    </xf>
    <xf numFmtId="3" fontId="13" fillId="0" borderId="0" xfId="8" applyNumberFormat="1" applyFont="1" applyAlignment="1">
      <alignment horizontal="right" vertical="center"/>
    </xf>
    <xf numFmtId="3" fontId="13" fillId="0" borderId="25" xfId="8" applyNumberFormat="1" applyFont="1" applyBorder="1" applyAlignment="1">
      <alignment vertical="center"/>
    </xf>
    <xf numFmtId="175" fontId="13" fillId="0" borderId="0" xfId="9" applyNumberFormat="1" applyFont="1" applyAlignment="1">
      <alignment horizontal="right" vertical="center"/>
    </xf>
    <xf numFmtId="174" fontId="13" fillId="0" borderId="0" xfId="8" applyNumberFormat="1" applyFont="1" applyAlignment="1">
      <alignment horizontal="right" vertical="center"/>
    </xf>
    <xf numFmtId="166" fontId="13" fillId="0" borderId="0" xfId="8" quotePrefix="1" applyNumberFormat="1" applyFont="1" applyAlignment="1">
      <alignment horizontal="right" vertical="center"/>
    </xf>
    <xf numFmtId="174" fontId="13" fillId="0" borderId="0" xfId="8" applyNumberFormat="1" applyFont="1" applyAlignment="1">
      <alignment vertical="center"/>
    </xf>
    <xf numFmtId="174" fontId="13" fillId="0" borderId="25" xfId="8" applyNumberFormat="1" applyFont="1" applyBorder="1" applyAlignment="1">
      <alignment vertical="center"/>
    </xf>
    <xf numFmtId="166" fontId="13" fillId="0" borderId="0" xfId="8" applyNumberFormat="1" applyFont="1" applyAlignment="1">
      <alignment vertical="center"/>
    </xf>
    <xf numFmtId="177" fontId="13" fillId="0" borderId="0" xfId="8" applyNumberFormat="1" applyFont="1" applyAlignment="1">
      <alignment vertical="center"/>
    </xf>
    <xf numFmtId="177" fontId="13" fillId="0" borderId="25" xfId="8" applyNumberFormat="1" applyFont="1" applyBorder="1" applyAlignment="1">
      <alignment vertical="center"/>
    </xf>
    <xf numFmtId="177" fontId="13" fillId="0" borderId="0" xfId="8" applyNumberFormat="1" applyFont="1" applyAlignment="1">
      <alignment horizontal="right" vertical="center"/>
    </xf>
    <xf numFmtId="1" fontId="13" fillId="0" borderId="0" xfId="8" applyNumberFormat="1" applyFont="1" applyAlignment="1">
      <alignment horizontal="right" vertical="center"/>
    </xf>
    <xf numFmtId="177" fontId="10" fillId="0" borderId="0" xfId="8" applyNumberFormat="1" applyFont="1" applyAlignment="1">
      <alignment vertical="center"/>
    </xf>
    <xf numFmtId="177" fontId="10" fillId="0" borderId="25" xfId="8" applyNumberFormat="1" applyFont="1" applyBorder="1" applyAlignment="1">
      <alignment vertical="center"/>
    </xf>
    <xf numFmtId="176" fontId="13" fillId="0" borderId="0" xfId="8" applyNumberFormat="1" applyFont="1" applyAlignment="1">
      <alignment vertical="center"/>
    </xf>
    <xf numFmtId="178" fontId="13" fillId="0" borderId="0" xfId="8" applyNumberFormat="1" applyFont="1" applyAlignment="1">
      <alignment vertical="center"/>
    </xf>
    <xf numFmtId="166" fontId="13" fillId="0" borderId="25" xfId="8" quotePrefix="1" applyNumberFormat="1" applyFont="1" applyBorder="1" applyAlignment="1">
      <alignment horizontal="right" vertical="center"/>
    </xf>
    <xf numFmtId="178" fontId="13" fillId="0" borderId="0" xfId="8" applyNumberFormat="1" applyFont="1" applyAlignment="1">
      <alignment horizontal="right" vertical="center"/>
    </xf>
    <xf numFmtId="174" fontId="13" fillId="0" borderId="0" xfId="8" quotePrefix="1" applyNumberFormat="1" applyFont="1" applyAlignment="1">
      <alignment horizontal="right" vertical="center"/>
    </xf>
    <xf numFmtId="176" fontId="13" fillId="0" borderId="0" xfId="8" quotePrefix="1" applyNumberFormat="1" applyFont="1" applyAlignment="1">
      <alignment horizontal="right" vertical="center"/>
    </xf>
    <xf numFmtId="176" fontId="13" fillId="0" borderId="0" xfId="8" applyNumberFormat="1" applyFont="1" applyAlignment="1">
      <alignment horizontal="right" vertical="center"/>
    </xf>
    <xf numFmtId="176" fontId="13" fillId="0" borderId="25" xfId="8" applyNumberFormat="1" applyFont="1" applyBorder="1" applyAlignment="1">
      <alignment horizontal="right" vertical="center"/>
    </xf>
    <xf numFmtId="1" fontId="45" fillId="0" borderId="25" xfId="8" applyNumberFormat="1" applyFont="1" applyBorder="1" applyAlignment="1">
      <alignment vertical="center"/>
    </xf>
    <xf numFmtId="1" fontId="45" fillId="0" borderId="0" xfId="8" applyNumberFormat="1" applyFont="1" applyAlignment="1">
      <alignment vertical="center"/>
    </xf>
    <xf numFmtId="175" fontId="13" fillId="0" borderId="25" xfId="9" applyNumberFormat="1" applyFont="1" applyBorder="1" applyAlignment="1">
      <alignment horizontal="right" vertical="center"/>
    </xf>
    <xf numFmtId="1" fontId="13" fillId="0" borderId="25" xfId="8" applyNumberFormat="1" applyFont="1" applyBorder="1" applyAlignment="1">
      <alignment horizontal="right" vertical="center"/>
    </xf>
    <xf numFmtId="177" fontId="6" fillId="0" borderId="0" xfId="0" applyNumberFormat="1" applyFont="1"/>
    <xf numFmtId="177" fontId="10" fillId="0" borderId="0" xfId="0" applyNumberFormat="1" applyFont="1"/>
    <xf numFmtId="177" fontId="13" fillId="0" borderId="0" xfId="0" applyNumberFormat="1" applyFont="1"/>
    <xf numFmtId="0" fontId="13" fillId="0" borderId="20" xfId="8" applyFont="1" applyBorder="1" applyAlignment="1">
      <alignment horizontal="left" vertical="center" wrapText="1"/>
    </xf>
    <xf numFmtId="0" fontId="13" fillId="0" borderId="20" xfId="8" quotePrefix="1" applyFont="1" applyBorder="1" applyAlignment="1">
      <alignment horizontal="left" vertical="center" wrapText="1"/>
    </xf>
    <xf numFmtId="0" fontId="10" fillId="0" borderId="18" xfId="0" applyFont="1" applyBorder="1" applyAlignment="1">
      <alignment horizontal="center" vertical="center"/>
    </xf>
    <xf numFmtId="0" fontId="10" fillId="0" borderId="0" xfId="0" applyFont="1" applyAlignment="1">
      <alignment horizontal="right"/>
    </xf>
    <xf numFmtId="0" fontId="10" fillId="0" borderId="14" xfId="0" applyFont="1" applyBorder="1" applyAlignment="1">
      <alignment horizontal="right"/>
    </xf>
    <xf numFmtId="0" fontId="12" fillId="0" borderId="20" xfId="6" applyFont="1" applyBorder="1" applyAlignment="1">
      <alignment horizontal="left" vertical="center"/>
    </xf>
    <xf numFmtId="165" fontId="12" fillId="0" borderId="20" xfId="6" applyNumberFormat="1" applyFont="1" applyBorder="1" applyAlignment="1">
      <alignment horizontal="left" vertical="center"/>
    </xf>
    <xf numFmtId="0" fontId="12" fillId="0" borderId="20" xfId="6" quotePrefix="1" applyFont="1" applyBorder="1" applyAlignment="1">
      <alignment horizontal="left" vertical="center"/>
    </xf>
    <xf numFmtId="0" fontId="47" fillId="3" borderId="0" xfId="0" applyFont="1" applyFill="1"/>
    <xf numFmtId="0" fontId="10" fillId="0" borderId="19" xfId="8" applyFont="1" applyBorder="1" applyAlignment="1">
      <alignment horizontal="center" vertical="center"/>
    </xf>
    <xf numFmtId="0" fontId="12" fillId="0" borderId="21" xfId="8" applyFont="1" applyBorder="1" applyAlignment="1">
      <alignment horizontal="left"/>
    </xf>
    <xf numFmtId="1" fontId="48" fillId="0" borderId="0" xfId="8" applyNumberFormat="1" applyFont="1" applyAlignment="1">
      <alignment horizontal="right" vertical="center"/>
    </xf>
    <xf numFmtId="174" fontId="12" fillId="0" borderId="0" xfId="12" applyNumberFormat="1" applyFont="1"/>
    <xf numFmtId="174" fontId="12" fillId="0" borderId="0" xfId="0" applyNumberFormat="1" applyFont="1" applyAlignment="1">
      <alignment horizontal="right"/>
    </xf>
    <xf numFmtId="0" fontId="49" fillId="0" borderId="0" xfId="6" applyFont="1"/>
    <xf numFmtId="166" fontId="49" fillId="0" borderId="0" xfId="6" applyNumberFormat="1" applyFont="1" applyAlignment="1">
      <alignment horizontal="center"/>
    </xf>
    <xf numFmtId="174" fontId="12" fillId="0" borderId="0" xfId="8" applyNumberFormat="1" applyFont="1" applyAlignment="1">
      <alignment horizontal="right"/>
    </xf>
    <xf numFmtId="175" fontId="12" fillId="0" borderId="0" xfId="9" applyNumberFormat="1" applyFont="1"/>
    <xf numFmtId="176" fontId="24" fillId="0" borderId="0" xfId="6" applyNumberFormat="1" applyFont="1"/>
    <xf numFmtId="176" fontId="49" fillId="0" borderId="0" xfId="6" applyNumberFormat="1" applyFont="1"/>
    <xf numFmtId="0" fontId="24" fillId="0" borderId="0" xfId="6" applyFont="1" applyAlignment="1">
      <alignment horizontal="left"/>
    </xf>
    <xf numFmtId="186" fontId="12" fillId="0" borderId="0" xfId="9" applyNumberFormat="1" applyFont="1"/>
    <xf numFmtId="187" fontId="12" fillId="0" borderId="0" xfId="9" applyNumberFormat="1" applyFont="1"/>
    <xf numFmtId="187" fontId="24" fillId="0" borderId="0" xfId="6" applyNumberFormat="1" applyFont="1"/>
    <xf numFmtId="174" fontId="26" fillId="0" borderId="0" xfId="5" applyNumberFormat="1" applyFont="1" applyAlignment="1">
      <alignment horizontal="right"/>
    </xf>
    <xf numFmtId="0" fontId="12" fillId="0" borderId="0" xfId="6" applyFont="1" applyAlignment="1">
      <alignment horizontal="left"/>
    </xf>
    <xf numFmtId="166" fontId="12" fillId="0" borderId="0" xfId="6" applyNumberFormat="1" applyFont="1" applyAlignment="1">
      <alignment horizontal="left"/>
    </xf>
    <xf numFmtId="166" fontId="14" fillId="0" borderId="0" xfId="6" applyNumberFormat="1" applyFont="1" applyAlignment="1">
      <alignment horizontal="left"/>
    </xf>
    <xf numFmtId="174" fontId="12" fillId="0" borderId="0" xfId="5" applyNumberFormat="1" applyFont="1" applyAlignment="1">
      <alignment horizontal="right"/>
    </xf>
    <xf numFmtId="185" fontId="51" fillId="0" borderId="0" xfId="9" applyNumberFormat="1" applyFont="1"/>
    <xf numFmtId="188" fontId="12" fillId="0" borderId="0" xfId="9" applyNumberFormat="1" applyFont="1"/>
    <xf numFmtId="184" fontId="12" fillId="0" borderId="0" xfId="6" applyNumberFormat="1" applyFont="1"/>
    <xf numFmtId="1" fontId="12" fillId="0" borderId="0" xfId="6" applyNumberFormat="1" applyFont="1"/>
    <xf numFmtId="0" fontId="24" fillId="0" borderId="0" xfId="6" quotePrefix="1" applyFont="1" applyAlignment="1">
      <alignment horizontal="left"/>
    </xf>
    <xf numFmtId="174" fontId="12" fillId="0" borderId="0" xfId="6" applyNumberFormat="1" applyFont="1"/>
    <xf numFmtId="166" fontId="12" fillId="0" borderId="0" xfId="6" applyNumberFormat="1" applyFont="1" applyAlignment="1">
      <alignment horizontal="left" vertical="center"/>
    </xf>
    <xf numFmtId="174" fontId="12" fillId="0" borderId="0" xfId="9" applyNumberFormat="1" applyFont="1"/>
    <xf numFmtId="166" fontId="12" fillId="0" borderId="0" xfId="6" applyNumberFormat="1" applyFont="1" applyAlignment="1">
      <alignment horizontal="justify" vertical="center" wrapText="1"/>
    </xf>
    <xf numFmtId="0" fontId="24" fillId="0" borderId="0" xfId="6" applyFont="1" applyAlignment="1">
      <alignment horizontal="left" vertical="center"/>
    </xf>
    <xf numFmtId="186" fontId="12" fillId="0" borderId="0" xfId="9" applyNumberFormat="1" applyFont="1" applyAlignment="1">
      <alignment vertical="center"/>
    </xf>
    <xf numFmtId="174" fontId="12" fillId="0" borderId="0" xfId="5" applyNumberFormat="1" applyFont="1" applyAlignment="1">
      <alignment horizontal="right" vertical="center"/>
    </xf>
    <xf numFmtId="176" fontId="24" fillId="0" borderId="0" xfId="6" applyNumberFormat="1" applyFont="1" applyAlignment="1">
      <alignment vertical="center"/>
    </xf>
    <xf numFmtId="188" fontId="12" fillId="0" borderId="0" xfId="9" applyNumberFormat="1" applyFont="1" applyAlignment="1">
      <alignment vertical="center"/>
    </xf>
    <xf numFmtId="174" fontId="26" fillId="0" borderId="0" xfId="5" applyNumberFormat="1" applyFont="1" applyAlignment="1">
      <alignment horizontal="right" vertical="center"/>
    </xf>
    <xf numFmtId="187" fontId="24" fillId="0" borderId="0" xfId="6" applyNumberFormat="1" applyFont="1" applyAlignment="1">
      <alignment vertical="center"/>
    </xf>
    <xf numFmtId="184" fontId="12" fillId="0" borderId="0" xfId="6" applyNumberFormat="1" applyFont="1" applyAlignment="1">
      <alignment vertical="center"/>
    </xf>
    <xf numFmtId="0" fontId="12" fillId="0" borderId="0" xfId="10" applyFont="1" applyFill="1" applyBorder="1" applyAlignment="1">
      <alignment horizontal="left" vertical="center"/>
    </xf>
    <xf numFmtId="0" fontId="12" fillId="0" borderId="0" xfId="0" quotePrefix="1" applyFont="1"/>
    <xf numFmtId="0" fontId="14" fillId="0" borderId="0" xfId="6" applyFont="1" applyAlignment="1">
      <alignment horizontal="center"/>
    </xf>
    <xf numFmtId="0" fontId="14" fillId="0" borderId="0" xfId="6" applyFont="1"/>
    <xf numFmtId="165" fontId="12" fillId="0" borderId="0" xfId="6" applyNumberFormat="1" applyFont="1" applyAlignment="1">
      <alignment horizontal="left"/>
    </xf>
    <xf numFmtId="0" fontId="50" fillId="0" borderId="0" xfId="6" applyFont="1" applyAlignment="1">
      <alignment horizontal="center"/>
    </xf>
    <xf numFmtId="0" fontId="12" fillId="0" borderId="0" xfId="6" quotePrefix="1" applyFont="1" applyAlignment="1">
      <alignment horizontal="left"/>
    </xf>
    <xf numFmtId="0" fontId="50" fillId="0" borderId="0" xfId="6" applyFont="1" applyAlignment="1">
      <alignment horizontal="center" vertical="center"/>
    </xf>
    <xf numFmtId="0" fontId="12" fillId="0" borderId="0" xfId="6" applyFont="1" applyAlignment="1">
      <alignment horizontal="left" vertical="center"/>
    </xf>
    <xf numFmtId="187" fontId="12" fillId="0" borderId="0" xfId="6" applyNumberFormat="1" applyFont="1" applyAlignment="1">
      <alignment vertical="center"/>
    </xf>
    <xf numFmtId="187" fontId="12" fillId="0" borderId="0" xfId="6" applyNumberFormat="1" applyFont="1"/>
    <xf numFmtId="188" fontId="12" fillId="0" borderId="0" xfId="6" applyNumberFormat="1" applyFont="1"/>
    <xf numFmtId="0" fontId="52" fillId="0" borderId="0" xfId="0" applyFont="1"/>
    <xf numFmtId="0" fontId="13" fillId="0" borderId="0" xfId="0" applyFont="1" applyAlignment="1">
      <alignment horizontal="right"/>
    </xf>
    <xf numFmtId="0" fontId="48" fillId="0" borderId="0" xfId="0" applyFont="1" applyAlignment="1">
      <alignment vertical="center"/>
    </xf>
    <xf numFmtId="170" fontId="48" fillId="0" borderId="0" xfId="2" applyNumberFormat="1" applyFont="1" applyAlignment="1">
      <alignment horizontal="right" vertical="center"/>
    </xf>
    <xf numFmtId="174" fontId="53" fillId="3" borderId="0" xfId="12" applyNumberFormat="1" applyFont="1" applyFill="1"/>
    <xf numFmtId="174" fontId="53" fillId="0" borderId="0" xfId="8" applyNumberFormat="1" applyFont="1"/>
    <xf numFmtId="169" fontId="13" fillId="2" borderId="0" xfId="0" quotePrefix="1" applyNumberFormat="1" applyFont="1" applyFill="1" applyAlignment="1">
      <alignment horizontal="right" vertical="center"/>
    </xf>
    <xf numFmtId="173" fontId="13" fillId="2" borderId="0" xfId="3" quotePrefix="1" applyNumberFormat="1" applyFont="1" applyFill="1" applyAlignment="1">
      <alignment horizontal="right" vertical="center"/>
    </xf>
    <xf numFmtId="169" fontId="13" fillId="0" borderId="14" xfId="0" applyNumberFormat="1" applyFont="1" applyBorder="1" applyAlignment="1">
      <alignment horizontal="right" vertical="center"/>
    </xf>
    <xf numFmtId="0" fontId="54" fillId="0" borderId="0" xfId="0" applyFont="1" applyAlignment="1">
      <alignment vertical="center"/>
    </xf>
    <xf numFmtId="0" fontId="48" fillId="0" borderId="7" xfId="0" applyFont="1" applyBorder="1" applyAlignment="1">
      <alignment vertical="center"/>
    </xf>
    <xf numFmtId="169" fontId="13" fillId="0" borderId="0" xfId="2" applyNumberFormat="1" applyFont="1" applyAlignment="1">
      <alignment horizontal="right" vertical="center"/>
    </xf>
    <xf numFmtId="1" fontId="6" fillId="0" borderId="0" xfId="0" applyNumberFormat="1" applyFont="1" applyAlignment="1">
      <alignment vertical="center"/>
    </xf>
    <xf numFmtId="178" fontId="13" fillId="0" borderId="0" xfId="8" applyNumberFormat="1" applyFont="1"/>
    <xf numFmtId="174" fontId="13" fillId="0" borderId="0" xfId="8" applyNumberFormat="1" applyFont="1"/>
    <xf numFmtId="0" fontId="12" fillId="0" borderId="0" xfId="6" applyFont="1" applyAlignment="1">
      <alignment horizontal="centerContinuous" vertical="center"/>
    </xf>
    <xf numFmtId="165" fontId="12" fillId="0" borderId="0" xfId="6" applyNumberFormat="1" applyFont="1"/>
    <xf numFmtId="0" fontId="10" fillId="0" borderId="0" xfId="6" quotePrefix="1" applyFont="1" applyAlignment="1">
      <alignment horizontal="right" vertical="center"/>
    </xf>
    <xf numFmtId="174" fontId="13" fillId="0" borderId="0" xfId="8" applyNumberFormat="1" applyFont="1" applyAlignment="1">
      <alignment horizontal="right"/>
    </xf>
    <xf numFmtId="0" fontId="10" fillId="0" borderId="0" xfId="6" applyFont="1"/>
    <xf numFmtId="174" fontId="13" fillId="0" borderId="0" xfId="5" applyNumberFormat="1" applyFont="1" applyAlignment="1">
      <alignment horizontal="right"/>
    </xf>
    <xf numFmtId="174" fontId="56" fillId="0" borderId="0" xfId="5" applyNumberFormat="1" applyFont="1" applyAlignment="1">
      <alignment horizontal="right"/>
    </xf>
    <xf numFmtId="174" fontId="13" fillId="0" borderId="0" xfId="5" applyNumberFormat="1" applyFont="1" applyAlignment="1">
      <alignment horizontal="right" vertical="center"/>
    </xf>
    <xf numFmtId="174" fontId="56" fillId="0" borderId="0" xfId="5" applyNumberFormat="1" applyFont="1" applyAlignment="1">
      <alignment horizontal="right" vertical="center"/>
    </xf>
    <xf numFmtId="189" fontId="12" fillId="0" borderId="0" xfId="6" applyNumberFormat="1" applyFont="1"/>
    <xf numFmtId="0" fontId="10" fillId="2" borderId="3" xfId="0" applyFont="1" applyFill="1" applyBorder="1" applyAlignment="1">
      <alignment horizontal="left" vertical="center"/>
    </xf>
    <xf numFmtId="173" fontId="12" fillId="0" borderId="0" xfId="0" applyNumberFormat="1" applyFont="1" applyAlignment="1">
      <alignment horizontal="right" vertical="center"/>
    </xf>
    <xf numFmtId="0" fontId="12" fillId="0" borderId="0" xfId="0" applyFont="1" applyAlignment="1">
      <alignment horizontal="right" vertical="center"/>
    </xf>
    <xf numFmtId="0" fontId="6" fillId="2" borderId="0" xfId="0" applyFont="1" applyFill="1" applyAlignment="1">
      <alignment vertical="center"/>
    </xf>
    <xf numFmtId="0" fontId="13" fillId="2" borderId="3" xfId="0" applyFont="1" applyFill="1" applyBorder="1" applyAlignment="1">
      <alignment horizontal="left" vertical="center"/>
    </xf>
    <xf numFmtId="0" fontId="13" fillId="2" borderId="15" xfId="0" applyFont="1" applyFill="1" applyBorder="1" applyAlignment="1">
      <alignment horizontal="left" vertical="center"/>
    </xf>
    <xf numFmtId="0" fontId="6" fillId="2" borderId="12" xfId="0" applyFont="1" applyFill="1" applyBorder="1" applyAlignment="1">
      <alignment vertical="center"/>
    </xf>
    <xf numFmtId="0" fontId="6" fillId="2" borderId="14" xfId="0" applyFont="1" applyFill="1" applyBorder="1" applyAlignment="1">
      <alignment vertical="center"/>
    </xf>
    <xf numFmtId="0" fontId="6" fillId="2" borderId="14" xfId="0" applyFont="1" applyFill="1" applyBorder="1" applyAlignment="1">
      <alignment horizontal="right" vertical="center"/>
    </xf>
    <xf numFmtId="0" fontId="9" fillId="2" borderId="0" xfId="0" applyFont="1" applyFill="1" applyAlignment="1">
      <alignment horizontal="left" vertical="center"/>
    </xf>
    <xf numFmtId="169" fontId="9" fillId="2" borderId="0" xfId="0" applyNumberFormat="1" applyFont="1" applyFill="1" applyAlignment="1">
      <alignment vertical="center"/>
    </xf>
    <xf numFmtId="0" fontId="0" fillId="0" borderId="0" xfId="0" applyAlignment="1">
      <alignment vertical="center"/>
    </xf>
    <xf numFmtId="0" fontId="5" fillId="2" borderId="0" xfId="0" applyFont="1" applyFill="1" applyAlignment="1">
      <alignment horizontal="left" vertical="center"/>
    </xf>
    <xf numFmtId="0" fontId="5" fillId="2" borderId="0" xfId="0" applyFont="1" applyFill="1" applyAlignment="1">
      <alignment vertical="center"/>
    </xf>
    <xf numFmtId="169" fontId="55" fillId="2" borderId="0" xfId="0" applyNumberFormat="1" applyFont="1" applyFill="1" applyAlignment="1">
      <alignment vertical="center"/>
    </xf>
    <xf numFmtId="0" fontId="6" fillId="2" borderId="21" xfId="0" applyFont="1" applyFill="1" applyBorder="1" applyAlignment="1">
      <alignment vertical="center"/>
    </xf>
    <xf numFmtId="0" fontId="14" fillId="0" borderId="11" xfId="0" quotePrefix="1" applyFont="1" applyBorder="1" applyAlignment="1">
      <alignment horizontal="left"/>
    </xf>
    <xf numFmtId="0" fontId="14" fillId="0" borderId="0" xfId="0" quotePrefix="1" applyFont="1" applyAlignment="1">
      <alignment horizontal="left"/>
    </xf>
    <xf numFmtId="173" fontId="10" fillId="2" borderId="0" xfId="3" applyNumberFormat="1" applyFont="1" applyFill="1" applyAlignment="1">
      <alignment horizontal="right" vertical="center"/>
    </xf>
    <xf numFmtId="0" fontId="12" fillId="2" borderId="0" xfId="3" applyFont="1" applyFill="1" applyAlignment="1">
      <alignment horizontal="right" vertical="center"/>
    </xf>
    <xf numFmtId="0" fontId="23" fillId="0" borderId="0" xfId="6" applyFont="1" applyAlignment="1">
      <alignment horizontal="centerContinuous" vertical="center"/>
    </xf>
    <xf numFmtId="0" fontId="13" fillId="0" borderId="20" xfId="6" applyFont="1" applyBorder="1" applyAlignment="1">
      <alignment horizontal="left"/>
    </xf>
    <xf numFmtId="165" fontId="13" fillId="0" borderId="20" xfId="6" applyNumberFormat="1" applyFont="1" applyBorder="1" applyAlignment="1">
      <alignment horizontal="left"/>
    </xf>
    <xf numFmtId="0" fontId="13" fillId="0" borderId="20" xfId="10" applyFont="1" applyFill="1" applyBorder="1" applyAlignment="1">
      <alignment horizontal="left" vertical="center"/>
    </xf>
    <xf numFmtId="0" fontId="13" fillId="0" borderId="20" xfId="6" quotePrefix="1" applyFont="1" applyBorder="1" applyAlignment="1">
      <alignment horizontal="left"/>
    </xf>
    <xf numFmtId="0" fontId="13" fillId="0" borderId="20" xfId="6" applyFont="1" applyBorder="1" applyAlignment="1">
      <alignment horizontal="left" vertical="center"/>
    </xf>
    <xf numFmtId="0" fontId="10" fillId="0" borderId="14" xfId="6" applyFont="1" applyBorder="1" applyAlignment="1">
      <alignment horizontal="right" vertical="top"/>
    </xf>
    <xf numFmtId="0" fontId="10" fillId="0" borderId="18" xfId="6" applyFont="1" applyBorder="1" applyAlignment="1">
      <alignment horizontal="right" vertical="center"/>
    </xf>
    <xf numFmtId="0" fontId="14" fillId="0" borderId="11" xfId="0" quotePrefix="1" applyFont="1" applyBorder="1" applyAlignment="1">
      <alignment vertical="center"/>
    </xf>
    <xf numFmtId="0" fontId="13" fillId="0" borderId="0" xfId="0" applyFont="1" applyAlignment="1">
      <alignment horizontal="right" vertical="center"/>
    </xf>
    <xf numFmtId="0" fontId="14" fillId="0" borderId="11" xfId="0" quotePrefix="1" applyFont="1" applyBorder="1"/>
    <xf numFmtId="0" fontId="14" fillId="0" borderId="0" xfId="0" quotePrefix="1" applyFont="1" applyAlignment="1">
      <alignment vertical="center"/>
    </xf>
    <xf numFmtId="0" fontId="12" fillId="2" borderId="0" xfId="0" applyFont="1" applyFill="1" applyAlignment="1">
      <alignment horizontal="right" vertical="center"/>
    </xf>
    <xf numFmtId="0" fontId="10" fillId="2" borderId="16" xfId="0" applyFont="1" applyFill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190" fontId="11" fillId="0" borderId="0" xfId="0" quotePrefix="1" applyNumberFormat="1" applyFont="1" applyAlignment="1">
      <alignment vertical="center"/>
    </xf>
    <xf numFmtId="190" fontId="6" fillId="0" borderId="0" xfId="0" applyNumberFormat="1" applyFont="1" applyAlignment="1">
      <alignment vertical="center"/>
    </xf>
    <xf numFmtId="0" fontId="12" fillId="0" borderId="0" xfId="0" applyFont="1" applyAlignment="1">
      <alignment horizontal="right"/>
    </xf>
    <xf numFmtId="0" fontId="58" fillId="4" borderId="0" xfId="0" applyFont="1" applyFill="1"/>
    <xf numFmtId="166" fontId="10" fillId="0" borderId="0" xfId="6" applyNumberFormat="1" applyFont="1" applyAlignment="1">
      <alignment horizontal="right"/>
    </xf>
    <xf numFmtId="183" fontId="13" fillId="0" borderId="0" xfId="6" applyNumberFormat="1" applyFont="1" applyAlignment="1">
      <alignment horizontal="right"/>
    </xf>
    <xf numFmtId="176" fontId="13" fillId="0" borderId="0" xfId="0" applyNumberFormat="1" applyFont="1" applyAlignment="1">
      <alignment horizontal="right"/>
    </xf>
    <xf numFmtId="183" fontId="10" fillId="0" borderId="0" xfId="6" applyNumberFormat="1" applyFont="1" applyAlignment="1">
      <alignment horizontal="right"/>
    </xf>
    <xf numFmtId="183" fontId="13" fillId="0" borderId="0" xfId="6" applyNumberFormat="1" applyFont="1" applyAlignment="1">
      <alignment horizontal="right" wrapText="1"/>
    </xf>
    <xf numFmtId="0" fontId="14" fillId="0" borderId="20" xfId="6" applyFont="1" applyBorder="1" applyAlignment="1">
      <alignment horizontal="left"/>
    </xf>
    <xf numFmtId="0" fontId="14" fillId="0" borderId="20" xfId="6" applyFont="1" applyBorder="1" applyAlignment="1">
      <alignment horizontal="left" vertical="center"/>
    </xf>
    <xf numFmtId="0" fontId="10" fillId="0" borderId="20" xfId="6" applyFont="1" applyBorder="1" applyAlignment="1">
      <alignment horizontal="left"/>
    </xf>
    <xf numFmtId="0" fontId="10" fillId="0" borderId="20" xfId="6" applyFont="1" applyBorder="1" applyAlignment="1">
      <alignment horizontal="left" vertical="center"/>
    </xf>
    <xf numFmtId="0" fontId="10" fillId="0" borderId="22" xfId="6" quotePrefix="1" applyFont="1" applyBorder="1" applyAlignment="1">
      <alignment horizontal="right" vertical="center"/>
    </xf>
    <xf numFmtId="0" fontId="15" fillId="0" borderId="0" xfId="0" applyFont="1" applyAlignment="1">
      <alignment horizontal="right"/>
    </xf>
    <xf numFmtId="0" fontId="15" fillId="0" borderId="14" xfId="0" applyFont="1" applyBorder="1" applyAlignment="1">
      <alignment horizontal="right"/>
    </xf>
    <xf numFmtId="0" fontId="10" fillId="0" borderId="14" xfId="6" quotePrefix="1" applyFont="1" applyBorder="1" applyAlignment="1">
      <alignment horizontal="right"/>
    </xf>
    <xf numFmtId="0" fontId="13" fillId="0" borderId="14" xfId="6" applyFont="1" applyBorder="1" applyAlignment="1">
      <alignment horizontal="right"/>
    </xf>
    <xf numFmtId="0" fontId="10" fillId="0" borderId="0" xfId="6" applyFont="1" applyAlignment="1">
      <alignment horizontal="right"/>
    </xf>
    <xf numFmtId="166" fontId="13" fillId="0" borderId="0" xfId="6" applyNumberFormat="1" applyFont="1" applyAlignment="1">
      <alignment horizontal="right"/>
    </xf>
    <xf numFmtId="186" fontId="13" fillId="0" borderId="0" xfId="9" applyNumberFormat="1" applyFont="1" applyAlignment="1">
      <alignment horizontal="right"/>
    </xf>
    <xf numFmtId="175" fontId="13" fillId="0" borderId="0" xfId="9" applyNumberFormat="1" applyFont="1" applyAlignment="1">
      <alignment horizontal="right"/>
    </xf>
    <xf numFmtId="184" fontId="13" fillId="0" borderId="0" xfId="6" applyNumberFormat="1" applyFont="1" applyAlignment="1">
      <alignment horizontal="right"/>
    </xf>
    <xf numFmtId="176" fontId="13" fillId="0" borderId="0" xfId="6" applyNumberFormat="1" applyFont="1" applyAlignment="1">
      <alignment horizontal="right"/>
    </xf>
    <xf numFmtId="0" fontId="13" fillId="0" borderId="0" xfId="6" applyFont="1" applyAlignment="1">
      <alignment horizontal="right"/>
    </xf>
    <xf numFmtId="188" fontId="13" fillId="0" borderId="0" xfId="9" applyNumberFormat="1" applyFont="1" applyAlignment="1">
      <alignment horizontal="right"/>
    </xf>
    <xf numFmtId="185" fontId="57" fillId="0" borderId="0" xfId="9" applyNumberFormat="1" applyFont="1" applyAlignment="1">
      <alignment horizontal="right"/>
    </xf>
    <xf numFmtId="176" fontId="10" fillId="0" borderId="0" xfId="6" applyNumberFormat="1" applyFont="1" applyAlignment="1">
      <alignment horizontal="right"/>
    </xf>
    <xf numFmtId="1" fontId="13" fillId="0" borderId="0" xfId="6" applyNumberFormat="1" applyFont="1" applyAlignment="1">
      <alignment horizontal="right"/>
    </xf>
    <xf numFmtId="166" fontId="13" fillId="0" borderId="0" xfId="6" applyNumberFormat="1" applyFont="1" applyAlignment="1">
      <alignment horizontal="right" vertical="center" wrapText="1"/>
    </xf>
    <xf numFmtId="166" fontId="13" fillId="0" borderId="0" xfId="6" applyNumberFormat="1" applyFont="1" applyAlignment="1">
      <alignment horizontal="right" vertical="center"/>
    </xf>
    <xf numFmtId="1" fontId="13" fillId="0" borderId="0" xfId="6" applyNumberFormat="1" applyFont="1" applyAlignment="1">
      <alignment horizontal="right" vertical="center"/>
    </xf>
    <xf numFmtId="176" fontId="13" fillId="0" borderId="0" xfId="6" applyNumberFormat="1" applyFont="1" applyAlignment="1">
      <alignment horizontal="right" vertical="center"/>
    </xf>
    <xf numFmtId="174" fontId="13" fillId="0" borderId="0" xfId="6" applyNumberFormat="1" applyFont="1" applyAlignment="1">
      <alignment horizontal="right" vertical="center"/>
    </xf>
    <xf numFmtId="174" fontId="13" fillId="0" borderId="0" xfId="6" applyNumberFormat="1" applyFont="1" applyAlignment="1">
      <alignment horizontal="right"/>
    </xf>
    <xf numFmtId="187" fontId="13" fillId="0" borderId="0" xfId="9" applyNumberFormat="1" applyFont="1" applyAlignment="1">
      <alignment horizontal="right"/>
    </xf>
    <xf numFmtId="187" fontId="13" fillId="0" borderId="0" xfId="6" applyNumberFormat="1" applyFont="1" applyAlignment="1">
      <alignment horizontal="right"/>
    </xf>
    <xf numFmtId="187" fontId="13" fillId="0" borderId="0" xfId="6" applyNumberFormat="1" applyFont="1" applyAlignment="1">
      <alignment horizontal="right" vertical="center"/>
    </xf>
    <xf numFmtId="184" fontId="13" fillId="0" borderId="0" xfId="6" applyNumberFormat="1" applyFont="1" applyAlignment="1">
      <alignment horizontal="right" vertical="center"/>
    </xf>
    <xf numFmtId="186" fontId="13" fillId="0" borderId="0" xfId="9" applyNumberFormat="1" applyFont="1" applyAlignment="1">
      <alignment horizontal="right" vertical="center"/>
    </xf>
    <xf numFmtId="188" fontId="13" fillId="0" borderId="0" xfId="9" applyNumberFormat="1" applyFont="1" applyAlignment="1">
      <alignment horizontal="right" vertical="center"/>
    </xf>
    <xf numFmtId="174" fontId="13" fillId="0" borderId="0" xfId="9" applyNumberFormat="1" applyFont="1" applyAlignment="1">
      <alignment horizontal="right"/>
    </xf>
    <xf numFmtId="176" fontId="48" fillId="0" borderId="0" xfId="0" applyNumberFormat="1" applyFont="1" applyAlignment="1">
      <alignment horizontal="right"/>
    </xf>
    <xf numFmtId="0" fontId="12" fillId="0" borderId="14" xfId="6" applyFont="1" applyBorder="1" applyAlignment="1">
      <alignment horizontal="right"/>
    </xf>
    <xf numFmtId="174" fontId="13" fillId="0" borderId="0" xfId="0" applyNumberFormat="1" applyFont="1" applyAlignment="1">
      <alignment horizontal="right"/>
    </xf>
    <xf numFmtId="191" fontId="10" fillId="0" borderId="0" xfId="0" applyNumberFormat="1" applyFont="1" applyAlignment="1">
      <alignment horizontal="right" vertical="center"/>
    </xf>
    <xf numFmtId="191" fontId="13" fillId="0" borderId="0" xfId="0" applyNumberFormat="1" applyFont="1" applyAlignment="1">
      <alignment horizontal="right" vertical="center"/>
    </xf>
    <xf numFmtId="0" fontId="13" fillId="0" borderId="14" xfId="0" applyFont="1" applyBorder="1" applyAlignment="1">
      <alignment vertical="center"/>
    </xf>
    <xf numFmtId="1" fontId="0" fillId="0" borderId="0" xfId="0" applyNumberFormat="1"/>
    <xf numFmtId="2" fontId="0" fillId="0" borderId="0" xfId="0" applyNumberFormat="1"/>
    <xf numFmtId="166" fontId="12" fillId="0" borderId="0" xfId="8" applyNumberFormat="1" applyFont="1" applyAlignment="1">
      <alignment horizontal="left"/>
    </xf>
    <xf numFmtId="0" fontId="10" fillId="0" borderId="0" xfId="6" applyFont="1" applyAlignment="1">
      <alignment vertical="center"/>
    </xf>
    <xf numFmtId="166" fontId="10" fillId="0" borderId="0" xfId="6" applyNumberFormat="1" applyFont="1" applyAlignment="1">
      <alignment horizontal="center"/>
    </xf>
    <xf numFmtId="166" fontId="13" fillId="0" borderId="0" xfId="6" applyNumberFormat="1" applyFont="1" applyAlignment="1">
      <alignment horizontal="left"/>
    </xf>
    <xf numFmtId="186" fontId="13" fillId="0" borderId="0" xfId="9" applyNumberFormat="1" applyFont="1"/>
    <xf numFmtId="175" fontId="13" fillId="0" borderId="0" xfId="9" applyNumberFormat="1" applyFont="1"/>
    <xf numFmtId="184" fontId="13" fillId="0" borderId="0" xfId="6" applyNumberFormat="1" applyFont="1"/>
    <xf numFmtId="166" fontId="13" fillId="0" borderId="0" xfId="6" applyNumberFormat="1" applyFont="1" applyAlignment="1">
      <alignment horizontal="left" vertical="top"/>
    </xf>
    <xf numFmtId="186" fontId="13" fillId="0" borderId="0" xfId="9" applyNumberFormat="1" applyFont="1" applyAlignment="1">
      <alignment vertical="top"/>
    </xf>
    <xf numFmtId="174" fontId="13" fillId="0" borderId="0" xfId="5" applyNumberFormat="1" applyFont="1" applyAlignment="1">
      <alignment horizontal="right" vertical="top"/>
    </xf>
    <xf numFmtId="176" fontId="13" fillId="0" borderId="0" xfId="6" applyNumberFormat="1" applyFont="1" applyAlignment="1">
      <alignment vertical="top"/>
    </xf>
    <xf numFmtId="184" fontId="13" fillId="0" borderId="0" xfId="6" applyNumberFormat="1" applyFont="1" applyAlignment="1">
      <alignment vertical="top"/>
    </xf>
    <xf numFmtId="174" fontId="56" fillId="0" borderId="0" xfId="5" applyNumberFormat="1" applyFont="1" applyAlignment="1">
      <alignment horizontal="right" vertical="top"/>
    </xf>
    <xf numFmtId="175" fontId="13" fillId="0" borderId="0" xfId="9" applyNumberFormat="1" applyFont="1" applyAlignment="1">
      <alignment vertical="top"/>
    </xf>
    <xf numFmtId="0" fontId="13" fillId="0" borderId="0" xfId="6" applyFont="1"/>
    <xf numFmtId="188" fontId="13" fillId="0" borderId="0" xfId="9" applyNumberFormat="1" applyFont="1"/>
    <xf numFmtId="166" fontId="10" fillId="0" borderId="0" xfId="6" applyNumberFormat="1" applyFont="1" applyAlignment="1">
      <alignment horizontal="left" vertical="center"/>
    </xf>
    <xf numFmtId="186" fontId="13" fillId="0" borderId="0" xfId="9" applyNumberFormat="1" applyFont="1" applyAlignment="1">
      <alignment vertical="center"/>
    </xf>
    <xf numFmtId="185" fontId="57" fillId="0" borderId="0" xfId="9" applyNumberFormat="1" applyFont="1" applyAlignment="1">
      <alignment vertical="center"/>
    </xf>
    <xf numFmtId="176" fontId="10" fillId="0" borderId="0" xfId="6" applyNumberFormat="1" applyFont="1" applyAlignment="1">
      <alignment vertical="center"/>
    </xf>
    <xf numFmtId="188" fontId="13" fillId="0" borderId="0" xfId="9" applyNumberFormat="1" applyFont="1" applyAlignment="1">
      <alignment vertical="center"/>
    </xf>
    <xf numFmtId="1" fontId="13" fillId="0" borderId="0" xfId="6" applyNumberFormat="1" applyFont="1"/>
    <xf numFmtId="176" fontId="13" fillId="0" borderId="0" xfId="6" applyNumberFormat="1" applyFont="1"/>
    <xf numFmtId="1" fontId="13" fillId="0" borderId="0" xfId="6" applyNumberFormat="1" applyFont="1" applyAlignment="1">
      <alignment vertical="top"/>
    </xf>
    <xf numFmtId="166" fontId="13" fillId="0" borderId="0" xfId="6" applyNumberFormat="1" applyFont="1" applyAlignment="1">
      <alignment horizontal="left" vertical="center"/>
    </xf>
    <xf numFmtId="1" fontId="13" fillId="0" borderId="0" xfId="6" applyNumberFormat="1" applyFont="1" applyAlignment="1">
      <alignment vertical="center"/>
    </xf>
    <xf numFmtId="176" fontId="13" fillId="0" borderId="0" xfId="6" applyNumberFormat="1" applyFont="1" applyAlignment="1">
      <alignment vertical="center"/>
    </xf>
    <xf numFmtId="184" fontId="13" fillId="0" borderId="0" xfId="6" applyNumberFormat="1" applyFont="1" applyAlignment="1">
      <alignment vertical="center"/>
    </xf>
    <xf numFmtId="166" fontId="13" fillId="0" borderId="0" xfId="6" applyNumberFormat="1" applyFont="1" applyAlignment="1">
      <alignment horizontal="left" vertical="top" wrapText="1"/>
    </xf>
    <xf numFmtId="174" fontId="13" fillId="0" borderId="0" xfId="6" applyNumberFormat="1" applyFont="1" applyAlignment="1">
      <alignment vertical="top"/>
    </xf>
    <xf numFmtId="187" fontId="13" fillId="0" borderId="0" xfId="9" applyNumberFormat="1" applyFont="1" applyAlignment="1">
      <alignment vertical="top"/>
    </xf>
    <xf numFmtId="187" fontId="13" fillId="0" borderId="0" xfId="6" applyNumberFormat="1" applyFont="1" applyAlignment="1">
      <alignment vertical="top"/>
    </xf>
    <xf numFmtId="166" fontId="13" fillId="0" borderId="0" xfId="6" applyNumberFormat="1" applyFont="1" applyAlignment="1">
      <alignment horizontal="justify" vertical="top" wrapText="1"/>
    </xf>
    <xf numFmtId="0" fontId="12" fillId="0" borderId="0" xfId="6" applyFont="1" applyAlignment="1">
      <alignment vertical="center"/>
    </xf>
    <xf numFmtId="189" fontId="12" fillId="0" borderId="0" xfId="6" applyNumberFormat="1" applyFont="1" applyAlignment="1">
      <alignment vertical="center"/>
    </xf>
    <xf numFmtId="0" fontId="10" fillId="0" borderId="18" xfId="6" quotePrefix="1" applyFont="1" applyBorder="1" applyAlignment="1">
      <alignment vertical="center"/>
    </xf>
    <xf numFmtId="0" fontId="10" fillId="0" borderId="14" xfId="6" quotePrefix="1" applyFont="1" applyBorder="1"/>
    <xf numFmtId="0" fontId="13" fillId="0" borderId="14" xfId="6" applyFont="1" applyBorder="1"/>
    <xf numFmtId="0" fontId="10" fillId="0" borderId="14" xfId="6" applyFont="1" applyBorder="1"/>
    <xf numFmtId="0" fontId="10" fillId="0" borderId="18" xfId="6" quotePrefix="1" applyFont="1" applyBorder="1" applyAlignment="1">
      <alignment horizontal="right" vertical="center"/>
    </xf>
    <xf numFmtId="0" fontId="10" fillId="0" borderId="20" xfId="6" applyFont="1" applyBorder="1" applyAlignment="1">
      <alignment horizontal="center"/>
    </xf>
    <xf numFmtId="0" fontId="13" fillId="0" borderId="20" xfId="6" applyFont="1" applyBorder="1" applyAlignment="1">
      <alignment horizontal="left" vertical="top"/>
    </xf>
    <xf numFmtId="0" fontId="13" fillId="0" borderId="20" xfId="6" applyFont="1" applyBorder="1" applyAlignment="1">
      <alignment horizontal="left" vertical="top" wrapText="1"/>
    </xf>
    <xf numFmtId="165" fontId="13" fillId="0" borderId="20" xfId="6" applyNumberFormat="1" applyFont="1" applyBorder="1" applyAlignment="1">
      <alignment horizontal="left" vertical="top" wrapText="1"/>
    </xf>
    <xf numFmtId="0" fontId="59" fillId="0" borderId="20" xfId="6" applyFont="1" applyBorder="1" applyAlignment="1">
      <alignment horizontal="center" vertical="center"/>
    </xf>
    <xf numFmtId="0" fontId="13" fillId="0" borderId="20" xfId="6" quotePrefix="1" applyFont="1" applyBorder="1" applyAlignment="1">
      <alignment horizontal="left" vertical="center"/>
    </xf>
    <xf numFmtId="0" fontId="12" fillId="0" borderId="12" xfId="6" applyFont="1" applyBorder="1"/>
    <xf numFmtId="177" fontId="48" fillId="0" borderId="0" xfId="8" applyNumberFormat="1" applyFont="1" applyAlignment="1">
      <alignment horizontal="right" vertical="center"/>
    </xf>
    <xf numFmtId="177" fontId="54" fillId="0" borderId="0" xfId="0" applyNumberFormat="1" applyFont="1"/>
    <xf numFmtId="175" fontId="56" fillId="0" borderId="0" xfId="9" applyNumberFormat="1" applyFont="1" applyAlignment="1">
      <alignment horizontal="right" vertical="center"/>
    </xf>
    <xf numFmtId="174" fontId="56" fillId="0" borderId="0" xfId="8" applyNumberFormat="1" applyFont="1" applyAlignment="1">
      <alignment horizontal="right" vertical="center"/>
    </xf>
    <xf numFmtId="177" fontId="60" fillId="0" borderId="0" xfId="0" applyNumberFormat="1" applyFont="1"/>
    <xf numFmtId="178" fontId="56" fillId="0" borderId="0" xfId="8" applyNumberFormat="1" applyFont="1"/>
    <xf numFmtId="174" fontId="56" fillId="0" borderId="0" xfId="8" applyNumberFormat="1" applyFont="1"/>
    <xf numFmtId="0" fontId="12" fillId="0" borderId="0" xfId="6" applyFont="1" applyAlignment="1">
      <alignment horizontal="right" vertical="center"/>
    </xf>
    <xf numFmtId="0" fontId="10" fillId="0" borderId="0" xfId="6" applyFont="1" applyAlignment="1">
      <alignment horizontal="right" vertical="center"/>
    </xf>
    <xf numFmtId="0" fontId="10" fillId="0" borderId="0" xfId="6" applyFont="1" applyAlignment="1">
      <alignment horizontal="right" vertical="top"/>
    </xf>
    <xf numFmtId="0" fontId="10" fillId="0" borderId="0" xfId="0" applyFont="1" applyAlignment="1">
      <alignment horizontal="center" vertical="center" wrapText="1"/>
    </xf>
    <xf numFmtId="173" fontId="13" fillId="3" borderId="0" xfId="3" applyNumberFormat="1" applyFont="1" applyFill="1" applyAlignment="1">
      <alignment vertical="center"/>
    </xf>
    <xf numFmtId="0" fontId="9" fillId="3" borderId="0" xfId="0" applyFont="1" applyFill="1" applyAlignment="1">
      <alignment vertical="center"/>
    </xf>
    <xf numFmtId="0" fontId="63" fillId="2" borderId="0" xfId="0" applyFont="1" applyFill="1" applyAlignment="1">
      <alignment vertical="center"/>
    </xf>
    <xf numFmtId="0" fontId="65" fillId="2" borderId="0" xfId="3" applyFont="1" applyFill="1" applyAlignment="1">
      <alignment horizontal="left" vertical="center"/>
    </xf>
    <xf numFmtId="0" fontId="66" fillId="2" borderId="0" xfId="3" applyFont="1" applyFill="1" applyAlignment="1">
      <alignment vertical="center"/>
    </xf>
    <xf numFmtId="0" fontId="64" fillId="2" borderId="0" xfId="3" applyFont="1" applyFill="1" applyAlignment="1">
      <alignment vertical="center"/>
    </xf>
    <xf numFmtId="173" fontId="64" fillId="2" borderId="0" xfId="3" applyNumberFormat="1" applyFont="1" applyFill="1" applyAlignment="1">
      <alignment vertical="center"/>
    </xf>
    <xf numFmtId="0" fontId="15" fillId="0" borderId="0" xfId="3" applyFont="1" applyAlignment="1">
      <alignment vertical="center"/>
    </xf>
    <xf numFmtId="173" fontId="13" fillId="0" borderId="0" xfId="3" applyNumberFormat="1" applyFont="1" applyAlignment="1">
      <alignment vertical="center"/>
    </xf>
    <xf numFmtId="0" fontId="21" fillId="0" borderId="0" xfId="4" applyFill="1" applyAlignment="1">
      <alignment vertical="center"/>
    </xf>
    <xf numFmtId="169" fontId="10" fillId="0" borderId="0" xfId="0" applyNumberFormat="1" applyFont="1" applyAlignment="1">
      <alignment vertical="center"/>
    </xf>
    <xf numFmtId="0" fontId="6" fillId="0" borderId="14" xfId="0" applyFont="1" applyBorder="1" applyAlignment="1">
      <alignment vertical="center"/>
    </xf>
    <xf numFmtId="0" fontId="9" fillId="0" borderId="0" xfId="0" applyFont="1" applyAlignment="1">
      <alignment vertical="center"/>
    </xf>
    <xf numFmtId="0" fontId="61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2" fillId="0" borderId="0" xfId="0" applyFont="1" applyAlignment="1">
      <alignment vertical="center"/>
    </xf>
    <xf numFmtId="0" fontId="5" fillId="0" borderId="0" xfId="0" applyFont="1"/>
    <xf numFmtId="0" fontId="21" fillId="0" borderId="0" xfId="4" applyFill="1"/>
    <xf numFmtId="0" fontId="10" fillId="0" borderId="8" xfId="0" applyFont="1" applyBorder="1" applyAlignment="1">
      <alignment horizontal="left" vertical="center"/>
    </xf>
    <xf numFmtId="0" fontId="36" fillId="0" borderId="0" xfId="0" applyFont="1" applyAlignment="1">
      <alignment vertical="center"/>
    </xf>
    <xf numFmtId="0" fontId="8" fillId="2" borderId="0" xfId="0" applyFont="1" applyFill="1" applyAlignment="1">
      <alignment vertical="center"/>
    </xf>
    <xf numFmtId="0" fontId="12" fillId="2" borderId="0" xfId="3" applyFont="1" applyFill="1" applyAlignment="1">
      <alignment vertical="center"/>
    </xf>
    <xf numFmtId="0" fontId="10" fillId="2" borderId="1" xfId="3" applyFont="1" applyFill="1" applyBorder="1" applyAlignment="1">
      <alignment vertical="center"/>
    </xf>
    <xf numFmtId="0" fontId="10" fillId="2" borderId="28" xfId="3" applyFont="1" applyFill="1" applyBorder="1" applyAlignment="1">
      <alignment vertical="center"/>
    </xf>
    <xf numFmtId="0" fontId="10" fillId="2" borderId="11" xfId="3" applyFont="1" applyFill="1" applyBorder="1" applyAlignment="1">
      <alignment vertical="center"/>
    </xf>
    <xf numFmtId="0" fontId="10" fillId="2" borderId="2" xfId="3" applyFont="1" applyFill="1" applyBorder="1" applyAlignment="1">
      <alignment vertical="center"/>
    </xf>
    <xf numFmtId="182" fontId="10" fillId="2" borderId="28" xfId="3" applyNumberFormat="1" applyFont="1" applyFill="1" applyBorder="1" applyAlignment="1">
      <alignment vertical="center" wrapText="1"/>
    </xf>
    <xf numFmtId="182" fontId="10" fillId="2" borderId="11" xfId="3" applyNumberFormat="1" applyFont="1" applyFill="1" applyBorder="1" applyAlignment="1">
      <alignment vertical="center" wrapText="1"/>
    </xf>
    <xf numFmtId="182" fontId="10" fillId="2" borderId="9" xfId="3" applyNumberFormat="1" applyFont="1" applyFill="1" applyBorder="1" applyAlignment="1">
      <alignment vertical="center" wrapText="1"/>
    </xf>
    <xf numFmtId="182" fontId="10" fillId="2" borderId="7" xfId="3" applyNumberFormat="1" applyFont="1" applyFill="1" applyBorder="1" applyAlignment="1">
      <alignment vertical="center" wrapText="1"/>
    </xf>
    <xf numFmtId="0" fontId="11" fillId="2" borderId="0" xfId="3" applyFont="1" applyFill="1" applyAlignment="1">
      <alignment vertical="center"/>
    </xf>
    <xf numFmtId="0" fontId="11" fillId="2" borderId="0" xfId="3" quotePrefix="1" applyFont="1" applyFill="1" applyAlignment="1">
      <alignment vertical="center"/>
    </xf>
    <xf numFmtId="0" fontId="18" fillId="2" borderId="0" xfId="3" quotePrefix="1" applyFont="1" applyFill="1" applyAlignment="1">
      <alignment vertical="center"/>
    </xf>
    <xf numFmtId="0" fontId="43" fillId="2" borderId="0" xfId="3" applyFont="1" applyFill="1" applyAlignment="1">
      <alignment vertical="center"/>
    </xf>
    <xf numFmtId="0" fontId="33" fillId="2" borderId="0" xfId="3" quotePrefix="1" applyFont="1" applyFill="1" applyAlignment="1">
      <alignment vertical="center"/>
    </xf>
    <xf numFmtId="0" fontId="10" fillId="2" borderId="0" xfId="3" applyFont="1" applyFill="1" applyAlignment="1">
      <alignment vertical="center"/>
    </xf>
    <xf numFmtId="0" fontId="14" fillId="2" borderId="0" xfId="3" applyFont="1" applyFill="1" applyAlignment="1">
      <alignment vertical="center"/>
    </xf>
    <xf numFmtId="0" fontId="10" fillId="3" borderId="10" xfId="0" applyFont="1" applyFill="1" applyBorder="1" applyAlignment="1">
      <alignment vertical="center"/>
    </xf>
    <xf numFmtId="0" fontId="10" fillId="3" borderId="8" xfId="0" applyFont="1" applyFill="1" applyBorder="1" applyAlignment="1">
      <alignment vertical="center"/>
    </xf>
    <xf numFmtId="169" fontId="0" fillId="0" borderId="0" xfId="0" applyNumberFormat="1"/>
    <xf numFmtId="169" fontId="56" fillId="0" borderId="0" xfId="0" applyNumberFormat="1" applyFont="1" applyAlignment="1">
      <alignment horizontal="right" vertical="center"/>
    </xf>
    <xf numFmtId="0" fontId="12" fillId="0" borderId="14" xfId="8" applyFont="1" applyBorder="1" applyAlignment="1">
      <alignment horizontal="left"/>
    </xf>
    <xf numFmtId="0" fontId="12" fillId="0" borderId="20" xfId="6" applyFont="1" applyBorder="1"/>
    <xf numFmtId="0" fontId="12" fillId="0" borderId="20" xfId="6" applyFont="1" applyBorder="1" applyAlignment="1">
      <alignment horizontal="left"/>
    </xf>
    <xf numFmtId="0" fontId="59" fillId="0" borderId="20" xfId="6" applyFont="1" applyBorder="1" applyAlignment="1">
      <alignment horizontal="center"/>
    </xf>
    <xf numFmtId="0" fontId="6" fillId="0" borderId="0" xfId="0" applyFont="1" applyAlignment="1">
      <alignment horizontal="right" vertical="center"/>
    </xf>
    <xf numFmtId="170" fontId="13" fillId="0" borderId="0" xfId="2" applyNumberFormat="1" applyFont="1" applyAlignment="1">
      <alignment horizontal="right" vertical="center"/>
    </xf>
    <xf numFmtId="170" fontId="17" fillId="0" borderId="18" xfId="2" applyNumberFormat="1" applyFont="1" applyBorder="1" applyAlignment="1">
      <alignment horizontal="right" vertical="center"/>
    </xf>
    <xf numFmtId="0" fontId="10" fillId="0" borderId="18" xfId="0" applyFont="1" applyBorder="1" applyAlignment="1">
      <alignment horizontal="left" vertical="center"/>
    </xf>
    <xf numFmtId="169" fontId="10" fillId="0" borderId="18" xfId="0" applyNumberFormat="1" applyFont="1" applyBorder="1" applyAlignment="1">
      <alignment horizontal="right" vertical="center"/>
    </xf>
    <xf numFmtId="0" fontId="12" fillId="0" borderId="18" xfId="0" applyFont="1" applyBorder="1" applyAlignment="1">
      <alignment horizontal="right" vertical="center"/>
    </xf>
    <xf numFmtId="0" fontId="13" fillId="0" borderId="18" xfId="0" applyFont="1" applyBorder="1" applyAlignment="1">
      <alignment horizontal="left" vertical="center"/>
    </xf>
    <xf numFmtId="169" fontId="13" fillId="0" borderId="18" xfId="0" applyNumberFormat="1" applyFont="1" applyBorder="1" applyAlignment="1">
      <alignment horizontal="right" vertical="center"/>
    </xf>
    <xf numFmtId="169" fontId="17" fillId="0" borderId="18" xfId="2" applyNumberFormat="1" applyFont="1" applyBorder="1" applyAlignment="1">
      <alignment horizontal="right" vertical="center"/>
    </xf>
    <xf numFmtId="0" fontId="68" fillId="2" borderId="0" xfId="3" applyFont="1" applyFill="1" applyAlignment="1">
      <alignment horizontal="left" vertical="center"/>
    </xf>
    <xf numFmtId="0" fontId="69" fillId="2" borderId="0" xfId="3" applyFont="1" applyFill="1" applyAlignment="1">
      <alignment vertical="center"/>
    </xf>
    <xf numFmtId="0" fontId="70" fillId="2" borderId="0" xfId="3" applyFont="1" applyFill="1" applyAlignment="1">
      <alignment vertical="center"/>
    </xf>
    <xf numFmtId="0" fontId="71" fillId="2" borderId="0" xfId="3" applyFont="1" applyFill="1" applyAlignment="1">
      <alignment horizontal="right" vertical="center"/>
    </xf>
    <xf numFmtId="0" fontId="60" fillId="2" borderId="2" xfId="3" applyFont="1" applyFill="1" applyBorder="1" applyAlignment="1">
      <alignment horizontal="left" vertical="center"/>
    </xf>
    <xf numFmtId="180" fontId="60" fillId="2" borderId="0" xfId="3" applyNumberFormat="1" applyFont="1" applyFill="1" applyAlignment="1">
      <alignment vertical="center"/>
    </xf>
    <xf numFmtId="0" fontId="60" fillId="2" borderId="0" xfId="3" applyFont="1" applyFill="1" applyAlignment="1">
      <alignment horizontal="center" vertical="center"/>
    </xf>
    <xf numFmtId="173" fontId="60" fillId="2" borderId="0" xfId="3" applyNumberFormat="1" applyFont="1" applyFill="1" applyAlignment="1">
      <alignment vertical="center"/>
    </xf>
    <xf numFmtId="0" fontId="56" fillId="2" borderId="2" xfId="3" applyFont="1" applyFill="1" applyBorder="1" applyAlignment="1">
      <alignment vertical="center"/>
    </xf>
    <xf numFmtId="173" fontId="56" fillId="2" borderId="0" xfId="3" quotePrefix="1" applyNumberFormat="1" applyFont="1" applyFill="1" applyAlignment="1">
      <alignment horizontal="right" vertical="center"/>
    </xf>
    <xf numFmtId="0" fontId="56" fillId="2" borderId="5" xfId="3" applyFont="1" applyFill="1" applyBorder="1" applyAlignment="1">
      <alignment vertical="center"/>
    </xf>
    <xf numFmtId="173" fontId="56" fillId="2" borderId="7" xfId="3" applyNumberFormat="1" applyFont="1" applyFill="1" applyBorder="1" applyAlignment="1">
      <alignment vertical="center"/>
    </xf>
    <xf numFmtId="0" fontId="56" fillId="2" borderId="0" xfId="3" applyFont="1" applyFill="1" applyAlignment="1">
      <alignment vertical="center"/>
    </xf>
    <xf numFmtId="173" fontId="56" fillId="2" borderId="0" xfId="3" applyNumberFormat="1" applyFont="1" applyFill="1" applyAlignment="1">
      <alignment vertical="center"/>
    </xf>
    <xf numFmtId="173" fontId="0" fillId="0" borderId="0" xfId="0" applyNumberFormat="1"/>
    <xf numFmtId="173" fontId="36" fillId="0" borderId="0" xfId="0" applyNumberFormat="1" applyFont="1"/>
    <xf numFmtId="0" fontId="56" fillId="0" borderId="2" xfId="3" applyFont="1" applyBorder="1" applyAlignment="1">
      <alignment vertical="center"/>
    </xf>
    <xf numFmtId="173" fontId="56" fillId="0" borderId="0" xfId="3" quotePrefix="1" applyNumberFormat="1" applyFont="1" applyAlignment="1">
      <alignment horizontal="right" vertical="center"/>
    </xf>
    <xf numFmtId="0" fontId="13" fillId="0" borderId="3" xfId="0" applyFont="1" applyBorder="1" applyAlignment="1">
      <alignment horizontal="left" vertical="center"/>
    </xf>
    <xf numFmtId="169" fontId="13" fillId="0" borderId="0" xfId="0" quotePrefix="1" applyNumberFormat="1" applyFont="1" applyAlignment="1">
      <alignment horizontal="right" vertical="center"/>
    </xf>
    <xf numFmtId="0" fontId="14" fillId="0" borderId="18" xfId="0" quotePrefix="1" applyFont="1" applyBorder="1" applyAlignment="1">
      <alignment vertical="center"/>
    </xf>
    <xf numFmtId="0" fontId="10" fillId="5" borderId="0" xfId="0" applyFont="1" applyFill="1" applyAlignment="1">
      <alignment horizontal="left" vertical="center"/>
    </xf>
    <xf numFmtId="170" fontId="13" fillId="0" borderId="0" xfId="0" applyNumberFormat="1" applyFont="1" applyAlignment="1">
      <alignment vertical="center"/>
    </xf>
    <xf numFmtId="170" fontId="17" fillId="0" borderId="0" xfId="2" applyNumberFormat="1" applyFont="1" applyAlignment="1">
      <alignment vertical="center" wrapText="1"/>
    </xf>
    <xf numFmtId="3" fontId="13" fillId="0" borderId="0" xfId="0" applyNumberFormat="1" applyFont="1" applyAlignment="1">
      <alignment vertical="center" wrapText="1"/>
    </xf>
    <xf numFmtId="3" fontId="17" fillId="0" borderId="0" xfId="2" applyNumberFormat="1" applyFont="1" applyAlignment="1">
      <alignment vertical="center" wrapText="1"/>
    </xf>
    <xf numFmtId="170" fontId="13" fillId="0" borderId="0" xfId="2" applyNumberFormat="1" applyFont="1" applyAlignment="1">
      <alignment vertical="center" wrapText="1"/>
    </xf>
    <xf numFmtId="169" fontId="13" fillId="0" borderId="0" xfId="0" applyNumberFormat="1" applyFont="1" applyAlignment="1">
      <alignment vertical="center" wrapText="1"/>
    </xf>
    <xf numFmtId="0" fontId="10" fillId="6" borderId="2" xfId="0" applyFont="1" applyFill="1" applyBorder="1" applyAlignment="1">
      <alignment horizontal="left" vertical="center"/>
    </xf>
    <xf numFmtId="169" fontId="10" fillId="6" borderId="0" xfId="0" applyNumberFormat="1" applyFont="1" applyFill="1" applyAlignment="1">
      <alignment horizontal="right" vertical="center"/>
    </xf>
    <xf numFmtId="3" fontId="13" fillId="0" borderId="0" xfId="0" applyNumberFormat="1" applyFont="1" applyAlignment="1">
      <alignment horizontal="right" vertical="center"/>
    </xf>
    <xf numFmtId="172" fontId="48" fillId="0" borderId="0" xfId="2" applyNumberFormat="1" applyFont="1" applyAlignment="1">
      <alignment horizontal="right" vertical="center"/>
    </xf>
    <xf numFmtId="0" fontId="72" fillId="0" borderId="8" xfId="0" applyFont="1" applyBorder="1" applyAlignment="1">
      <alignment horizontal="right" vertical="center"/>
    </xf>
    <xf numFmtId="0" fontId="72" fillId="0" borderId="0" xfId="0" applyFont="1" applyAlignment="1">
      <alignment vertical="center"/>
    </xf>
    <xf numFmtId="0" fontId="73" fillId="0" borderId="0" xfId="0" applyFont="1" applyAlignment="1">
      <alignment horizontal="center" vertical="center" wrapText="1"/>
    </xf>
    <xf numFmtId="0" fontId="72" fillId="0" borderId="8" xfId="0" applyFont="1" applyBorder="1" applyAlignment="1">
      <alignment horizontal="center" vertical="center"/>
    </xf>
    <xf numFmtId="3" fontId="72" fillId="0" borderId="0" xfId="0" applyNumberFormat="1" applyFont="1" applyAlignment="1">
      <alignment horizontal="left" vertical="center"/>
    </xf>
    <xf numFmtId="172" fontId="72" fillId="0" borderId="0" xfId="0" applyNumberFormat="1" applyFont="1" applyAlignment="1">
      <alignment horizontal="right" vertical="center"/>
    </xf>
    <xf numFmtId="172" fontId="10" fillId="0" borderId="0" xfId="0" applyNumberFormat="1" applyFont="1" applyAlignment="1">
      <alignment horizontal="center" vertical="center"/>
    </xf>
    <xf numFmtId="172" fontId="60" fillId="0" borderId="0" xfId="2" applyNumberFormat="1" applyFont="1" applyAlignment="1">
      <alignment horizontal="right" vertical="center"/>
    </xf>
    <xf numFmtId="172" fontId="56" fillId="0" borderId="0" xfId="2" applyNumberFormat="1" applyFont="1" applyAlignment="1">
      <alignment horizontal="right" vertical="center"/>
    </xf>
    <xf numFmtId="1" fontId="13" fillId="0" borderId="0" xfId="0" applyNumberFormat="1" applyFont="1" applyAlignment="1">
      <alignment vertical="center"/>
    </xf>
    <xf numFmtId="0" fontId="34" fillId="0" borderId="0" xfId="0" applyFont="1" applyAlignment="1">
      <alignment vertical="center" wrapText="1"/>
    </xf>
    <xf numFmtId="0" fontId="34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13" fillId="0" borderId="0" xfId="0" applyFont="1" applyAlignment="1">
      <alignment vertical="center" wrapText="1"/>
    </xf>
    <xf numFmtId="0" fontId="13" fillId="0" borderId="0" xfId="0" applyFont="1" applyAlignment="1">
      <alignment horizontal="center" vertical="center"/>
    </xf>
    <xf numFmtId="191" fontId="72" fillId="0" borderId="0" xfId="0" applyNumberFormat="1" applyFont="1" applyAlignment="1">
      <alignment horizontal="center" vertical="center"/>
    </xf>
    <xf numFmtId="41" fontId="13" fillId="0" borderId="0" xfId="9" applyNumberFormat="1" applyFont="1" applyAlignment="1">
      <alignment horizontal="right"/>
    </xf>
    <xf numFmtId="170" fontId="14" fillId="0" borderId="18" xfId="0" quotePrefix="1" applyNumberFormat="1" applyFont="1" applyBorder="1" applyAlignment="1">
      <alignment vertical="center"/>
    </xf>
    <xf numFmtId="172" fontId="60" fillId="0" borderId="0" xfId="0" applyNumberFormat="1" applyFont="1" applyAlignment="1">
      <alignment horizontal="right" vertical="center"/>
    </xf>
    <xf numFmtId="191" fontId="75" fillId="0" borderId="0" xfId="0" applyNumberFormat="1" applyFont="1" applyAlignment="1">
      <alignment horizontal="right" vertical="center"/>
    </xf>
    <xf numFmtId="169" fontId="76" fillId="0" borderId="0" xfId="0" applyNumberFormat="1" applyFont="1" applyAlignment="1">
      <alignment horizontal="right" vertical="center"/>
    </xf>
    <xf numFmtId="0" fontId="76" fillId="0" borderId="0" xfId="0" applyFont="1" applyAlignment="1">
      <alignment horizontal="right" vertical="center"/>
    </xf>
    <xf numFmtId="169" fontId="17" fillId="0" borderId="0" xfId="2" applyNumberFormat="1" applyFont="1" applyAlignment="1">
      <alignment horizontal="right"/>
    </xf>
    <xf numFmtId="170" fontId="56" fillId="0" borderId="0" xfId="2" applyNumberFormat="1" applyFont="1" applyAlignment="1">
      <alignment horizontal="right" vertical="center"/>
    </xf>
    <xf numFmtId="169" fontId="56" fillId="0" borderId="0" xfId="0" applyNumberFormat="1" applyFont="1" applyAlignment="1">
      <alignment vertical="center" wrapText="1"/>
    </xf>
    <xf numFmtId="0" fontId="6" fillId="0" borderId="0" xfId="0" applyFont="1"/>
    <xf numFmtId="169" fontId="10" fillId="0" borderId="12" xfId="0" applyNumberFormat="1" applyFont="1" applyBorder="1" applyAlignment="1">
      <alignment horizontal="right" vertical="center"/>
    </xf>
    <xf numFmtId="169" fontId="13" fillId="0" borderId="12" xfId="0" applyNumberFormat="1" applyFont="1" applyBorder="1" applyAlignment="1">
      <alignment horizontal="right" vertical="center"/>
    </xf>
    <xf numFmtId="170" fontId="13" fillId="0" borderId="14" xfId="2" applyNumberFormat="1" applyFont="1" applyBorder="1" applyAlignment="1">
      <alignment horizontal="right" vertical="center"/>
    </xf>
    <xf numFmtId="170" fontId="14" fillId="0" borderId="0" xfId="0" quotePrefix="1" applyNumberFormat="1" applyFont="1" applyAlignment="1">
      <alignment vertical="center"/>
    </xf>
    <xf numFmtId="0" fontId="12" fillId="0" borderId="18" xfId="0" quotePrefix="1" applyFont="1" applyBorder="1" applyAlignment="1">
      <alignment vertical="center"/>
    </xf>
    <xf numFmtId="0" fontId="12" fillId="0" borderId="0" xfId="0" quotePrefix="1" applyFont="1" applyAlignment="1">
      <alignment vertical="center"/>
    </xf>
    <xf numFmtId="0" fontId="12" fillId="0" borderId="0" xfId="0" applyFont="1" applyAlignment="1">
      <alignment horizontal="left" vertical="center"/>
    </xf>
    <xf numFmtId="0" fontId="12" fillId="0" borderId="0" xfId="0" quotePrefix="1" applyFont="1" applyAlignment="1">
      <alignment horizontal="left" vertical="center"/>
    </xf>
    <xf numFmtId="0" fontId="10" fillId="0" borderId="20" xfId="8" applyFont="1" applyBorder="1" applyAlignment="1">
      <alignment horizontal="left" vertical="center" wrapText="1"/>
    </xf>
    <xf numFmtId="0" fontId="13" fillId="2" borderId="0" xfId="3" applyFont="1" applyFill="1" applyAlignment="1">
      <alignment horizontal="left" vertical="center"/>
    </xf>
    <xf numFmtId="0" fontId="10" fillId="2" borderId="2" xfId="3" applyFont="1" applyFill="1" applyBorder="1" applyAlignment="1">
      <alignment horizontal="center" vertical="center"/>
    </xf>
    <xf numFmtId="0" fontId="10" fillId="0" borderId="20" xfId="6" applyFont="1" applyBorder="1" applyAlignment="1">
      <alignment horizontal="center" vertical="center"/>
    </xf>
    <xf numFmtId="0" fontId="72" fillId="0" borderId="7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10" fillId="0" borderId="20" xfId="8" applyFont="1" applyBorder="1" applyAlignment="1">
      <alignment horizontal="center" vertical="center"/>
    </xf>
    <xf numFmtId="0" fontId="10" fillId="0" borderId="0" xfId="8" applyFont="1" applyAlignment="1">
      <alignment horizontal="right" vertical="center"/>
    </xf>
    <xf numFmtId="0" fontId="10" fillId="0" borderId="25" xfId="8" applyFont="1" applyBorder="1" applyAlignment="1">
      <alignment horizontal="right" vertical="center"/>
    </xf>
    <xf numFmtId="0" fontId="10" fillId="0" borderId="13" xfId="8" applyFont="1" applyBorder="1" applyAlignment="1">
      <alignment horizontal="right" vertical="center"/>
    </xf>
    <xf numFmtId="0" fontId="10" fillId="0" borderId="0" xfId="6" applyFont="1" applyAlignment="1">
      <alignment horizontal="left" vertical="center" wrapText="1"/>
    </xf>
    <xf numFmtId="182" fontId="10" fillId="2" borderId="0" xfId="3" applyNumberFormat="1" applyFont="1" applyFill="1" applyAlignment="1">
      <alignment horizontal="right" vertical="center" wrapText="1"/>
    </xf>
    <xf numFmtId="182" fontId="60" fillId="2" borderId="0" xfId="3" applyNumberFormat="1" applyFont="1" applyFill="1" applyAlignment="1">
      <alignment horizontal="right" vertical="center" wrapText="1"/>
    </xf>
    <xf numFmtId="0" fontId="10" fillId="0" borderId="14" xfId="6" applyFont="1" applyBorder="1" applyAlignment="1">
      <alignment horizontal="right"/>
    </xf>
    <xf numFmtId="0" fontId="10" fillId="0" borderId="0" xfId="6" quotePrefix="1" applyFont="1" applyAlignment="1">
      <alignment horizontal="right"/>
    </xf>
    <xf numFmtId="0" fontId="34" fillId="0" borderId="0" xfId="0" applyFont="1" applyAlignment="1">
      <alignment horizontal="left" vertical="center" indent="1"/>
    </xf>
    <xf numFmtId="166" fontId="12" fillId="0" borderId="0" xfId="8" applyNumberFormat="1" applyFont="1" applyAlignment="1">
      <alignment horizontal="distributed" vertical="justify" wrapText="1" justifyLastLine="1"/>
    </xf>
    <xf numFmtId="166" fontId="12" fillId="0" borderId="0" xfId="8" applyNumberFormat="1" applyFont="1" applyAlignment="1">
      <alignment horizontal="justify" vertical="justify" wrapText="1"/>
    </xf>
    <xf numFmtId="166" fontId="13" fillId="0" borderId="13" xfId="6" applyNumberFormat="1" applyFont="1" applyBorder="1" applyAlignment="1">
      <alignment horizontal="left" vertical="top"/>
    </xf>
    <xf numFmtId="0" fontId="11" fillId="2" borderId="0" xfId="3" applyFont="1" applyFill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0" fillId="0" borderId="2" xfId="0" applyFont="1" applyBorder="1" applyAlignment="1">
      <alignment horizontal="left" vertical="center"/>
    </xf>
    <xf numFmtId="0" fontId="14" fillId="0" borderId="0" xfId="0" quotePrefix="1" applyFont="1" applyAlignment="1">
      <alignment horizontal="left" vertical="center"/>
    </xf>
    <xf numFmtId="192" fontId="10" fillId="2" borderId="0" xfId="3" applyNumberFormat="1" applyFont="1" applyFill="1" applyAlignment="1">
      <alignment horizontal="right" vertical="center"/>
    </xf>
    <xf numFmtId="0" fontId="11" fillId="2" borderId="0" xfId="0" applyFont="1" applyFill="1" applyBorder="1" applyAlignment="1">
      <alignment vertical="center"/>
    </xf>
    <xf numFmtId="0" fontId="10" fillId="0" borderId="10" xfId="0" applyFont="1" applyBorder="1" applyAlignment="1">
      <alignment horizontal="left" vertical="center"/>
    </xf>
    <xf numFmtId="0" fontId="10" fillId="0" borderId="17" xfId="0" applyFont="1" applyBorder="1" applyAlignment="1">
      <alignment horizontal="left" vertical="center"/>
    </xf>
    <xf numFmtId="169" fontId="10" fillId="0" borderId="0" xfId="0" applyNumberFormat="1" applyFont="1" applyAlignment="1">
      <alignment horizontal="left" vertical="center"/>
    </xf>
    <xf numFmtId="169" fontId="13" fillId="0" borderId="0" xfId="0" applyNumberFormat="1" applyFont="1" applyAlignment="1">
      <alignment horizontal="left" vertical="center"/>
    </xf>
    <xf numFmtId="169" fontId="10" fillId="0" borderId="9" xfId="0" applyNumberFormat="1" applyFont="1" applyBorder="1" applyAlignment="1">
      <alignment horizontal="left" vertical="center"/>
    </xf>
    <xf numFmtId="169" fontId="17" fillId="0" borderId="7" xfId="2" applyNumberFormat="1" applyFont="1" applyBorder="1" applyAlignment="1">
      <alignment horizontal="left"/>
    </xf>
    <xf numFmtId="169" fontId="17" fillId="0" borderId="14" xfId="2" applyNumberFormat="1" applyFont="1" applyBorder="1" applyAlignment="1">
      <alignment horizontal="left"/>
    </xf>
    <xf numFmtId="0" fontId="12" fillId="0" borderId="0" xfId="0" applyFont="1" applyAlignment="1">
      <alignment horizontal="left"/>
    </xf>
    <xf numFmtId="0" fontId="0" fillId="0" borderId="0" xfId="0" applyAlignment="1">
      <alignment horizontal="left"/>
    </xf>
    <xf numFmtId="169" fontId="13" fillId="0" borderId="14" xfId="0" applyNumberFormat="1" applyFont="1" applyBorder="1" applyAlignment="1">
      <alignment horizontal="left" vertical="center"/>
    </xf>
    <xf numFmtId="0" fontId="77" fillId="3" borderId="0" xfId="4" applyFont="1" applyFill="1"/>
    <xf numFmtId="0" fontId="10" fillId="0" borderId="20" xfId="8" applyFont="1" applyBorder="1" applyAlignment="1">
      <alignment horizontal="left" vertical="center" wrapText="1"/>
    </xf>
    <xf numFmtId="0" fontId="11" fillId="3" borderId="0" xfId="13" quotePrefix="1" applyFont="1" applyFill="1" applyAlignment="1">
      <alignment horizontal="left" vertical="center"/>
    </xf>
    <xf numFmtId="0" fontId="14" fillId="0" borderId="0" xfId="8" applyFont="1" applyAlignment="1">
      <alignment horizontal="distributed" vertical="justify" wrapText="1"/>
    </xf>
    <xf numFmtId="166" fontId="12" fillId="0" borderId="0" xfId="8" applyNumberFormat="1" applyFont="1" applyAlignment="1">
      <alignment horizontal="distributed" vertical="justify" wrapText="1" justifyLastLine="1"/>
    </xf>
    <xf numFmtId="0" fontId="11" fillId="0" borderId="0" xfId="0" applyFont="1" applyAlignment="1">
      <alignment horizontal="left" vertical="center"/>
    </xf>
    <xf numFmtId="0" fontId="10" fillId="2" borderId="16" xfId="0" applyFont="1" applyFill="1" applyBorder="1" applyAlignment="1">
      <alignment horizontal="center" vertical="center"/>
    </xf>
    <xf numFmtId="0" fontId="10" fillId="2" borderId="3" xfId="0" applyFont="1" applyFill="1" applyBorder="1" applyAlignment="1">
      <alignment horizontal="center" vertical="center"/>
    </xf>
    <xf numFmtId="0" fontId="11" fillId="2" borderId="0" xfId="0" applyFont="1" applyFill="1" applyBorder="1" applyAlignment="1">
      <alignment horizontal="left" vertical="center"/>
    </xf>
    <xf numFmtId="0" fontId="11" fillId="2" borderId="4" xfId="0" applyFont="1" applyFill="1" applyBorder="1" applyAlignment="1">
      <alignment horizontal="left" vertical="center" wrapText="1"/>
    </xf>
    <xf numFmtId="0" fontId="11" fillId="2" borderId="0" xfId="0" applyFont="1" applyFill="1" applyAlignment="1">
      <alignment horizontal="left" vertical="center" wrapText="1"/>
    </xf>
    <xf numFmtId="0" fontId="11" fillId="0" borderId="0" xfId="3" applyFont="1" applyAlignment="1">
      <alignment horizontal="left" vertical="center"/>
    </xf>
    <xf numFmtId="1" fontId="10" fillId="2" borderId="11" xfId="3" applyNumberFormat="1" applyFont="1" applyFill="1" applyBorder="1" applyAlignment="1">
      <alignment horizontal="right" vertical="center" wrapText="1"/>
    </xf>
    <xf numFmtId="1" fontId="10" fillId="2" borderId="7" xfId="3" applyNumberFormat="1" applyFont="1" applyFill="1" applyBorder="1" applyAlignment="1">
      <alignment horizontal="right" vertical="center" wrapText="1"/>
    </xf>
    <xf numFmtId="0" fontId="13" fillId="2" borderId="0" xfId="3" applyFont="1" applyFill="1" applyAlignment="1">
      <alignment horizontal="left" vertical="center"/>
    </xf>
    <xf numFmtId="0" fontId="14" fillId="0" borderId="0" xfId="3" quotePrefix="1" applyFont="1" applyAlignment="1">
      <alignment horizontal="left" vertical="center"/>
    </xf>
    <xf numFmtId="0" fontId="14" fillId="0" borderId="0" xfId="3" applyFont="1" applyAlignment="1">
      <alignment horizontal="left" vertical="center"/>
    </xf>
    <xf numFmtId="0" fontId="11" fillId="0" borderId="0" xfId="3" quotePrefix="1" applyFont="1" applyAlignment="1">
      <alignment horizontal="left" vertical="center"/>
    </xf>
    <xf numFmtId="1" fontId="10" fillId="2" borderId="28" xfId="3" applyNumberFormat="1" applyFont="1" applyFill="1" applyBorder="1" applyAlignment="1">
      <alignment horizontal="right" vertical="center" wrapText="1"/>
    </xf>
    <xf numFmtId="1" fontId="10" fillId="2" borderId="9" xfId="3" applyNumberFormat="1" applyFont="1" applyFill="1" applyBorder="1" applyAlignment="1">
      <alignment horizontal="right" vertical="center" wrapText="1"/>
    </xf>
    <xf numFmtId="0" fontId="10" fillId="2" borderId="1" xfId="3" applyFont="1" applyFill="1" applyBorder="1" applyAlignment="1">
      <alignment horizontal="center" vertical="center"/>
    </xf>
    <xf numFmtId="0" fontId="10" fillId="2" borderId="2" xfId="3" applyFont="1" applyFill="1" applyBorder="1" applyAlignment="1">
      <alignment horizontal="center" vertical="center"/>
    </xf>
    <xf numFmtId="0" fontId="11" fillId="2" borderId="0" xfId="3" applyFont="1" applyFill="1" applyAlignment="1">
      <alignment horizontal="left" vertical="center"/>
    </xf>
    <xf numFmtId="182" fontId="10" fillId="2" borderId="11" xfId="3" applyNumberFormat="1" applyFont="1" applyFill="1" applyBorder="1" applyAlignment="1">
      <alignment horizontal="right" vertical="center" wrapText="1"/>
    </xf>
    <xf numFmtId="182" fontId="10" fillId="2" borderId="7" xfId="3" applyNumberFormat="1" applyFont="1" applyFill="1" applyBorder="1" applyAlignment="1">
      <alignment horizontal="right" vertical="center" wrapText="1"/>
    </xf>
    <xf numFmtId="182" fontId="10" fillId="2" borderId="28" xfId="3" applyNumberFormat="1" applyFont="1" applyFill="1" applyBorder="1" applyAlignment="1">
      <alignment horizontal="right" vertical="center" wrapText="1"/>
    </xf>
    <xf numFmtId="182" fontId="10" fillId="2" borderId="9" xfId="3" applyNumberFormat="1" applyFont="1" applyFill="1" applyBorder="1" applyAlignment="1">
      <alignment horizontal="right" vertical="center" wrapText="1"/>
    </xf>
    <xf numFmtId="182" fontId="60" fillId="2" borderId="11" xfId="3" applyNumberFormat="1" applyFont="1" applyFill="1" applyBorder="1" applyAlignment="1">
      <alignment horizontal="right" vertical="center" wrapText="1"/>
    </xf>
    <xf numFmtId="182" fontId="60" fillId="2" borderId="7" xfId="3" applyNumberFormat="1" applyFont="1" applyFill="1" applyBorder="1" applyAlignment="1">
      <alignment horizontal="right" vertical="center" wrapText="1"/>
    </xf>
    <xf numFmtId="0" fontId="13" fillId="0" borderId="20" xfId="6" applyFont="1" applyBorder="1" applyAlignment="1">
      <alignment horizontal="left" vertical="center"/>
    </xf>
    <xf numFmtId="0" fontId="13" fillId="0" borderId="20" xfId="6" applyFont="1" applyBorder="1" applyAlignment="1">
      <alignment horizontal="left"/>
    </xf>
    <xf numFmtId="165" fontId="13" fillId="0" borderId="20" xfId="6" applyNumberFormat="1" applyFont="1" applyBorder="1" applyAlignment="1">
      <alignment horizontal="left" vertical="center"/>
    </xf>
    <xf numFmtId="0" fontId="14" fillId="0" borderId="0" xfId="6" applyFont="1" applyAlignment="1">
      <alignment horizontal="distributed" vertical="justify" wrapText="1" justifyLastLine="1"/>
    </xf>
    <xf numFmtId="0" fontId="10" fillId="0" borderId="22" xfId="6" quotePrefix="1" applyFont="1" applyBorder="1" applyAlignment="1">
      <alignment horizontal="center" vertical="center"/>
    </xf>
    <xf numFmtId="0" fontId="10" fillId="0" borderId="22" xfId="0" applyFont="1" applyBorder="1" applyAlignment="1">
      <alignment horizontal="right" vertical="center"/>
    </xf>
    <xf numFmtId="0" fontId="10" fillId="0" borderId="19" xfId="6" applyFont="1" applyBorder="1" applyAlignment="1">
      <alignment horizontal="center" vertical="center"/>
    </xf>
    <xf numFmtId="0" fontId="10" fillId="0" borderId="20" xfId="6" applyFont="1" applyBorder="1" applyAlignment="1">
      <alignment horizontal="center" vertical="center"/>
    </xf>
    <xf numFmtId="0" fontId="10" fillId="0" borderId="18" xfId="6" applyFont="1" applyBorder="1" applyAlignment="1">
      <alignment horizontal="right" vertical="center" wrapText="1"/>
    </xf>
    <xf numFmtId="0" fontId="10" fillId="0" borderId="0" xfId="6" applyFont="1" applyAlignment="1">
      <alignment horizontal="right" vertical="center" wrapText="1"/>
    </xf>
    <xf numFmtId="0" fontId="10" fillId="0" borderId="14" xfId="6" applyFont="1" applyBorder="1" applyAlignment="1">
      <alignment horizontal="right" vertical="center" wrapText="1"/>
    </xf>
    <xf numFmtId="0" fontId="13" fillId="0" borderId="20" xfId="6" applyFont="1" applyBorder="1" applyAlignment="1">
      <alignment horizontal="left" vertical="top" wrapText="1"/>
    </xf>
    <xf numFmtId="0" fontId="10" fillId="0" borderId="18" xfId="6" applyFont="1" applyBorder="1" applyAlignment="1">
      <alignment horizontal="left" vertical="center" wrapText="1"/>
    </xf>
    <xf numFmtId="0" fontId="10" fillId="0" borderId="0" xfId="6" applyFont="1" applyAlignment="1">
      <alignment horizontal="left" vertical="center" wrapText="1"/>
    </xf>
    <xf numFmtId="0" fontId="10" fillId="0" borderId="14" xfId="6" applyFont="1" applyBorder="1" applyAlignment="1">
      <alignment horizontal="left" vertical="center" wrapText="1"/>
    </xf>
    <xf numFmtId="0" fontId="10" fillId="0" borderId="30" xfId="6" applyFont="1" applyBorder="1" applyAlignment="1">
      <alignment horizontal="left" vertical="center" wrapText="1"/>
    </xf>
    <xf numFmtId="0" fontId="10" fillId="0" borderId="13" xfId="6" applyFont="1" applyBorder="1" applyAlignment="1">
      <alignment horizontal="left" vertical="center" wrapText="1"/>
    </xf>
    <xf numFmtId="0" fontId="10" fillId="0" borderId="12" xfId="6" applyFont="1" applyBorder="1" applyAlignment="1">
      <alignment horizontal="left" vertical="center" wrapText="1"/>
    </xf>
    <xf numFmtId="0" fontId="10" fillId="0" borderId="18" xfId="6" quotePrefix="1" applyFont="1" applyBorder="1" applyAlignment="1">
      <alignment horizontal="center" vertical="center" wrapText="1"/>
    </xf>
    <xf numFmtId="0" fontId="11" fillId="0" borderId="0" xfId="6" quotePrefix="1" applyFont="1" applyAlignment="1">
      <alignment horizontal="left" vertical="center"/>
    </xf>
    <xf numFmtId="0" fontId="13" fillId="0" borderId="20" xfId="10" applyFont="1" applyFill="1" applyBorder="1" applyAlignment="1">
      <alignment horizontal="left" vertical="top" wrapText="1"/>
    </xf>
    <xf numFmtId="0" fontId="10" fillId="0" borderId="22" xfId="0" applyFont="1" applyBorder="1" applyAlignment="1">
      <alignment horizontal="center" vertical="center"/>
    </xf>
    <xf numFmtId="0" fontId="10" fillId="0" borderId="18" xfId="0" applyFont="1" applyBorder="1" applyAlignment="1">
      <alignment horizontal="center" vertical="center" wrapText="1"/>
    </xf>
    <xf numFmtId="0" fontId="67" fillId="0" borderId="0" xfId="6" quotePrefix="1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3" fillId="0" borderId="0" xfId="0" quotePrefix="1" applyFont="1" applyAlignment="1">
      <alignment horizontal="left" vertical="center"/>
    </xf>
    <xf numFmtId="0" fontId="72" fillId="0" borderId="0" xfId="0" applyFont="1" applyAlignment="1">
      <alignment horizontal="center" vertical="center" wrapText="1"/>
    </xf>
    <xf numFmtId="0" fontId="72" fillId="0" borderId="7" xfId="0" applyFont="1" applyBorder="1" applyAlignment="1">
      <alignment horizontal="center" vertical="center" wrapText="1"/>
    </xf>
    <xf numFmtId="0" fontId="13" fillId="0" borderId="0" xfId="0" applyFont="1" applyAlignment="1">
      <alignment horizontal="right" vertical="center"/>
    </xf>
    <xf numFmtId="0" fontId="12" fillId="0" borderId="0" xfId="0" applyFont="1" applyAlignment="1">
      <alignment horizontal="right"/>
    </xf>
    <xf numFmtId="0" fontId="12" fillId="0" borderId="11" xfId="0" quotePrefix="1" applyFont="1" applyBorder="1" applyAlignment="1">
      <alignment horizontal="right" vertical="center"/>
    </xf>
    <xf numFmtId="0" fontId="11" fillId="0" borderId="0" xfId="0" quotePrefix="1" applyFont="1" applyAlignment="1">
      <alignment horizontal="left" vertical="center" wrapText="1"/>
    </xf>
    <xf numFmtId="0" fontId="12" fillId="0" borderId="0" xfId="0" applyFont="1" applyAlignment="1">
      <alignment horizontal="right" vertical="center"/>
    </xf>
    <xf numFmtId="0" fontId="10" fillId="0" borderId="1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190" fontId="11" fillId="0" borderId="0" xfId="0" quotePrefix="1" applyNumberFormat="1" applyFont="1" applyAlignment="1">
      <alignment horizontal="left" vertical="center" wrapText="1"/>
    </xf>
    <xf numFmtId="0" fontId="10" fillId="0" borderId="1" xfId="0" applyFont="1" applyBorder="1" applyAlignment="1">
      <alignment horizontal="left" vertical="center"/>
    </xf>
    <xf numFmtId="0" fontId="10" fillId="0" borderId="2" xfId="0" applyFont="1" applyBorder="1" applyAlignment="1">
      <alignment horizontal="left" vertical="center"/>
    </xf>
    <xf numFmtId="0" fontId="14" fillId="0" borderId="0" xfId="0" quotePrefix="1" applyFont="1" applyAlignment="1">
      <alignment horizontal="left" vertical="center"/>
    </xf>
    <xf numFmtId="0" fontId="74" fillId="0" borderId="0" xfId="0" applyFont="1" applyAlignment="1">
      <alignment horizontal="left" vertical="center" textRotation="180"/>
    </xf>
    <xf numFmtId="0" fontId="74" fillId="0" borderId="0" xfId="0" applyFont="1" applyAlignment="1">
      <alignment horizontal="center" vertical="center" textRotation="180"/>
    </xf>
    <xf numFmtId="0" fontId="11" fillId="0" borderId="0" xfId="0" quotePrefix="1" applyFont="1" applyAlignment="1">
      <alignment horizontal="left" vertical="center"/>
    </xf>
    <xf numFmtId="0" fontId="10" fillId="0" borderId="10" xfId="0" applyFont="1" applyBorder="1" applyAlignment="1">
      <alignment horizontal="left" vertical="center"/>
    </xf>
    <xf numFmtId="0" fontId="10" fillId="0" borderId="8" xfId="0" applyFont="1" applyBorder="1" applyAlignment="1">
      <alignment horizontal="left" vertical="center"/>
    </xf>
    <xf numFmtId="0" fontId="13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</cellXfs>
  <cellStyles count="18">
    <cellStyle name="Cancel" xfId="3"/>
    <cellStyle name="Hipervínculo" xfId="4" builtinId="8"/>
    <cellStyle name="Hipervínculo 2" xfId="10"/>
    <cellStyle name="Millares_vbp_01_02" xfId="1"/>
    <cellStyle name="Normal" xfId="0" builtinId="0"/>
    <cellStyle name="Normal 2" xfId="5"/>
    <cellStyle name="Normal 3" xfId="7"/>
    <cellStyle name="Normal 4" xfId="15"/>
    <cellStyle name="Normal 5" xfId="16"/>
    <cellStyle name="Normal 6" xfId="17"/>
    <cellStyle name="Normal_IEC10001" xfId="13"/>
    <cellStyle name="Normal_IEC12001" xfId="12"/>
    <cellStyle name="Normal_IEC14001" xfId="8"/>
    <cellStyle name="Normal_IEC14002" xfId="11"/>
    <cellStyle name="Normal_IEC14008" xfId="6"/>
    <cellStyle name="Normal_IEC14025" xfId="9"/>
    <cellStyle name="Normal_vbp_01_02" xfId="2"/>
    <cellStyle name="Porcentaje 2" xfId="14"/>
  </cellStyles>
  <dxfs count="0"/>
  <tableStyles count="0" defaultTableStyle="TableStyleMedium9" defaultPivotStyle="PivotStyleLight16"/>
  <colors>
    <mruColors>
      <color rgb="FF33CCCC"/>
      <color rgb="FFD8FFC9"/>
      <color rgb="FFFFEFEF"/>
      <color rgb="FF21DFD6"/>
      <color rgb="FFFFCCCC"/>
      <color rgb="FFFFD1D1"/>
      <color rgb="FFF0E5FF"/>
      <color rgb="FF43D5C4"/>
      <color rgb="FF43D5C7"/>
      <color rgb="FFEBFBF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900" b="1" i="0" u="none" strike="noStrike" kern="1200" spc="0" baseline="0">
                <a:solidFill>
                  <a:sysClr val="windowText" lastClr="000000"/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r>
              <a:rPr lang="es-PE" sz="900" b="1">
                <a:solidFill>
                  <a:sysClr val="windowText" lastClr="000000"/>
                </a:solidFill>
                <a:latin typeface="Arial Narrow" panose="020B0606020202030204" pitchFamily="34" charset="0"/>
              </a:rPr>
              <a:t>PERÚ: VALOR AGREGADO BRUTO DE ELECTRICIDAD, GAS Y AGUA, </a:t>
            </a:r>
          </a:p>
          <a:p>
            <a:pPr>
              <a:defRPr sz="900" b="1">
                <a:solidFill>
                  <a:sysClr val="windowText" lastClr="000000"/>
                </a:solidFill>
                <a:latin typeface="Arial Narrow" panose="020B0606020202030204" pitchFamily="34" charset="0"/>
              </a:defRPr>
            </a:pPr>
            <a:r>
              <a:rPr lang="es-PE" sz="900" b="1">
                <a:solidFill>
                  <a:sysClr val="windowText" lastClr="000000"/>
                </a:solidFill>
                <a:latin typeface="Arial Narrow" panose="020B0606020202030204" pitchFamily="34" charset="0"/>
              </a:rPr>
              <a:t>2019 - 2023</a:t>
            </a:r>
            <a:endParaRPr lang="es-ES" sz="900" b="1">
              <a:solidFill>
                <a:sysClr val="windowText" lastClr="000000"/>
              </a:solidFill>
              <a:latin typeface="Arial Narrow" panose="020B0606020202030204" pitchFamily="34" charset="0"/>
            </a:endParaRPr>
          </a:p>
          <a:p>
            <a:pPr>
              <a:defRPr sz="900" b="1">
                <a:solidFill>
                  <a:sysClr val="windowText" lastClr="000000"/>
                </a:solidFill>
                <a:latin typeface="Arial Narrow" panose="020B0606020202030204" pitchFamily="34" charset="0"/>
              </a:defRPr>
            </a:pPr>
            <a:r>
              <a:rPr lang="es-PE" sz="900" b="1">
                <a:solidFill>
                  <a:sysClr val="windowText" lastClr="000000"/>
                </a:solidFill>
                <a:latin typeface="Arial Narrow" panose="020B0606020202030204" pitchFamily="34" charset="0"/>
              </a:rPr>
              <a:t>(Variación porcentual anual)</a:t>
            </a:r>
            <a:endParaRPr lang="es-ES" sz="900" b="1">
              <a:solidFill>
                <a:sysClr val="windowText" lastClr="000000"/>
              </a:solidFill>
              <a:latin typeface="Arial Narrow" panose="020B0606020202030204" pitchFamily="34" charset="0"/>
            </a:endParaRP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ysClr val="windowText" lastClr="000000"/>
              </a:solidFill>
              <a:latin typeface="Arial Narrow" panose="020B0606020202030204" pitchFamily="34" charset="0"/>
              <a:ea typeface="+mn-ea"/>
              <a:cs typeface="+mn-cs"/>
            </a:defRPr>
          </a:pPr>
          <a:endParaRPr lang="es-PE"/>
        </a:p>
      </c:txPr>
    </c:title>
    <c:autoTitleDeleted val="0"/>
    <c:plotArea>
      <c:layout>
        <c:manualLayout>
          <c:layoutTarget val="inner"/>
          <c:xMode val="edge"/>
          <c:yMode val="edge"/>
          <c:x val="3.678926353863399E-3"/>
          <c:y val="0.15497144132437618"/>
          <c:w val="0.99211769797702276"/>
          <c:h val="0.65455733052127452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21DFD6"/>
            </a:solidFill>
            <a:ln>
              <a:solidFill>
                <a:schemeClr val="tx1">
                  <a:alpha val="96000"/>
                </a:schemeClr>
              </a:solidFill>
            </a:ln>
            <a:effectLst>
              <a:softEdge rad="0"/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endParaRPr lang="es-P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'16.1'!$Y$3:$AG$3</c:f>
              <c:strCache>
                <c:ptCount val="6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  <c:pt idx="5">
                  <c:v>2023 /P</c:v>
                </c:pt>
              </c:strCache>
            </c:strRef>
          </c:cat>
          <c:val>
            <c:numRef>
              <c:f>'16.1'!$Y$8:$AG$8</c:f>
              <c:numCache>
                <c:formatCode>0.0</c:formatCode>
                <c:ptCount val="6"/>
                <c:pt idx="0">
                  <c:v>4.5589482612383279</c:v>
                </c:pt>
                <c:pt idx="1">
                  <c:v>4.3601703508416136</c:v>
                </c:pt>
                <c:pt idx="2">
                  <c:v>-6.4613291877186185</c:v>
                </c:pt>
                <c:pt idx="3">
                  <c:v>8.6423600290848697</c:v>
                </c:pt>
                <c:pt idx="4">
                  <c:v>3.8818242661822495</c:v>
                </c:pt>
                <c:pt idx="5">
                  <c:v>3.7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06AB-480E-9B39-7534CB4475EF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50"/>
        <c:axId val="-1731505472"/>
        <c:axId val="-1731502752"/>
      </c:barChart>
      <c:catAx>
        <c:axId val="-1731505472"/>
        <c:scaling>
          <c:orientation val="minMax"/>
        </c:scaling>
        <c:delete val="0"/>
        <c:axPos val="b"/>
        <c:majorGridlines>
          <c:spPr>
            <a:ln w="0" cap="flat" cmpd="sng" algn="ctr">
              <a:noFill/>
              <a:round/>
            </a:ln>
            <a:effectLst/>
          </c:spPr>
        </c:majorGridlines>
        <c:minorGridlines>
          <c:spPr>
            <a:ln w="9525" cap="flat" cmpd="sng" algn="ctr">
              <a:noFill/>
              <a:round/>
            </a:ln>
            <a:effectLst/>
          </c:spPr>
        </c:minorGridlines>
        <c:numFmt formatCode="General" sourceLinked="1"/>
        <c:majorTickMark val="out"/>
        <c:minorTickMark val="none"/>
        <c:tickLblPos val="low"/>
        <c:spPr>
          <a:noFill/>
          <a:ln w="3175">
            <a:solidFill>
              <a:schemeClr val="tx1"/>
            </a:solidFill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s-PE"/>
          </a:p>
        </c:txPr>
        <c:crossAx val="-1731502752"/>
        <c:crosses val="autoZero"/>
        <c:auto val="1"/>
        <c:lblAlgn val="ctr"/>
        <c:lblOffset val="100"/>
        <c:noMultiLvlLbl val="1"/>
      </c:catAx>
      <c:valAx>
        <c:axId val="-1731502752"/>
        <c:scaling>
          <c:orientation val="minMax"/>
        </c:scaling>
        <c:delete val="1"/>
        <c:axPos val="l"/>
        <c:numFmt formatCode="0.0" sourceLinked="1"/>
        <c:majorTickMark val="none"/>
        <c:minorTickMark val="none"/>
        <c:tickLblPos val="nextTo"/>
        <c:crossAx val="-173150547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s-PE"/>
    </a:p>
  </c:txPr>
  <c:printSettings>
    <c:headerFooter/>
    <c:pageMargins b="0.75" l="0.7" r="0.7" t="0.75" header="0.3" footer="0.3"/>
    <c:pageSetup/>
  </c:printSettings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s-PE" sz="900">
                <a:solidFill>
                  <a:schemeClr val="tx1"/>
                </a:solidFill>
                <a:latin typeface="Arial Narrow" panose="020B0606020202030204" pitchFamily="34" charset="0"/>
              </a:rPr>
              <a:t>PUNO: CONSUMO ANUAL DE ENERGÍA ELÉCTRICA, SEGÚN LOCALIDADES, 2018 - 2024</a:t>
            </a:r>
          </a:p>
        </c:rich>
      </c:tx>
      <c:layout>
        <c:manualLayout>
          <c:xMode val="edge"/>
          <c:yMode val="edge"/>
          <c:x val="0.12041666666666667"/>
          <c:y val="3.703703703703703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s-PE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0.14456634700567608"/>
          <c:y val="0.15731439837925684"/>
          <c:w val="0.82177814703259922"/>
          <c:h val="0.69162055768278452"/>
        </c:manualLayout>
      </c:layout>
      <c:bar3DChart>
        <c:barDir val="col"/>
        <c:grouping val="stacked"/>
        <c:varyColors val="0"/>
        <c:ser>
          <c:idx val="0"/>
          <c:order val="0"/>
          <c:spPr>
            <a:gradFill rotWithShape="1">
              <a:gsLst>
                <a:gs pos="0">
                  <a:schemeClr val="accent1">
                    <a:shade val="76000"/>
                    <a:shade val="51000"/>
                    <a:satMod val="130000"/>
                  </a:schemeClr>
                </a:gs>
                <a:gs pos="80000">
                  <a:schemeClr val="accent1">
                    <a:shade val="76000"/>
                    <a:shade val="93000"/>
                    <a:satMod val="130000"/>
                  </a:schemeClr>
                </a:gs>
                <a:gs pos="100000">
                  <a:schemeClr val="accent1">
                    <a:shade val="76000"/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P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'16.4'!$J$34:$P$34</c:f>
              <c:strCache>
                <c:ptCount val="7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  <c:pt idx="5">
                  <c:v>2023</c:v>
                </c:pt>
                <c:pt idx="6">
                  <c:v>2024 a/</c:v>
                </c:pt>
              </c:strCache>
            </c:strRef>
          </c:cat>
          <c:val>
            <c:numRef>
              <c:f>'16.4'!$J$35:$P$35</c:f>
              <c:numCache>
                <c:formatCode>0</c:formatCode>
                <c:ptCount val="7"/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15CC-4821-89CA-6A28556FAAA2}"/>
            </c:ext>
          </c:extLst>
        </c:ser>
        <c:ser>
          <c:idx val="1"/>
          <c:order val="1"/>
          <c:spPr>
            <a:gradFill rotWithShape="1">
              <a:gsLst>
                <a:gs pos="0">
                  <a:schemeClr val="accent1">
                    <a:tint val="77000"/>
                    <a:shade val="51000"/>
                    <a:satMod val="130000"/>
                  </a:schemeClr>
                </a:gs>
                <a:gs pos="80000">
                  <a:schemeClr val="accent1">
                    <a:tint val="77000"/>
                    <a:shade val="93000"/>
                    <a:satMod val="130000"/>
                  </a:schemeClr>
                </a:gs>
                <a:gs pos="100000">
                  <a:schemeClr val="accent1">
                    <a:tint val="77000"/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dLbls>
            <c:dLbl>
              <c:idx val="0"/>
              <c:layout>
                <c:manualLayout>
                  <c:x val="5.5555555555555297E-3"/>
                  <c:y val="-0.3148148148148148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2-15CC-4821-89CA-6A28556FAAA2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1.6768046503194245E-2"/>
                  <c:y val="-0.34259249467705988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3-15CC-4821-89CA-6A28556FAAA2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1.9526410613200734E-2"/>
                  <c:y val="-0.31715614276387855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4-15CC-4821-89CA-6A28556FAAA2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1.1257561089634884E-2"/>
                  <c:y val="-0.3440148415852927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5-15CC-4821-89CA-6A28556FAAA2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2.2317765612248328E-2"/>
                  <c:y val="-0.32870374130842156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6-15CC-4821-89CA-6A28556FAAA2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1.947183178306712E-2"/>
                  <c:y val="-0.2916667042713845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7-15CC-4821-89CA-6A28556FAAA2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2.2304138187363362E-2"/>
                  <c:y val="-0.18981477721009701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8-15CC-4821-89CA-6A28556FAAA2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endParaRPr lang="es-P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'16.4'!$J$34:$P$34</c:f>
              <c:strCache>
                <c:ptCount val="7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  <c:pt idx="5">
                  <c:v>2023</c:v>
                </c:pt>
                <c:pt idx="6">
                  <c:v>2024 a/</c:v>
                </c:pt>
              </c:strCache>
            </c:strRef>
          </c:cat>
          <c:val>
            <c:numRef>
              <c:f>'16.4'!$J$37:$P$37</c:f>
              <c:numCache>
                <c:formatCode>#\ ###\ ###</c:formatCode>
                <c:ptCount val="7"/>
                <c:pt idx="0">
                  <c:v>310944042.38379651</c:v>
                </c:pt>
                <c:pt idx="1">
                  <c:v>333353617.96000004</c:v>
                </c:pt>
                <c:pt idx="2">
                  <c:v>294876997.86083347</c:v>
                </c:pt>
                <c:pt idx="3">
                  <c:v>314461313.20088398</c:v>
                </c:pt>
                <c:pt idx="4">
                  <c:v>315241113.06000006</c:v>
                </c:pt>
                <c:pt idx="5">
                  <c:v>275061605.17000002</c:v>
                </c:pt>
                <c:pt idx="6">
                  <c:v>161991800.96000001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15CC-4821-89CA-6A28556FAAA2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shape val="box"/>
        <c:axId val="-1731504384"/>
        <c:axId val="-1731498944"/>
        <c:axId val="0"/>
      </c:bar3DChart>
      <c:catAx>
        <c:axId val="-173150438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PE" sz="700" b="1">
                    <a:solidFill>
                      <a:schemeClr val="tx1"/>
                    </a:solidFill>
                    <a:latin typeface="Arial Narrow" panose="020B0606020202030204" pitchFamily="34" charset="0"/>
                  </a:rPr>
                  <a:t>Fuente: Electro Puno S.A.A - Oficina de Comercialización.</a:t>
                </a:r>
              </a:p>
            </c:rich>
          </c:tx>
          <c:layout>
            <c:manualLayout>
              <c:xMode val="edge"/>
              <c:yMode val="edge"/>
              <c:x val="8.7260241273247843E-2"/>
              <c:y val="0.9260050562926034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s-P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es-PE"/>
          </a:p>
        </c:txPr>
        <c:crossAx val="-1731498944"/>
        <c:crosses val="autoZero"/>
        <c:auto val="1"/>
        <c:lblAlgn val="ctr"/>
        <c:lblOffset val="100"/>
        <c:noMultiLvlLbl val="0"/>
      </c:catAx>
      <c:valAx>
        <c:axId val="-1731498944"/>
        <c:scaling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es-PE"/>
          </a:p>
        </c:txPr>
        <c:crossAx val="-1731504384"/>
        <c:crosses val="autoZero"/>
        <c:crossBetween val="between"/>
      </c:valAx>
      <c:spPr>
        <a:noFill/>
        <a:ln w="12700">
          <a:noFill/>
        </a:ln>
        <a:effectLst/>
      </c:spPr>
    </c:plotArea>
    <c:plotVisOnly val="1"/>
    <c:dispBlanksAs val="gap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s-PE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900" b="1">
                <a:solidFill>
                  <a:sysClr val="windowText" lastClr="000000"/>
                </a:solidFill>
                <a:latin typeface="Arial Narrow" panose="020B0606020202030204" pitchFamily="34" charset="0"/>
              </a:rPr>
              <a:t>PUNO: CONSUMO MENSUAL DE ENERGÍA ELÉCTRICA, SEGÚN LOCALIDADES,</a:t>
            </a:r>
            <a:r>
              <a:rPr lang="en-US" sz="900" b="1" baseline="0">
                <a:solidFill>
                  <a:sysClr val="windowText" lastClr="000000"/>
                </a:solidFill>
                <a:latin typeface="Arial Narrow" panose="020B0606020202030204" pitchFamily="34" charset="0"/>
              </a:rPr>
              <a:t> </a:t>
            </a:r>
            <a:r>
              <a:rPr lang="en-US" sz="900" b="1">
                <a:solidFill>
                  <a:sysClr val="windowText" lastClr="000000"/>
                </a:solidFill>
                <a:latin typeface="Arial Narrow" panose="020B0606020202030204" pitchFamily="34" charset="0"/>
              </a:rPr>
              <a:t>2022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PE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endParaRPr lang="es-PE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('16.5'!$B$270:$G$270,'16.5'!$L$270:$Q$270)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('16.5'!$B$274:$G$274,'16.5'!$L$274:$Q$274)</c:f>
              <c:numCache>
                <c:formatCode>#\ ###\ ###</c:formatCode>
                <c:ptCount val="12"/>
                <c:pt idx="0">
                  <c:v>25958031.529999997</c:v>
                </c:pt>
                <c:pt idx="1">
                  <c:v>26437934.139999997</c:v>
                </c:pt>
                <c:pt idx="2">
                  <c:v>23529840.899999999</c:v>
                </c:pt>
                <c:pt idx="3">
                  <c:v>26452851.010000002</c:v>
                </c:pt>
                <c:pt idx="4">
                  <c:v>25812299.940000001</c:v>
                </c:pt>
                <c:pt idx="5">
                  <c:v>27405385.479999997</c:v>
                </c:pt>
                <c:pt idx="6">
                  <c:v>26818508.789999995</c:v>
                </c:pt>
                <c:pt idx="7">
                  <c:v>26930180.000000004</c:v>
                </c:pt>
                <c:pt idx="8">
                  <c:v>27026649.320000004</c:v>
                </c:pt>
                <c:pt idx="9">
                  <c:v>26413507.779999997</c:v>
                </c:pt>
                <c:pt idx="10">
                  <c:v>26466394.960000001</c:v>
                </c:pt>
                <c:pt idx="11">
                  <c:v>25989529.210000001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B091-4C53-B205-99A50D02DE02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-1731500032"/>
        <c:axId val="-1731503840"/>
      </c:barChart>
      <c:catAx>
        <c:axId val="-173150003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es-PE"/>
          </a:p>
        </c:txPr>
        <c:crossAx val="-1731503840"/>
        <c:crosses val="autoZero"/>
        <c:auto val="1"/>
        <c:lblAlgn val="ctr"/>
        <c:lblOffset val="100"/>
        <c:noMultiLvlLbl val="0"/>
      </c:catAx>
      <c:valAx>
        <c:axId val="-1731503840"/>
        <c:scaling>
          <c:orientation val="minMax"/>
        </c:scaling>
        <c:delete val="1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700" b="1" i="0" u="none" strike="noStrike" kern="1200" baseline="0">
                    <a:solidFill>
                      <a:sysClr val="windowText" lastClr="000000"/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r>
                  <a:rPr lang="en-US" sz="700" b="1">
                    <a:solidFill>
                      <a:sysClr val="windowText" lastClr="000000"/>
                    </a:solidFill>
                    <a:latin typeface="Arial Narrow" panose="020B0606020202030204" pitchFamily="34" charset="0"/>
                  </a:rPr>
                  <a:t>Fuente: Electro Puno S.A.A - Oficina de Comercialización.</a:t>
                </a:r>
              </a:p>
            </c:rich>
          </c:tx>
          <c:layout>
            <c:manualLayout>
              <c:xMode val="edge"/>
              <c:yMode val="edge"/>
              <c:x val="0.10231886057350884"/>
              <c:y val="0.9064581510644502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700" b="1" i="0" u="none" strike="noStrike" kern="1200" baseline="0">
                  <a:solidFill>
                    <a:sysClr val="windowText" lastClr="000000"/>
                  </a:solidFill>
                  <a:latin typeface="Arial Narrow" panose="020B0606020202030204" pitchFamily="34" charset="0"/>
                  <a:ea typeface="+mn-ea"/>
                  <a:cs typeface="+mn-cs"/>
                </a:defRPr>
              </a:pPr>
              <a:endParaRPr lang="es-PE"/>
            </a:p>
          </c:txPr>
        </c:title>
        <c:numFmt formatCode="#\ ###\ ###" sourceLinked="1"/>
        <c:majorTickMark val="out"/>
        <c:minorTickMark val="none"/>
        <c:tickLblPos val="nextTo"/>
        <c:crossAx val="-173150003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s-PE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900" b="1" i="0" u="none" strike="noStrike" kern="1200" spc="0" baseline="0">
                <a:solidFill>
                  <a:sysClr val="windowText" lastClr="000000"/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r>
              <a:rPr lang="en-US" sz="900" b="1" baseline="0">
                <a:solidFill>
                  <a:sysClr val="windowText" lastClr="000000"/>
                </a:solidFill>
                <a:latin typeface="Arial Narrow" panose="020B0606020202030204" pitchFamily="34" charset="0"/>
              </a:rPr>
              <a:t> </a:t>
            </a:r>
            <a:r>
              <a:rPr lang="en-US" sz="900" b="1">
                <a:solidFill>
                  <a:sysClr val="windowText" lastClr="000000"/>
                </a:solidFill>
                <a:latin typeface="Arial Narrow" panose="020B0606020202030204" pitchFamily="34" charset="0"/>
              </a:rPr>
              <a:t> PUNO: VOLUMEN DE PRODUCCIÓN DE AGUA POTABLE , SEGÚN LOCALIDADES, 2018 - 2024</a:t>
            </a:r>
          </a:p>
        </c:rich>
      </c:tx>
      <c:layout>
        <c:manualLayout>
          <c:xMode val="edge"/>
          <c:yMode val="edge"/>
          <c:x val="0.1831639913781791"/>
          <c:y val="1.2386986776802141E-2"/>
        </c:manualLayout>
      </c:layout>
      <c:overlay val="0"/>
      <c:spPr>
        <a:noFill/>
        <a:ln>
          <a:noFill/>
        </a:ln>
        <a:effectLst/>
      </c:sp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9.936443346394587E-2"/>
          <c:y val="0.19223333026535122"/>
          <c:w val="0.90063546839335251"/>
          <c:h val="0.60761533633781639"/>
        </c:manualLayout>
      </c:layout>
      <c:bar3DChart>
        <c:barDir val="col"/>
        <c:grouping val="clustered"/>
        <c:varyColors val="0"/>
        <c:ser>
          <c:idx val="1"/>
          <c:order val="0"/>
          <c:spPr>
            <a:solidFill>
              <a:srgbClr val="43D5C4"/>
            </a:solidFill>
            <a:ln>
              <a:noFill/>
            </a:ln>
            <a:effectLst/>
            <a:sp3d/>
          </c:spPr>
          <c:invertIfNegative val="0"/>
          <c:dLbls>
            <c:dLbl>
              <c:idx val="0"/>
              <c:layout>
                <c:manualLayout>
                  <c:x val="0"/>
                  <c:y val="-2.754833883878328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0-6AA4-45CD-8E0E-0BD178B80716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0"/>
                  <c:y val="-2.295694903231940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1-6AA4-45CD-8E0E-0BD178B80716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0"/>
                  <c:y val="-1.836555922585552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2-6AA4-45CD-8E0E-0BD178B80716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0"/>
                  <c:y val="-2.29569490323194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3-6AA4-45CD-8E0E-0BD178B80716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-8.5991997907312098E-17"/>
                  <c:y val="-1.377416941939164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4-6AA4-45CD-8E0E-0BD178B80716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-8.5991997907312098E-17"/>
                  <c:y val="-2.295694903231940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5-6AA4-45CD-8E0E-0BD178B80716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0"/>
                  <c:y val="-2.295694903231940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6-6AA4-45CD-8E0E-0BD178B80716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"/>
              <c:layout>
                <c:manualLayout>
                  <c:x val="0"/>
                  <c:y val="-2.295694903231949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7-6AA4-45CD-8E0E-0BD178B80716}"/>
                </c:ex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endParaRPr lang="es-P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'16.7'!$P$4:$V$4</c:f>
              <c:strCache>
                <c:ptCount val="7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  <c:pt idx="5">
                  <c:v>2023</c:v>
                </c:pt>
                <c:pt idx="6">
                  <c:v>2024 a/</c:v>
                </c:pt>
              </c:strCache>
            </c:strRef>
          </c:cat>
          <c:val>
            <c:numRef>
              <c:f>'16.7'!$P$6:$V$6</c:f>
              <c:numCache>
                <c:formatCode>#\ ###\ ##0</c:formatCode>
                <c:ptCount val="7"/>
                <c:pt idx="0">
                  <c:v>21527128.379999999</c:v>
                </c:pt>
                <c:pt idx="1">
                  <c:v>22091697.489999998</c:v>
                </c:pt>
                <c:pt idx="2">
                  <c:v>22145680.899999999</c:v>
                </c:pt>
                <c:pt idx="3">
                  <c:v>21988937.43</c:v>
                </c:pt>
                <c:pt idx="4">
                  <c:v>22706670.169999998</c:v>
                </c:pt>
                <c:pt idx="5">
                  <c:v>22922002.259999998</c:v>
                </c:pt>
                <c:pt idx="6">
                  <c:v>15379052.620000001</c:v>
                </c:pt>
              </c:numCache>
            </c:numRef>
          </c:val>
          <c:shape val="cylinder"/>
          <c:extLst xmlns:c16r2="http://schemas.microsoft.com/office/drawing/2015/06/chart">
            <c:ext xmlns:c16="http://schemas.microsoft.com/office/drawing/2014/chart" uri="{C3380CC4-5D6E-409C-BE32-E72D297353CC}">
              <c16:uniqueId val="{00000000-E458-4991-ADD8-10E79BE70494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66"/>
        <c:shape val="box"/>
        <c:axId val="-1519854208"/>
        <c:axId val="-1519855296"/>
        <c:axId val="0"/>
      </c:bar3DChart>
      <c:catAx>
        <c:axId val="-15198542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es-PE"/>
          </a:p>
        </c:txPr>
        <c:crossAx val="-1519855296"/>
        <c:crosses val="autoZero"/>
        <c:auto val="1"/>
        <c:lblAlgn val="ctr"/>
        <c:lblOffset val="100"/>
        <c:noMultiLvlLbl val="0"/>
      </c:catAx>
      <c:valAx>
        <c:axId val="-1519855296"/>
        <c:scaling>
          <c:orientation val="minMax"/>
        </c:scaling>
        <c:delete val="1"/>
        <c:axPos val="l"/>
        <c:numFmt formatCode="#\ ###\ ##0" sourceLinked="1"/>
        <c:majorTickMark val="none"/>
        <c:minorTickMark val="none"/>
        <c:tickLblPos val="nextTo"/>
        <c:crossAx val="-151985420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s-PE"/>
    </a:p>
  </c:txPr>
  <c:printSettings>
    <c:headerFooter/>
    <c:pageMargins b="0.75" l="0.7" r="0.7" t="0.75" header="0.3" footer="0.3"/>
    <c:pageSetup/>
  </c:printSettings>
  <c:userShapes r:id="rId1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4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121476</xdr:colOff>
      <xdr:row>33</xdr:row>
      <xdr:rowOff>149087</xdr:rowOff>
    </xdr:from>
    <xdr:to>
      <xdr:col>32</xdr:col>
      <xdr:colOff>506016</xdr:colOff>
      <xdr:row>59</xdr:row>
      <xdr:rowOff>83343</xdr:rowOff>
    </xdr:to>
    <xdr:graphicFrame macro="">
      <xdr:nvGraphicFramePr>
        <xdr:cNvPr id="2" name="Gráfico 1">
          <a:extLst>
            <a:ext uri="{FF2B5EF4-FFF2-40B4-BE49-F238E27FC236}">
              <a16:creationId xmlns=""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0.06019</cdr:x>
      <cdr:y>0.87183</cdr:y>
    </cdr:from>
    <cdr:to>
      <cdr:x>0.80995</cdr:x>
      <cdr:y>0.97523</cdr:y>
    </cdr:to>
    <cdr:sp macro="" textlink="">
      <cdr:nvSpPr>
        <cdr:cNvPr id="2" name="CuadroTexto 1"/>
        <cdr:cNvSpPr txBox="1"/>
      </cdr:nvSpPr>
      <cdr:spPr>
        <a:xfrm xmlns:a="http://schemas.openxmlformats.org/drawingml/2006/main">
          <a:off x="309067" y="2845696"/>
          <a:ext cx="3850182" cy="33747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s-PE" sz="700" b="0">
              <a:latin typeface="Arial Narrow" panose="020B0606020202030204" pitchFamily="34" charset="0"/>
            </a:rPr>
            <a:t>1/ La información del Valor Agregado </a:t>
          </a:r>
          <a:r>
            <a:rPr lang="es-PE" sz="700" b="0">
              <a:solidFill>
                <a:sysClr val="windowText" lastClr="000000"/>
              </a:solidFill>
              <a:latin typeface="Arial Narrow" panose="020B0606020202030204" pitchFamily="34" charset="0"/>
            </a:rPr>
            <a:t>Bruto</a:t>
          </a:r>
          <a:r>
            <a:rPr lang="es-PE" sz="700" b="0">
              <a:latin typeface="Arial Narrow" panose="020B0606020202030204" pitchFamily="34" charset="0"/>
            </a:rPr>
            <a:t> del sector de los años 2019 y 2020 son preliminares (P) y los de 2021 y 2022 son estimados (E).</a:t>
          </a:r>
        </a:p>
        <a:p xmlns:a="http://schemas.openxmlformats.org/drawingml/2006/main">
          <a:r>
            <a:rPr lang="es-PE" sz="700" b="1">
              <a:latin typeface="Arial Narrow" panose="020B0606020202030204" pitchFamily="34" charset="0"/>
            </a:rPr>
            <a:t>Fuente: Instituto</a:t>
          </a:r>
          <a:r>
            <a:rPr lang="es-PE" sz="700" b="1" baseline="0">
              <a:latin typeface="Arial Narrow" panose="020B0606020202030204" pitchFamily="34" charset="0"/>
            </a:rPr>
            <a:t> Nacional de Estadística e Informática.</a:t>
          </a:r>
          <a:endParaRPr lang="es-PE" sz="1100" b="1">
            <a:latin typeface="Arial Narrow" panose="020B0606020202030204" pitchFamily="34" charset="0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646043</xdr:colOff>
      <xdr:row>33</xdr:row>
      <xdr:rowOff>102703</xdr:rowOff>
    </xdr:from>
    <xdr:to>
      <xdr:col>22</xdr:col>
      <xdr:colOff>513523</xdr:colOff>
      <xdr:row>51</xdr:row>
      <xdr:rowOff>115956</xdr:rowOff>
    </xdr:to>
    <xdr:graphicFrame macro="">
      <xdr:nvGraphicFramePr>
        <xdr:cNvPr id="3" name="Gráfico 2">
          <a:extLst>
            <a:ext uri="{FF2B5EF4-FFF2-40B4-BE49-F238E27FC236}">
              <a16:creationId xmlns="" xmlns:a16="http://schemas.microsoft.com/office/drawing/2014/main" id="{616EF192-679D-646A-90E9-69756C27A1E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85725</xdr:colOff>
      <xdr:row>272</xdr:row>
      <xdr:rowOff>52667</xdr:rowOff>
    </xdr:from>
    <xdr:to>
      <xdr:col>25</xdr:col>
      <xdr:colOff>311243</xdr:colOff>
      <xdr:row>285</xdr:row>
      <xdr:rowOff>195543</xdr:rowOff>
    </xdr:to>
    <xdr:graphicFrame macro="">
      <xdr:nvGraphicFramePr>
        <xdr:cNvPr id="2" name="Gráfico 1">
          <a:extLst>
            <a:ext uri="{FF2B5EF4-FFF2-40B4-BE49-F238E27FC236}">
              <a16:creationId xmlns="" xmlns:a16="http://schemas.microsoft.com/office/drawing/2014/main" id="{00000000-0008-0000-05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16</xdr:row>
      <xdr:rowOff>117059</xdr:rowOff>
    </xdr:from>
    <xdr:to>
      <xdr:col>21</xdr:col>
      <xdr:colOff>439615</xdr:colOff>
      <xdr:row>40</xdr:row>
      <xdr:rowOff>54403</xdr:rowOff>
    </xdr:to>
    <xdr:graphicFrame macro="">
      <xdr:nvGraphicFramePr>
        <xdr:cNvPr id="2" name="Gráfico 1">
          <a:extLst>
            <a:ext uri="{FF2B5EF4-FFF2-40B4-BE49-F238E27FC236}">
              <a16:creationId xmlns="" xmlns:a16="http://schemas.microsoft.com/office/drawing/2014/main" id="{00000000-0008-0000-07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0.14394</cdr:x>
      <cdr:y>0.8702</cdr:y>
    </cdr:from>
    <cdr:to>
      <cdr:x>0.96294</cdr:x>
      <cdr:y>0.98616</cdr:y>
    </cdr:to>
    <cdr:sp macro="" textlink="">
      <cdr:nvSpPr>
        <cdr:cNvPr id="2" name="CuadroTexto 1"/>
        <cdr:cNvSpPr txBox="1"/>
      </cdr:nvSpPr>
      <cdr:spPr>
        <a:xfrm xmlns:a="http://schemas.openxmlformats.org/drawingml/2006/main">
          <a:off x="683427" y="3050534"/>
          <a:ext cx="3888486" cy="40650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s-ES" sz="700">
              <a:solidFill>
                <a:sysClr val="windowText" lastClr="000000"/>
              </a:solidFill>
              <a:latin typeface="Arial Narrow" panose="020B0606020202030204" pitchFamily="34" charset="0"/>
            </a:rPr>
            <a:t>a/ Información al</a:t>
          </a:r>
          <a:r>
            <a:rPr lang="es-ES" sz="700" baseline="0">
              <a:solidFill>
                <a:sysClr val="windowText" lastClr="000000"/>
              </a:solidFill>
              <a:latin typeface="Arial Narrow" panose="020B0606020202030204" pitchFamily="34" charset="0"/>
            </a:rPr>
            <a:t> mes de agosto</a:t>
          </a:r>
          <a:r>
            <a:rPr lang="es-ES" sz="700">
              <a:solidFill>
                <a:sysClr val="windowText" lastClr="000000"/>
              </a:solidFill>
              <a:latin typeface="Arial Narrow" panose="020B0606020202030204" pitchFamily="34" charset="0"/>
            </a:rPr>
            <a:t>.</a:t>
          </a:r>
        </a:p>
        <a:p xmlns:a="http://schemas.openxmlformats.org/drawingml/2006/main">
          <a:r>
            <a:rPr lang="es-ES" sz="700" b="1">
              <a:solidFill>
                <a:sysClr val="windowText" lastClr="000000"/>
              </a:solidFill>
              <a:latin typeface="Arial Narrow" panose="020B0606020202030204" pitchFamily="34" charset="0"/>
            </a:rPr>
            <a:t>Fuente: </a:t>
          </a:r>
          <a:r>
            <a:rPr lang="es-ES" sz="700" b="1" baseline="0">
              <a:solidFill>
                <a:sysClr val="windowText" lastClr="000000"/>
              </a:solidFill>
              <a:latin typeface="Arial Narrow" panose="020B0606020202030204" pitchFamily="34" charset="0"/>
            </a:rPr>
            <a:t> EMSA-Puno, SEDA Juliaca, UGASS Ilave, UGASS Juli, EMAPA Yunguyo.</a:t>
          </a:r>
          <a:endParaRPr lang="es-ES" sz="700" b="1">
            <a:solidFill>
              <a:sysClr val="windowText" lastClr="000000"/>
            </a:solidFill>
            <a:latin typeface="Arial Narrow" panose="020B0606020202030204" pitchFamily="34" charset="0"/>
          </a:endParaRPr>
        </a:p>
      </cdr:txBody>
    </cdr:sp>
  </cdr:relSizeAnchor>
  <cdr:relSizeAnchor xmlns:cdr="http://schemas.openxmlformats.org/drawingml/2006/chartDrawing">
    <cdr:from>
      <cdr:x>0.46054</cdr:x>
      <cdr:y>0.10837</cdr:y>
    </cdr:from>
    <cdr:to>
      <cdr:x>0.54483</cdr:x>
      <cdr:y>0.19145</cdr:y>
    </cdr:to>
    <cdr:sp macro="" textlink="">
      <cdr:nvSpPr>
        <cdr:cNvPr id="4" name="3 CuadroTexto"/>
        <cdr:cNvSpPr txBox="1"/>
      </cdr:nvSpPr>
      <cdr:spPr>
        <a:xfrm xmlns:a="http://schemas.openxmlformats.org/drawingml/2006/main">
          <a:off x="2186584" y="379896"/>
          <a:ext cx="400196" cy="29124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s-PE" sz="800" i="0">
            <a:latin typeface="+mn-lt"/>
          </a:endParaRPr>
        </a:p>
      </cdr:txBody>
    </cdr:sp>
  </cdr:relSizeAnchor>
  <cdr:relSizeAnchor xmlns:cdr="http://schemas.openxmlformats.org/drawingml/2006/chartDrawing">
    <cdr:from>
      <cdr:x>0.402</cdr:x>
      <cdr:y>0.10608</cdr:y>
    </cdr:from>
    <cdr:to>
      <cdr:x>0.6304</cdr:x>
      <cdr:y>0.15282</cdr:y>
    </cdr:to>
    <cdr:sp macro="" textlink="">
      <cdr:nvSpPr>
        <cdr:cNvPr id="3" name="CuadroTexto 2">
          <a:extLst xmlns:a="http://schemas.openxmlformats.org/drawingml/2006/main">
            <a:ext uri="{FF2B5EF4-FFF2-40B4-BE49-F238E27FC236}">
              <a16:creationId xmlns="" xmlns:a16="http://schemas.microsoft.com/office/drawing/2014/main" id="{09146D1E-C221-8F22-1987-97C4AF1E847E}"/>
            </a:ext>
          </a:extLst>
        </cdr:cNvPr>
        <cdr:cNvSpPr txBox="1"/>
      </cdr:nvSpPr>
      <cdr:spPr>
        <a:xfrm xmlns:a="http://schemas.openxmlformats.org/drawingml/2006/main">
          <a:off x="1905000" y="363520"/>
          <a:ext cx="1082386" cy="16019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PE" sz="800" kern="1200">
              <a:latin typeface="Arial Narrow" panose="020B0606020202030204" pitchFamily="34" charset="0"/>
            </a:rPr>
            <a:t>(m³)</a:t>
          </a:r>
        </a:p>
      </cdr:txBody>
    </cdr:sp>
  </cdr:relSizeAnchor>
</c:userShape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7.bin"/><Relationship Id="rId2" Type="http://schemas.openxmlformats.org/officeDocument/2006/relationships/hyperlink" Target="https://www.universidadperu.com/empresas/duke-energy-egenor-s-en-c-por-a.php" TargetMode="External"/><Relationship Id="rId1" Type="http://schemas.openxmlformats.org/officeDocument/2006/relationships/hyperlink" Target="https://www.universidadperu.com/empresas/duke-energy-egenor-s-en-c-por-a.php" TargetMode="Externa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4"/>
  <sheetViews>
    <sheetView tabSelected="1" zoomScaleNormal="100" workbookViewId="0"/>
  </sheetViews>
  <sheetFormatPr baseColWidth="10" defaultRowHeight="16.5" x14ac:dyDescent="0.3"/>
  <cols>
    <col min="1" max="1" width="99.28515625" style="254" customWidth="1"/>
    <col min="2" max="16384" width="11.42578125" style="254"/>
  </cols>
  <sheetData>
    <row r="1" spans="1:1" x14ac:dyDescent="0.3">
      <c r="A1" s="367" t="s">
        <v>57</v>
      </c>
    </row>
    <row r="2" spans="1:1" ht="18" customHeight="1" x14ac:dyDescent="0.3">
      <c r="A2" s="628" t="str">
        <f>TRIM('16.1'!A1)</f>
        <v>16.1 PERÚ: PRINCIPALES INDICADORES DEL SECTOR ELECTRICIDAD, GAS Y AGUA, 2018 - 2023</v>
      </c>
    </row>
    <row r="3" spans="1:1" ht="18" customHeight="1" x14ac:dyDescent="0.3">
      <c r="A3" s="628" t="str">
        <f>TRIM('16.2'!A33)</f>
        <v>16.2 PUNO: USUARIOS DE ENERGÍA ELÉCTRICA ANUAL, SEGÚN LOCALIDADES, 2018 - 2024</v>
      </c>
    </row>
    <row r="4" spans="1:1" ht="18" customHeight="1" x14ac:dyDescent="0.3">
      <c r="A4" s="628" t="str">
        <f>TRIM('16.3'!A215:F215)</f>
        <v>16.3 PUNO: USUARIOS DE ENERGÍA ELÉCTRICA MENSUAL, SEGÚN LOCALIDADES, 2019 - 2024</v>
      </c>
    </row>
    <row r="5" spans="1:1" ht="18" customHeight="1" x14ac:dyDescent="0.3">
      <c r="A5" s="628" t="str">
        <f>TRIM('16.4'!A31)</f>
        <v>16.4 PUNO: CONSUMO ANUAL DE ENERGÍA ELÉCTRICA, SEGÚN LOCALIDADES, 2018 - 2024</v>
      </c>
    </row>
    <row r="6" spans="1:1" ht="18" customHeight="1" x14ac:dyDescent="0.3">
      <c r="A6" s="628" t="str">
        <f>TRIM('16.5'!A215)</f>
        <v>16.5 PUNO: CONSUMO MENSUAL DE ENERGÍA ELÉCTRICA, SEGÚN LOCALIDADES, 2020 - 2024</v>
      </c>
    </row>
    <row r="7" spans="1:1" ht="18" customHeight="1" x14ac:dyDescent="0.3">
      <c r="A7" s="628" t="str">
        <f>TRIM('16.6'!A237)</f>
        <v>16.6 PRINCIPALES CENTRALES ELÉCTRICAS, 2023</v>
      </c>
    </row>
    <row r="8" spans="1:1" ht="18" customHeight="1" x14ac:dyDescent="0.3">
      <c r="A8" s="628" t="str">
        <f>TRIM('16.7'!A1)</f>
        <v>16.7 PUNO: VOLUMEN DE PRODUCCIÓN DE AGUA POTABLE, SEGÚN LOCALIDADES, 2018 - 2024</v>
      </c>
    </row>
    <row r="9" spans="1:1" ht="18" customHeight="1" x14ac:dyDescent="0.3">
      <c r="A9" s="628" t="str">
        <f>TRIM('16.8 '!A1:H1)</f>
        <v>16.8 PUNO: VOLUMEN MENSUAL DE PRODUCCIÓN DE AGUA POTABLE POR LOCALIDADES, 2019 - 2024</v>
      </c>
    </row>
    <row r="10" spans="1:1" ht="18" customHeight="1" x14ac:dyDescent="0.3">
      <c r="A10" s="628" t="str">
        <f>TRIM('16.9'!A152&amp;'16.9'!A153)</f>
        <v>16.9 PUNO: NUEVAS CONEXIONES DOMICILIARIAS MENSUALES DE AGUA POTABLE Y ALCANTARILLADO POR 
 LOCALIDADES, 2019 - 2024</v>
      </c>
    </row>
    <row r="11" spans="1:1" ht="18" customHeight="1" x14ac:dyDescent="0.3">
      <c r="A11" s="628" t="str">
        <f>TRIM('16.10'!A1)</f>
        <v>16.10 PUNO: USUARIOS DE AGUA POTABLE POR LOCALIDADES, SEGÚN MES, 2021 - 2024</v>
      </c>
    </row>
    <row r="12" spans="1:1" ht="18" customHeight="1" x14ac:dyDescent="0.3">
      <c r="A12" s="628" t="str">
        <f>TRIM('16.11'!A43)</f>
        <v>16.11 PUNO: FACTURACIÓN MENSUAL DE AGUA POTABLE Y ALCANTARILLADO POR LOCALIDADES, 2021 - 2024</v>
      </c>
    </row>
    <row r="14" spans="1:1" x14ac:dyDescent="0.3">
      <c r="A14" s="628"/>
    </row>
  </sheetData>
  <hyperlinks>
    <hyperlink ref="A2" location="'16.1'!A1" display="'16.1'!A1"/>
    <hyperlink ref="A3" location="'16.2'!A33" display="'16.2'!A33"/>
    <hyperlink ref="A4" location="'16.3'!A215" display="'16.3'!A215"/>
    <hyperlink ref="A5" location="'16.4'!A31" display="'16.4'!A31"/>
    <hyperlink ref="A6" location="'16.5'!A215" display="'16.5'!A215"/>
    <hyperlink ref="A8" location="'16.7'!A1" display="'16.7'!A1"/>
    <hyperlink ref="A9" location="'16.8 '!A1" display="'16.8 '!A1"/>
    <hyperlink ref="A10" location="'16.9'!A152" display="'16.9'!A152"/>
    <hyperlink ref="A11" location="'16.10'!A1" display="'16.10'!A1"/>
    <hyperlink ref="A12" location="'16.11'!A43" display="'16.11'!A43"/>
    <hyperlink ref="A7" location="'16.6'!A237" display="'16.6'!A237"/>
  </hyperlink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4"/>
  <dimension ref="A1:X286"/>
  <sheetViews>
    <sheetView showGridLines="0" topLeftCell="A152" zoomScaleNormal="100" zoomScaleSheetLayoutView="130" workbookViewId="0">
      <selection activeCell="A152" sqref="A152:H152"/>
    </sheetView>
  </sheetViews>
  <sheetFormatPr baseColWidth="10" defaultRowHeight="11.25" x14ac:dyDescent="0.2"/>
  <cols>
    <col min="1" max="1" width="11.140625" style="9" customWidth="1"/>
    <col min="2" max="2" width="9.140625" style="1" customWidth="1"/>
    <col min="3" max="8" width="10.5703125" style="1" customWidth="1"/>
    <col min="9" max="9" width="3.28515625" style="1" hidden="1" customWidth="1"/>
    <col min="10" max="10" width="0.85546875" style="1" hidden="1" customWidth="1"/>
    <col min="11" max="11" width="5" style="1" hidden="1" customWidth="1"/>
    <col min="12" max="12" width="7.7109375" style="1" customWidth="1"/>
    <col min="13" max="13" width="11.28515625" style="1" customWidth="1"/>
    <col min="14" max="14" width="10.5703125" style="1" customWidth="1"/>
    <col min="15" max="15" width="9.85546875" style="1" customWidth="1"/>
    <col min="16" max="17" width="10" style="1" customWidth="1"/>
    <col min="18" max="20" width="10.5703125" style="1" customWidth="1"/>
    <col min="21" max="21" width="3.42578125" style="1" customWidth="1"/>
    <col min="22" max="16384" width="11.42578125" style="1"/>
  </cols>
  <sheetData>
    <row r="1" spans="1:20" s="62" customFormat="1" ht="18" hidden="1" customHeight="1" x14ac:dyDescent="0.2">
      <c r="A1" s="69" t="s">
        <v>229</v>
      </c>
      <c r="B1" s="61"/>
      <c r="C1" s="61"/>
      <c r="D1" s="61"/>
      <c r="E1" s="61"/>
      <c r="F1" s="61"/>
      <c r="G1" s="61"/>
      <c r="H1" s="61"/>
      <c r="M1" s="69" t="s">
        <v>229</v>
      </c>
    </row>
    <row r="2" spans="1:20" s="62" customFormat="1" ht="18" hidden="1" customHeight="1" x14ac:dyDescent="0.2">
      <c r="A2" s="69" t="s">
        <v>228</v>
      </c>
      <c r="B2" s="61"/>
      <c r="C2" s="61"/>
      <c r="D2" s="61"/>
      <c r="E2" s="61"/>
      <c r="F2" s="61"/>
      <c r="G2" s="61"/>
      <c r="H2" s="61"/>
      <c r="M2" s="69" t="s">
        <v>228</v>
      </c>
    </row>
    <row r="3" spans="1:20" ht="9.75" hidden="1" customHeight="1" x14ac:dyDescent="0.2">
      <c r="A3" s="34"/>
      <c r="B3" s="35"/>
      <c r="C3" s="35"/>
      <c r="D3" s="35"/>
      <c r="E3" s="35"/>
      <c r="F3" s="35"/>
      <c r="G3" s="35"/>
      <c r="H3" s="35"/>
      <c r="M3" s="34"/>
    </row>
    <row r="4" spans="1:20" ht="16.5" hidden="1" customHeight="1" x14ac:dyDescent="0.2">
      <c r="A4" s="696" t="s">
        <v>25</v>
      </c>
      <c r="B4" s="692" t="s">
        <v>35</v>
      </c>
      <c r="C4" s="693"/>
      <c r="D4" s="693"/>
      <c r="E4" s="693"/>
      <c r="F4" s="693"/>
      <c r="G4" s="693"/>
      <c r="H4" s="693"/>
      <c r="M4" s="696" t="s">
        <v>25</v>
      </c>
      <c r="N4" s="693" t="s">
        <v>36</v>
      </c>
      <c r="O4" s="693"/>
      <c r="P4" s="693"/>
      <c r="Q4" s="693"/>
      <c r="R4" s="693"/>
      <c r="S4" s="693"/>
      <c r="T4" s="693"/>
    </row>
    <row r="5" spans="1:20" ht="16.5" hidden="1" customHeight="1" x14ac:dyDescent="0.2">
      <c r="A5" s="697"/>
      <c r="B5" s="17" t="s">
        <v>2</v>
      </c>
      <c r="C5" s="18" t="s">
        <v>0</v>
      </c>
      <c r="D5" s="18" t="s">
        <v>4</v>
      </c>
      <c r="E5" s="18" t="s">
        <v>7</v>
      </c>
      <c r="F5" s="18" t="s">
        <v>24</v>
      </c>
      <c r="G5" s="18" t="s">
        <v>3</v>
      </c>
      <c r="H5" s="37" t="s">
        <v>12</v>
      </c>
      <c r="M5" s="697"/>
      <c r="N5" s="37" t="s">
        <v>2</v>
      </c>
      <c r="O5" s="18" t="s">
        <v>0</v>
      </c>
      <c r="P5" s="18" t="s">
        <v>4</v>
      </c>
      <c r="Q5" s="18" t="s">
        <v>7</v>
      </c>
      <c r="R5" s="18" t="s">
        <v>24</v>
      </c>
      <c r="S5" s="18" t="s">
        <v>3</v>
      </c>
      <c r="T5" s="18" t="s">
        <v>12</v>
      </c>
    </row>
    <row r="6" spans="1:20" ht="17.25" hidden="1" customHeight="1" x14ac:dyDescent="0.2">
      <c r="A6" s="36">
        <v>2012</v>
      </c>
      <c r="B6" s="8"/>
      <c r="C6" s="8"/>
      <c r="D6" s="8"/>
      <c r="E6" s="8"/>
      <c r="F6" s="8"/>
      <c r="G6" s="8"/>
      <c r="H6" s="8"/>
      <c r="M6" s="36">
        <v>2012</v>
      </c>
      <c r="N6" s="42"/>
      <c r="O6" s="42"/>
      <c r="P6" s="42"/>
      <c r="Q6" s="42"/>
      <c r="R6" s="42"/>
      <c r="S6" s="42"/>
      <c r="T6" s="42"/>
    </row>
    <row r="7" spans="1:20" ht="17.25" hidden="1" customHeight="1" x14ac:dyDescent="0.2">
      <c r="A7" s="36" t="s">
        <v>2</v>
      </c>
      <c r="B7" s="19">
        <f t="shared" ref="B7:H7" si="0">SUM(B8:B19)</f>
        <v>4346</v>
      </c>
      <c r="C7" s="19">
        <f t="shared" si="0"/>
        <v>1922</v>
      </c>
      <c r="D7" s="19">
        <f t="shared" si="0"/>
        <v>347</v>
      </c>
      <c r="E7" s="19">
        <f t="shared" si="0"/>
        <v>0</v>
      </c>
      <c r="F7" s="19">
        <f t="shared" si="0"/>
        <v>35</v>
      </c>
      <c r="G7" s="19">
        <f t="shared" si="0"/>
        <v>220</v>
      </c>
      <c r="H7" s="19">
        <f t="shared" si="0"/>
        <v>1822</v>
      </c>
      <c r="M7" s="36" t="s">
        <v>2</v>
      </c>
      <c r="N7" s="19">
        <f t="shared" ref="N7:T7" si="1">SUM(N8:N19)</f>
        <v>5051</v>
      </c>
      <c r="O7" s="19">
        <f t="shared" si="1"/>
        <v>1603</v>
      </c>
      <c r="P7" s="19">
        <f t="shared" si="1"/>
        <v>375</v>
      </c>
      <c r="Q7" s="19">
        <f t="shared" si="1"/>
        <v>0</v>
      </c>
      <c r="R7" s="19">
        <f t="shared" si="1"/>
        <v>84</v>
      </c>
      <c r="S7" s="19">
        <f t="shared" si="1"/>
        <v>239</v>
      </c>
      <c r="T7" s="19">
        <f t="shared" si="1"/>
        <v>2750</v>
      </c>
    </row>
    <row r="8" spans="1:20" ht="17.25" hidden="1" customHeight="1" x14ac:dyDescent="0.2">
      <c r="A8" s="38" t="s">
        <v>21</v>
      </c>
      <c r="B8" s="19">
        <f t="shared" ref="B8:B18" si="2">SUM(C8:H8)</f>
        <v>400</v>
      </c>
      <c r="C8" s="44">
        <v>228</v>
      </c>
      <c r="D8" s="44">
        <v>13</v>
      </c>
      <c r="E8" s="25" t="s">
        <v>44</v>
      </c>
      <c r="F8" s="25">
        <v>5</v>
      </c>
      <c r="G8" s="25">
        <v>11</v>
      </c>
      <c r="H8" s="44">
        <v>143</v>
      </c>
      <c r="M8" s="38" t="s">
        <v>21</v>
      </c>
      <c r="N8" s="19">
        <f t="shared" ref="N8:N18" si="3">SUM(O8:T8)</f>
        <v>466</v>
      </c>
      <c r="O8" s="31">
        <v>145</v>
      </c>
      <c r="P8" s="25">
        <v>17</v>
      </c>
      <c r="Q8" s="25" t="s">
        <v>44</v>
      </c>
      <c r="R8" s="25">
        <v>10</v>
      </c>
      <c r="S8" s="25">
        <v>10</v>
      </c>
      <c r="T8" s="45">
        <v>284</v>
      </c>
    </row>
    <row r="9" spans="1:20" ht="17.25" hidden="1" customHeight="1" x14ac:dyDescent="0.2">
      <c r="A9" s="38" t="s">
        <v>22</v>
      </c>
      <c r="B9" s="19">
        <f t="shared" si="2"/>
        <v>252</v>
      </c>
      <c r="C9" s="44">
        <v>112</v>
      </c>
      <c r="D9" s="44">
        <v>17</v>
      </c>
      <c r="E9" s="25" t="s">
        <v>44</v>
      </c>
      <c r="F9" s="25">
        <v>1</v>
      </c>
      <c r="G9" s="25">
        <v>4</v>
      </c>
      <c r="H9" s="44">
        <v>118</v>
      </c>
      <c r="M9" s="38" t="s">
        <v>22</v>
      </c>
      <c r="N9" s="19">
        <f t="shared" si="3"/>
        <v>406</v>
      </c>
      <c r="O9" s="31">
        <v>67</v>
      </c>
      <c r="P9" s="25">
        <v>20</v>
      </c>
      <c r="Q9" s="25" t="s">
        <v>44</v>
      </c>
      <c r="R9" s="25">
        <v>1</v>
      </c>
      <c r="S9" s="25">
        <v>4</v>
      </c>
      <c r="T9" s="45">
        <v>314</v>
      </c>
    </row>
    <row r="10" spans="1:20" ht="17.25" hidden="1" customHeight="1" x14ac:dyDescent="0.2">
      <c r="A10" s="38" t="s">
        <v>23</v>
      </c>
      <c r="B10" s="19">
        <f t="shared" si="2"/>
        <v>424</v>
      </c>
      <c r="C10" s="44">
        <v>266</v>
      </c>
      <c r="D10" s="44">
        <v>27</v>
      </c>
      <c r="E10" s="25" t="s">
        <v>44</v>
      </c>
      <c r="F10" s="25">
        <v>4</v>
      </c>
      <c r="G10" s="25">
        <v>2</v>
      </c>
      <c r="H10" s="44">
        <v>125</v>
      </c>
      <c r="M10" s="38" t="s">
        <v>23</v>
      </c>
      <c r="N10" s="19">
        <f t="shared" si="3"/>
        <v>427</v>
      </c>
      <c r="O10" s="31">
        <v>213</v>
      </c>
      <c r="P10" s="25">
        <v>27</v>
      </c>
      <c r="Q10" s="25" t="s">
        <v>44</v>
      </c>
      <c r="R10" s="25">
        <v>12</v>
      </c>
      <c r="S10" s="25">
        <v>2</v>
      </c>
      <c r="T10" s="45">
        <v>173</v>
      </c>
    </row>
    <row r="11" spans="1:20" ht="17.25" hidden="1" customHeight="1" x14ac:dyDescent="0.2">
      <c r="A11" s="38" t="s">
        <v>26</v>
      </c>
      <c r="B11" s="19">
        <f t="shared" si="2"/>
        <v>347</v>
      </c>
      <c r="C11" s="44">
        <v>210</v>
      </c>
      <c r="D11" s="44">
        <v>21</v>
      </c>
      <c r="E11" s="25" t="s">
        <v>44</v>
      </c>
      <c r="F11" s="25">
        <v>3</v>
      </c>
      <c r="G11" s="25">
        <v>9</v>
      </c>
      <c r="H11" s="44">
        <v>104</v>
      </c>
      <c r="M11" s="38" t="s">
        <v>26</v>
      </c>
      <c r="N11" s="19">
        <f t="shared" si="3"/>
        <v>407</v>
      </c>
      <c r="O11" s="31">
        <v>200</v>
      </c>
      <c r="P11" s="25">
        <v>23</v>
      </c>
      <c r="Q11" s="25" t="s">
        <v>44</v>
      </c>
      <c r="R11" s="25">
        <v>9</v>
      </c>
      <c r="S11" s="25">
        <v>10</v>
      </c>
      <c r="T11" s="45">
        <v>165</v>
      </c>
    </row>
    <row r="12" spans="1:20" ht="17.25" hidden="1" customHeight="1" x14ac:dyDescent="0.2">
      <c r="A12" s="38" t="s">
        <v>27</v>
      </c>
      <c r="B12" s="19">
        <f t="shared" si="2"/>
        <v>507</v>
      </c>
      <c r="C12" s="44">
        <v>202</v>
      </c>
      <c r="D12" s="44">
        <v>72</v>
      </c>
      <c r="E12" s="25" t="s">
        <v>44</v>
      </c>
      <c r="F12" s="25">
        <v>6</v>
      </c>
      <c r="G12" s="25">
        <v>7</v>
      </c>
      <c r="H12" s="44">
        <v>220</v>
      </c>
      <c r="M12" s="38" t="s">
        <v>27</v>
      </c>
      <c r="N12" s="19">
        <f t="shared" si="3"/>
        <v>549</v>
      </c>
      <c r="O12" s="31">
        <v>200</v>
      </c>
      <c r="P12" s="25">
        <v>82</v>
      </c>
      <c r="Q12" s="25" t="s">
        <v>44</v>
      </c>
      <c r="R12" s="25">
        <v>10</v>
      </c>
      <c r="S12" s="25">
        <v>5</v>
      </c>
      <c r="T12" s="45">
        <v>252</v>
      </c>
    </row>
    <row r="13" spans="1:20" ht="17.25" hidden="1" customHeight="1" x14ac:dyDescent="0.2">
      <c r="A13" s="38" t="s">
        <v>28</v>
      </c>
      <c r="B13" s="19">
        <f t="shared" si="2"/>
        <v>312</v>
      </c>
      <c r="C13" s="44">
        <v>90</v>
      </c>
      <c r="D13" s="44">
        <v>36</v>
      </c>
      <c r="E13" s="25" t="s">
        <v>44</v>
      </c>
      <c r="F13" s="25">
        <v>3</v>
      </c>
      <c r="G13" s="25">
        <v>10</v>
      </c>
      <c r="H13" s="44">
        <v>173</v>
      </c>
      <c r="M13" s="38" t="s">
        <v>28</v>
      </c>
      <c r="N13" s="19">
        <f t="shared" si="3"/>
        <v>319</v>
      </c>
      <c r="O13" s="31">
        <v>69</v>
      </c>
      <c r="P13" s="25">
        <v>34</v>
      </c>
      <c r="Q13" s="25" t="s">
        <v>44</v>
      </c>
      <c r="R13" s="25">
        <v>6</v>
      </c>
      <c r="S13" s="25">
        <v>10</v>
      </c>
      <c r="T13" s="45">
        <v>200</v>
      </c>
    </row>
    <row r="14" spans="1:20" ht="17.25" hidden="1" customHeight="1" x14ac:dyDescent="0.2">
      <c r="A14" s="38" t="s">
        <v>29</v>
      </c>
      <c r="B14" s="19">
        <f t="shared" si="2"/>
        <v>424</v>
      </c>
      <c r="C14" s="25">
        <v>145</v>
      </c>
      <c r="D14" s="25">
        <v>64</v>
      </c>
      <c r="E14" s="25" t="s">
        <v>44</v>
      </c>
      <c r="F14" s="25">
        <v>2</v>
      </c>
      <c r="G14" s="25">
        <v>27</v>
      </c>
      <c r="H14" s="25">
        <v>186</v>
      </c>
      <c r="M14" s="38" t="s">
        <v>29</v>
      </c>
      <c r="N14" s="19">
        <f t="shared" si="3"/>
        <v>430</v>
      </c>
      <c r="O14" s="25">
        <v>141</v>
      </c>
      <c r="P14" s="25">
        <v>67</v>
      </c>
      <c r="Q14" s="25" t="s">
        <v>44</v>
      </c>
      <c r="R14" s="25">
        <v>2</v>
      </c>
      <c r="S14" s="25">
        <v>13</v>
      </c>
      <c r="T14" s="25">
        <v>207</v>
      </c>
    </row>
    <row r="15" spans="1:20" ht="17.25" hidden="1" customHeight="1" x14ac:dyDescent="0.2">
      <c r="A15" s="38" t="s">
        <v>30</v>
      </c>
      <c r="B15" s="19">
        <f t="shared" si="2"/>
        <v>388</v>
      </c>
      <c r="C15" s="25">
        <v>125</v>
      </c>
      <c r="D15" s="25">
        <v>45</v>
      </c>
      <c r="E15" s="25" t="s">
        <v>44</v>
      </c>
      <c r="F15" s="25">
        <v>1</v>
      </c>
      <c r="G15" s="25">
        <v>50</v>
      </c>
      <c r="H15" s="25">
        <v>167</v>
      </c>
      <c r="M15" s="38" t="s">
        <v>30</v>
      </c>
      <c r="N15" s="19">
        <f t="shared" si="3"/>
        <v>425</v>
      </c>
      <c r="O15" s="25">
        <v>111</v>
      </c>
      <c r="P15" s="25">
        <v>48</v>
      </c>
      <c r="Q15" s="25" t="s">
        <v>44</v>
      </c>
      <c r="R15" s="25">
        <v>7</v>
      </c>
      <c r="S15" s="25">
        <v>51</v>
      </c>
      <c r="T15" s="25">
        <v>208</v>
      </c>
    </row>
    <row r="16" spans="1:20" ht="17.25" hidden="1" customHeight="1" x14ac:dyDescent="0.2">
      <c r="A16" s="38" t="s">
        <v>31</v>
      </c>
      <c r="B16" s="19">
        <f t="shared" si="2"/>
        <v>356</v>
      </c>
      <c r="C16" s="25">
        <v>143</v>
      </c>
      <c r="D16" s="25">
        <v>13</v>
      </c>
      <c r="E16" s="25" t="s">
        <v>44</v>
      </c>
      <c r="F16" s="25">
        <v>4</v>
      </c>
      <c r="G16" s="25">
        <v>50</v>
      </c>
      <c r="H16" s="25">
        <v>146</v>
      </c>
      <c r="M16" s="38" t="s">
        <v>31</v>
      </c>
      <c r="N16" s="19">
        <f t="shared" si="3"/>
        <v>405</v>
      </c>
      <c r="O16" s="25">
        <v>132</v>
      </c>
      <c r="P16" s="25">
        <v>14</v>
      </c>
      <c r="Q16" s="25" t="s">
        <v>44</v>
      </c>
      <c r="R16" s="25">
        <v>10</v>
      </c>
      <c r="S16" s="25">
        <v>71</v>
      </c>
      <c r="T16" s="25">
        <v>178</v>
      </c>
    </row>
    <row r="17" spans="1:20" ht="17.25" hidden="1" customHeight="1" x14ac:dyDescent="0.2">
      <c r="A17" s="38" t="s">
        <v>32</v>
      </c>
      <c r="B17" s="19">
        <f t="shared" si="2"/>
        <v>300</v>
      </c>
      <c r="C17" s="25">
        <v>130</v>
      </c>
      <c r="D17" s="25">
        <v>13</v>
      </c>
      <c r="E17" s="25" t="s">
        <v>44</v>
      </c>
      <c r="F17" s="25">
        <v>1</v>
      </c>
      <c r="G17" s="25">
        <v>19</v>
      </c>
      <c r="H17" s="25">
        <v>137</v>
      </c>
      <c r="M17" s="38" t="s">
        <v>32</v>
      </c>
      <c r="N17" s="19">
        <f t="shared" si="3"/>
        <v>339</v>
      </c>
      <c r="O17" s="25">
        <v>113</v>
      </c>
      <c r="P17" s="25">
        <v>13</v>
      </c>
      <c r="Q17" s="25" t="s">
        <v>44</v>
      </c>
      <c r="R17" s="25">
        <v>3</v>
      </c>
      <c r="S17" s="25">
        <v>24</v>
      </c>
      <c r="T17" s="25">
        <v>186</v>
      </c>
    </row>
    <row r="18" spans="1:20" ht="17.25" hidden="1" customHeight="1" x14ac:dyDescent="0.2">
      <c r="A18" s="38" t="s">
        <v>33</v>
      </c>
      <c r="B18" s="19">
        <f t="shared" si="2"/>
        <v>337</v>
      </c>
      <c r="C18" s="25">
        <v>123</v>
      </c>
      <c r="D18" s="25">
        <v>13</v>
      </c>
      <c r="E18" s="25" t="s">
        <v>44</v>
      </c>
      <c r="F18" s="25">
        <v>3</v>
      </c>
      <c r="G18" s="25">
        <v>8</v>
      </c>
      <c r="H18" s="25">
        <v>190</v>
      </c>
      <c r="M18" s="38" t="s">
        <v>33</v>
      </c>
      <c r="N18" s="19">
        <f t="shared" si="3"/>
        <v>489</v>
      </c>
      <c r="O18" s="25">
        <v>97</v>
      </c>
      <c r="P18" s="25">
        <v>16</v>
      </c>
      <c r="Q18" s="25" t="s">
        <v>44</v>
      </c>
      <c r="R18" s="25">
        <v>11</v>
      </c>
      <c r="S18" s="25">
        <v>9</v>
      </c>
      <c r="T18" s="25">
        <v>356</v>
      </c>
    </row>
    <row r="19" spans="1:20" ht="17.25" hidden="1" customHeight="1" x14ac:dyDescent="0.2">
      <c r="A19" s="38" t="s">
        <v>34</v>
      </c>
      <c r="B19" s="19">
        <f>+SUM(C19:H19)</f>
        <v>299</v>
      </c>
      <c r="C19" s="31">
        <v>148</v>
      </c>
      <c r="D19" s="31">
        <v>13</v>
      </c>
      <c r="E19" s="31" t="s">
        <v>44</v>
      </c>
      <c r="F19" s="31">
        <v>2</v>
      </c>
      <c r="G19" s="31">
        <v>23</v>
      </c>
      <c r="H19" s="31">
        <v>113</v>
      </c>
      <c r="M19" s="38" t="s">
        <v>34</v>
      </c>
      <c r="N19" s="19">
        <f>+SUM(O19:T19)</f>
        <v>389</v>
      </c>
      <c r="O19" s="31">
        <v>115</v>
      </c>
      <c r="P19" s="31">
        <v>14</v>
      </c>
      <c r="Q19" s="31" t="s">
        <v>44</v>
      </c>
      <c r="R19" s="31">
        <v>3</v>
      </c>
      <c r="S19" s="31">
        <v>30</v>
      </c>
      <c r="T19" s="31">
        <v>227</v>
      </c>
    </row>
    <row r="20" spans="1:20" ht="5.0999999999999996" hidden="1" customHeight="1" x14ac:dyDescent="0.25">
      <c r="A20" s="39"/>
      <c r="B20" s="40"/>
      <c r="C20" s="43"/>
      <c r="D20" s="43"/>
      <c r="E20" s="43"/>
      <c r="F20" s="43"/>
      <c r="G20" s="43"/>
      <c r="H20" s="46"/>
      <c r="M20" s="39"/>
      <c r="N20" s="41"/>
      <c r="O20" s="43"/>
      <c r="P20" s="43"/>
      <c r="Q20" s="43"/>
      <c r="R20" s="43"/>
      <c r="S20" s="43"/>
      <c r="T20" s="43"/>
    </row>
    <row r="21" spans="1:20" ht="12" hidden="1" customHeight="1" x14ac:dyDescent="0.15">
      <c r="A21" s="359"/>
      <c r="B21" s="359"/>
      <c r="C21" s="359"/>
      <c r="D21" s="359"/>
      <c r="E21" s="359"/>
      <c r="F21" s="359"/>
      <c r="G21" s="359"/>
      <c r="H21" s="67" t="s">
        <v>49</v>
      </c>
      <c r="M21" s="345"/>
      <c r="T21" s="67" t="s">
        <v>49</v>
      </c>
    </row>
    <row r="22" spans="1:20" ht="12" hidden="1" customHeight="1" x14ac:dyDescent="0.15">
      <c r="A22" s="346"/>
      <c r="B22" s="346"/>
      <c r="C22" s="346"/>
      <c r="D22" s="346"/>
      <c r="E22" s="346"/>
      <c r="F22" s="346"/>
      <c r="G22" s="346"/>
      <c r="H22" s="346"/>
      <c r="M22" s="346"/>
      <c r="T22" s="67"/>
    </row>
    <row r="23" spans="1:20" s="62" customFormat="1" ht="15" hidden="1" customHeight="1" x14ac:dyDescent="0.2">
      <c r="A23" s="69" t="s">
        <v>223</v>
      </c>
      <c r="B23" s="61"/>
      <c r="C23" s="61"/>
      <c r="D23" s="61"/>
      <c r="E23" s="61"/>
      <c r="F23" s="61"/>
      <c r="G23" s="61"/>
      <c r="H23" s="61"/>
      <c r="M23" s="69" t="s">
        <v>223</v>
      </c>
    </row>
    <row r="24" spans="1:20" ht="6.75" hidden="1" customHeight="1" x14ac:dyDescent="0.2">
      <c r="A24" s="34"/>
      <c r="B24" s="35"/>
      <c r="C24" s="35"/>
      <c r="D24" s="35"/>
      <c r="E24" s="35"/>
      <c r="F24" s="35"/>
      <c r="G24" s="35"/>
      <c r="H24" s="35"/>
      <c r="M24" s="34"/>
      <c r="T24" s="70"/>
    </row>
    <row r="25" spans="1:20" ht="21.95" hidden="1" customHeight="1" x14ac:dyDescent="0.2">
      <c r="A25" s="696" t="s">
        <v>25</v>
      </c>
      <c r="B25" s="692" t="s">
        <v>35</v>
      </c>
      <c r="C25" s="693"/>
      <c r="D25" s="693"/>
      <c r="E25" s="693"/>
      <c r="F25" s="693"/>
      <c r="G25" s="693"/>
      <c r="H25" s="693"/>
      <c r="M25" s="696" t="s">
        <v>25</v>
      </c>
      <c r="N25" s="693" t="s">
        <v>36</v>
      </c>
      <c r="O25" s="693"/>
      <c r="P25" s="693"/>
      <c r="Q25" s="693"/>
      <c r="R25" s="693"/>
      <c r="S25" s="693"/>
      <c r="T25" s="693"/>
    </row>
    <row r="26" spans="1:20" ht="21.95" hidden="1" customHeight="1" x14ac:dyDescent="0.2">
      <c r="A26" s="697"/>
      <c r="B26" s="17" t="s">
        <v>2</v>
      </c>
      <c r="C26" s="18" t="s">
        <v>0</v>
      </c>
      <c r="D26" s="18" t="s">
        <v>4</v>
      </c>
      <c r="E26" s="18" t="s">
        <v>7</v>
      </c>
      <c r="F26" s="18" t="s">
        <v>24</v>
      </c>
      <c r="G26" s="18" t="s">
        <v>3</v>
      </c>
      <c r="H26" s="37" t="s">
        <v>12</v>
      </c>
      <c r="M26" s="697"/>
      <c r="N26" s="37" t="s">
        <v>2</v>
      </c>
      <c r="O26" s="18" t="s">
        <v>0</v>
      </c>
      <c r="P26" s="18" t="s">
        <v>4</v>
      </c>
      <c r="Q26" s="18" t="s">
        <v>7</v>
      </c>
      <c r="R26" s="18" t="s">
        <v>24</v>
      </c>
      <c r="S26" s="18" t="s">
        <v>3</v>
      </c>
      <c r="T26" s="18" t="s">
        <v>12</v>
      </c>
    </row>
    <row r="27" spans="1:20" ht="5.0999999999999996" hidden="1" customHeight="1" x14ac:dyDescent="0.2">
      <c r="A27" s="36"/>
      <c r="B27" s="42"/>
      <c r="C27" s="42"/>
      <c r="D27" s="42"/>
      <c r="E27" s="42"/>
      <c r="F27" s="42"/>
      <c r="G27" s="42"/>
      <c r="H27" s="42"/>
      <c r="M27" s="36"/>
      <c r="N27" s="42"/>
      <c r="O27" s="42"/>
      <c r="P27" s="42"/>
      <c r="Q27" s="42"/>
      <c r="R27" s="42"/>
      <c r="S27" s="42"/>
      <c r="T27" s="42"/>
    </row>
    <row r="28" spans="1:20" ht="17.25" hidden="1" customHeight="1" x14ac:dyDescent="0.2">
      <c r="A28" s="36">
        <v>2013</v>
      </c>
      <c r="B28" s="8"/>
      <c r="C28" s="8"/>
      <c r="D28" s="8"/>
      <c r="E28" s="8"/>
      <c r="F28" s="8"/>
      <c r="G28" s="8"/>
      <c r="H28" s="8"/>
      <c r="M28" s="36">
        <v>2013</v>
      </c>
      <c r="N28" s="42"/>
      <c r="O28" s="42"/>
      <c r="P28" s="42"/>
      <c r="Q28" s="42"/>
      <c r="R28" s="42"/>
      <c r="S28" s="42"/>
      <c r="T28" s="42"/>
    </row>
    <row r="29" spans="1:20" ht="17.25" hidden="1" customHeight="1" x14ac:dyDescent="0.2">
      <c r="A29" s="36" t="s">
        <v>2</v>
      </c>
      <c r="B29" s="19">
        <f t="shared" ref="B29:H29" si="4">SUM(B30:B41)</f>
        <v>5581.6571428571442</v>
      </c>
      <c r="C29" s="19">
        <f t="shared" si="4"/>
        <v>1763</v>
      </c>
      <c r="D29" s="19">
        <f t="shared" si="4"/>
        <v>482</v>
      </c>
      <c r="E29" s="19">
        <f t="shared" si="4"/>
        <v>0</v>
      </c>
      <c r="F29" s="19">
        <f t="shared" si="4"/>
        <v>56</v>
      </c>
      <c r="G29" s="19">
        <f t="shared" si="4"/>
        <v>255</v>
      </c>
      <c r="H29" s="19">
        <f t="shared" si="4"/>
        <v>3025.6571428571447</v>
      </c>
      <c r="M29" s="36" t="s">
        <v>2</v>
      </c>
      <c r="N29" s="19">
        <f t="shared" ref="N29:T29" si="5">SUM(N30:N41)</f>
        <v>5280.8285714285739</v>
      </c>
      <c r="O29" s="19">
        <f t="shared" si="5"/>
        <v>1787</v>
      </c>
      <c r="P29" s="19">
        <f t="shared" si="5"/>
        <v>492</v>
      </c>
      <c r="Q29" s="19">
        <f t="shared" si="5"/>
        <v>0</v>
      </c>
      <c r="R29" s="19">
        <f t="shared" si="5"/>
        <v>46</v>
      </c>
      <c r="S29" s="19">
        <f t="shared" si="5"/>
        <v>288</v>
      </c>
      <c r="T29" s="19">
        <f t="shared" si="5"/>
        <v>2667.828571428573</v>
      </c>
    </row>
    <row r="30" spans="1:20" ht="17.25" hidden="1" customHeight="1" x14ac:dyDescent="0.2">
      <c r="A30" s="38" t="s">
        <v>21</v>
      </c>
      <c r="B30" s="19">
        <f t="shared" ref="B30:B40" si="6">SUM(C30:H30)</f>
        <v>347</v>
      </c>
      <c r="C30" s="44">
        <v>158</v>
      </c>
      <c r="D30" s="44">
        <v>20</v>
      </c>
      <c r="E30" s="25" t="s">
        <v>44</v>
      </c>
      <c r="F30" s="25">
        <v>4</v>
      </c>
      <c r="G30" s="25">
        <v>19</v>
      </c>
      <c r="H30" s="44">
        <v>146</v>
      </c>
      <c r="M30" s="38" t="s">
        <v>21</v>
      </c>
      <c r="N30" s="19">
        <f t="shared" ref="N30:N40" si="7">SUM(O30:T30)</f>
        <v>354</v>
      </c>
      <c r="O30" s="31">
        <v>142</v>
      </c>
      <c r="P30" s="25">
        <v>22</v>
      </c>
      <c r="Q30" s="25" t="s">
        <v>44</v>
      </c>
      <c r="R30" s="25">
        <v>8</v>
      </c>
      <c r="S30" s="25">
        <v>28</v>
      </c>
      <c r="T30" s="45">
        <v>154</v>
      </c>
    </row>
    <row r="31" spans="1:20" ht="17.25" hidden="1" customHeight="1" x14ac:dyDescent="0.2">
      <c r="A31" s="38" t="s">
        <v>22</v>
      </c>
      <c r="B31" s="19">
        <f t="shared" si="6"/>
        <v>251</v>
      </c>
      <c r="C31" s="44">
        <v>110</v>
      </c>
      <c r="D31" s="44">
        <v>12</v>
      </c>
      <c r="E31" s="25" t="s">
        <v>44</v>
      </c>
      <c r="F31" s="25">
        <v>3</v>
      </c>
      <c r="G31" s="25">
        <v>17</v>
      </c>
      <c r="H31" s="44">
        <v>109</v>
      </c>
      <c r="M31" s="38" t="s">
        <v>22</v>
      </c>
      <c r="N31" s="19">
        <f t="shared" si="7"/>
        <v>237</v>
      </c>
      <c r="O31" s="31">
        <v>91</v>
      </c>
      <c r="P31" s="25">
        <v>13</v>
      </c>
      <c r="Q31" s="25" t="s">
        <v>44</v>
      </c>
      <c r="R31" s="25">
        <v>1</v>
      </c>
      <c r="S31" s="25">
        <v>18</v>
      </c>
      <c r="T31" s="45">
        <v>114</v>
      </c>
    </row>
    <row r="32" spans="1:20" ht="17.25" hidden="1" customHeight="1" x14ac:dyDescent="0.2">
      <c r="A32" s="38" t="s">
        <v>23</v>
      </c>
      <c r="B32" s="19">
        <f t="shared" si="6"/>
        <v>318</v>
      </c>
      <c r="C32" s="44">
        <v>121</v>
      </c>
      <c r="D32" s="44">
        <v>14</v>
      </c>
      <c r="E32" s="25" t="s">
        <v>44</v>
      </c>
      <c r="F32" s="25">
        <v>0</v>
      </c>
      <c r="G32" s="25">
        <v>33</v>
      </c>
      <c r="H32" s="44">
        <v>150</v>
      </c>
      <c r="M32" s="38" t="s">
        <v>23</v>
      </c>
      <c r="N32" s="19">
        <f t="shared" si="7"/>
        <v>282</v>
      </c>
      <c r="O32" s="31">
        <v>89</v>
      </c>
      <c r="P32" s="25">
        <v>11</v>
      </c>
      <c r="Q32" s="25" t="s">
        <v>44</v>
      </c>
      <c r="R32" s="25">
        <v>3</v>
      </c>
      <c r="S32" s="25">
        <v>39</v>
      </c>
      <c r="T32" s="45">
        <v>140</v>
      </c>
    </row>
    <row r="33" spans="1:20" ht="17.25" hidden="1" customHeight="1" x14ac:dyDescent="0.2">
      <c r="A33" s="38" t="s">
        <v>26</v>
      </c>
      <c r="B33" s="19">
        <f t="shared" si="6"/>
        <v>431</v>
      </c>
      <c r="C33" s="44">
        <v>230</v>
      </c>
      <c r="D33" s="44">
        <v>25</v>
      </c>
      <c r="E33" s="25" t="s">
        <v>44</v>
      </c>
      <c r="F33" s="25">
        <v>2</v>
      </c>
      <c r="G33" s="25">
        <v>30</v>
      </c>
      <c r="H33" s="44">
        <v>144</v>
      </c>
      <c r="M33" s="38" t="s">
        <v>26</v>
      </c>
      <c r="N33" s="19">
        <f t="shared" si="7"/>
        <v>361</v>
      </c>
      <c r="O33" s="31">
        <v>210</v>
      </c>
      <c r="P33" s="25">
        <v>26</v>
      </c>
      <c r="Q33" s="25" t="s">
        <v>44</v>
      </c>
      <c r="R33" s="25">
        <v>0</v>
      </c>
      <c r="S33" s="25">
        <v>34</v>
      </c>
      <c r="T33" s="45">
        <v>91</v>
      </c>
    </row>
    <row r="34" spans="1:20" ht="17.25" hidden="1" customHeight="1" x14ac:dyDescent="0.2">
      <c r="A34" s="38" t="s">
        <v>27</v>
      </c>
      <c r="B34" s="19">
        <f t="shared" si="6"/>
        <v>452</v>
      </c>
      <c r="C34" s="44">
        <v>165</v>
      </c>
      <c r="D34" s="44">
        <v>57</v>
      </c>
      <c r="E34" s="25" t="s">
        <v>44</v>
      </c>
      <c r="F34" s="25">
        <v>3</v>
      </c>
      <c r="G34" s="25">
        <v>15</v>
      </c>
      <c r="H34" s="44">
        <v>212</v>
      </c>
      <c r="M34" s="38" t="s">
        <v>27</v>
      </c>
      <c r="N34" s="19">
        <f t="shared" si="7"/>
        <v>427</v>
      </c>
      <c r="O34" s="31">
        <v>147</v>
      </c>
      <c r="P34" s="25">
        <v>59</v>
      </c>
      <c r="Q34" s="25" t="s">
        <v>44</v>
      </c>
      <c r="R34" s="25">
        <v>2</v>
      </c>
      <c r="S34" s="25">
        <v>14</v>
      </c>
      <c r="T34" s="45">
        <v>205</v>
      </c>
    </row>
    <row r="35" spans="1:20" ht="17.25" hidden="1" customHeight="1" x14ac:dyDescent="0.2">
      <c r="A35" s="38" t="s">
        <v>28</v>
      </c>
      <c r="B35" s="19">
        <f t="shared" si="6"/>
        <v>427</v>
      </c>
      <c r="C35" s="44">
        <v>88</v>
      </c>
      <c r="D35" s="44">
        <v>42</v>
      </c>
      <c r="E35" s="25" t="s">
        <v>44</v>
      </c>
      <c r="F35" s="25">
        <v>18</v>
      </c>
      <c r="G35" s="25">
        <v>7</v>
      </c>
      <c r="H35" s="44">
        <v>272</v>
      </c>
      <c r="M35" s="38" t="s">
        <v>28</v>
      </c>
      <c r="N35" s="19">
        <f t="shared" si="7"/>
        <v>408</v>
      </c>
      <c r="O35" s="31">
        <v>85</v>
      </c>
      <c r="P35" s="25">
        <v>44</v>
      </c>
      <c r="Q35" s="25" t="s">
        <v>44</v>
      </c>
      <c r="R35" s="25">
        <v>11</v>
      </c>
      <c r="S35" s="25">
        <v>13</v>
      </c>
      <c r="T35" s="45">
        <v>255</v>
      </c>
    </row>
    <row r="36" spans="1:20" ht="17.25" hidden="1" customHeight="1" x14ac:dyDescent="0.2">
      <c r="A36" s="38" t="s">
        <v>29</v>
      </c>
      <c r="B36" s="19">
        <f t="shared" si="6"/>
        <v>539.46666666666692</v>
      </c>
      <c r="C36" s="25">
        <v>169</v>
      </c>
      <c r="D36" s="25">
        <v>91</v>
      </c>
      <c r="E36" s="25" t="s">
        <v>44</v>
      </c>
      <c r="F36" s="25">
        <v>9</v>
      </c>
      <c r="G36" s="25">
        <v>5</v>
      </c>
      <c r="H36" s="25">
        <v>265.46666666666698</v>
      </c>
      <c r="M36" s="38" t="s">
        <v>29</v>
      </c>
      <c r="N36" s="19">
        <f t="shared" si="7"/>
        <v>485.73333333333403</v>
      </c>
      <c r="O36" s="25">
        <v>145</v>
      </c>
      <c r="P36" s="25">
        <v>90</v>
      </c>
      <c r="Q36" s="25" t="s">
        <v>44</v>
      </c>
      <c r="R36" s="25">
        <v>9</v>
      </c>
      <c r="S36" s="25">
        <v>9</v>
      </c>
      <c r="T36" s="25">
        <v>232.733333333334</v>
      </c>
    </row>
    <row r="37" spans="1:20" ht="17.25" hidden="1" customHeight="1" x14ac:dyDescent="0.2">
      <c r="A37" s="38" t="s">
        <v>30</v>
      </c>
      <c r="B37" s="19">
        <f t="shared" si="6"/>
        <v>637.12380952381</v>
      </c>
      <c r="C37" s="25">
        <v>213</v>
      </c>
      <c r="D37" s="25">
        <v>113</v>
      </c>
      <c r="E37" s="25" t="s">
        <v>44</v>
      </c>
      <c r="F37" s="25">
        <v>4</v>
      </c>
      <c r="G37" s="25">
        <v>15</v>
      </c>
      <c r="H37" s="25">
        <v>292.12380952381</v>
      </c>
      <c r="M37" s="38" t="s">
        <v>30</v>
      </c>
      <c r="N37" s="19">
        <f t="shared" si="7"/>
        <v>572.561904761905</v>
      </c>
      <c r="O37" s="25">
        <v>182</v>
      </c>
      <c r="P37" s="25">
        <v>116</v>
      </c>
      <c r="Q37" s="25" t="s">
        <v>44</v>
      </c>
      <c r="R37" s="25">
        <v>4</v>
      </c>
      <c r="S37" s="25">
        <v>17</v>
      </c>
      <c r="T37" s="25">
        <v>253.561904761905</v>
      </c>
    </row>
    <row r="38" spans="1:20" ht="17.25" hidden="1" customHeight="1" x14ac:dyDescent="0.2">
      <c r="A38" s="38" t="s">
        <v>31</v>
      </c>
      <c r="B38" s="19">
        <f t="shared" si="6"/>
        <v>543.78095238095193</v>
      </c>
      <c r="C38" s="25">
        <v>173</v>
      </c>
      <c r="D38" s="25">
        <v>41</v>
      </c>
      <c r="E38" s="25" t="s">
        <v>44</v>
      </c>
      <c r="F38" s="25">
        <v>2</v>
      </c>
      <c r="G38" s="25">
        <v>9</v>
      </c>
      <c r="H38" s="25">
        <v>318.78095238095199</v>
      </c>
      <c r="M38" s="38" t="s">
        <v>31</v>
      </c>
      <c r="N38" s="19">
        <f t="shared" si="7"/>
        <v>467.39047619047602</v>
      </c>
      <c r="O38" s="25">
        <v>139</v>
      </c>
      <c r="P38" s="25">
        <v>41</v>
      </c>
      <c r="Q38" s="25" t="s">
        <v>44</v>
      </c>
      <c r="R38" s="25">
        <v>2</v>
      </c>
      <c r="S38" s="25">
        <v>11</v>
      </c>
      <c r="T38" s="25">
        <v>274.39047619047602</v>
      </c>
    </row>
    <row r="39" spans="1:20" ht="17.25" hidden="1" customHeight="1" x14ac:dyDescent="0.2">
      <c r="A39" s="38" t="s">
        <v>32</v>
      </c>
      <c r="B39" s="19">
        <f t="shared" si="6"/>
        <v>539.43809523809603</v>
      </c>
      <c r="C39" s="25">
        <v>137</v>
      </c>
      <c r="D39" s="25">
        <v>34</v>
      </c>
      <c r="E39" s="25" t="s">
        <v>44</v>
      </c>
      <c r="F39" s="25">
        <v>6</v>
      </c>
      <c r="G39" s="25">
        <v>17</v>
      </c>
      <c r="H39" s="25">
        <v>345.43809523809603</v>
      </c>
      <c r="M39" s="38" t="s">
        <v>32</v>
      </c>
      <c r="N39" s="19">
        <f t="shared" si="7"/>
        <v>701.21904761904807</v>
      </c>
      <c r="O39" s="25">
        <v>347</v>
      </c>
      <c r="P39" s="25">
        <v>37</v>
      </c>
      <c r="Q39" s="25" t="s">
        <v>44</v>
      </c>
      <c r="R39" s="25">
        <v>2</v>
      </c>
      <c r="S39" s="25">
        <v>20</v>
      </c>
      <c r="T39" s="25">
        <v>295.21904761904801</v>
      </c>
    </row>
    <row r="40" spans="1:20" ht="17.25" hidden="1" customHeight="1" x14ac:dyDescent="0.2">
      <c r="A40" s="38" t="s">
        <v>33</v>
      </c>
      <c r="B40" s="19">
        <f t="shared" si="6"/>
        <v>511.09523809523898</v>
      </c>
      <c r="C40" s="25">
        <v>97</v>
      </c>
      <c r="D40" s="25">
        <v>19</v>
      </c>
      <c r="E40" s="25" t="s">
        <v>44</v>
      </c>
      <c r="F40" s="25">
        <v>4</v>
      </c>
      <c r="G40" s="25">
        <v>19</v>
      </c>
      <c r="H40" s="25">
        <v>372.09523809523898</v>
      </c>
      <c r="M40" s="38" t="s">
        <v>33</v>
      </c>
      <c r="N40" s="19">
        <f t="shared" si="7"/>
        <v>476.04761904761898</v>
      </c>
      <c r="O40" s="25">
        <v>121</v>
      </c>
      <c r="P40" s="25">
        <v>19</v>
      </c>
      <c r="Q40" s="25" t="s">
        <v>44</v>
      </c>
      <c r="R40" s="25">
        <v>4</v>
      </c>
      <c r="S40" s="25">
        <v>16</v>
      </c>
      <c r="T40" s="25">
        <v>316.04761904761898</v>
      </c>
    </row>
    <row r="41" spans="1:20" ht="17.25" hidden="1" customHeight="1" x14ac:dyDescent="0.2">
      <c r="A41" s="38" t="s">
        <v>34</v>
      </c>
      <c r="B41" s="19">
        <f>+SUM(C41:H41)</f>
        <v>584.75238095238092</v>
      </c>
      <c r="C41" s="31">
        <v>102</v>
      </c>
      <c r="D41" s="31">
        <v>14</v>
      </c>
      <c r="E41" s="31" t="s">
        <v>44</v>
      </c>
      <c r="F41" s="31">
        <v>1</v>
      </c>
      <c r="G41" s="31">
        <v>69</v>
      </c>
      <c r="H41" s="31">
        <v>398.75238095238097</v>
      </c>
      <c r="M41" s="38" t="s">
        <v>34</v>
      </c>
      <c r="N41" s="19">
        <f>+SUM(O41:T41)</f>
        <v>508.87619047619103</v>
      </c>
      <c r="O41" s="31">
        <v>89</v>
      </c>
      <c r="P41" s="31">
        <v>14</v>
      </c>
      <c r="Q41" s="31" t="s">
        <v>44</v>
      </c>
      <c r="R41" s="31">
        <v>0</v>
      </c>
      <c r="S41" s="31">
        <v>69</v>
      </c>
      <c r="T41" s="31">
        <v>336.87619047619103</v>
      </c>
    </row>
    <row r="42" spans="1:20" ht="5.0999999999999996" hidden="1" customHeight="1" x14ac:dyDescent="0.25">
      <c r="A42" s="39"/>
      <c r="B42" s="40"/>
      <c r="C42" s="43"/>
      <c r="D42" s="43"/>
      <c r="E42" s="43"/>
      <c r="F42" s="43"/>
      <c r="G42" s="43"/>
      <c r="H42" s="46"/>
      <c r="M42" s="39"/>
      <c r="N42" s="41"/>
      <c r="O42" s="43"/>
      <c r="P42" s="43"/>
      <c r="Q42" s="43"/>
      <c r="R42" s="43"/>
      <c r="S42" s="43"/>
      <c r="T42" s="43"/>
    </row>
    <row r="43" spans="1:20" ht="12.75" hidden="1" x14ac:dyDescent="0.2">
      <c r="A43" s="698"/>
      <c r="B43" s="698"/>
      <c r="C43" s="698"/>
      <c r="D43" s="698"/>
      <c r="E43" s="698"/>
      <c r="F43" s="698"/>
      <c r="G43" s="698"/>
      <c r="H43" s="698"/>
      <c r="M43" s="68"/>
      <c r="T43" s="67" t="s">
        <v>49</v>
      </c>
    </row>
    <row r="44" spans="1:20" ht="13.5" hidden="1" x14ac:dyDescent="0.2">
      <c r="A44" s="69" t="s">
        <v>204</v>
      </c>
      <c r="B44" s="61"/>
      <c r="C44" s="61"/>
      <c r="D44" s="61"/>
      <c r="E44" s="61"/>
      <c r="F44" s="61"/>
      <c r="G44" s="61"/>
      <c r="H44" s="61"/>
      <c r="M44" s="69" t="s">
        <v>204</v>
      </c>
      <c r="N44" s="62"/>
      <c r="O44" s="62"/>
      <c r="P44" s="62"/>
      <c r="Q44" s="62"/>
      <c r="R44" s="62"/>
      <c r="S44" s="62"/>
      <c r="T44" s="62"/>
    </row>
    <row r="45" spans="1:20" ht="11.25" hidden="1" customHeight="1" x14ac:dyDescent="0.25">
      <c r="A45" s="99" t="s">
        <v>61</v>
      </c>
      <c r="B45" s="35"/>
      <c r="C45" s="35"/>
      <c r="D45" s="35"/>
      <c r="E45" s="35"/>
      <c r="F45" s="35"/>
      <c r="G45" s="35"/>
      <c r="H45" s="35"/>
      <c r="M45" s="99" t="s">
        <v>61</v>
      </c>
      <c r="T45" s="70"/>
    </row>
    <row r="46" spans="1:20" ht="24" hidden="1" customHeight="1" x14ac:dyDescent="0.2">
      <c r="A46" s="696" t="s">
        <v>25</v>
      </c>
      <c r="B46" s="692" t="s">
        <v>35</v>
      </c>
      <c r="C46" s="693"/>
      <c r="D46" s="693"/>
      <c r="E46" s="693"/>
      <c r="F46" s="693"/>
      <c r="G46" s="693"/>
      <c r="H46" s="693"/>
      <c r="M46" s="696" t="s">
        <v>25</v>
      </c>
      <c r="N46" s="693" t="s">
        <v>36</v>
      </c>
      <c r="O46" s="693"/>
      <c r="P46" s="693"/>
      <c r="Q46" s="693"/>
      <c r="R46" s="693"/>
      <c r="S46" s="693"/>
      <c r="T46" s="693"/>
    </row>
    <row r="47" spans="1:20" ht="30" hidden="1" customHeight="1" x14ac:dyDescent="0.2">
      <c r="A47" s="697"/>
      <c r="B47" s="17" t="s">
        <v>2</v>
      </c>
      <c r="C47" s="18" t="s">
        <v>0</v>
      </c>
      <c r="D47" s="18" t="s">
        <v>4</v>
      </c>
      <c r="E47" s="18" t="s">
        <v>7</v>
      </c>
      <c r="F47" s="18" t="s">
        <v>24</v>
      </c>
      <c r="G47" s="18" t="s">
        <v>3</v>
      </c>
      <c r="H47" s="37" t="s">
        <v>12</v>
      </c>
      <c r="M47" s="697"/>
      <c r="N47" s="37" t="s">
        <v>2</v>
      </c>
      <c r="O47" s="18" t="s">
        <v>0</v>
      </c>
      <c r="P47" s="18" t="s">
        <v>4</v>
      </c>
      <c r="Q47" s="18" t="s">
        <v>7</v>
      </c>
      <c r="R47" s="18" t="s">
        <v>24</v>
      </c>
      <c r="S47" s="18" t="s">
        <v>3</v>
      </c>
      <c r="T47" s="18" t="s">
        <v>12</v>
      </c>
    </row>
    <row r="48" spans="1:20" ht="12.75" hidden="1" x14ac:dyDescent="0.2">
      <c r="A48" s="36"/>
      <c r="B48" s="42"/>
      <c r="C48" s="42"/>
      <c r="D48" s="42"/>
      <c r="E48" s="42"/>
      <c r="F48" s="42"/>
      <c r="G48" s="42"/>
      <c r="H48" s="42"/>
      <c r="M48" s="36"/>
      <c r="N48" s="42"/>
      <c r="O48" s="42"/>
      <c r="P48" s="42"/>
      <c r="Q48" s="42"/>
      <c r="R48" s="42"/>
      <c r="S48" s="42"/>
      <c r="T48" s="42"/>
    </row>
    <row r="49" spans="1:20" ht="18" hidden="1" customHeight="1" x14ac:dyDescent="0.2">
      <c r="A49" s="36">
        <v>2014</v>
      </c>
      <c r="B49" s="8"/>
      <c r="C49" s="8"/>
      <c r="D49" s="8"/>
      <c r="E49" s="8"/>
      <c r="F49" s="8"/>
      <c r="G49" s="8"/>
      <c r="H49" s="8"/>
      <c r="M49" s="36">
        <v>2014</v>
      </c>
      <c r="N49" s="42"/>
      <c r="O49" s="42"/>
      <c r="P49" s="42"/>
      <c r="Q49" s="42"/>
      <c r="R49" s="42"/>
      <c r="S49" s="42"/>
      <c r="T49" s="42"/>
    </row>
    <row r="50" spans="1:20" ht="18" hidden="1" customHeight="1" x14ac:dyDescent="0.2">
      <c r="A50" s="36" t="s">
        <v>2</v>
      </c>
      <c r="B50" s="19">
        <f t="shared" ref="B50:H50" si="8">SUM(B51:B62)</f>
        <v>3101</v>
      </c>
      <c r="C50" s="19">
        <f t="shared" si="8"/>
        <v>1244</v>
      </c>
      <c r="D50" s="19">
        <f t="shared" si="8"/>
        <v>0</v>
      </c>
      <c r="E50" s="19">
        <f t="shared" si="8"/>
        <v>0</v>
      </c>
      <c r="F50" s="19">
        <f t="shared" si="8"/>
        <v>78</v>
      </c>
      <c r="G50" s="19">
        <f t="shared" si="8"/>
        <v>112</v>
      </c>
      <c r="H50" s="19">
        <f t="shared" si="8"/>
        <v>1667</v>
      </c>
      <c r="M50" s="36" t="s">
        <v>2</v>
      </c>
      <c r="N50" s="19">
        <f t="shared" ref="N50:T50" si="9">SUM(N51:N62)</f>
        <v>2992</v>
      </c>
      <c r="O50" s="19">
        <f t="shared" si="9"/>
        <v>1099</v>
      </c>
      <c r="P50" s="19">
        <f t="shared" si="9"/>
        <v>0</v>
      </c>
      <c r="Q50" s="19">
        <f t="shared" si="9"/>
        <v>0</v>
      </c>
      <c r="R50" s="19">
        <f t="shared" si="9"/>
        <v>72</v>
      </c>
      <c r="S50" s="19">
        <f t="shared" si="9"/>
        <v>167</v>
      </c>
      <c r="T50" s="19">
        <f t="shared" si="9"/>
        <v>1950</v>
      </c>
    </row>
    <row r="51" spans="1:20" ht="18" hidden="1" customHeight="1" x14ac:dyDescent="0.2">
      <c r="A51" s="38" t="s">
        <v>21</v>
      </c>
      <c r="B51" s="19">
        <f t="shared" ref="B51:B61" si="10">SUM(C51:H51)</f>
        <v>187</v>
      </c>
      <c r="C51" s="75">
        <v>65</v>
      </c>
      <c r="D51" s="25" t="s">
        <v>44</v>
      </c>
      <c r="E51" s="25" t="s">
        <v>44</v>
      </c>
      <c r="F51" s="75">
        <v>7</v>
      </c>
      <c r="G51" s="25">
        <v>15</v>
      </c>
      <c r="H51" s="44">
        <v>100</v>
      </c>
      <c r="M51" s="38" t="s">
        <v>21</v>
      </c>
      <c r="N51" s="19">
        <f>SUM(O51:T51)</f>
        <v>224</v>
      </c>
      <c r="O51" s="75">
        <v>66</v>
      </c>
      <c r="P51" s="25" t="s">
        <v>44</v>
      </c>
      <c r="Q51" s="25" t="s">
        <v>44</v>
      </c>
      <c r="R51" s="75">
        <v>5</v>
      </c>
      <c r="S51" s="25">
        <v>24</v>
      </c>
      <c r="T51" s="45">
        <v>129</v>
      </c>
    </row>
    <row r="52" spans="1:20" ht="18" hidden="1" customHeight="1" x14ac:dyDescent="0.2">
      <c r="A52" s="38" t="s">
        <v>22</v>
      </c>
      <c r="B52" s="19">
        <f t="shared" si="10"/>
        <v>206</v>
      </c>
      <c r="C52" s="75">
        <v>96</v>
      </c>
      <c r="D52" s="25" t="s">
        <v>44</v>
      </c>
      <c r="E52" s="25" t="s">
        <v>44</v>
      </c>
      <c r="F52" s="75">
        <v>5</v>
      </c>
      <c r="G52" s="25">
        <v>19</v>
      </c>
      <c r="H52" s="44">
        <v>86</v>
      </c>
      <c r="M52" s="38" t="s">
        <v>22</v>
      </c>
      <c r="N52" s="19">
        <f>SUM(O52:T52)</f>
        <v>212</v>
      </c>
      <c r="O52" s="75">
        <v>84</v>
      </c>
      <c r="P52" s="25" t="s">
        <v>44</v>
      </c>
      <c r="Q52" s="25" t="s">
        <v>44</v>
      </c>
      <c r="R52" s="75">
        <v>2</v>
      </c>
      <c r="S52" s="25">
        <v>34</v>
      </c>
      <c r="T52" s="45">
        <v>92</v>
      </c>
    </row>
    <row r="53" spans="1:20" ht="18" hidden="1" customHeight="1" x14ac:dyDescent="0.2">
      <c r="A53" s="38" t="s">
        <v>23</v>
      </c>
      <c r="B53" s="19">
        <f t="shared" si="10"/>
        <v>286</v>
      </c>
      <c r="C53" s="75">
        <v>90</v>
      </c>
      <c r="D53" s="25" t="s">
        <v>44</v>
      </c>
      <c r="E53" s="25" t="s">
        <v>44</v>
      </c>
      <c r="F53" s="75">
        <v>2</v>
      </c>
      <c r="G53" s="25">
        <v>3</v>
      </c>
      <c r="H53" s="44">
        <v>191</v>
      </c>
      <c r="M53" s="38" t="s">
        <v>23</v>
      </c>
      <c r="N53" s="19">
        <v>110</v>
      </c>
      <c r="O53" s="75">
        <v>99</v>
      </c>
      <c r="P53" s="25" t="s">
        <v>44</v>
      </c>
      <c r="Q53" s="25" t="s">
        <v>44</v>
      </c>
      <c r="R53" s="75">
        <v>2</v>
      </c>
      <c r="S53" s="25">
        <v>8</v>
      </c>
      <c r="T53" s="45">
        <v>177</v>
      </c>
    </row>
    <row r="54" spans="1:20" ht="18" hidden="1" customHeight="1" x14ac:dyDescent="0.2">
      <c r="A54" s="38" t="s">
        <v>26</v>
      </c>
      <c r="B54" s="19">
        <f t="shared" si="10"/>
        <v>260</v>
      </c>
      <c r="C54" s="75">
        <v>71</v>
      </c>
      <c r="D54" s="25" t="s">
        <v>44</v>
      </c>
      <c r="E54" s="25" t="s">
        <v>44</v>
      </c>
      <c r="F54" s="75">
        <v>2</v>
      </c>
      <c r="G54" s="25">
        <v>12</v>
      </c>
      <c r="H54" s="44">
        <v>175</v>
      </c>
      <c r="M54" s="38" t="s">
        <v>26</v>
      </c>
      <c r="N54" s="19">
        <f>SUM(O54:T54)</f>
        <v>195</v>
      </c>
      <c r="O54" s="75">
        <v>62</v>
      </c>
      <c r="P54" s="25" t="s">
        <v>44</v>
      </c>
      <c r="Q54" s="25" t="s">
        <v>44</v>
      </c>
      <c r="R54" s="75">
        <v>4</v>
      </c>
      <c r="S54" s="25">
        <v>16</v>
      </c>
      <c r="T54" s="45">
        <v>113</v>
      </c>
    </row>
    <row r="55" spans="1:20" ht="18" hidden="1" customHeight="1" x14ac:dyDescent="0.2">
      <c r="A55" s="38" t="s">
        <v>27</v>
      </c>
      <c r="B55" s="19">
        <f t="shared" si="10"/>
        <v>242</v>
      </c>
      <c r="C55" s="75">
        <v>118</v>
      </c>
      <c r="D55" s="25" t="s">
        <v>44</v>
      </c>
      <c r="E55" s="25" t="s">
        <v>44</v>
      </c>
      <c r="F55" s="75">
        <v>7</v>
      </c>
      <c r="G55" s="25">
        <v>7</v>
      </c>
      <c r="H55" s="44">
        <v>110</v>
      </c>
      <c r="M55" s="38" t="s">
        <v>27</v>
      </c>
      <c r="N55" s="19">
        <v>100</v>
      </c>
      <c r="O55" s="75">
        <v>102</v>
      </c>
      <c r="P55" s="25" t="s">
        <v>44</v>
      </c>
      <c r="Q55" s="25" t="s">
        <v>44</v>
      </c>
      <c r="R55" s="75">
        <v>1</v>
      </c>
      <c r="S55" s="25">
        <v>8</v>
      </c>
      <c r="T55" s="45">
        <v>109</v>
      </c>
    </row>
    <row r="56" spans="1:20" ht="18" hidden="1" customHeight="1" x14ac:dyDescent="0.2">
      <c r="A56" s="38" t="s">
        <v>28</v>
      </c>
      <c r="B56" s="19">
        <f t="shared" si="10"/>
        <v>262</v>
      </c>
      <c r="C56" s="75">
        <v>125</v>
      </c>
      <c r="D56" s="25" t="s">
        <v>44</v>
      </c>
      <c r="E56" s="25" t="s">
        <v>44</v>
      </c>
      <c r="F56" s="75">
        <v>4</v>
      </c>
      <c r="G56" s="25">
        <v>8</v>
      </c>
      <c r="H56" s="44">
        <v>125</v>
      </c>
      <c r="M56" s="38" t="s">
        <v>28</v>
      </c>
      <c r="N56" s="19">
        <f t="shared" ref="N56:N61" si="11">SUM(O56:T56)</f>
        <v>284</v>
      </c>
      <c r="O56" s="75">
        <v>105</v>
      </c>
      <c r="P56" s="25" t="s">
        <v>44</v>
      </c>
      <c r="Q56" s="25" t="s">
        <v>44</v>
      </c>
      <c r="R56" s="75">
        <v>3</v>
      </c>
      <c r="S56" s="25">
        <v>11</v>
      </c>
      <c r="T56" s="45">
        <v>165</v>
      </c>
    </row>
    <row r="57" spans="1:20" ht="18" hidden="1" customHeight="1" x14ac:dyDescent="0.2">
      <c r="A57" s="38" t="s">
        <v>29</v>
      </c>
      <c r="B57" s="19">
        <f t="shared" si="10"/>
        <v>252</v>
      </c>
      <c r="C57" s="75">
        <v>140</v>
      </c>
      <c r="D57" s="25" t="s">
        <v>44</v>
      </c>
      <c r="E57" s="25" t="s">
        <v>44</v>
      </c>
      <c r="F57" s="75">
        <v>5</v>
      </c>
      <c r="G57" s="25">
        <v>7</v>
      </c>
      <c r="H57" s="25">
        <v>100</v>
      </c>
      <c r="M57" s="38" t="s">
        <v>29</v>
      </c>
      <c r="N57" s="19">
        <f t="shared" si="11"/>
        <v>340</v>
      </c>
      <c r="O57" s="75">
        <v>103</v>
      </c>
      <c r="P57" s="25" t="s">
        <v>44</v>
      </c>
      <c r="Q57" s="25" t="s">
        <v>44</v>
      </c>
      <c r="R57" s="75">
        <v>2</v>
      </c>
      <c r="S57" s="25">
        <v>7</v>
      </c>
      <c r="T57" s="25">
        <v>228</v>
      </c>
    </row>
    <row r="58" spans="1:20" ht="18" hidden="1" customHeight="1" x14ac:dyDescent="0.2">
      <c r="A58" s="38" t="s">
        <v>30</v>
      </c>
      <c r="B58" s="19">
        <f t="shared" si="10"/>
        <v>296</v>
      </c>
      <c r="C58" s="75">
        <v>134</v>
      </c>
      <c r="D58" s="25" t="s">
        <v>44</v>
      </c>
      <c r="E58" s="25" t="s">
        <v>44</v>
      </c>
      <c r="F58" s="75">
        <v>6</v>
      </c>
      <c r="G58" s="25">
        <v>5</v>
      </c>
      <c r="H58" s="25">
        <v>151</v>
      </c>
      <c r="M58" s="38" t="s">
        <v>30</v>
      </c>
      <c r="N58" s="19">
        <f t="shared" si="11"/>
        <v>348</v>
      </c>
      <c r="O58" s="75">
        <v>133</v>
      </c>
      <c r="P58" s="25" t="s">
        <v>44</v>
      </c>
      <c r="Q58" s="25" t="s">
        <v>44</v>
      </c>
      <c r="R58" s="75">
        <v>8</v>
      </c>
      <c r="S58" s="25">
        <v>8</v>
      </c>
      <c r="T58" s="25">
        <v>199</v>
      </c>
    </row>
    <row r="59" spans="1:20" ht="18" hidden="1" customHeight="1" x14ac:dyDescent="0.2">
      <c r="A59" s="38" t="s">
        <v>31</v>
      </c>
      <c r="B59" s="19">
        <f t="shared" si="10"/>
        <v>284</v>
      </c>
      <c r="C59" s="75">
        <v>126</v>
      </c>
      <c r="D59" s="25" t="s">
        <v>44</v>
      </c>
      <c r="E59" s="25" t="s">
        <v>44</v>
      </c>
      <c r="F59" s="75">
        <v>8</v>
      </c>
      <c r="G59" s="25">
        <v>3</v>
      </c>
      <c r="H59" s="25">
        <v>147</v>
      </c>
      <c r="M59" s="38" t="s">
        <v>31</v>
      </c>
      <c r="N59" s="19">
        <f t="shared" si="11"/>
        <v>293</v>
      </c>
      <c r="O59" s="75">
        <v>103</v>
      </c>
      <c r="P59" s="25" t="s">
        <v>44</v>
      </c>
      <c r="Q59" s="25" t="s">
        <v>44</v>
      </c>
      <c r="R59" s="75">
        <v>9</v>
      </c>
      <c r="S59" s="25">
        <v>11</v>
      </c>
      <c r="T59" s="25">
        <v>170</v>
      </c>
    </row>
    <row r="60" spans="1:20" ht="18" hidden="1" customHeight="1" x14ac:dyDescent="0.2">
      <c r="A60" s="38" t="s">
        <v>32</v>
      </c>
      <c r="B60" s="19">
        <f t="shared" si="10"/>
        <v>250</v>
      </c>
      <c r="C60" s="75">
        <v>113</v>
      </c>
      <c r="D60" s="25" t="s">
        <v>44</v>
      </c>
      <c r="E60" s="25" t="s">
        <v>44</v>
      </c>
      <c r="F60" s="75">
        <v>8</v>
      </c>
      <c r="G60" s="25">
        <v>14</v>
      </c>
      <c r="H60" s="25">
        <v>115</v>
      </c>
      <c r="M60" s="38" t="s">
        <v>32</v>
      </c>
      <c r="N60" s="19">
        <f t="shared" si="11"/>
        <v>248</v>
      </c>
      <c r="O60" s="75">
        <v>98</v>
      </c>
      <c r="P60" s="25" t="s">
        <v>44</v>
      </c>
      <c r="Q60" s="25" t="s">
        <v>44</v>
      </c>
      <c r="R60" s="75">
        <v>8</v>
      </c>
      <c r="S60" s="25">
        <v>20</v>
      </c>
      <c r="T60" s="25">
        <v>122</v>
      </c>
    </row>
    <row r="61" spans="1:20" ht="18" hidden="1" customHeight="1" x14ac:dyDescent="0.2">
      <c r="A61" s="38" t="s">
        <v>33</v>
      </c>
      <c r="B61" s="19">
        <f t="shared" si="10"/>
        <v>322</v>
      </c>
      <c r="C61" s="75">
        <v>83</v>
      </c>
      <c r="D61" s="25" t="s">
        <v>44</v>
      </c>
      <c r="E61" s="25" t="s">
        <v>44</v>
      </c>
      <c r="F61" s="75">
        <v>23</v>
      </c>
      <c r="G61" s="25">
        <v>13</v>
      </c>
      <c r="H61" s="25">
        <v>203</v>
      </c>
      <c r="M61" s="38" t="s">
        <v>33</v>
      </c>
      <c r="N61" s="19">
        <f t="shared" si="11"/>
        <v>337</v>
      </c>
      <c r="O61" s="75">
        <v>75</v>
      </c>
      <c r="P61" s="25" t="s">
        <v>44</v>
      </c>
      <c r="Q61" s="25" t="s">
        <v>44</v>
      </c>
      <c r="R61" s="75">
        <v>24</v>
      </c>
      <c r="S61" s="25">
        <v>15</v>
      </c>
      <c r="T61" s="25">
        <v>223</v>
      </c>
    </row>
    <row r="62" spans="1:20" ht="18" hidden="1" customHeight="1" x14ac:dyDescent="0.2">
      <c r="A62" s="38" t="s">
        <v>34</v>
      </c>
      <c r="B62" s="19">
        <f>+SUM(C62:H62)</f>
        <v>254</v>
      </c>
      <c r="C62" s="75">
        <v>83</v>
      </c>
      <c r="D62" s="31" t="s">
        <v>44</v>
      </c>
      <c r="E62" s="31" t="s">
        <v>44</v>
      </c>
      <c r="F62" s="75">
        <v>1</v>
      </c>
      <c r="G62" s="31">
        <v>6</v>
      </c>
      <c r="H62" s="31">
        <v>164</v>
      </c>
      <c r="M62" s="38" t="s">
        <v>34</v>
      </c>
      <c r="N62" s="19">
        <f>+SUM(O62:T62)</f>
        <v>301</v>
      </c>
      <c r="O62" s="75">
        <v>69</v>
      </c>
      <c r="P62" s="31" t="s">
        <v>44</v>
      </c>
      <c r="Q62" s="31" t="s">
        <v>44</v>
      </c>
      <c r="R62" s="75">
        <v>4</v>
      </c>
      <c r="S62" s="31">
        <v>5</v>
      </c>
      <c r="T62" s="31">
        <v>223</v>
      </c>
    </row>
    <row r="63" spans="1:20" ht="12" hidden="1" customHeight="1" x14ac:dyDescent="0.25">
      <c r="A63" s="39"/>
      <c r="B63" s="40"/>
      <c r="C63" s="43"/>
      <c r="D63" s="43"/>
      <c r="E63" s="43"/>
      <c r="F63" s="43"/>
      <c r="G63" s="43"/>
      <c r="H63" s="46"/>
      <c r="M63" s="39"/>
      <c r="N63" s="41"/>
      <c r="O63" s="43"/>
      <c r="P63" s="43"/>
      <c r="Q63" s="43"/>
      <c r="R63" s="43"/>
      <c r="S63" s="43"/>
      <c r="T63" s="43"/>
    </row>
    <row r="64" spans="1:20" ht="12.75" hidden="1" x14ac:dyDescent="0.2">
      <c r="H64" s="67" t="s">
        <v>49</v>
      </c>
      <c r="M64" s="9"/>
      <c r="T64" s="67" t="s">
        <v>49</v>
      </c>
    </row>
    <row r="65" spans="1:20" ht="12.75" hidden="1" x14ac:dyDescent="0.2">
      <c r="H65" s="67"/>
      <c r="M65" s="9"/>
      <c r="T65" s="67"/>
    </row>
    <row r="66" spans="1:20" ht="13.5" hidden="1" x14ac:dyDescent="0.2">
      <c r="A66" s="688" t="s">
        <v>233</v>
      </c>
      <c r="B66" s="688"/>
      <c r="C66" s="688"/>
      <c r="D66" s="688"/>
      <c r="E66" s="688"/>
      <c r="F66" s="688"/>
      <c r="G66" s="688"/>
      <c r="H66" s="688"/>
      <c r="M66" s="688" t="s">
        <v>234</v>
      </c>
      <c r="N66" s="688"/>
      <c r="O66" s="688"/>
      <c r="P66" s="688"/>
      <c r="Q66" s="688"/>
      <c r="R66" s="688"/>
      <c r="S66" s="688"/>
      <c r="T66" s="688"/>
    </row>
    <row r="67" spans="1:20" ht="13.5" hidden="1" customHeight="1" x14ac:dyDescent="0.2">
      <c r="A67" s="364" t="s">
        <v>236</v>
      </c>
      <c r="B67" s="92"/>
      <c r="C67" s="92"/>
      <c r="D67" s="92"/>
      <c r="E67" s="92"/>
      <c r="F67" s="92"/>
      <c r="G67" s="92"/>
      <c r="H67" s="92"/>
      <c r="M67" s="364" t="s">
        <v>236</v>
      </c>
      <c r="N67" s="92"/>
      <c r="O67" s="92"/>
      <c r="P67" s="92"/>
      <c r="Q67" s="92"/>
      <c r="R67" s="92"/>
      <c r="S67" s="92"/>
      <c r="T67" s="92"/>
    </row>
    <row r="68" spans="1:20" ht="12.75" hidden="1" x14ac:dyDescent="0.2">
      <c r="A68" s="98"/>
      <c r="B68" s="35"/>
      <c r="C68" s="35"/>
      <c r="D68" s="35"/>
      <c r="E68" s="35"/>
      <c r="F68" s="35"/>
      <c r="G68" s="35"/>
      <c r="H68" s="35"/>
      <c r="M68" s="98"/>
      <c r="T68" s="70"/>
    </row>
    <row r="69" spans="1:20" ht="24" hidden="1" customHeight="1" x14ac:dyDescent="0.2">
      <c r="A69" s="690" t="s">
        <v>25</v>
      </c>
      <c r="B69" s="692" t="s">
        <v>35</v>
      </c>
      <c r="C69" s="693"/>
      <c r="D69" s="693"/>
      <c r="E69" s="693"/>
      <c r="F69" s="693"/>
      <c r="G69" s="693"/>
      <c r="H69" s="693"/>
      <c r="M69" s="690" t="s">
        <v>25</v>
      </c>
      <c r="N69" s="693" t="s">
        <v>36</v>
      </c>
      <c r="O69" s="693"/>
      <c r="P69" s="693"/>
      <c r="Q69" s="693"/>
      <c r="R69" s="693"/>
      <c r="S69" s="693"/>
      <c r="T69" s="693"/>
    </row>
    <row r="70" spans="1:20" ht="24.95" hidden="1" customHeight="1" x14ac:dyDescent="0.2">
      <c r="A70" s="691"/>
      <c r="B70" s="17" t="s">
        <v>2</v>
      </c>
      <c r="C70" s="18" t="s">
        <v>0</v>
      </c>
      <c r="D70" s="18" t="s">
        <v>4</v>
      </c>
      <c r="E70" s="18" t="s">
        <v>7</v>
      </c>
      <c r="F70" s="18" t="s">
        <v>24</v>
      </c>
      <c r="G70" s="18" t="s">
        <v>3</v>
      </c>
      <c r="H70" s="37" t="s">
        <v>12</v>
      </c>
      <c r="M70" s="691"/>
      <c r="N70" s="37" t="s">
        <v>2</v>
      </c>
      <c r="O70" s="18" t="s">
        <v>0</v>
      </c>
      <c r="P70" s="18" t="s">
        <v>4</v>
      </c>
      <c r="Q70" s="18" t="s">
        <v>7</v>
      </c>
      <c r="R70" s="18" t="s">
        <v>24</v>
      </c>
      <c r="S70" s="18" t="s">
        <v>3</v>
      </c>
      <c r="T70" s="18" t="s">
        <v>12</v>
      </c>
    </row>
    <row r="71" spans="1:20" ht="17.25" hidden="1" customHeight="1" x14ac:dyDescent="0.2">
      <c r="A71" s="36">
        <v>2015</v>
      </c>
      <c r="B71" s="8"/>
      <c r="C71" s="8"/>
      <c r="D71" s="8"/>
      <c r="E71" s="8"/>
      <c r="F71" s="8"/>
      <c r="G71" s="8"/>
      <c r="H71" s="8"/>
      <c r="M71" s="36">
        <v>2015</v>
      </c>
      <c r="N71" s="42"/>
      <c r="O71" s="42"/>
      <c r="P71" s="42"/>
      <c r="Q71" s="42"/>
      <c r="R71" s="42"/>
      <c r="S71" s="42"/>
      <c r="T71" s="42"/>
    </row>
    <row r="72" spans="1:20" ht="17.25" hidden="1" customHeight="1" x14ac:dyDescent="0.2">
      <c r="A72" s="36" t="s">
        <v>2</v>
      </c>
      <c r="B72" s="19">
        <f>SUM(B73:B84)</f>
        <v>3022</v>
      </c>
      <c r="C72" s="19">
        <f>SUM(C73:C84)</f>
        <v>1718</v>
      </c>
      <c r="D72" s="19" t="s">
        <v>44</v>
      </c>
      <c r="E72" s="19" t="s">
        <v>44</v>
      </c>
      <c r="F72" s="19">
        <f>SUM(F73:F84)</f>
        <v>44</v>
      </c>
      <c r="G72" s="19">
        <f>SUM(G73:G84)</f>
        <v>141</v>
      </c>
      <c r="H72" s="19">
        <f>SUM(H73:H84)</f>
        <v>1119</v>
      </c>
      <c r="M72" s="36" t="s">
        <v>2</v>
      </c>
      <c r="N72" s="19">
        <f>SUM(N73:N84)</f>
        <v>3496</v>
      </c>
      <c r="O72" s="19">
        <f>SUM(O73:O84)</f>
        <v>1615</v>
      </c>
      <c r="P72" s="19" t="s">
        <v>44</v>
      </c>
      <c r="Q72" s="19" t="s">
        <v>44</v>
      </c>
      <c r="R72" s="19">
        <f>SUM(R73:R84)</f>
        <v>134</v>
      </c>
      <c r="S72" s="19">
        <f>SUM(S73:S84)</f>
        <v>168</v>
      </c>
      <c r="T72" s="19">
        <f>SUM(T73:T84)</f>
        <v>1579</v>
      </c>
    </row>
    <row r="73" spans="1:20" ht="17.25" hidden="1" customHeight="1" x14ac:dyDescent="0.2">
      <c r="A73" s="38" t="s">
        <v>21</v>
      </c>
      <c r="B73" s="19">
        <f t="shared" ref="B73:B83" si="12">SUM(C73:H73)</f>
        <v>271</v>
      </c>
      <c r="C73" s="25">
        <v>157</v>
      </c>
      <c r="D73" s="25" t="s">
        <v>44</v>
      </c>
      <c r="E73" s="25" t="s">
        <v>44</v>
      </c>
      <c r="F73" s="25">
        <v>3</v>
      </c>
      <c r="G73" s="25">
        <v>7</v>
      </c>
      <c r="H73" s="25">
        <v>104</v>
      </c>
      <c r="M73" s="38" t="s">
        <v>21</v>
      </c>
      <c r="N73" s="19">
        <f>SUM(O73:T73)</f>
        <v>294</v>
      </c>
      <c r="O73" s="25">
        <v>159</v>
      </c>
      <c r="P73" s="25" t="s">
        <v>44</v>
      </c>
      <c r="Q73" s="25" t="s">
        <v>44</v>
      </c>
      <c r="R73" s="25">
        <v>3</v>
      </c>
      <c r="S73" s="25">
        <v>12</v>
      </c>
      <c r="T73" s="25">
        <v>120</v>
      </c>
    </row>
    <row r="74" spans="1:20" ht="17.25" hidden="1" customHeight="1" x14ac:dyDescent="0.2">
      <c r="A74" s="38" t="s">
        <v>22</v>
      </c>
      <c r="B74" s="19">
        <f t="shared" si="12"/>
        <v>203</v>
      </c>
      <c r="C74" s="25">
        <v>108</v>
      </c>
      <c r="D74" s="25" t="s">
        <v>44</v>
      </c>
      <c r="E74" s="25" t="s">
        <v>44</v>
      </c>
      <c r="F74" s="25">
        <v>3</v>
      </c>
      <c r="G74" s="25">
        <v>9</v>
      </c>
      <c r="H74" s="25">
        <v>83</v>
      </c>
      <c r="M74" s="38" t="s">
        <v>22</v>
      </c>
      <c r="N74" s="19">
        <f t="shared" ref="N74:N83" si="13">SUM(O74:T74)</f>
        <v>300</v>
      </c>
      <c r="O74" s="25">
        <v>110</v>
      </c>
      <c r="P74" s="25" t="s">
        <v>44</v>
      </c>
      <c r="Q74" s="25" t="s">
        <v>44</v>
      </c>
      <c r="R74" s="25">
        <v>3</v>
      </c>
      <c r="S74" s="25">
        <v>11</v>
      </c>
      <c r="T74" s="25">
        <v>176</v>
      </c>
    </row>
    <row r="75" spans="1:20" ht="17.25" hidden="1" customHeight="1" x14ac:dyDescent="0.2">
      <c r="A75" s="38" t="s">
        <v>23</v>
      </c>
      <c r="B75" s="19">
        <f t="shared" si="12"/>
        <v>335</v>
      </c>
      <c r="C75" s="25">
        <v>161</v>
      </c>
      <c r="D75" s="25" t="s">
        <v>44</v>
      </c>
      <c r="E75" s="25" t="s">
        <v>44</v>
      </c>
      <c r="F75" s="25">
        <v>1</v>
      </c>
      <c r="G75" s="25">
        <v>8</v>
      </c>
      <c r="H75" s="25">
        <v>165</v>
      </c>
      <c r="M75" s="38" t="s">
        <v>23</v>
      </c>
      <c r="N75" s="19">
        <f t="shared" si="13"/>
        <v>474</v>
      </c>
      <c r="O75" s="25">
        <v>140</v>
      </c>
      <c r="P75" s="25" t="s">
        <v>44</v>
      </c>
      <c r="Q75" s="25" t="s">
        <v>44</v>
      </c>
      <c r="R75" s="25">
        <v>1</v>
      </c>
      <c r="S75" s="25">
        <v>10</v>
      </c>
      <c r="T75" s="25">
        <v>323</v>
      </c>
    </row>
    <row r="76" spans="1:20" ht="17.25" hidden="1" customHeight="1" x14ac:dyDescent="0.2">
      <c r="A76" s="38" t="s">
        <v>26</v>
      </c>
      <c r="B76" s="19">
        <f t="shared" si="12"/>
        <v>285</v>
      </c>
      <c r="C76" s="25">
        <v>179</v>
      </c>
      <c r="D76" s="25" t="s">
        <v>44</v>
      </c>
      <c r="E76" s="25" t="s">
        <v>44</v>
      </c>
      <c r="F76" s="25">
        <v>2</v>
      </c>
      <c r="G76" s="25">
        <v>11</v>
      </c>
      <c r="H76" s="25">
        <v>93</v>
      </c>
      <c r="M76" s="38" t="s">
        <v>26</v>
      </c>
      <c r="N76" s="19">
        <f t="shared" si="13"/>
        <v>305</v>
      </c>
      <c r="O76" s="25">
        <v>163</v>
      </c>
      <c r="P76" s="25" t="s">
        <v>44</v>
      </c>
      <c r="Q76" s="25" t="s">
        <v>44</v>
      </c>
      <c r="R76" s="25">
        <v>1</v>
      </c>
      <c r="S76" s="25">
        <v>13</v>
      </c>
      <c r="T76" s="25">
        <v>128</v>
      </c>
    </row>
    <row r="77" spans="1:20" ht="17.25" hidden="1" customHeight="1" x14ac:dyDescent="0.2">
      <c r="A77" s="38" t="s">
        <v>27</v>
      </c>
      <c r="B77" s="19">
        <f t="shared" si="12"/>
        <v>173</v>
      </c>
      <c r="C77" s="25">
        <v>121</v>
      </c>
      <c r="D77" s="25" t="s">
        <v>44</v>
      </c>
      <c r="E77" s="25" t="s">
        <v>44</v>
      </c>
      <c r="F77" s="25">
        <v>8</v>
      </c>
      <c r="G77" s="25">
        <v>8</v>
      </c>
      <c r="H77" s="25">
        <v>36</v>
      </c>
      <c r="M77" s="38" t="s">
        <v>27</v>
      </c>
      <c r="N77" s="19">
        <f t="shared" si="13"/>
        <v>184</v>
      </c>
      <c r="O77" s="25">
        <v>119</v>
      </c>
      <c r="P77" s="25" t="s">
        <v>44</v>
      </c>
      <c r="Q77" s="25" t="s">
        <v>44</v>
      </c>
      <c r="R77" s="25">
        <v>3</v>
      </c>
      <c r="S77" s="25">
        <v>13</v>
      </c>
      <c r="T77" s="25">
        <v>49</v>
      </c>
    </row>
    <row r="78" spans="1:20" ht="17.25" hidden="1" customHeight="1" x14ac:dyDescent="0.2">
      <c r="A78" s="38" t="s">
        <v>28</v>
      </c>
      <c r="B78" s="19">
        <f t="shared" si="12"/>
        <v>271</v>
      </c>
      <c r="C78" s="25">
        <v>140</v>
      </c>
      <c r="D78" s="25" t="s">
        <v>44</v>
      </c>
      <c r="E78" s="25" t="s">
        <v>44</v>
      </c>
      <c r="F78" s="25">
        <v>5</v>
      </c>
      <c r="G78" s="25">
        <v>12</v>
      </c>
      <c r="H78" s="25">
        <v>114</v>
      </c>
      <c r="M78" s="38" t="s">
        <v>28</v>
      </c>
      <c r="N78" s="19">
        <f t="shared" si="13"/>
        <v>197</v>
      </c>
      <c r="O78" s="25">
        <v>117</v>
      </c>
      <c r="P78" s="25" t="s">
        <v>44</v>
      </c>
      <c r="Q78" s="25" t="s">
        <v>44</v>
      </c>
      <c r="R78" s="25">
        <v>22</v>
      </c>
      <c r="S78" s="25">
        <v>12</v>
      </c>
      <c r="T78" s="25">
        <v>46</v>
      </c>
    </row>
    <row r="79" spans="1:20" ht="17.25" hidden="1" customHeight="1" x14ac:dyDescent="0.2">
      <c r="A79" s="38" t="s">
        <v>29</v>
      </c>
      <c r="B79" s="19">
        <f t="shared" si="12"/>
        <v>240</v>
      </c>
      <c r="C79" s="25">
        <v>149</v>
      </c>
      <c r="D79" s="25" t="s">
        <v>44</v>
      </c>
      <c r="E79" s="25" t="s">
        <v>44</v>
      </c>
      <c r="F79" s="25">
        <v>1</v>
      </c>
      <c r="G79" s="25">
        <v>18</v>
      </c>
      <c r="H79" s="25">
        <v>72</v>
      </c>
      <c r="M79" s="38" t="s">
        <v>29</v>
      </c>
      <c r="N79" s="19">
        <f t="shared" si="13"/>
        <v>253</v>
      </c>
      <c r="O79" s="25">
        <v>147</v>
      </c>
      <c r="P79" s="25" t="s">
        <v>44</v>
      </c>
      <c r="Q79" s="25" t="s">
        <v>44</v>
      </c>
      <c r="R79" s="25">
        <v>11</v>
      </c>
      <c r="S79" s="25">
        <v>19</v>
      </c>
      <c r="T79" s="25">
        <v>76</v>
      </c>
    </row>
    <row r="80" spans="1:20" ht="17.25" hidden="1" customHeight="1" x14ac:dyDescent="0.2">
      <c r="A80" s="38" t="s">
        <v>30</v>
      </c>
      <c r="B80" s="19">
        <f t="shared" si="12"/>
        <v>263</v>
      </c>
      <c r="C80" s="25">
        <v>153</v>
      </c>
      <c r="D80" s="25" t="s">
        <v>44</v>
      </c>
      <c r="E80" s="25" t="s">
        <v>44</v>
      </c>
      <c r="F80" s="25">
        <v>3</v>
      </c>
      <c r="G80" s="25">
        <v>14</v>
      </c>
      <c r="H80" s="25">
        <v>93</v>
      </c>
      <c r="M80" s="38" t="s">
        <v>30</v>
      </c>
      <c r="N80" s="19">
        <f t="shared" si="13"/>
        <v>278</v>
      </c>
      <c r="O80" s="25">
        <v>127</v>
      </c>
      <c r="P80" s="25" t="s">
        <v>44</v>
      </c>
      <c r="Q80" s="25" t="s">
        <v>44</v>
      </c>
      <c r="R80" s="25">
        <v>10</v>
      </c>
      <c r="S80" s="25">
        <v>15</v>
      </c>
      <c r="T80" s="25">
        <v>126</v>
      </c>
    </row>
    <row r="81" spans="1:20" ht="17.25" hidden="1" customHeight="1" x14ac:dyDescent="0.2">
      <c r="A81" s="38" t="s">
        <v>31</v>
      </c>
      <c r="B81" s="19">
        <f t="shared" si="12"/>
        <v>345</v>
      </c>
      <c r="C81" s="25">
        <v>218</v>
      </c>
      <c r="D81" s="25" t="s">
        <v>44</v>
      </c>
      <c r="E81" s="25" t="s">
        <v>44</v>
      </c>
      <c r="F81" s="25">
        <v>2</v>
      </c>
      <c r="G81" s="25">
        <v>10</v>
      </c>
      <c r="H81" s="25">
        <v>115</v>
      </c>
      <c r="M81" s="38" t="s">
        <v>31</v>
      </c>
      <c r="N81" s="19">
        <f t="shared" si="13"/>
        <v>322</v>
      </c>
      <c r="O81" s="25">
        <v>193</v>
      </c>
      <c r="P81" s="25" t="s">
        <v>44</v>
      </c>
      <c r="Q81" s="25" t="s">
        <v>44</v>
      </c>
      <c r="R81" s="25">
        <v>7</v>
      </c>
      <c r="S81" s="25">
        <v>10</v>
      </c>
      <c r="T81" s="25">
        <v>112</v>
      </c>
    </row>
    <row r="82" spans="1:20" ht="17.25" hidden="1" customHeight="1" x14ac:dyDescent="0.2">
      <c r="A82" s="38" t="s">
        <v>32</v>
      </c>
      <c r="B82" s="19">
        <f t="shared" si="12"/>
        <v>227</v>
      </c>
      <c r="C82" s="25">
        <v>127</v>
      </c>
      <c r="D82" s="25" t="s">
        <v>44</v>
      </c>
      <c r="E82" s="25" t="s">
        <v>44</v>
      </c>
      <c r="F82" s="25">
        <v>3</v>
      </c>
      <c r="G82" s="25">
        <v>23</v>
      </c>
      <c r="H82" s="25">
        <v>74</v>
      </c>
      <c r="M82" s="38" t="s">
        <v>32</v>
      </c>
      <c r="N82" s="19">
        <f t="shared" si="13"/>
        <v>269</v>
      </c>
      <c r="O82" s="25">
        <v>133</v>
      </c>
      <c r="P82" s="25" t="s">
        <v>44</v>
      </c>
      <c r="Q82" s="25" t="s">
        <v>44</v>
      </c>
      <c r="R82" s="25">
        <v>26</v>
      </c>
      <c r="S82" s="25">
        <v>27</v>
      </c>
      <c r="T82" s="25">
        <v>83</v>
      </c>
    </row>
    <row r="83" spans="1:20" ht="17.25" hidden="1" customHeight="1" x14ac:dyDescent="0.2">
      <c r="A83" s="38" t="s">
        <v>33</v>
      </c>
      <c r="B83" s="19">
        <f t="shared" si="12"/>
        <v>198</v>
      </c>
      <c r="C83" s="25">
        <v>92</v>
      </c>
      <c r="D83" s="25" t="s">
        <v>44</v>
      </c>
      <c r="E83" s="25" t="s">
        <v>44</v>
      </c>
      <c r="F83" s="25">
        <v>9</v>
      </c>
      <c r="G83" s="25">
        <v>10</v>
      </c>
      <c r="H83" s="25">
        <v>87</v>
      </c>
      <c r="M83" s="38" t="s">
        <v>33</v>
      </c>
      <c r="N83" s="19">
        <f t="shared" si="13"/>
        <v>292</v>
      </c>
      <c r="O83" s="25">
        <v>92</v>
      </c>
      <c r="P83" s="25" t="s">
        <v>44</v>
      </c>
      <c r="Q83" s="25" t="s">
        <v>44</v>
      </c>
      <c r="R83" s="25">
        <v>31</v>
      </c>
      <c r="S83" s="25">
        <v>10</v>
      </c>
      <c r="T83" s="25">
        <v>159</v>
      </c>
    </row>
    <row r="84" spans="1:20" ht="17.25" hidden="1" customHeight="1" x14ac:dyDescent="0.2">
      <c r="A84" s="38" t="s">
        <v>34</v>
      </c>
      <c r="B84" s="19">
        <f>+SUM(C84:H84)</f>
        <v>211</v>
      </c>
      <c r="C84" s="25">
        <v>113</v>
      </c>
      <c r="D84" s="25" t="s">
        <v>44</v>
      </c>
      <c r="E84" s="25" t="s">
        <v>44</v>
      </c>
      <c r="F84" s="25">
        <v>4</v>
      </c>
      <c r="G84" s="25">
        <v>11</v>
      </c>
      <c r="H84" s="25">
        <v>83</v>
      </c>
      <c r="M84" s="38" t="s">
        <v>34</v>
      </c>
      <c r="N84" s="19">
        <f>SUM(O84:T84)</f>
        <v>328</v>
      </c>
      <c r="O84" s="25">
        <v>115</v>
      </c>
      <c r="P84" s="25" t="s">
        <v>44</v>
      </c>
      <c r="Q84" s="25" t="s">
        <v>44</v>
      </c>
      <c r="R84" s="25">
        <v>16</v>
      </c>
      <c r="S84" s="25">
        <v>16</v>
      </c>
      <c r="T84" s="25">
        <v>181</v>
      </c>
    </row>
    <row r="85" spans="1:20" ht="6" hidden="1" customHeight="1" x14ac:dyDescent="0.25">
      <c r="A85" s="39"/>
      <c r="B85" s="40"/>
      <c r="C85" s="43"/>
      <c r="D85" s="43"/>
      <c r="E85" s="43"/>
      <c r="F85" s="43"/>
      <c r="G85" s="43"/>
      <c r="H85" s="46"/>
      <c r="M85" s="39"/>
      <c r="N85" s="41"/>
      <c r="O85" s="43"/>
      <c r="P85" s="43"/>
      <c r="Q85" s="43"/>
      <c r="R85" s="43"/>
      <c r="S85" s="43"/>
      <c r="T85" s="43"/>
    </row>
    <row r="86" spans="1:20" hidden="1" x14ac:dyDescent="0.2">
      <c r="A86" s="360"/>
      <c r="B86" s="360"/>
      <c r="C86" s="360"/>
      <c r="D86" s="360"/>
      <c r="E86" s="360"/>
      <c r="F86" s="360"/>
      <c r="G86" s="360"/>
      <c r="H86" s="361" t="s">
        <v>49</v>
      </c>
      <c r="M86" s="68"/>
      <c r="T86" s="361" t="s">
        <v>49</v>
      </c>
    </row>
    <row r="87" spans="1:20" ht="13.5" hidden="1" x14ac:dyDescent="0.2">
      <c r="A87" s="688" t="s">
        <v>234</v>
      </c>
      <c r="B87" s="688"/>
      <c r="C87" s="688"/>
      <c r="D87" s="688"/>
      <c r="E87" s="688"/>
      <c r="F87" s="688"/>
      <c r="G87" s="688"/>
      <c r="H87" s="688"/>
      <c r="M87" s="688" t="s">
        <v>234</v>
      </c>
      <c r="N87" s="688"/>
      <c r="O87" s="688"/>
      <c r="P87" s="688"/>
      <c r="Q87" s="688"/>
      <c r="R87" s="688"/>
      <c r="S87" s="688"/>
      <c r="T87" s="688"/>
    </row>
    <row r="88" spans="1:20" ht="13.5" hidden="1" customHeight="1" x14ac:dyDescent="0.2">
      <c r="A88" s="364" t="s">
        <v>246</v>
      </c>
      <c r="B88" s="364"/>
      <c r="C88" s="364"/>
      <c r="D88" s="364"/>
      <c r="E88" s="364"/>
      <c r="F88" s="364"/>
      <c r="G88" s="364"/>
      <c r="H88" s="364"/>
      <c r="M88" s="364" t="s">
        <v>246</v>
      </c>
      <c r="N88" s="364"/>
      <c r="O88" s="364"/>
      <c r="P88" s="364"/>
      <c r="Q88" s="364"/>
      <c r="R88" s="364"/>
      <c r="S88" s="364"/>
      <c r="T88" s="364"/>
    </row>
    <row r="89" spans="1:20" ht="8.25" hidden="1" customHeight="1" x14ac:dyDescent="0.2">
      <c r="A89" s="98"/>
      <c r="B89" s="35"/>
      <c r="C89" s="35"/>
      <c r="D89" s="35"/>
      <c r="E89" s="35"/>
      <c r="F89" s="35"/>
      <c r="G89" s="35"/>
      <c r="H89" s="35"/>
      <c r="M89" s="98"/>
      <c r="T89" s="70"/>
    </row>
    <row r="90" spans="1:20" ht="24" hidden="1" customHeight="1" x14ac:dyDescent="0.2">
      <c r="A90" s="690" t="s">
        <v>25</v>
      </c>
      <c r="B90" s="692" t="s">
        <v>35</v>
      </c>
      <c r="C90" s="693"/>
      <c r="D90" s="693"/>
      <c r="E90" s="693"/>
      <c r="F90" s="693"/>
      <c r="G90" s="693"/>
      <c r="H90" s="693"/>
      <c r="M90" s="690" t="s">
        <v>25</v>
      </c>
      <c r="N90" s="693" t="s">
        <v>36</v>
      </c>
      <c r="O90" s="693"/>
      <c r="P90" s="693"/>
      <c r="Q90" s="693"/>
      <c r="R90" s="693"/>
      <c r="S90" s="693"/>
      <c r="T90" s="693"/>
    </row>
    <row r="91" spans="1:20" ht="24.95" hidden="1" customHeight="1" x14ac:dyDescent="0.2">
      <c r="A91" s="691"/>
      <c r="B91" s="17" t="s">
        <v>2</v>
      </c>
      <c r="C91" s="18" t="s">
        <v>0</v>
      </c>
      <c r="D91" s="18" t="s">
        <v>4</v>
      </c>
      <c r="E91" s="18" t="s">
        <v>7</v>
      </c>
      <c r="F91" s="18" t="s">
        <v>24</v>
      </c>
      <c r="G91" s="18" t="s">
        <v>3</v>
      </c>
      <c r="H91" s="37" t="s">
        <v>12</v>
      </c>
      <c r="M91" s="691"/>
      <c r="N91" s="37" t="s">
        <v>2</v>
      </c>
      <c r="O91" s="18" t="s">
        <v>0</v>
      </c>
      <c r="P91" s="18" t="s">
        <v>4</v>
      </c>
      <c r="Q91" s="18" t="s">
        <v>7</v>
      </c>
      <c r="R91" s="18" t="s">
        <v>24</v>
      </c>
      <c r="S91" s="18" t="s">
        <v>3</v>
      </c>
      <c r="T91" s="18" t="s">
        <v>12</v>
      </c>
    </row>
    <row r="92" spans="1:20" ht="17.25" hidden="1" customHeight="1" x14ac:dyDescent="0.2">
      <c r="A92" s="36">
        <v>2016</v>
      </c>
      <c r="B92" s="8"/>
      <c r="C92" s="8"/>
      <c r="D92" s="8"/>
      <c r="E92" s="8"/>
      <c r="F92" s="8"/>
      <c r="G92" s="8"/>
      <c r="H92" s="8"/>
      <c r="M92" s="36">
        <v>2016</v>
      </c>
      <c r="N92" s="42"/>
      <c r="O92" s="42"/>
      <c r="P92" s="42"/>
      <c r="Q92" s="42"/>
      <c r="R92" s="42"/>
      <c r="S92" s="42"/>
      <c r="T92" s="42"/>
    </row>
    <row r="93" spans="1:20" ht="17.25" hidden="1" customHeight="1" x14ac:dyDescent="0.2">
      <c r="A93" s="36" t="s">
        <v>2</v>
      </c>
      <c r="B93" s="19">
        <f t="shared" ref="B93:H93" si="14">SUM(B94:B105)</f>
        <v>4933</v>
      </c>
      <c r="C93" s="19">
        <f t="shared" si="14"/>
        <v>1796</v>
      </c>
      <c r="D93" s="19">
        <f t="shared" si="14"/>
        <v>470</v>
      </c>
      <c r="E93" s="19">
        <f t="shared" si="14"/>
        <v>25</v>
      </c>
      <c r="F93" s="19">
        <f t="shared" si="14"/>
        <v>73</v>
      </c>
      <c r="G93" s="19">
        <f t="shared" si="14"/>
        <v>210</v>
      </c>
      <c r="H93" s="19">
        <f t="shared" si="14"/>
        <v>2359</v>
      </c>
      <c r="M93" s="36" t="s">
        <v>2</v>
      </c>
      <c r="N93" s="409">
        <f t="shared" ref="N93:T93" si="15">SUM(N94:N105)</f>
        <v>5362</v>
      </c>
      <c r="O93" s="409">
        <f t="shared" si="15"/>
        <v>1738</v>
      </c>
      <c r="P93" s="409">
        <f t="shared" si="15"/>
        <v>483</v>
      </c>
      <c r="Q93" s="409">
        <f t="shared" si="15"/>
        <v>8</v>
      </c>
      <c r="R93" s="409">
        <f t="shared" si="15"/>
        <v>253</v>
      </c>
      <c r="S93" s="409">
        <f t="shared" si="15"/>
        <v>246</v>
      </c>
      <c r="T93" s="409">
        <f t="shared" si="15"/>
        <v>2634</v>
      </c>
    </row>
    <row r="94" spans="1:20" ht="17.25" hidden="1" customHeight="1" x14ac:dyDescent="0.2">
      <c r="A94" s="38" t="s">
        <v>21</v>
      </c>
      <c r="B94" s="19">
        <f t="shared" ref="B94:B104" si="16">SUM(C94:H94)</f>
        <v>266</v>
      </c>
      <c r="C94" s="410">
        <v>124</v>
      </c>
      <c r="D94" s="410">
        <v>20</v>
      </c>
      <c r="E94" s="410">
        <v>0</v>
      </c>
      <c r="F94" s="410">
        <v>2</v>
      </c>
      <c r="G94" s="410">
        <v>27</v>
      </c>
      <c r="H94" s="410">
        <v>93</v>
      </c>
      <c r="M94" s="38" t="s">
        <v>21</v>
      </c>
      <c r="N94" s="409">
        <f>SUM(O94:T94)</f>
        <v>280</v>
      </c>
      <c r="O94" s="410">
        <v>126</v>
      </c>
      <c r="P94" s="410">
        <v>20</v>
      </c>
      <c r="Q94" s="410">
        <v>0</v>
      </c>
      <c r="R94" s="410">
        <v>10</v>
      </c>
      <c r="S94" s="410">
        <v>27</v>
      </c>
      <c r="T94" s="410">
        <v>97</v>
      </c>
    </row>
    <row r="95" spans="1:20" ht="17.25" hidden="1" customHeight="1" x14ac:dyDescent="0.2">
      <c r="A95" s="38" t="s">
        <v>22</v>
      </c>
      <c r="B95" s="19">
        <f t="shared" si="16"/>
        <v>319</v>
      </c>
      <c r="C95" s="410">
        <v>131</v>
      </c>
      <c r="D95" s="410">
        <v>10</v>
      </c>
      <c r="E95" s="410">
        <v>4</v>
      </c>
      <c r="F95" s="410">
        <v>1</v>
      </c>
      <c r="G95" s="410">
        <v>14</v>
      </c>
      <c r="H95" s="410">
        <v>159</v>
      </c>
      <c r="M95" s="38" t="s">
        <v>22</v>
      </c>
      <c r="N95" s="409">
        <f t="shared" ref="N95:N104" si="17">SUM(O95:T95)</f>
        <v>555</v>
      </c>
      <c r="O95" s="410">
        <v>132</v>
      </c>
      <c r="P95" s="410">
        <v>9</v>
      </c>
      <c r="Q95" s="410">
        <v>2</v>
      </c>
      <c r="R95" s="410">
        <v>13</v>
      </c>
      <c r="S95" s="410">
        <v>18</v>
      </c>
      <c r="T95" s="410">
        <v>381</v>
      </c>
    </row>
    <row r="96" spans="1:20" ht="17.25" hidden="1" customHeight="1" x14ac:dyDescent="0.2">
      <c r="A96" s="38" t="s">
        <v>23</v>
      </c>
      <c r="B96" s="19">
        <f t="shared" si="16"/>
        <v>1070</v>
      </c>
      <c r="C96" s="410">
        <v>301</v>
      </c>
      <c r="D96" s="410">
        <v>111</v>
      </c>
      <c r="E96" s="410">
        <v>3</v>
      </c>
      <c r="F96" s="410">
        <v>3</v>
      </c>
      <c r="G96" s="410">
        <v>20</v>
      </c>
      <c r="H96" s="410">
        <v>632</v>
      </c>
      <c r="M96" s="38" t="s">
        <v>23</v>
      </c>
      <c r="N96" s="409">
        <f t="shared" si="17"/>
        <v>761</v>
      </c>
      <c r="O96" s="410">
        <v>257</v>
      </c>
      <c r="P96" s="410">
        <v>110</v>
      </c>
      <c r="Q96" s="410">
        <v>1</v>
      </c>
      <c r="R96" s="410">
        <v>18</v>
      </c>
      <c r="S96" s="410">
        <v>21</v>
      </c>
      <c r="T96" s="410">
        <v>354</v>
      </c>
    </row>
    <row r="97" spans="1:20" ht="17.25" hidden="1" customHeight="1" x14ac:dyDescent="0.2">
      <c r="A97" s="38" t="s">
        <v>26</v>
      </c>
      <c r="B97" s="19">
        <f t="shared" si="16"/>
        <v>479</v>
      </c>
      <c r="C97" s="410">
        <v>200</v>
      </c>
      <c r="D97" s="410">
        <v>19</v>
      </c>
      <c r="E97" s="410">
        <v>3</v>
      </c>
      <c r="F97" s="410">
        <v>2</v>
      </c>
      <c r="G97" s="410">
        <v>27</v>
      </c>
      <c r="H97" s="410">
        <v>228</v>
      </c>
      <c r="M97" s="38" t="s">
        <v>26</v>
      </c>
      <c r="N97" s="409">
        <f t="shared" si="17"/>
        <v>589</v>
      </c>
      <c r="O97" s="410">
        <v>178</v>
      </c>
      <c r="P97" s="410">
        <v>18</v>
      </c>
      <c r="Q97" s="410">
        <v>1</v>
      </c>
      <c r="R97" s="410">
        <v>53</v>
      </c>
      <c r="S97" s="410">
        <v>28</v>
      </c>
      <c r="T97" s="410">
        <v>311</v>
      </c>
    </row>
    <row r="98" spans="1:20" ht="17.25" hidden="1" customHeight="1" x14ac:dyDescent="0.2">
      <c r="A98" s="38" t="s">
        <v>27</v>
      </c>
      <c r="B98" s="19">
        <f t="shared" si="16"/>
        <v>517</v>
      </c>
      <c r="C98" s="410">
        <v>239</v>
      </c>
      <c r="D98" s="410">
        <v>15</v>
      </c>
      <c r="E98" s="410">
        <v>2</v>
      </c>
      <c r="F98" s="410">
        <v>8</v>
      </c>
      <c r="G98" s="410">
        <v>9</v>
      </c>
      <c r="H98" s="410">
        <v>244</v>
      </c>
      <c r="M98" s="38" t="s">
        <v>27</v>
      </c>
      <c r="N98" s="409">
        <f t="shared" si="17"/>
        <v>558</v>
      </c>
      <c r="O98" s="410">
        <v>217</v>
      </c>
      <c r="P98" s="410">
        <v>14</v>
      </c>
      <c r="Q98" s="410">
        <v>2</v>
      </c>
      <c r="R98" s="410">
        <v>17</v>
      </c>
      <c r="S98" s="410">
        <v>8</v>
      </c>
      <c r="T98" s="410">
        <v>300</v>
      </c>
    </row>
    <row r="99" spans="1:20" ht="17.25" hidden="1" customHeight="1" x14ac:dyDescent="0.2">
      <c r="A99" s="38" t="s">
        <v>28</v>
      </c>
      <c r="B99" s="19">
        <f t="shared" si="16"/>
        <v>284</v>
      </c>
      <c r="C99" s="410">
        <v>144</v>
      </c>
      <c r="D99" s="410">
        <v>14</v>
      </c>
      <c r="E99" s="410">
        <v>0</v>
      </c>
      <c r="F99" s="410">
        <v>4</v>
      </c>
      <c r="G99" s="410">
        <v>0</v>
      </c>
      <c r="H99" s="410">
        <v>122</v>
      </c>
      <c r="M99" s="38" t="s">
        <v>28</v>
      </c>
      <c r="N99" s="409">
        <f t="shared" si="17"/>
        <v>350</v>
      </c>
      <c r="O99" s="410">
        <v>170</v>
      </c>
      <c r="P99" s="410">
        <v>21</v>
      </c>
      <c r="Q99" s="410">
        <v>0</v>
      </c>
      <c r="R99" s="410">
        <v>11</v>
      </c>
      <c r="S99" s="410">
        <v>0</v>
      </c>
      <c r="T99" s="410">
        <v>148</v>
      </c>
    </row>
    <row r="100" spans="1:20" ht="17.25" hidden="1" customHeight="1" x14ac:dyDescent="0.2">
      <c r="A100" s="38" t="s">
        <v>29</v>
      </c>
      <c r="B100" s="19">
        <f t="shared" si="16"/>
        <v>379</v>
      </c>
      <c r="C100" s="410">
        <v>179</v>
      </c>
      <c r="D100" s="410">
        <v>10</v>
      </c>
      <c r="E100" s="410">
        <v>0</v>
      </c>
      <c r="F100" s="410">
        <v>6</v>
      </c>
      <c r="G100" s="410">
        <v>27</v>
      </c>
      <c r="H100" s="410">
        <v>157</v>
      </c>
      <c r="M100" s="38" t="s">
        <v>29</v>
      </c>
      <c r="N100" s="409">
        <f t="shared" si="17"/>
        <v>415</v>
      </c>
      <c r="O100" s="410">
        <v>190</v>
      </c>
      <c r="P100" s="410">
        <v>10</v>
      </c>
      <c r="Q100" s="410">
        <v>0</v>
      </c>
      <c r="R100" s="410">
        <v>14</v>
      </c>
      <c r="S100" s="410">
        <v>31</v>
      </c>
      <c r="T100" s="410">
        <v>170</v>
      </c>
    </row>
    <row r="101" spans="1:20" ht="17.25" hidden="1" customHeight="1" x14ac:dyDescent="0.2">
      <c r="A101" s="38" t="s">
        <v>30</v>
      </c>
      <c r="B101" s="19">
        <f t="shared" si="16"/>
        <v>247</v>
      </c>
      <c r="C101" s="410">
        <v>114</v>
      </c>
      <c r="D101" s="410">
        <v>21</v>
      </c>
      <c r="E101" s="410">
        <v>3</v>
      </c>
      <c r="F101" s="410">
        <v>8</v>
      </c>
      <c r="G101" s="410">
        <v>24</v>
      </c>
      <c r="H101" s="410">
        <v>77</v>
      </c>
      <c r="M101" s="38" t="s">
        <v>30</v>
      </c>
      <c r="N101" s="409">
        <f t="shared" si="17"/>
        <v>296</v>
      </c>
      <c r="O101" s="410">
        <v>103</v>
      </c>
      <c r="P101" s="410">
        <v>28</v>
      </c>
      <c r="Q101" s="410">
        <v>0</v>
      </c>
      <c r="R101" s="410">
        <v>19</v>
      </c>
      <c r="S101" s="410">
        <v>30</v>
      </c>
      <c r="T101" s="410">
        <v>116</v>
      </c>
    </row>
    <row r="102" spans="1:20" ht="17.25" hidden="1" customHeight="1" x14ac:dyDescent="0.2">
      <c r="A102" s="38" t="s">
        <v>31</v>
      </c>
      <c r="B102" s="19">
        <f t="shared" si="16"/>
        <v>378</v>
      </c>
      <c r="C102" s="410">
        <v>117</v>
      </c>
      <c r="D102" s="410">
        <v>23</v>
      </c>
      <c r="E102" s="410">
        <v>5</v>
      </c>
      <c r="F102" s="410">
        <v>18</v>
      </c>
      <c r="G102" s="410">
        <v>20</v>
      </c>
      <c r="H102" s="410">
        <v>195</v>
      </c>
      <c r="M102" s="38" t="s">
        <v>31</v>
      </c>
      <c r="N102" s="409">
        <f t="shared" si="17"/>
        <v>415</v>
      </c>
      <c r="O102" s="410">
        <v>133</v>
      </c>
      <c r="P102" s="410">
        <v>23</v>
      </c>
      <c r="Q102" s="410">
        <v>2</v>
      </c>
      <c r="R102" s="410">
        <v>23</v>
      </c>
      <c r="S102" s="410">
        <v>30</v>
      </c>
      <c r="T102" s="410">
        <v>204</v>
      </c>
    </row>
    <row r="103" spans="1:20" ht="17.25" hidden="1" customHeight="1" x14ac:dyDescent="0.2">
      <c r="A103" s="38" t="s">
        <v>32</v>
      </c>
      <c r="B103" s="19">
        <f t="shared" si="16"/>
        <v>289</v>
      </c>
      <c r="C103" s="410">
        <v>101</v>
      </c>
      <c r="D103" s="410">
        <v>30</v>
      </c>
      <c r="E103" s="410">
        <v>2</v>
      </c>
      <c r="F103" s="410">
        <v>9</v>
      </c>
      <c r="G103" s="410">
        <v>26</v>
      </c>
      <c r="H103" s="410">
        <v>121</v>
      </c>
      <c r="M103" s="38" t="s">
        <v>32</v>
      </c>
      <c r="N103" s="409">
        <f t="shared" si="17"/>
        <v>320</v>
      </c>
      <c r="O103" s="410">
        <v>99</v>
      </c>
      <c r="P103" s="410">
        <v>28</v>
      </c>
      <c r="Q103" s="410">
        <v>0</v>
      </c>
      <c r="R103" s="410">
        <v>34</v>
      </c>
      <c r="S103" s="410">
        <v>33</v>
      </c>
      <c r="T103" s="410">
        <v>126</v>
      </c>
    </row>
    <row r="104" spans="1:20" ht="17.25" hidden="1" customHeight="1" x14ac:dyDescent="0.2">
      <c r="A104" s="38" t="s">
        <v>33</v>
      </c>
      <c r="B104" s="19">
        <f t="shared" si="16"/>
        <v>341</v>
      </c>
      <c r="C104" s="410">
        <v>67</v>
      </c>
      <c r="D104" s="410">
        <v>109</v>
      </c>
      <c r="E104" s="410">
        <v>1</v>
      </c>
      <c r="F104" s="410">
        <v>6</v>
      </c>
      <c r="G104" s="410">
        <v>1</v>
      </c>
      <c r="H104" s="410">
        <v>157</v>
      </c>
      <c r="M104" s="38" t="s">
        <v>33</v>
      </c>
      <c r="N104" s="409">
        <f t="shared" si="17"/>
        <v>381</v>
      </c>
      <c r="O104" s="410">
        <v>65</v>
      </c>
      <c r="P104" s="410">
        <v>112</v>
      </c>
      <c r="Q104" s="410">
        <v>0</v>
      </c>
      <c r="R104" s="410">
        <v>25</v>
      </c>
      <c r="S104" s="410">
        <v>3</v>
      </c>
      <c r="T104" s="410">
        <v>176</v>
      </c>
    </row>
    <row r="105" spans="1:20" ht="17.25" hidden="1" customHeight="1" x14ac:dyDescent="0.2">
      <c r="A105" s="38" t="s">
        <v>34</v>
      </c>
      <c r="B105" s="19">
        <f>+SUM(C105:H105)</f>
        <v>364</v>
      </c>
      <c r="C105" s="410">
        <v>79</v>
      </c>
      <c r="D105" s="410">
        <v>88</v>
      </c>
      <c r="E105" s="410">
        <v>2</v>
      </c>
      <c r="F105" s="410">
        <v>6</v>
      </c>
      <c r="G105" s="410">
        <v>15</v>
      </c>
      <c r="H105" s="410">
        <v>174</v>
      </c>
      <c r="M105" s="38" t="s">
        <v>34</v>
      </c>
      <c r="N105" s="409">
        <f>SUM(O105:T105)</f>
        <v>442</v>
      </c>
      <c r="O105" s="410">
        <v>68</v>
      </c>
      <c r="P105" s="410">
        <v>90</v>
      </c>
      <c r="Q105" s="410">
        <v>0</v>
      </c>
      <c r="R105" s="410">
        <v>16</v>
      </c>
      <c r="S105" s="410">
        <v>17</v>
      </c>
      <c r="T105" s="410">
        <v>251</v>
      </c>
    </row>
    <row r="106" spans="1:20" ht="5.0999999999999996" hidden="1" customHeight="1" x14ac:dyDescent="0.25">
      <c r="A106" s="39"/>
      <c r="B106" s="40"/>
      <c r="C106" s="43"/>
      <c r="D106" s="43"/>
      <c r="E106" s="43"/>
      <c r="F106" s="43"/>
      <c r="G106" s="43"/>
      <c r="H106" s="46"/>
      <c r="M106" s="39"/>
      <c r="N106" s="41"/>
      <c r="O106" s="43"/>
      <c r="P106" s="43"/>
      <c r="Q106" s="43"/>
      <c r="R106" s="43"/>
      <c r="S106" s="43"/>
      <c r="T106" s="43"/>
    </row>
    <row r="107" spans="1:20" hidden="1" x14ac:dyDescent="0.2">
      <c r="A107" s="360"/>
      <c r="B107" s="360"/>
      <c r="C107" s="360"/>
      <c r="D107" s="360"/>
      <c r="E107" s="360"/>
      <c r="F107" s="360"/>
      <c r="G107" s="360"/>
      <c r="H107" s="361" t="s">
        <v>49</v>
      </c>
      <c r="M107" s="68"/>
      <c r="T107" s="361" t="s">
        <v>49</v>
      </c>
    </row>
    <row r="108" spans="1:20" hidden="1" x14ac:dyDescent="0.2">
      <c r="M108" s="9"/>
    </row>
    <row r="109" spans="1:20" ht="13.5" hidden="1" customHeight="1" x14ac:dyDescent="0.2">
      <c r="A109" s="688" t="s">
        <v>249</v>
      </c>
      <c r="B109" s="688"/>
      <c r="C109" s="688"/>
      <c r="D109" s="688"/>
      <c r="E109" s="688"/>
      <c r="F109" s="688"/>
      <c r="G109" s="688"/>
      <c r="H109" s="688"/>
      <c r="M109" s="688" t="s">
        <v>249</v>
      </c>
      <c r="N109" s="688"/>
      <c r="O109" s="688"/>
      <c r="P109" s="688"/>
      <c r="Q109" s="688"/>
      <c r="R109" s="688"/>
      <c r="S109" s="688"/>
      <c r="T109" s="688"/>
    </row>
    <row r="110" spans="1:20" ht="13.5" hidden="1" x14ac:dyDescent="0.2">
      <c r="A110" s="364" t="s">
        <v>254</v>
      </c>
      <c r="B110" s="364"/>
      <c r="C110" s="364"/>
      <c r="D110" s="364"/>
      <c r="E110" s="364"/>
      <c r="F110" s="364"/>
      <c r="G110" s="364"/>
      <c r="H110" s="364"/>
      <c r="M110" s="695" t="s">
        <v>254</v>
      </c>
      <c r="N110" s="695"/>
      <c r="O110" s="695"/>
      <c r="P110" s="695"/>
      <c r="Q110" s="695"/>
      <c r="R110" s="695"/>
      <c r="S110" s="695"/>
      <c r="T110" s="695"/>
    </row>
    <row r="111" spans="1:20" ht="2.1" hidden="1" customHeight="1" x14ac:dyDescent="0.2">
      <c r="A111" s="98"/>
      <c r="B111" s="35"/>
      <c r="C111" s="35"/>
      <c r="D111" s="35"/>
      <c r="E111" s="35"/>
      <c r="F111" s="35"/>
      <c r="G111" s="35"/>
      <c r="H111" s="35"/>
      <c r="M111" s="98"/>
      <c r="T111" s="358"/>
    </row>
    <row r="112" spans="1:20" ht="24" hidden="1" customHeight="1" x14ac:dyDescent="0.2">
      <c r="A112" s="690" t="s">
        <v>25</v>
      </c>
      <c r="B112" s="692" t="s">
        <v>35</v>
      </c>
      <c r="C112" s="693"/>
      <c r="D112" s="693"/>
      <c r="E112" s="693"/>
      <c r="F112" s="693"/>
      <c r="G112" s="693"/>
      <c r="H112" s="693"/>
      <c r="M112" s="690" t="s">
        <v>25</v>
      </c>
      <c r="N112" s="693" t="s">
        <v>36</v>
      </c>
      <c r="O112" s="693"/>
      <c r="P112" s="693"/>
      <c r="Q112" s="693"/>
      <c r="R112" s="693"/>
      <c r="S112" s="693"/>
      <c r="T112" s="693"/>
    </row>
    <row r="113" spans="1:24" ht="20.100000000000001" hidden="1" customHeight="1" x14ac:dyDescent="0.2">
      <c r="A113" s="691"/>
      <c r="B113" s="17" t="s">
        <v>2</v>
      </c>
      <c r="C113" s="18" t="s">
        <v>0</v>
      </c>
      <c r="D113" s="18" t="s">
        <v>4</v>
      </c>
      <c r="E113" s="18" t="s">
        <v>7</v>
      </c>
      <c r="F113" s="18" t="s">
        <v>24</v>
      </c>
      <c r="G113" s="18" t="s">
        <v>3</v>
      </c>
      <c r="H113" s="37" t="s">
        <v>12</v>
      </c>
      <c r="M113" s="691"/>
      <c r="N113" s="37" t="s">
        <v>2</v>
      </c>
      <c r="O113" s="18" t="s">
        <v>0</v>
      </c>
      <c r="P113" s="18" t="s">
        <v>4</v>
      </c>
      <c r="Q113" s="18" t="s">
        <v>7</v>
      </c>
      <c r="R113" s="18" t="s">
        <v>24</v>
      </c>
      <c r="S113" s="18" t="s">
        <v>3</v>
      </c>
      <c r="T113" s="18" t="s">
        <v>12</v>
      </c>
    </row>
    <row r="114" spans="1:24" ht="17.25" hidden="1" customHeight="1" x14ac:dyDescent="0.2">
      <c r="A114" s="36">
        <v>2017</v>
      </c>
      <c r="B114" s="8"/>
      <c r="C114" s="8"/>
      <c r="D114" s="8"/>
      <c r="E114" s="8"/>
      <c r="F114" s="8"/>
      <c r="G114" s="8"/>
      <c r="H114" s="8"/>
      <c r="M114" s="36">
        <v>2017</v>
      </c>
      <c r="N114" s="42"/>
      <c r="O114" s="42"/>
      <c r="P114" s="42"/>
      <c r="Q114" s="42"/>
      <c r="R114" s="42"/>
      <c r="S114" s="42"/>
      <c r="T114" s="42"/>
    </row>
    <row r="115" spans="1:24" ht="17.25" hidden="1" customHeight="1" x14ac:dyDescent="0.2">
      <c r="A115" s="36" t="s">
        <v>2</v>
      </c>
      <c r="B115" s="19">
        <f t="shared" ref="B115:H115" si="18">SUM(B116:B127)</f>
        <v>3377</v>
      </c>
      <c r="C115" s="19">
        <f t="shared" si="18"/>
        <v>1025</v>
      </c>
      <c r="D115" s="19">
        <f t="shared" si="18"/>
        <v>253</v>
      </c>
      <c r="E115" s="19">
        <f t="shared" si="18"/>
        <v>77</v>
      </c>
      <c r="F115" s="19">
        <f t="shared" si="18"/>
        <v>132</v>
      </c>
      <c r="G115" s="19">
        <f t="shared" si="18"/>
        <v>91</v>
      </c>
      <c r="H115" s="19">
        <f t="shared" si="18"/>
        <v>1799</v>
      </c>
      <c r="M115" s="36" t="s">
        <v>2</v>
      </c>
      <c r="N115" s="19">
        <f t="shared" ref="N115:T115" si="19">SUM(N116:N127)</f>
        <v>3525</v>
      </c>
      <c r="O115" s="19">
        <f t="shared" si="19"/>
        <v>931</v>
      </c>
      <c r="P115" s="19">
        <f t="shared" si="19"/>
        <v>250</v>
      </c>
      <c r="Q115" s="19">
        <f t="shared" si="19"/>
        <v>37</v>
      </c>
      <c r="R115" s="19">
        <f t="shared" si="19"/>
        <v>193</v>
      </c>
      <c r="S115" s="19">
        <f t="shared" si="19"/>
        <v>84</v>
      </c>
      <c r="T115" s="19">
        <f t="shared" si="19"/>
        <v>2030</v>
      </c>
    </row>
    <row r="116" spans="1:24" ht="17.25" hidden="1" customHeight="1" x14ac:dyDescent="0.2">
      <c r="A116" s="38" t="s">
        <v>21</v>
      </c>
      <c r="B116" s="19">
        <f t="shared" ref="B116:B126" si="20">SUM(C116:H116)</f>
        <v>180</v>
      </c>
      <c r="C116" s="410">
        <v>71</v>
      </c>
      <c r="D116" s="410">
        <v>31</v>
      </c>
      <c r="E116" s="410">
        <v>5</v>
      </c>
      <c r="F116" s="410">
        <v>13</v>
      </c>
      <c r="G116" s="410">
        <v>4</v>
      </c>
      <c r="H116" s="410">
        <v>56</v>
      </c>
      <c r="M116" s="38" t="s">
        <v>21</v>
      </c>
      <c r="N116" s="19">
        <f>SUM(O116:T116)</f>
        <v>215</v>
      </c>
      <c r="O116" s="410">
        <v>65</v>
      </c>
      <c r="P116" s="410">
        <v>28</v>
      </c>
      <c r="Q116" s="410">
        <v>3</v>
      </c>
      <c r="R116" s="410">
        <v>26</v>
      </c>
      <c r="S116" s="410">
        <v>5</v>
      </c>
      <c r="T116" s="410">
        <v>88</v>
      </c>
    </row>
    <row r="117" spans="1:24" ht="17.25" hidden="1" customHeight="1" x14ac:dyDescent="0.2">
      <c r="A117" s="38" t="s">
        <v>22</v>
      </c>
      <c r="B117" s="19">
        <f t="shared" si="20"/>
        <v>181</v>
      </c>
      <c r="C117" s="410">
        <v>62</v>
      </c>
      <c r="D117" s="410">
        <v>16</v>
      </c>
      <c r="E117" s="410">
        <v>4</v>
      </c>
      <c r="F117" s="410">
        <v>8</v>
      </c>
      <c r="G117" s="410">
        <v>3</v>
      </c>
      <c r="H117" s="410">
        <v>88</v>
      </c>
      <c r="M117" s="38" t="s">
        <v>22</v>
      </c>
      <c r="N117" s="19">
        <f t="shared" ref="N117:N126" si="21">SUM(O117:T117)</f>
        <v>181</v>
      </c>
      <c r="O117" s="410">
        <v>55</v>
      </c>
      <c r="P117" s="410">
        <v>15</v>
      </c>
      <c r="Q117" s="410">
        <v>2</v>
      </c>
      <c r="R117" s="410">
        <v>12</v>
      </c>
      <c r="S117" s="410">
        <v>6</v>
      </c>
      <c r="T117" s="410">
        <v>91</v>
      </c>
      <c r="W117" s="2"/>
      <c r="X117" s="2"/>
    </row>
    <row r="118" spans="1:24" ht="17.25" hidden="1" customHeight="1" x14ac:dyDescent="0.2">
      <c r="A118" s="38" t="s">
        <v>23</v>
      </c>
      <c r="B118" s="19">
        <f>SUM(C118:H118)</f>
        <v>208</v>
      </c>
      <c r="C118" s="410">
        <v>109</v>
      </c>
      <c r="D118" s="410">
        <v>21</v>
      </c>
      <c r="E118" s="410">
        <v>13</v>
      </c>
      <c r="F118" s="410">
        <v>5</v>
      </c>
      <c r="G118" s="410">
        <v>4</v>
      </c>
      <c r="H118" s="410">
        <v>56</v>
      </c>
      <c r="M118" s="38" t="s">
        <v>23</v>
      </c>
      <c r="N118" s="19">
        <f t="shared" si="21"/>
        <v>229</v>
      </c>
      <c r="O118" s="410">
        <v>93</v>
      </c>
      <c r="P118" s="410">
        <v>21</v>
      </c>
      <c r="Q118" s="410">
        <v>10</v>
      </c>
      <c r="R118" s="410">
        <v>6</v>
      </c>
      <c r="S118" s="410">
        <v>9</v>
      </c>
      <c r="T118" s="410">
        <v>90</v>
      </c>
    </row>
    <row r="119" spans="1:24" ht="17.25" hidden="1" customHeight="1" x14ac:dyDescent="0.2">
      <c r="A119" s="38" t="s">
        <v>26</v>
      </c>
      <c r="B119" s="19">
        <f t="shared" si="20"/>
        <v>174</v>
      </c>
      <c r="C119" s="410">
        <v>77</v>
      </c>
      <c r="D119" s="410">
        <v>19</v>
      </c>
      <c r="E119" s="410">
        <v>11</v>
      </c>
      <c r="F119" s="410">
        <v>5</v>
      </c>
      <c r="G119" s="410">
        <v>3</v>
      </c>
      <c r="H119" s="410">
        <v>59</v>
      </c>
      <c r="M119" s="38" t="s">
        <v>26</v>
      </c>
      <c r="N119" s="19">
        <f t="shared" si="21"/>
        <v>166</v>
      </c>
      <c r="O119" s="410">
        <v>60</v>
      </c>
      <c r="P119" s="410">
        <v>19</v>
      </c>
      <c r="Q119" s="410">
        <v>6</v>
      </c>
      <c r="R119" s="410">
        <v>15</v>
      </c>
      <c r="S119" s="410">
        <v>4</v>
      </c>
      <c r="T119" s="410">
        <v>62</v>
      </c>
    </row>
    <row r="120" spans="1:24" ht="17.25" hidden="1" customHeight="1" x14ac:dyDescent="0.2">
      <c r="A120" s="38" t="s">
        <v>27</v>
      </c>
      <c r="B120" s="19">
        <f t="shared" si="20"/>
        <v>263</v>
      </c>
      <c r="C120" s="410">
        <v>88</v>
      </c>
      <c r="D120" s="410">
        <v>5</v>
      </c>
      <c r="E120" s="410">
        <v>7</v>
      </c>
      <c r="F120" s="410">
        <v>1</v>
      </c>
      <c r="G120" s="410">
        <v>4</v>
      </c>
      <c r="H120" s="410">
        <v>158</v>
      </c>
      <c r="M120" s="38" t="s">
        <v>27</v>
      </c>
      <c r="N120" s="19">
        <f t="shared" si="21"/>
        <v>266</v>
      </c>
      <c r="O120" s="410">
        <v>78</v>
      </c>
      <c r="P120" s="410">
        <v>5</v>
      </c>
      <c r="Q120" s="410">
        <v>3</v>
      </c>
      <c r="R120" s="410">
        <v>3</v>
      </c>
      <c r="S120" s="410">
        <v>3</v>
      </c>
      <c r="T120" s="410">
        <v>174</v>
      </c>
    </row>
    <row r="121" spans="1:24" ht="17.25" hidden="1" customHeight="1" x14ac:dyDescent="0.2">
      <c r="A121" s="38" t="s">
        <v>28</v>
      </c>
      <c r="B121" s="19">
        <f t="shared" si="20"/>
        <v>202</v>
      </c>
      <c r="C121" s="410">
        <v>54</v>
      </c>
      <c r="D121" s="410">
        <v>22</v>
      </c>
      <c r="E121" s="410">
        <v>8</v>
      </c>
      <c r="F121" s="410">
        <v>1</v>
      </c>
      <c r="G121" s="410">
        <v>0</v>
      </c>
      <c r="H121" s="410">
        <v>117</v>
      </c>
      <c r="M121" s="38" t="s">
        <v>28</v>
      </c>
      <c r="N121" s="19">
        <f t="shared" si="21"/>
        <v>253</v>
      </c>
      <c r="O121" s="410">
        <v>55</v>
      </c>
      <c r="P121" s="410">
        <v>23</v>
      </c>
      <c r="Q121" s="410">
        <v>3</v>
      </c>
      <c r="R121" s="410">
        <v>6</v>
      </c>
      <c r="S121" s="410">
        <v>3</v>
      </c>
      <c r="T121" s="410">
        <v>163</v>
      </c>
    </row>
    <row r="122" spans="1:24" ht="17.25" hidden="1" customHeight="1" x14ac:dyDescent="0.2">
      <c r="A122" s="38" t="s">
        <v>29</v>
      </c>
      <c r="B122" s="19">
        <f t="shared" si="20"/>
        <v>322</v>
      </c>
      <c r="C122" s="410">
        <v>65</v>
      </c>
      <c r="D122" s="410">
        <v>22</v>
      </c>
      <c r="E122" s="410">
        <v>5</v>
      </c>
      <c r="F122" s="410">
        <v>18</v>
      </c>
      <c r="G122" s="410">
        <v>4</v>
      </c>
      <c r="H122" s="410">
        <v>208</v>
      </c>
      <c r="M122" s="38" t="s">
        <v>29</v>
      </c>
      <c r="N122" s="19">
        <f t="shared" si="21"/>
        <v>258</v>
      </c>
      <c r="O122" s="410">
        <v>59</v>
      </c>
      <c r="P122" s="410">
        <v>21</v>
      </c>
      <c r="Q122" s="410">
        <v>2</v>
      </c>
      <c r="R122" s="410">
        <v>25</v>
      </c>
      <c r="S122" s="410">
        <v>5</v>
      </c>
      <c r="T122" s="410">
        <v>146</v>
      </c>
    </row>
    <row r="123" spans="1:24" ht="17.25" hidden="1" customHeight="1" x14ac:dyDescent="0.2">
      <c r="A123" s="38" t="s">
        <v>30</v>
      </c>
      <c r="B123" s="19">
        <f t="shared" si="20"/>
        <v>587</v>
      </c>
      <c r="C123" s="410">
        <v>112</v>
      </c>
      <c r="D123" s="410">
        <v>26</v>
      </c>
      <c r="E123" s="410">
        <v>2</v>
      </c>
      <c r="F123" s="410">
        <v>15</v>
      </c>
      <c r="G123" s="410">
        <v>15</v>
      </c>
      <c r="H123" s="410">
        <v>417</v>
      </c>
      <c r="M123" s="38" t="s">
        <v>30</v>
      </c>
      <c r="N123" s="19">
        <f t="shared" si="21"/>
        <v>611</v>
      </c>
      <c r="O123" s="410">
        <v>102</v>
      </c>
      <c r="P123" s="410">
        <v>26</v>
      </c>
      <c r="Q123" s="410">
        <v>0</v>
      </c>
      <c r="R123" s="410">
        <v>23</v>
      </c>
      <c r="S123" s="410">
        <v>15</v>
      </c>
      <c r="T123" s="410">
        <v>445</v>
      </c>
    </row>
    <row r="124" spans="1:24" ht="17.25" hidden="1" customHeight="1" x14ac:dyDescent="0.2">
      <c r="A124" s="38" t="s">
        <v>31</v>
      </c>
      <c r="B124" s="19">
        <f t="shared" si="20"/>
        <v>358</v>
      </c>
      <c r="C124" s="410">
        <v>121</v>
      </c>
      <c r="D124" s="410">
        <v>19</v>
      </c>
      <c r="E124" s="410">
        <v>3</v>
      </c>
      <c r="F124" s="410">
        <v>13</v>
      </c>
      <c r="G124" s="410">
        <v>13</v>
      </c>
      <c r="H124" s="410">
        <v>189</v>
      </c>
      <c r="M124" s="38" t="s">
        <v>31</v>
      </c>
      <c r="N124" s="19">
        <f t="shared" si="21"/>
        <v>368</v>
      </c>
      <c r="O124" s="410">
        <v>118</v>
      </c>
      <c r="P124" s="410">
        <v>20</v>
      </c>
      <c r="Q124" s="410">
        <v>0</v>
      </c>
      <c r="R124" s="410">
        <v>15</v>
      </c>
      <c r="S124" s="410">
        <v>7</v>
      </c>
      <c r="T124" s="410">
        <v>208</v>
      </c>
    </row>
    <row r="125" spans="1:24" ht="17.25" hidden="1" customHeight="1" x14ac:dyDescent="0.2">
      <c r="A125" s="38" t="s">
        <v>32</v>
      </c>
      <c r="B125" s="19">
        <f t="shared" si="20"/>
        <v>336</v>
      </c>
      <c r="C125" s="410">
        <v>105</v>
      </c>
      <c r="D125" s="410">
        <v>29</v>
      </c>
      <c r="E125" s="410">
        <v>2</v>
      </c>
      <c r="F125" s="410">
        <v>32</v>
      </c>
      <c r="G125" s="410">
        <v>8</v>
      </c>
      <c r="H125" s="410">
        <v>160</v>
      </c>
      <c r="M125" s="38" t="s">
        <v>32</v>
      </c>
      <c r="N125" s="19">
        <f t="shared" si="21"/>
        <v>370</v>
      </c>
      <c r="O125" s="410">
        <v>89</v>
      </c>
      <c r="P125" s="410">
        <v>29</v>
      </c>
      <c r="Q125" s="410">
        <v>0</v>
      </c>
      <c r="R125" s="410">
        <v>36</v>
      </c>
      <c r="S125" s="410">
        <v>10</v>
      </c>
      <c r="T125" s="410">
        <v>206</v>
      </c>
    </row>
    <row r="126" spans="1:24" ht="17.25" hidden="1" customHeight="1" x14ac:dyDescent="0.2">
      <c r="A126" s="38" t="s">
        <v>33</v>
      </c>
      <c r="B126" s="19">
        <f t="shared" si="20"/>
        <v>272</v>
      </c>
      <c r="C126" s="410">
        <v>76</v>
      </c>
      <c r="D126" s="410">
        <v>15</v>
      </c>
      <c r="E126" s="410">
        <v>1</v>
      </c>
      <c r="F126" s="410">
        <v>12</v>
      </c>
      <c r="G126" s="410">
        <v>7</v>
      </c>
      <c r="H126" s="410">
        <v>161</v>
      </c>
      <c r="M126" s="38" t="s">
        <v>33</v>
      </c>
      <c r="N126" s="19">
        <f t="shared" si="21"/>
        <v>300</v>
      </c>
      <c r="O126" s="410">
        <v>72</v>
      </c>
      <c r="P126" s="410">
        <v>15</v>
      </c>
      <c r="Q126" s="410">
        <v>0</v>
      </c>
      <c r="R126" s="410">
        <v>14</v>
      </c>
      <c r="S126" s="410">
        <v>7</v>
      </c>
      <c r="T126" s="410">
        <v>192</v>
      </c>
    </row>
    <row r="127" spans="1:24" ht="17.25" hidden="1" customHeight="1" x14ac:dyDescent="0.2">
      <c r="A127" s="38" t="s">
        <v>34</v>
      </c>
      <c r="B127" s="19">
        <f>+SUM(C127:H127)</f>
        <v>294</v>
      </c>
      <c r="C127" s="410">
        <v>85</v>
      </c>
      <c r="D127" s="410">
        <v>28</v>
      </c>
      <c r="E127" s="410">
        <v>16</v>
      </c>
      <c r="F127" s="410">
        <v>9</v>
      </c>
      <c r="G127" s="410">
        <v>26</v>
      </c>
      <c r="H127" s="410">
        <v>130</v>
      </c>
      <c r="M127" s="38" t="s">
        <v>34</v>
      </c>
      <c r="N127" s="19">
        <f>SUM(O127:T127)</f>
        <v>308</v>
      </c>
      <c r="O127" s="410">
        <v>85</v>
      </c>
      <c r="P127" s="410">
        <v>28</v>
      </c>
      <c r="Q127" s="410">
        <v>8</v>
      </c>
      <c r="R127" s="410">
        <v>12</v>
      </c>
      <c r="S127" s="410">
        <v>10</v>
      </c>
      <c r="T127" s="410">
        <v>165</v>
      </c>
    </row>
    <row r="128" spans="1:24" ht="5.0999999999999996" hidden="1" customHeight="1" x14ac:dyDescent="0.25">
      <c r="A128" s="39"/>
      <c r="B128" s="40"/>
      <c r="C128" s="43"/>
      <c r="D128" s="43"/>
      <c r="E128" s="43"/>
      <c r="F128" s="43"/>
      <c r="G128" s="43"/>
      <c r="H128" s="46"/>
      <c r="M128" s="39"/>
      <c r="N128" s="41"/>
      <c r="O128" s="43"/>
      <c r="P128" s="43"/>
      <c r="Q128" s="43"/>
      <c r="R128" s="43"/>
      <c r="S128" s="43"/>
      <c r="T128" s="43"/>
    </row>
    <row r="129" spans="1:20" hidden="1" x14ac:dyDescent="0.2">
      <c r="A129" s="360"/>
      <c r="B129" s="360"/>
      <c r="C129" s="360"/>
      <c r="D129" s="360"/>
      <c r="E129" s="360"/>
      <c r="F129" s="360"/>
      <c r="G129" s="360"/>
      <c r="H129" s="331" t="s">
        <v>49</v>
      </c>
      <c r="M129" s="68"/>
      <c r="T129" s="331" t="s">
        <v>49</v>
      </c>
    </row>
    <row r="130" spans="1:20" ht="12.75" hidden="1" x14ac:dyDescent="0.2">
      <c r="A130" s="68"/>
      <c r="B130" s="68"/>
      <c r="C130" s="68"/>
      <c r="D130" s="68"/>
      <c r="E130" s="68"/>
      <c r="F130" s="68"/>
      <c r="G130" s="68"/>
      <c r="H130" s="68"/>
      <c r="M130" s="68"/>
      <c r="T130" s="358"/>
    </row>
    <row r="131" spans="1:20" ht="14.1" hidden="1" customHeight="1" x14ac:dyDescent="0.2">
      <c r="A131" s="92" t="s">
        <v>269</v>
      </c>
      <c r="B131" s="92"/>
      <c r="C131" s="92"/>
      <c r="D131" s="92"/>
      <c r="E131" s="92"/>
      <c r="F131" s="92"/>
      <c r="G131" s="92"/>
      <c r="H131" s="92"/>
      <c r="M131" s="688" t="str">
        <f>A131</f>
        <v xml:space="preserve">16.9   PUNO: NUEVAS CONEXIONES DOMICILIARIAS MENSUALES DE AGUA POTABLE Y ALCANTARILLADO POR </v>
      </c>
      <c r="N131" s="688"/>
      <c r="O131" s="688"/>
      <c r="P131" s="688"/>
      <c r="Q131" s="688"/>
      <c r="R131" s="688"/>
      <c r="S131" s="688"/>
      <c r="T131" s="688"/>
    </row>
    <row r="132" spans="1:20" ht="14.1" hidden="1" customHeight="1" x14ac:dyDescent="0.2">
      <c r="A132" s="364" t="s">
        <v>277</v>
      </c>
      <c r="B132" s="364"/>
      <c r="C132" s="364"/>
      <c r="D132" s="364"/>
      <c r="E132" s="364"/>
      <c r="F132" s="364"/>
      <c r="G132" s="364"/>
      <c r="H132" s="364"/>
      <c r="M132" s="364" t="s">
        <v>277</v>
      </c>
      <c r="N132" s="364"/>
      <c r="O132" s="364"/>
      <c r="P132" s="364"/>
      <c r="Q132" s="364"/>
      <c r="R132" s="364"/>
      <c r="S132" s="364"/>
      <c r="T132" s="364"/>
    </row>
    <row r="133" spans="1:20" ht="6.75" hidden="1" customHeight="1" x14ac:dyDescent="0.2">
      <c r="A133" s="98"/>
      <c r="B133" s="61"/>
      <c r="C133" s="61"/>
      <c r="D133" s="61"/>
      <c r="E133" s="61"/>
      <c r="F133" s="61"/>
      <c r="G133" s="61"/>
      <c r="H133" s="61"/>
      <c r="M133" s="98"/>
      <c r="N133" s="62"/>
      <c r="O133" s="62"/>
      <c r="P133" s="62"/>
      <c r="Q133" s="62"/>
      <c r="R133" s="62"/>
      <c r="S133" s="62"/>
      <c r="T133" s="107"/>
    </row>
    <row r="134" spans="1:20" ht="24" hidden="1" customHeight="1" x14ac:dyDescent="0.2">
      <c r="A134" s="690" t="s">
        <v>25</v>
      </c>
      <c r="B134" s="692" t="s">
        <v>35</v>
      </c>
      <c r="C134" s="693"/>
      <c r="D134" s="693"/>
      <c r="E134" s="693"/>
      <c r="F134" s="693"/>
      <c r="G134" s="693"/>
      <c r="H134" s="693"/>
      <c r="M134" s="690" t="s">
        <v>25</v>
      </c>
      <c r="N134" s="693" t="s">
        <v>36</v>
      </c>
      <c r="O134" s="693"/>
      <c r="P134" s="693"/>
      <c r="Q134" s="693"/>
      <c r="R134" s="693"/>
      <c r="S134" s="693"/>
      <c r="T134" s="693"/>
    </row>
    <row r="135" spans="1:20" ht="24" hidden="1" customHeight="1" x14ac:dyDescent="0.2">
      <c r="A135" s="691"/>
      <c r="B135" s="17" t="s">
        <v>2</v>
      </c>
      <c r="C135" s="18" t="s">
        <v>0</v>
      </c>
      <c r="D135" s="18" t="s">
        <v>4</v>
      </c>
      <c r="E135" s="18" t="s">
        <v>7</v>
      </c>
      <c r="F135" s="18" t="s">
        <v>24</v>
      </c>
      <c r="G135" s="18" t="s">
        <v>3</v>
      </c>
      <c r="H135" s="37" t="s">
        <v>12</v>
      </c>
      <c r="M135" s="691"/>
      <c r="N135" s="37" t="s">
        <v>2</v>
      </c>
      <c r="O135" s="18" t="s">
        <v>0</v>
      </c>
      <c r="P135" s="18" t="s">
        <v>4</v>
      </c>
      <c r="Q135" s="18" t="s">
        <v>7</v>
      </c>
      <c r="R135" s="18" t="s">
        <v>24</v>
      </c>
      <c r="S135" s="18" t="s">
        <v>3</v>
      </c>
      <c r="T135" s="18" t="s">
        <v>12</v>
      </c>
    </row>
    <row r="136" spans="1:20" ht="17.100000000000001" hidden="1" customHeight="1" x14ac:dyDescent="0.2">
      <c r="A136" s="36">
        <v>2018</v>
      </c>
      <c r="B136" s="8"/>
      <c r="C136" s="8"/>
      <c r="D136" s="8"/>
      <c r="E136" s="8"/>
      <c r="F136" s="8"/>
      <c r="G136" s="8"/>
      <c r="H136" s="8"/>
      <c r="M136" s="36">
        <v>2018</v>
      </c>
      <c r="N136" s="42"/>
      <c r="O136" s="42"/>
      <c r="P136" s="42"/>
      <c r="Q136" s="42"/>
      <c r="R136" s="42"/>
      <c r="S136" s="42"/>
      <c r="T136" s="42"/>
    </row>
    <row r="137" spans="1:20" ht="17.100000000000001" hidden="1" customHeight="1" x14ac:dyDescent="0.2">
      <c r="A137" s="36" t="s">
        <v>2</v>
      </c>
      <c r="B137" s="19">
        <f>SUM(B138:B149)</f>
        <v>3880</v>
      </c>
      <c r="C137" s="19">
        <f t="shared" ref="C137:H137" si="22">SUM(C138:C149)</f>
        <v>1056</v>
      </c>
      <c r="D137" s="19">
        <f t="shared" si="22"/>
        <v>602</v>
      </c>
      <c r="E137" s="19">
        <f t="shared" si="22"/>
        <v>28</v>
      </c>
      <c r="F137" s="19">
        <f t="shared" si="22"/>
        <v>136</v>
      </c>
      <c r="G137" s="19">
        <f t="shared" si="22"/>
        <v>101</v>
      </c>
      <c r="H137" s="19">
        <f t="shared" si="22"/>
        <v>1957</v>
      </c>
      <c r="M137" s="36" t="s">
        <v>2</v>
      </c>
      <c r="N137" s="19">
        <f>SUM(N138:N149)</f>
        <v>3665</v>
      </c>
      <c r="O137" s="19">
        <f t="shared" ref="O137:T137" si="23">SUM(O138:O149)</f>
        <v>912</v>
      </c>
      <c r="P137" s="19">
        <f t="shared" si="23"/>
        <v>662</v>
      </c>
      <c r="Q137" s="19">
        <f t="shared" si="23"/>
        <v>11</v>
      </c>
      <c r="R137" s="19">
        <f t="shared" si="23"/>
        <v>158</v>
      </c>
      <c r="S137" s="19">
        <f t="shared" si="23"/>
        <v>111</v>
      </c>
      <c r="T137" s="19">
        <f t="shared" si="23"/>
        <v>1811</v>
      </c>
    </row>
    <row r="138" spans="1:20" ht="17.100000000000001" hidden="1" customHeight="1" x14ac:dyDescent="0.2">
      <c r="A138" s="38" t="s">
        <v>21</v>
      </c>
      <c r="B138" s="19">
        <f t="shared" ref="B138:B149" si="24">SUM(C138:H138)</f>
        <v>379</v>
      </c>
      <c r="C138" s="410">
        <v>80</v>
      </c>
      <c r="D138" s="410">
        <v>223</v>
      </c>
      <c r="E138" s="410">
        <v>2</v>
      </c>
      <c r="F138" s="410">
        <v>9</v>
      </c>
      <c r="G138" s="410">
        <v>33</v>
      </c>
      <c r="H138" s="410">
        <v>32</v>
      </c>
      <c r="M138" s="38" t="s">
        <v>21</v>
      </c>
      <c r="N138" s="19">
        <f t="shared" ref="N138:N149" si="25">SUM(O138:T138)</f>
        <v>412</v>
      </c>
      <c r="O138" s="410">
        <v>88</v>
      </c>
      <c r="P138" s="410">
        <v>222</v>
      </c>
      <c r="Q138" s="410">
        <v>2</v>
      </c>
      <c r="R138" s="410">
        <v>12</v>
      </c>
      <c r="S138" s="410">
        <v>34</v>
      </c>
      <c r="T138" s="410">
        <v>54</v>
      </c>
    </row>
    <row r="139" spans="1:20" ht="17.100000000000001" hidden="1" customHeight="1" x14ac:dyDescent="0.2">
      <c r="A139" s="38" t="s">
        <v>22</v>
      </c>
      <c r="B139" s="19">
        <f t="shared" si="24"/>
        <v>213</v>
      </c>
      <c r="C139" s="410">
        <v>78</v>
      </c>
      <c r="D139" s="410">
        <v>51</v>
      </c>
      <c r="E139" s="410">
        <v>6</v>
      </c>
      <c r="F139" s="410">
        <v>9</v>
      </c>
      <c r="G139" s="410">
        <v>10</v>
      </c>
      <c r="H139" s="410">
        <v>59</v>
      </c>
      <c r="M139" s="38" t="s">
        <v>22</v>
      </c>
      <c r="N139" s="19">
        <f t="shared" si="25"/>
        <v>236</v>
      </c>
      <c r="O139" s="410">
        <v>66</v>
      </c>
      <c r="P139" s="410">
        <v>56</v>
      </c>
      <c r="Q139" s="410">
        <v>2</v>
      </c>
      <c r="R139" s="410">
        <v>11</v>
      </c>
      <c r="S139" s="410">
        <v>11</v>
      </c>
      <c r="T139" s="410">
        <v>90</v>
      </c>
    </row>
    <row r="140" spans="1:20" ht="17.100000000000001" hidden="1" customHeight="1" x14ac:dyDescent="0.2">
      <c r="A140" s="38" t="s">
        <v>23</v>
      </c>
      <c r="B140" s="19">
        <f t="shared" si="24"/>
        <v>183</v>
      </c>
      <c r="C140" s="410">
        <v>73</v>
      </c>
      <c r="D140" s="410">
        <v>21</v>
      </c>
      <c r="E140" s="410">
        <v>3</v>
      </c>
      <c r="F140" s="410">
        <v>15</v>
      </c>
      <c r="G140" s="410">
        <v>6</v>
      </c>
      <c r="H140" s="410">
        <v>65</v>
      </c>
      <c r="M140" s="38" t="s">
        <v>23</v>
      </c>
      <c r="N140" s="19">
        <f t="shared" si="25"/>
        <v>197</v>
      </c>
      <c r="O140" s="410">
        <v>64</v>
      </c>
      <c r="P140" s="410">
        <v>20</v>
      </c>
      <c r="Q140" s="410">
        <v>2</v>
      </c>
      <c r="R140" s="410">
        <v>16</v>
      </c>
      <c r="S140" s="410">
        <v>9</v>
      </c>
      <c r="T140" s="410">
        <v>86</v>
      </c>
    </row>
    <row r="141" spans="1:20" ht="17.100000000000001" hidden="1" customHeight="1" x14ac:dyDescent="0.2">
      <c r="A141" s="38" t="s">
        <v>26</v>
      </c>
      <c r="B141" s="19">
        <f t="shared" si="24"/>
        <v>388</v>
      </c>
      <c r="C141" s="410">
        <v>54</v>
      </c>
      <c r="D141" s="410">
        <v>33</v>
      </c>
      <c r="E141" s="410">
        <v>3</v>
      </c>
      <c r="F141" s="410">
        <v>15</v>
      </c>
      <c r="G141" s="410">
        <v>3</v>
      </c>
      <c r="H141" s="410">
        <v>280</v>
      </c>
      <c r="M141" s="38" t="s">
        <v>26</v>
      </c>
      <c r="N141" s="19">
        <f t="shared" si="25"/>
        <v>243</v>
      </c>
      <c r="O141" s="410">
        <v>49</v>
      </c>
      <c r="P141" s="410">
        <v>33</v>
      </c>
      <c r="Q141" s="410">
        <v>1</v>
      </c>
      <c r="R141" s="410">
        <v>16</v>
      </c>
      <c r="S141" s="410">
        <v>4</v>
      </c>
      <c r="T141" s="410">
        <v>140</v>
      </c>
    </row>
    <row r="142" spans="1:20" ht="17.100000000000001" hidden="1" customHeight="1" x14ac:dyDescent="0.2">
      <c r="A142" s="38" t="s">
        <v>27</v>
      </c>
      <c r="B142" s="19">
        <f t="shared" si="24"/>
        <v>310</v>
      </c>
      <c r="C142" s="410">
        <v>67</v>
      </c>
      <c r="D142" s="410">
        <v>20</v>
      </c>
      <c r="E142" s="410">
        <v>2</v>
      </c>
      <c r="F142" s="410">
        <v>1</v>
      </c>
      <c r="G142" s="410">
        <v>10</v>
      </c>
      <c r="H142" s="410">
        <v>210</v>
      </c>
      <c r="M142" s="38" t="s">
        <v>27</v>
      </c>
      <c r="N142" s="19">
        <f t="shared" si="25"/>
        <v>280</v>
      </c>
      <c r="O142" s="410">
        <v>51</v>
      </c>
      <c r="P142" s="410">
        <v>21</v>
      </c>
      <c r="Q142" s="410">
        <v>0</v>
      </c>
      <c r="R142" s="410">
        <v>1</v>
      </c>
      <c r="S142" s="410">
        <v>7</v>
      </c>
      <c r="T142" s="410">
        <v>200</v>
      </c>
    </row>
    <row r="143" spans="1:20" ht="17.100000000000001" hidden="1" customHeight="1" x14ac:dyDescent="0.2">
      <c r="A143" s="38" t="s">
        <v>28</v>
      </c>
      <c r="B143" s="19">
        <f t="shared" si="24"/>
        <v>420</v>
      </c>
      <c r="C143" s="410">
        <v>150</v>
      </c>
      <c r="D143" s="410">
        <v>19</v>
      </c>
      <c r="E143" s="410">
        <v>3</v>
      </c>
      <c r="F143" s="410">
        <v>4</v>
      </c>
      <c r="G143" s="410">
        <v>0</v>
      </c>
      <c r="H143" s="410">
        <v>244</v>
      </c>
      <c r="M143" s="38" t="s">
        <v>28</v>
      </c>
      <c r="N143" s="19">
        <f t="shared" si="25"/>
        <v>420</v>
      </c>
      <c r="O143" s="410">
        <v>119</v>
      </c>
      <c r="P143" s="410">
        <v>19</v>
      </c>
      <c r="Q143" s="410">
        <v>0</v>
      </c>
      <c r="R143" s="410">
        <v>7</v>
      </c>
      <c r="S143" s="410">
        <v>1</v>
      </c>
      <c r="T143" s="410">
        <v>274</v>
      </c>
    </row>
    <row r="144" spans="1:20" ht="17.100000000000001" hidden="1" customHeight="1" x14ac:dyDescent="0.2">
      <c r="A144" s="38" t="s">
        <v>29</v>
      </c>
      <c r="B144" s="19">
        <f t="shared" si="24"/>
        <v>324</v>
      </c>
      <c r="C144" s="410">
        <v>101</v>
      </c>
      <c r="D144" s="410">
        <v>20</v>
      </c>
      <c r="E144" s="410">
        <v>0</v>
      </c>
      <c r="F144" s="410">
        <v>14</v>
      </c>
      <c r="G144" s="410">
        <v>4</v>
      </c>
      <c r="H144" s="410">
        <v>185</v>
      </c>
      <c r="M144" s="38" t="s">
        <v>29</v>
      </c>
      <c r="N144" s="19">
        <f t="shared" si="25"/>
        <v>361</v>
      </c>
      <c r="O144" s="410">
        <v>100</v>
      </c>
      <c r="P144" s="410">
        <v>22</v>
      </c>
      <c r="Q144" s="410">
        <v>0</v>
      </c>
      <c r="R144" s="410">
        <v>14</v>
      </c>
      <c r="S144" s="410">
        <v>4</v>
      </c>
      <c r="T144" s="410">
        <v>221</v>
      </c>
    </row>
    <row r="145" spans="1:20" ht="17.100000000000001" hidden="1" customHeight="1" x14ac:dyDescent="0.2">
      <c r="A145" s="38" t="s">
        <v>30</v>
      </c>
      <c r="B145" s="19">
        <f t="shared" si="24"/>
        <v>279</v>
      </c>
      <c r="C145" s="410">
        <v>89</v>
      </c>
      <c r="D145" s="410">
        <v>24</v>
      </c>
      <c r="E145" s="410">
        <v>2</v>
      </c>
      <c r="F145" s="410">
        <v>10</v>
      </c>
      <c r="G145" s="410">
        <v>12</v>
      </c>
      <c r="H145" s="410">
        <v>142</v>
      </c>
      <c r="M145" s="38" t="s">
        <v>30</v>
      </c>
      <c r="N145" s="19">
        <f t="shared" si="25"/>
        <v>291</v>
      </c>
      <c r="O145" s="410">
        <v>69</v>
      </c>
      <c r="P145" s="410">
        <v>39</v>
      </c>
      <c r="Q145" s="410">
        <v>1</v>
      </c>
      <c r="R145" s="410">
        <v>14</v>
      </c>
      <c r="S145" s="410">
        <v>12</v>
      </c>
      <c r="T145" s="410">
        <v>156</v>
      </c>
    </row>
    <row r="146" spans="1:20" ht="17.100000000000001" hidden="1" customHeight="1" x14ac:dyDescent="0.2">
      <c r="A146" s="38" t="s">
        <v>31</v>
      </c>
      <c r="B146" s="19">
        <f t="shared" si="24"/>
        <v>291</v>
      </c>
      <c r="C146" s="410">
        <v>90</v>
      </c>
      <c r="D146" s="410">
        <v>30</v>
      </c>
      <c r="E146" s="410">
        <v>4</v>
      </c>
      <c r="F146" s="410">
        <v>15</v>
      </c>
      <c r="G146" s="410">
        <v>11</v>
      </c>
      <c r="H146" s="410">
        <v>141</v>
      </c>
      <c r="M146" s="38" t="s">
        <v>31</v>
      </c>
      <c r="N146" s="19">
        <f t="shared" si="25"/>
        <v>365</v>
      </c>
      <c r="O146" s="410">
        <v>79</v>
      </c>
      <c r="P146" s="410">
        <v>54</v>
      </c>
      <c r="Q146" s="410">
        <v>2</v>
      </c>
      <c r="R146" s="410">
        <v>16</v>
      </c>
      <c r="S146" s="410">
        <v>15</v>
      </c>
      <c r="T146" s="410">
        <v>199</v>
      </c>
    </row>
    <row r="147" spans="1:20" ht="17.100000000000001" hidden="1" customHeight="1" x14ac:dyDescent="0.2">
      <c r="A147" s="38" t="s">
        <v>32</v>
      </c>
      <c r="B147" s="19">
        <f t="shared" si="24"/>
        <v>263</v>
      </c>
      <c r="C147" s="410">
        <v>111</v>
      </c>
      <c r="D147" s="410">
        <v>38</v>
      </c>
      <c r="E147" s="410">
        <v>1</v>
      </c>
      <c r="F147" s="410">
        <v>7</v>
      </c>
      <c r="G147" s="410">
        <v>5</v>
      </c>
      <c r="H147" s="410">
        <v>101</v>
      </c>
      <c r="M147" s="38" t="s">
        <v>32</v>
      </c>
      <c r="N147" s="19">
        <f t="shared" si="25"/>
        <v>299</v>
      </c>
      <c r="O147" s="410">
        <v>97</v>
      </c>
      <c r="P147" s="410">
        <v>49</v>
      </c>
      <c r="Q147" s="410">
        <v>0</v>
      </c>
      <c r="R147" s="410">
        <v>10</v>
      </c>
      <c r="S147" s="410">
        <v>4</v>
      </c>
      <c r="T147" s="410">
        <v>139</v>
      </c>
    </row>
    <row r="148" spans="1:20" ht="17.100000000000001" hidden="1" customHeight="1" x14ac:dyDescent="0.2">
      <c r="A148" s="38" t="s">
        <v>33</v>
      </c>
      <c r="B148" s="19">
        <f t="shared" si="24"/>
        <v>477</v>
      </c>
      <c r="C148" s="410">
        <v>80</v>
      </c>
      <c r="D148" s="410">
        <v>31</v>
      </c>
      <c r="E148" s="410">
        <v>0</v>
      </c>
      <c r="F148" s="410">
        <v>11</v>
      </c>
      <c r="G148" s="410">
        <v>7</v>
      </c>
      <c r="H148" s="410">
        <v>348</v>
      </c>
      <c r="M148" s="38" t="s">
        <v>33</v>
      </c>
      <c r="N148" s="19">
        <f t="shared" si="25"/>
        <v>255</v>
      </c>
      <c r="O148" s="410">
        <v>62</v>
      </c>
      <c r="P148" s="410">
        <v>33</v>
      </c>
      <c r="Q148" s="410">
        <v>0</v>
      </c>
      <c r="R148" s="410">
        <v>14</v>
      </c>
      <c r="S148" s="410">
        <v>9</v>
      </c>
      <c r="T148" s="410">
        <v>137</v>
      </c>
    </row>
    <row r="149" spans="1:20" ht="17.100000000000001" hidden="1" customHeight="1" x14ac:dyDescent="0.2">
      <c r="A149" s="38" t="s">
        <v>34</v>
      </c>
      <c r="B149" s="19">
        <f t="shared" si="24"/>
        <v>353</v>
      </c>
      <c r="C149" s="410">
        <v>83</v>
      </c>
      <c r="D149" s="410">
        <v>92</v>
      </c>
      <c r="E149" s="410">
        <v>2</v>
      </c>
      <c r="F149" s="410">
        <v>26</v>
      </c>
      <c r="G149" s="410">
        <v>0</v>
      </c>
      <c r="H149" s="410">
        <v>150</v>
      </c>
      <c r="M149" s="38" t="s">
        <v>34</v>
      </c>
      <c r="N149" s="19">
        <f t="shared" si="25"/>
        <v>306</v>
      </c>
      <c r="O149" s="410">
        <v>68</v>
      </c>
      <c r="P149" s="410">
        <v>94</v>
      </c>
      <c r="Q149" s="410">
        <v>1</v>
      </c>
      <c r="R149" s="410">
        <v>27</v>
      </c>
      <c r="S149" s="410">
        <v>1</v>
      </c>
      <c r="T149" s="410">
        <v>115</v>
      </c>
    </row>
    <row r="150" spans="1:20" ht="6" hidden="1" customHeight="1" x14ac:dyDescent="0.25">
      <c r="A150" s="39"/>
      <c r="B150" s="40"/>
      <c r="C150" s="43"/>
      <c r="D150" s="43"/>
      <c r="E150" s="43"/>
      <c r="F150" s="43"/>
      <c r="G150" s="43"/>
      <c r="H150" s="46"/>
      <c r="M150" s="39"/>
      <c r="N150" s="41"/>
      <c r="O150" s="43"/>
      <c r="P150" s="43"/>
      <c r="Q150" s="43"/>
      <c r="R150" s="43"/>
      <c r="S150" s="43"/>
      <c r="T150" s="43"/>
    </row>
    <row r="151" spans="1:20" ht="11.1" hidden="1" customHeight="1" x14ac:dyDescent="0.2">
      <c r="A151" s="360"/>
      <c r="B151" s="360"/>
      <c r="C151" s="360"/>
      <c r="D151" s="360"/>
      <c r="E151" s="360"/>
      <c r="F151" s="360"/>
      <c r="G151" s="360"/>
      <c r="H151" s="331" t="s">
        <v>49</v>
      </c>
      <c r="M151" s="68"/>
      <c r="T151" s="331" t="s">
        <v>49</v>
      </c>
    </row>
    <row r="152" spans="1:20" ht="25.5" customHeight="1" x14ac:dyDescent="0.2">
      <c r="A152" s="688" t="s">
        <v>320</v>
      </c>
      <c r="B152" s="688"/>
      <c r="C152" s="688"/>
      <c r="D152" s="688"/>
      <c r="E152" s="688"/>
      <c r="F152" s="688"/>
      <c r="G152" s="688"/>
      <c r="H152" s="688"/>
      <c r="M152" s="688" t="str">
        <f>A152</f>
        <v>16.9 PUNO: NUEVAS CONEXIONES DOMICILIARIAS MENSUALES DE AGUA POTABLE Y ALCANTARILLADO POR 
        LOCALIDADES, 2019 - 2024</v>
      </c>
      <c r="N152" s="688"/>
      <c r="O152" s="688"/>
      <c r="P152" s="688"/>
      <c r="Q152" s="688"/>
      <c r="R152" s="688"/>
      <c r="S152" s="688"/>
      <c r="T152" s="688"/>
    </row>
    <row r="153" spans="1:20" s="365" customFormat="1" ht="5.0999999999999996" customHeight="1" x14ac:dyDescent="0.2">
      <c r="A153" s="364"/>
      <c r="B153" s="364"/>
      <c r="C153" s="364"/>
      <c r="D153" s="364"/>
      <c r="E153" s="364"/>
      <c r="F153" s="364"/>
      <c r="G153" s="364"/>
      <c r="H153" s="364"/>
      <c r="M153" s="364"/>
      <c r="N153" s="364"/>
      <c r="O153" s="364"/>
      <c r="P153" s="364"/>
      <c r="Q153" s="364"/>
      <c r="R153" s="364"/>
      <c r="S153" s="364"/>
      <c r="T153" s="364"/>
    </row>
    <row r="154" spans="1:20" ht="2.25" customHeight="1" x14ac:dyDescent="0.2">
      <c r="A154" s="98"/>
      <c r="B154" s="61"/>
      <c r="C154" s="61"/>
      <c r="D154" s="61"/>
      <c r="E154" s="61"/>
      <c r="F154" s="61"/>
      <c r="G154" s="61"/>
      <c r="H154" s="61"/>
      <c r="M154" s="98"/>
      <c r="N154" s="62"/>
      <c r="O154" s="62"/>
      <c r="P154" s="62"/>
      <c r="Q154" s="62"/>
      <c r="R154" s="62"/>
      <c r="S154" s="62"/>
      <c r="T154" s="107"/>
    </row>
    <row r="155" spans="1:20" ht="24" customHeight="1" x14ac:dyDescent="0.2">
      <c r="A155" s="690" t="s">
        <v>25</v>
      </c>
      <c r="B155" s="692" t="s">
        <v>35</v>
      </c>
      <c r="C155" s="693"/>
      <c r="D155" s="693"/>
      <c r="E155" s="693"/>
      <c r="F155" s="693"/>
      <c r="G155" s="693"/>
      <c r="H155" s="693"/>
      <c r="M155" s="690" t="s">
        <v>25</v>
      </c>
      <c r="N155" s="693" t="s">
        <v>36</v>
      </c>
      <c r="O155" s="693"/>
      <c r="P155" s="693"/>
      <c r="Q155" s="693"/>
      <c r="R155" s="693"/>
      <c r="S155" s="693"/>
      <c r="T155" s="693"/>
    </row>
    <row r="156" spans="1:20" ht="24" customHeight="1" x14ac:dyDescent="0.2">
      <c r="A156" s="691"/>
      <c r="B156" s="17" t="s">
        <v>2</v>
      </c>
      <c r="C156" s="18" t="s">
        <v>0</v>
      </c>
      <c r="D156" s="18" t="s">
        <v>4</v>
      </c>
      <c r="E156" s="18" t="s">
        <v>7</v>
      </c>
      <c r="F156" s="18" t="s">
        <v>24</v>
      </c>
      <c r="G156" s="18" t="s">
        <v>3</v>
      </c>
      <c r="H156" s="37" t="s">
        <v>12</v>
      </c>
      <c r="M156" s="691"/>
      <c r="N156" s="37" t="s">
        <v>2</v>
      </c>
      <c r="O156" s="18" t="s">
        <v>0</v>
      </c>
      <c r="P156" s="18" t="s">
        <v>4</v>
      </c>
      <c r="Q156" s="18" t="s">
        <v>7</v>
      </c>
      <c r="R156" s="18" t="s">
        <v>24</v>
      </c>
      <c r="S156" s="18" t="s">
        <v>3</v>
      </c>
      <c r="T156" s="18" t="s">
        <v>12</v>
      </c>
    </row>
    <row r="157" spans="1:20" ht="5.0999999999999996" customHeight="1" x14ac:dyDescent="0.2">
      <c r="A157" s="597"/>
      <c r="B157" s="42"/>
      <c r="C157" s="42"/>
      <c r="D157" s="42"/>
      <c r="E157" s="42"/>
      <c r="F157" s="42"/>
      <c r="G157" s="42"/>
      <c r="H157" s="42"/>
      <c r="M157" s="597"/>
      <c r="N157" s="42"/>
      <c r="O157" s="42"/>
      <c r="P157" s="42"/>
      <c r="Q157" s="42"/>
      <c r="R157" s="42"/>
      <c r="S157" s="42"/>
      <c r="T157" s="42"/>
    </row>
    <row r="158" spans="1:20" ht="17.100000000000001" customHeight="1" x14ac:dyDescent="0.2">
      <c r="A158" s="36">
        <v>2019</v>
      </c>
      <c r="B158" s="8"/>
      <c r="C158" s="8"/>
      <c r="D158" s="8"/>
      <c r="E158" s="8"/>
      <c r="F158" s="8"/>
      <c r="G158" s="8"/>
      <c r="H158" s="8"/>
      <c r="M158" s="36">
        <v>2019</v>
      </c>
      <c r="N158" s="42"/>
      <c r="O158" s="42"/>
      <c r="P158" s="42"/>
      <c r="Q158" s="42"/>
      <c r="R158" s="42"/>
      <c r="S158" s="42"/>
      <c r="T158" s="42"/>
    </row>
    <row r="159" spans="1:20" ht="17.100000000000001" customHeight="1" x14ac:dyDescent="0.2">
      <c r="A159" s="36" t="s">
        <v>2</v>
      </c>
      <c r="B159" s="19">
        <f t="shared" ref="B159:H159" si="26">SUM(B160:B171)</f>
        <v>3261</v>
      </c>
      <c r="C159" s="19">
        <f t="shared" si="26"/>
        <v>1140</v>
      </c>
      <c r="D159" s="19">
        <f t="shared" si="26"/>
        <v>351</v>
      </c>
      <c r="E159" s="19">
        <f t="shared" si="26"/>
        <v>39</v>
      </c>
      <c r="F159" s="19">
        <f t="shared" si="26"/>
        <v>146</v>
      </c>
      <c r="G159" s="19">
        <f t="shared" si="26"/>
        <v>82</v>
      </c>
      <c r="H159" s="19">
        <f t="shared" si="26"/>
        <v>1503</v>
      </c>
      <c r="M159" s="36" t="s">
        <v>2</v>
      </c>
      <c r="N159" s="19">
        <f>SUM(N160:N171)</f>
        <v>3319</v>
      </c>
      <c r="O159" s="19">
        <f t="shared" ref="O159:T159" si="27">SUM(O160:O171)</f>
        <v>1090</v>
      </c>
      <c r="P159" s="19">
        <f t="shared" si="27"/>
        <v>352</v>
      </c>
      <c r="Q159" s="19">
        <f t="shared" si="27"/>
        <v>21</v>
      </c>
      <c r="R159" s="19">
        <f t="shared" si="27"/>
        <v>128</v>
      </c>
      <c r="S159" s="19">
        <f t="shared" si="27"/>
        <v>88</v>
      </c>
      <c r="T159" s="19">
        <f t="shared" si="27"/>
        <v>1640</v>
      </c>
    </row>
    <row r="160" spans="1:20" ht="17.100000000000001" customHeight="1" x14ac:dyDescent="0.2">
      <c r="A160" s="38" t="s">
        <v>21</v>
      </c>
      <c r="B160" s="19">
        <f t="shared" ref="B160:B171" si="28">SUM(C160:H160)</f>
        <v>342</v>
      </c>
      <c r="C160" s="410">
        <v>96</v>
      </c>
      <c r="D160" s="410">
        <v>112</v>
      </c>
      <c r="E160" s="410">
        <v>3</v>
      </c>
      <c r="F160" s="410">
        <v>23</v>
      </c>
      <c r="G160" s="410">
        <v>8</v>
      </c>
      <c r="H160" s="410">
        <v>100</v>
      </c>
      <c r="M160" s="38" t="s">
        <v>21</v>
      </c>
      <c r="N160" s="19">
        <f t="shared" ref="N160:N171" si="29">SUM(O160:T160)</f>
        <v>335</v>
      </c>
      <c r="O160" s="410">
        <v>90</v>
      </c>
      <c r="P160" s="410">
        <v>115</v>
      </c>
      <c r="Q160" s="410">
        <v>2</v>
      </c>
      <c r="R160" s="410">
        <v>18</v>
      </c>
      <c r="S160" s="410">
        <v>9</v>
      </c>
      <c r="T160" s="410">
        <v>101</v>
      </c>
    </row>
    <row r="161" spans="1:20" ht="17.100000000000001" customHeight="1" x14ac:dyDescent="0.2">
      <c r="A161" s="38" t="s">
        <v>22</v>
      </c>
      <c r="B161" s="19">
        <f t="shared" si="28"/>
        <v>213</v>
      </c>
      <c r="C161" s="410">
        <v>79</v>
      </c>
      <c r="D161" s="410">
        <v>17</v>
      </c>
      <c r="E161" s="410">
        <v>5</v>
      </c>
      <c r="F161" s="410">
        <v>8</v>
      </c>
      <c r="G161" s="410">
        <v>10</v>
      </c>
      <c r="H161" s="410">
        <v>94</v>
      </c>
      <c r="M161" s="38" t="s">
        <v>22</v>
      </c>
      <c r="N161" s="19">
        <f t="shared" si="29"/>
        <v>214</v>
      </c>
      <c r="O161" s="410">
        <v>68</v>
      </c>
      <c r="P161" s="410">
        <v>17</v>
      </c>
      <c r="Q161" s="410">
        <v>2</v>
      </c>
      <c r="R161" s="410">
        <v>8</v>
      </c>
      <c r="S161" s="410">
        <v>7</v>
      </c>
      <c r="T161" s="410">
        <v>112</v>
      </c>
    </row>
    <row r="162" spans="1:20" ht="17.100000000000001" customHeight="1" x14ac:dyDescent="0.2">
      <c r="A162" s="38" t="s">
        <v>23</v>
      </c>
      <c r="B162" s="19">
        <f t="shared" si="28"/>
        <v>261</v>
      </c>
      <c r="C162" s="410">
        <v>73</v>
      </c>
      <c r="D162" s="410">
        <v>32</v>
      </c>
      <c r="E162" s="410">
        <v>6</v>
      </c>
      <c r="F162" s="410">
        <v>9</v>
      </c>
      <c r="G162" s="410">
        <v>7</v>
      </c>
      <c r="H162" s="410">
        <v>134</v>
      </c>
      <c r="M162" s="38" t="s">
        <v>23</v>
      </c>
      <c r="N162" s="19">
        <f t="shared" si="29"/>
        <v>256</v>
      </c>
      <c r="O162" s="410">
        <v>73</v>
      </c>
      <c r="P162" s="410">
        <v>32</v>
      </c>
      <c r="Q162" s="410">
        <v>4</v>
      </c>
      <c r="R162" s="410">
        <v>7</v>
      </c>
      <c r="S162" s="410">
        <v>7</v>
      </c>
      <c r="T162" s="410">
        <v>133</v>
      </c>
    </row>
    <row r="163" spans="1:20" ht="17.100000000000001" customHeight="1" x14ac:dyDescent="0.2">
      <c r="A163" s="38" t="s">
        <v>26</v>
      </c>
      <c r="B163" s="19">
        <f t="shared" si="28"/>
        <v>324</v>
      </c>
      <c r="C163" s="410">
        <v>105</v>
      </c>
      <c r="D163" s="410">
        <v>38</v>
      </c>
      <c r="E163" s="410">
        <v>4</v>
      </c>
      <c r="F163" s="410">
        <v>20</v>
      </c>
      <c r="G163" s="410">
        <v>5</v>
      </c>
      <c r="H163" s="410">
        <v>152</v>
      </c>
      <c r="M163" s="38" t="s">
        <v>26</v>
      </c>
      <c r="N163" s="19">
        <f t="shared" si="29"/>
        <v>338</v>
      </c>
      <c r="O163" s="410">
        <v>104</v>
      </c>
      <c r="P163" s="410">
        <v>40</v>
      </c>
      <c r="Q163" s="410">
        <v>2</v>
      </c>
      <c r="R163" s="410">
        <v>18</v>
      </c>
      <c r="S163" s="410">
        <v>8</v>
      </c>
      <c r="T163" s="410">
        <v>166</v>
      </c>
    </row>
    <row r="164" spans="1:20" ht="17.100000000000001" customHeight="1" x14ac:dyDescent="0.2">
      <c r="A164" s="38" t="s">
        <v>27</v>
      </c>
      <c r="B164" s="19">
        <f t="shared" si="28"/>
        <v>284</v>
      </c>
      <c r="C164" s="410">
        <v>111</v>
      </c>
      <c r="D164" s="410">
        <v>22</v>
      </c>
      <c r="E164" s="410">
        <v>2</v>
      </c>
      <c r="F164" s="410">
        <v>21</v>
      </c>
      <c r="G164" s="410">
        <v>8</v>
      </c>
      <c r="H164" s="410">
        <v>120</v>
      </c>
      <c r="M164" s="38" t="s">
        <v>27</v>
      </c>
      <c r="N164" s="19">
        <f t="shared" si="29"/>
        <v>270</v>
      </c>
      <c r="O164" s="410">
        <v>102</v>
      </c>
      <c r="P164" s="410">
        <v>19</v>
      </c>
      <c r="Q164" s="410">
        <v>2</v>
      </c>
      <c r="R164" s="410">
        <v>19</v>
      </c>
      <c r="S164" s="410">
        <v>6</v>
      </c>
      <c r="T164" s="410">
        <v>122</v>
      </c>
    </row>
    <row r="165" spans="1:20" ht="17.100000000000001" customHeight="1" x14ac:dyDescent="0.2">
      <c r="A165" s="38" t="s">
        <v>28</v>
      </c>
      <c r="B165" s="19">
        <f t="shared" si="28"/>
        <v>242</v>
      </c>
      <c r="C165" s="410">
        <v>125</v>
      </c>
      <c r="D165" s="410">
        <v>15</v>
      </c>
      <c r="E165" s="410">
        <v>4</v>
      </c>
      <c r="F165" s="410">
        <v>22</v>
      </c>
      <c r="G165" s="410">
        <v>6</v>
      </c>
      <c r="H165" s="410">
        <v>70</v>
      </c>
      <c r="M165" s="38" t="s">
        <v>28</v>
      </c>
      <c r="N165" s="19">
        <f t="shared" si="29"/>
        <v>258</v>
      </c>
      <c r="O165" s="410">
        <v>114</v>
      </c>
      <c r="P165" s="410">
        <v>16</v>
      </c>
      <c r="Q165" s="410">
        <v>1</v>
      </c>
      <c r="R165" s="410">
        <v>22</v>
      </c>
      <c r="S165" s="410">
        <v>11</v>
      </c>
      <c r="T165" s="410">
        <v>94</v>
      </c>
    </row>
    <row r="166" spans="1:20" ht="17.100000000000001" customHeight="1" x14ac:dyDescent="0.2">
      <c r="A166" s="38" t="s">
        <v>29</v>
      </c>
      <c r="B166" s="19">
        <f t="shared" si="28"/>
        <v>303</v>
      </c>
      <c r="C166" s="410">
        <v>70</v>
      </c>
      <c r="D166" s="410">
        <v>26</v>
      </c>
      <c r="E166" s="410">
        <v>5</v>
      </c>
      <c r="F166" s="410">
        <v>14</v>
      </c>
      <c r="G166" s="410">
        <v>9</v>
      </c>
      <c r="H166" s="410">
        <v>179</v>
      </c>
      <c r="M166" s="38" t="s">
        <v>29</v>
      </c>
      <c r="N166" s="19">
        <f t="shared" si="29"/>
        <v>290</v>
      </c>
      <c r="O166" s="410">
        <v>66</v>
      </c>
      <c r="P166" s="410">
        <v>26</v>
      </c>
      <c r="Q166" s="410">
        <v>3</v>
      </c>
      <c r="R166" s="410">
        <v>11</v>
      </c>
      <c r="S166" s="410">
        <v>8</v>
      </c>
      <c r="T166" s="410">
        <v>176</v>
      </c>
    </row>
    <row r="167" spans="1:20" ht="17.100000000000001" customHeight="1" x14ac:dyDescent="0.2">
      <c r="A167" s="38" t="s">
        <v>30</v>
      </c>
      <c r="B167" s="19">
        <f t="shared" si="28"/>
        <v>287</v>
      </c>
      <c r="C167" s="410">
        <v>112</v>
      </c>
      <c r="D167" s="410">
        <v>25</v>
      </c>
      <c r="E167" s="410">
        <v>0</v>
      </c>
      <c r="F167" s="410">
        <v>6</v>
      </c>
      <c r="G167" s="410">
        <v>6</v>
      </c>
      <c r="H167" s="410">
        <v>138</v>
      </c>
      <c r="M167" s="38" t="s">
        <v>30</v>
      </c>
      <c r="N167" s="19">
        <f t="shared" si="29"/>
        <v>282</v>
      </c>
      <c r="O167" s="410">
        <v>110</v>
      </c>
      <c r="P167" s="410">
        <v>24</v>
      </c>
      <c r="Q167" s="410">
        <v>0</v>
      </c>
      <c r="R167" s="410">
        <v>5</v>
      </c>
      <c r="S167" s="410">
        <v>7</v>
      </c>
      <c r="T167" s="410">
        <v>136</v>
      </c>
    </row>
    <row r="168" spans="1:20" ht="17.100000000000001" customHeight="1" x14ac:dyDescent="0.2">
      <c r="A168" s="38" t="s">
        <v>31</v>
      </c>
      <c r="B168" s="19">
        <f t="shared" si="28"/>
        <v>227</v>
      </c>
      <c r="C168" s="410">
        <v>105</v>
      </c>
      <c r="D168" s="410">
        <v>9</v>
      </c>
      <c r="E168" s="410">
        <v>4</v>
      </c>
      <c r="F168" s="410">
        <v>8</v>
      </c>
      <c r="G168" s="410">
        <v>7</v>
      </c>
      <c r="H168" s="410">
        <v>94</v>
      </c>
      <c r="M168" s="38" t="s">
        <v>31</v>
      </c>
      <c r="N168" s="19">
        <f t="shared" si="29"/>
        <v>267</v>
      </c>
      <c r="O168" s="410">
        <v>105</v>
      </c>
      <c r="P168" s="410">
        <v>10</v>
      </c>
      <c r="Q168" s="410">
        <v>2</v>
      </c>
      <c r="R168" s="410">
        <v>8</v>
      </c>
      <c r="S168" s="410">
        <v>8</v>
      </c>
      <c r="T168" s="410">
        <v>134</v>
      </c>
    </row>
    <row r="169" spans="1:20" ht="17.100000000000001" customHeight="1" x14ac:dyDescent="0.2">
      <c r="A169" s="38" t="s">
        <v>32</v>
      </c>
      <c r="B169" s="19">
        <f t="shared" si="28"/>
        <v>276</v>
      </c>
      <c r="C169" s="410">
        <v>106</v>
      </c>
      <c r="D169" s="410">
        <v>7</v>
      </c>
      <c r="E169" s="410">
        <v>4</v>
      </c>
      <c r="F169" s="410">
        <v>7</v>
      </c>
      <c r="G169" s="410">
        <v>7</v>
      </c>
      <c r="H169" s="410">
        <v>145</v>
      </c>
      <c r="M169" s="38" t="s">
        <v>32</v>
      </c>
      <c r="N169" s="19">
        <f t="shared" si="29"/>
        <v>272</v>
      </c>
      <c r="O169" s="410">
        <v>102</v>
      </c>
      <c r="P169" s="410">
        <v>7</v>
      </c>
      <c r="Q169" s="410">
        <v>3</v>
      </c>
      <c r="R169" s="410">
        <v>6</v>
      </c>
      <c r="S169" s="410">
        <v>8</v>
      </c>
      <c r="T169" s="410">
        <v>146</v>
      </c>
    </row>
    <row r="170" spans="1:20" ht="17.100000000000001" customHeight="1" x14ac:dyDescent="0.2">
      <c r="A170" s="38" t="s">
        <v>33</v>
      </c>
      <c r="B170" s="19">
        <f t="shared" si="28"/>
        <v>273</v>
      </c>
      <c r="C170" s="410">
        <v>85</v>
      </c>
      <c r="D170" s="410">
        <v>27</v>
      </c>
      <c r="E170" s="410">
        <v>0</v>
      </c>
      <c r="F170" s="410">
        <v>0</v>
      </c>
      <c r="G170" s="410">
        <v>1</v>
      </c>
      <c r="H170" s="410">
        <v>160</v>
      </c>
      <c r="M170" s="38" t="s">
        <v>33</v>
      </c>
      <c r="N170" s="19">
        <f t="shared" si="29"/>
        <v>293</v>
      </c>
      <c r="O170" s="410">
        <v>83</v>
      </c>
      <c r="P170" s="410">
        <v>25</v>
      </c>
      <c r="Q170" s="410">
        <v>0</v>
      </c>
      <c r="R170" s="410">
        <v>0</v>
      </c>
      <c r="S170" s="410">
        <v>1</v>
      </c>
      <c r="T170" s="410">
        <v>184</v>
      </c>
    </row>
    <row r="171" spans="1:20" ht="17.100000000000001" customHeight="1" x14ac:dyDescent="0.2">
      <c r="A171" s="38" t="s">
        <v>34</v>
      </c>
      <c r="B171" s="19">
        <f t="shared" si="28"/>
        <v>229</v>
      </c>
      <c r="C171" s="410">
        <v>73</v>
      </c>
      <c r="D171" s="410">
        <v>21</v>
      </c>
      <c r="E171" s="410">
        <v>2</v>
      </c>
      <c r="F171" s="410">
        <v>8</v>
      </c>
      <c r="G171" s="410">
        <v>8</v>
      </c>
      <c r="H171" s="410">
        <v>117</v>
      </c>
      <c r="M171" s="38" t="s">
        <v>34</v>
      </c>
      <c r="N171" s="19">
        <f t="shared" si="29"/>
        <v>244</v>
      </c>
      <c r="O171" s="410">
        <v>73</v>
      </c>
      <c r="P171" s="410">
        <v>21</v>
      </c>
      <c r="Q171" s="410">
        <v>0</v>
      </c>
      <c r="R171" s="410">
        <v>6</v>
      </c>
      <c r="S171" s="410">
        <v>8</v>
      </c>
      <c r="T171" s="410">
        <v>136</v>
      </c>
    </row>
    <row r="172" spans="1:20" ht="5.0999999999999996" customHeight="1" x14ac:dyDescent="0.25">
      <c r="A172" s="39"/>
      <c r="B172" s="40"/>
      <c r="C172" s="43"/>
      <c r="D172" s="43"/>
      <c r="E172" s="43"/>
      <c r="F172" s="43"/>
      <c r="G172" s="43"/>
      <c r="H172" s="46"/>
      <c r="M172" s="39"/>
      <c r="N172" s="41"/>
      <c r="O172" s="43"/>
      <c r="P172" s="43"/>
      <c r="Q172" s="43"/>
      <c r="R172" s="43"/>
      <c r="S172" s="43"/>
      <c r="T172" s="43"/>
    </row>
    <row r="173" spans="1:20" ht="11.1" customHeight="1" x14ac:dyDescent="0.2">
      <c r="A173" s="360"/>
      <c r="B173" s="360"/>
      <c r="C173" s="360"/>
      <c r="D173" s="360"/>
      <c r="E173" s="360"/>
      <c r="F173" s="360"/>
      <c r="G173" s="360"/>
      <c r="H173" s="331" t="s">
        <v>49</v>
      </c>
      <c r="M173" s="68"/>
      <c r="T173" s="331" t="s">
        <v>49</v>
      </c>
    </row>
    <row r="174" spans="1:20" ht="28.5" customHeight="1" x14ac:dyDescent="0.2">
      <c r="A174" s="688" t="str">
        <f>A152</f>
        <v>16.9 PUNO: NUEVAS CONEXIONES DOMICILIARIAS MENSUALES DE AGUA POTABLE Y ALCANTARILLADO POR 
        LOCALIDADES, 2019 - 2024</v>
      </c>
      <c r="B174" s="688"/>
      <c r="C174" s="688"/>
      <c r="D174" s="688"/>
      <c r="E174" s="688"/>
      <c r="F174" s="688"/>
      <c r="G174" s="688"/>
      <c r="H174" s="688"/>
      <c r="M174" s="688" t="str">
        <f>A152</f>
        <v>16.9 PUNO: NUEVAS CONEXIONES DOMICILIARIAS MENSUALES DE AGUA POTABLE Y ALCANTARILLADO POR 
        LOCALIDADES, 2019 - 2024</v>
      </c>
      <c r="N174" s="688"/>
      <c r="O174" s="688"/>
      <c r="P174" s="688"/>
      <c r="Q174" s="688"/>
      <c r="R174" s="688"/>
      <c r="S174" s="688"/>
      <c r="T174" s="688"/>
    </row>
    <row r="175" spans="1:20" ht="5.0999999999999996" customHeight="1" x14ac:dyDescent="0.2">
      <c r="A175" s="98"/>
      <c r="B175" s="61"/>
      <c r="C175" s="61"/>
      <c r="D175" s="61"/>
      <c r="E175" s="61"/>
      <c r="F175" s="61"/>
      <c r="G175" s="61"/>
      <c r="H175" s="61"/>
      <c r="M175" s="98"/>
      <c r="N175" s="62"/>
      <c r="O175" s="62"/>
      <c r="P175" s="62"/>
      <c r="Q175" s="62"/>
      <c r="R175" s="62"/>
      <c r="S175" s="62"/>
      <c r="T175" s="107"/>
    </row>
    <row r="176" spans="1:20" ht="24" customHeight="1" x14ac:dyDescent="0.2">
      <c r="A176" s="690" t="s">
        <v>25</v>
      </c>
      <c r="B176" s="692" t="s">
        <v>35</v>
      </c>
      <c r="C176" s="693"/>
      <c r="D176" s="693"/>
      <c r="E176" s="693"/>
      <c r="F176" s="693"/>
      <c r="G176" s="693"/>
      <c r="H176" s="693"/>
      <c r="M176" s="690" t="s">
        <v>25</v>
      </c>
      <c r="N176" s="693" t="s">
        <v>36</v>
      </c>
      <c r="O176" s="693"/>
      <c r="P176" s="693"/>
      <c r="Q176" s="693"/>
      <c r="R176" s="693"/>
      <c r="S176" s="693"/>
      <c r="T176" s="693"/>
    </row>
    <row r="177" spans="1:20" ht="24" customHeight="1" x14ac:dyDescent="0.2">
      <c r="A177" s="691"/>
      <c r="B177" s="17" t="s">
        <v>2</v>
      </c>
      <c r="C177" s="18" t="s">
        <v>0</v>
      </c>
      <c r="D177" s="18" t="s">
        <v>4</v>
      </c>
      <c r="E177" s="18" t="s">
        <v>7</v>
      </c>
      <c r="F177" s="490" t="s">
        <v>24</v>
      </c>
      <c r="G177" s="18" t="s">
        <v>3</v>
      </c>
      <c r="H177" s="37" t="s">
        <v>12</v>
      </c>
      <c r="M177" s="691"/>
      <c r="N177" s="37" t="s">
        <v>2</v>
      </c>
      <c r="O177" s="18" t="s">
        <v>0</v>
      </c>
      <c r="P177" s="18" t="s">
        <v>4</v>
      </c>
      <c r="Q177" s="18" t="s">
        <v>7</v>
      </c>
      <c r="R177" s="490" t="s">
        <v>24</v>
      </c>
      <c r="S177" s="18" t="s">
        <v>3</v>
      </c>
      <c r="T177" s="18" t="s">
        <v>12</v>
      </c>
    </row>
    <row r="178" spans="1:20" ht="5.0999999999999996" customHeight="1" x14ac:dyDescent="0.2">
      <c r="A178" s="597"/>
      <c r="B178" s="42"/>
      <c r="C178" s="42"/>
      <c r="D178" s="42"/>
      <c r="E178" s="42"/>
      <c r="F178" s="35"/>
      <c r="G178" s="42"/>
      <c r="H178" s="42"/>
      <c r="M178" s="597"/>
      <c r="N178" s="42"/>
      <c r="O178" s="42"/>
      <c r="P178" s="42"/>
      <c r="Q178" s="42"/>
      <c r="R178" s="35"/>
      <c r="S178" s="42"/>
      <c r="T178" s="42"/>
    </row>
    <row r="179" spans="1:20" ht="17.100000000000001" customHeight="1" x14ac:dyDescent="0.2">
      <c r="A179" s="36">
        <v>2020</v>
      </c>
      <c r="B179" s="8"/>
      <c r="C179" s="8"/>
      <c r="D179" s="8"/>
      <c r="E179" s="8"/>
      <c r="F179" s="8"/>
      <c r="G179" s="8"/>
      <c r="H179" s="8"/>
      <c r="M179" s="36">
        <v>2020</v>
      </c>
      <c r="N179" s="42"/>
      <c r="O179" s="42"/>
      <c r="P179" s="42"/>
      <c r="Q179" s="42"/>
      <c r="R179" s="42"/>
      <c r="S179" s="42"/>
      <c r="T179" s="42"/>
    </row>
    <row r="180" spans="1:20" ht="17.100000000000001" customHeight="1" x14ac:dyDescent="0.2">
      <c r="A180" s="36" t="s">
        <v>2</v>
      </c>
      <c r="B180" s="19">
        <f t="shared" ref="B180:H180" si="30">SUM(B181:B192)</f>
        <v>2525</v>
      </c>
      <c r="C180" s="19">
        <f t="shared" si="30"/>
        <v>1015</v>
      </c>
      <c r="D180" s="19">
        <f t="shared" si="30"/>
        <v>181</v>
      </c>
      <c r="E180" s="19">
        <f t="shared" si="30"/>
        <v>159</v>
      </c>
      <c r="F180" s="19">
        <f t="shared" si="30"/>
        <v>48</v>
      </c>
      <c r="G180" s="19">
        <f t="shared" si="30"/>
        <v>95</v>
      </c>
      <c r="H180" s="19">
        <f t="shared" si="30"/>
        <v>1027</v>
      </c>
      <c r="M180" s="36" t="s">
        <v>2</v>
      </c>
      <c r="N180" s="19">
        <f t="shared" ref="N180:T180" si="31">SUM(N181:N192)</f>
        <v>2359</v>
      </c>
      <c r="O180" s="19">
        <f t="shared" si="31"/>
        <v>829</v>
      </c>
      <c r="P180" s="19">
        <f t="shared" si="31"/>
        <v>177</v>
      </c>
      <c r="Q180" s="19">
        <f t="shared" si="31"/>
        <v>93</v>
      </c>
      <c r="R180" s="19">
        <f t="shared" si="31"/>
        <v>60</v>
      </c>
      <c r="S180" s="19">
        <f t="shared" si="31"/>
        <v>90</v>
      </c>
      <c r="T180" s="19">
        <f t="shared" si="31"/>
        <v>1110</v>
      </c>
    </row>
    <row r="181" spans="1:20" ht="17.100000000000001" customHeight="1" x14ac:dyDescent="0.2">
      <c r="A181" s="38" t="s">
        <v>21</v>
      </c>
      <c r="B181" s="19">
        <f t="shared" ref="B181:B192" si="32">SUM(C181:H181)</f>
        <v>332</v>
      </c>
      <c r="C181" s="410">
        <v>153</v>
      </c>
      <c r="D181" s="410">
        <v>11</v>
      </c>
      <c r="E181" s="410">
        <v>5</v>
      </c>
      <c r="F181" s="410">
        <v>10</v>
      </c>
      <c r="G181" s="410">
        <v>11</v>
      </c>
      <c r="H181" s="410">
        <v>142</v>
      </c>
      <c r="M181" s="38" t="s">
        <v>21</v>
      </c>
      <c r="N181" s="19">
        <f t="shared" ref="N181:N192" si="33">SUM(O181:T181)</f>
        <v>271</v>
      </c>
      <c r="O181" s="25">
        <v>79</v>
      </c>
      <c r="P181" s="25">
        <v>12</v>
      </c>
      <c r="Q181" s="25">
        <v>3</v>
      </c>
      <c r="R181" s="25">
        <v>11</v>
      </c>
      <c r="S181" s="25">
        <v>11</v>
      </c>
      <c r="T181" s="25">
        <v>155</v>
      </c>
    </row>
    <row r="182" spans="1:20" ht="17.100000000000001" customHeight="1" x14ac:dyDescent="0.2">
      <c r="A182" s="38" t="s">
        <v>22</v>
      </c>
      <c r="B182" s="19">
        <f t="shared" si="32"/>
        <v>246</v>
      </c>
      <c r="C182" s="410">
        <v>153</v>
      </c>
      <c r="D182" s="410">
        <v>4</v>
      </c>
      <c r="E182" s="410">
        <v>4</v>
      </c>
      <c r="F182" s="410">
        <v>3</v>
      </c>
      <c r="G182" s="410">
        <v>7</v>
      </c>
      <c r="H182" s="410">
        <v>75</v>
      </c>
      <c r="M182" s="38" t="s">
        <v>22</v>
      </c>
      <c r="N182" s="19">
        <f t="shared" si="33"/>
        <v>256</v>
      </c>
      <c r="O182" s="25">
        <v>152</v>
      </c>
      <c r="P182" s="25">
        <v>4</v>
      </c>
      <c r="Q182" s="25">
        <v>2</v>
      </c>
      <c r="R182" s="25">
        <v>4</v>
      </c>
      <c r="S182" s="25">
        <v>7</v>
      </c>
      <c r="T182" s="25">
        <v>87</v>
      </c>
    </row>
    <row r="183" spans="1:20" ht="17.100000000000001" customHeight="1" x14ac:dyDescent="0.2">
      <c r="A183" s="38" t="s">
        <v>23</v>
      </c>
      <c r="B183" s="19">
        <f t="shared" si="32"/>
        <v>79</v>
      </c>
      <c r="C183" s="410">
        <v>48</v>
      </c>
      <c r="D183" s="410">
        <v>4</v>
      </c>
      <c r="E183" s="410">
        <v>0</v>
      </c>
      <c r="F183" s="410">
        <v>0</v>
      </c>
      <c r="G183" s="410">
        <v>2</v>
      </c>
      <c r="H183" s="410">
        <v>25</v>
      </c>
      <c r="M183" s="38" t="s">
        <v>23</v>
      </c>
      <c r="N183" s="19">
        <f t="shared" si="33"/>
        <v>86</v>
      </c>
      <c r="O183" s="25">
        <v>49</v>
      </c>
      <c r="P183" s="25">
        <v>4</v>
      </c>
      <c r="Q183" s="25">
        <v>1</v>
      </c>
      <c r="R183" s="410">
        <v>0</v>
      </c>
      <c r="S183" s="25">
        <v>2</v>
      </c>
      <c r="T183" s="25">
        <v>30</v>
      </c>
    </row>
    <row r="184" spans="1:20" ht="17.100000000000001" customHeight="1" x14ac:dyDescent="0.2">
      <c r="A184" s="38" t="s">
        <v>26</v>
      </c>
      <c r="B184" s="19">
        <f t="shared" si="32"/>
        <v>21</v>
      </c>
      <c r="C184" s="410">
        <v>0</v>
      </c>
      <c r="D184" s="410">
        <v>6</v>
      </c>
      <c r="E184" s="410">
        <v>15</v>
      </c>
      <c r="F184" s="410">
        <v>0</v>
      </c>
      <c r="G184" s="410">
        <v>0</v>
      </c>
      <c r="H184" s="410">
        <v>0</v>
      </c>
      <c r="M184" s="38" t="s">
        <v>26</v>
      </c>
      <c r="N184" s="19">
        <f t="shared" si="33"/>
        <v>6</v>
      </c>
      <c r="O184" s="410">
        <v>0</v>
      </c>
      <c r="P184" s="25">
        <v>6</v>
      </c>
      <c r="Q184" s="410">
        <v>0</v>
      </c>
      <c r="R184" s="410">
        <v>0</v>
      </c>
      <c r="S184" s="410">
        <v>0</v>
      </c>
      <c r="T184" s="410">
        <v>0</v>
      </c>
    </row>
    <row r="185" spans="1:20" ht="17.100000000000001" customHeight="1" x14ac:dyDescent="0.2">
      <c r="A185" s="38" t="s">
        <v>27</v>
      </c>
      <c r="B185" s="19">
        <f t="shared" si="32"/>
        <v>37</v>
      </c>
      <c r="C185" s="410">
        <v>5</v>
      </c>
      <c r="D185" s="410">
        <v>20</v>
      </c>
      <c r="E185" s="410">
        <v>6</v>
      </c>
      <c r="F185" s="410">
        <v>1</v>
      </c>
      <c r="G185" s="410">
        <v>5</v>
      </c>
      <c r="H185" s="410">
        <v>0</v>
      </c>
      <c r="M185" s="38" t="s">
        <v>27</v>
      </c>
      <c r="N185" s="19">
        <f t="shared" si="33"/>
        <v>39</v>
      </c>
      <c r="O185" s="25">
        <v>6</v>
      </c>
      <c r="P185" s="25">
        <v>17</v>
      </c>
      <c r="Q185" s="25">
        <v>11</v>
      </c>
      <c r="R185" s="25">
        <v>1</v>
      </c>
      <c r="S185" s="25">
        <v>4</v>
      </c>
      <c r="T185" s="410">
        <v>0</v>
      </c>
    </row>
    <row r="186" spans="1:20" ht="17.100000000000001" customHeight="1" x14ac:dyDescent="0.2">
      <c r="A186" s="38" t="s">
        <v>28</v>
      </c>
      <c r="B186" s="19">
        <f t="shared" si="32"/>
        <v>112</v>
      </c>
      <c r="C186" s="410">
        <v>72</v>
      </c>
      <c r="D186" s="410">
        <v>34</v>
      </c>
      <c r="E186" s="410">
        <v>0</v>
      </c>
      <c r="F186" s="410">
        <v>0</v>
      </c>
      <c r="G186" s="410">
        <v>3</v>
      </c>
      <c r="H186" s="410">
        <v>3</v>
      </c>
      <c r="M186" s="38" t="s">
        <v>28</v>
      </c>
      <c r="N186" s="19">
        <f t="shared" si="33"/>
        <v>123</v>
      </c>
      <c r="O186" s="25">
        <v>66</v>
      </c>
      <c r="P186" s="25">
        <v>34</v>
      </c>
      <c r="Q186" s="25">
        <v>18</v>
      </c>
      <c r="R186" s="410">
        <v>0</v>
      </c>
      <c r="S186" s="25">
        <v>3</v>
      </c>
      <c r="T186" s="25">
        <v>2</v>
      </c>
    </row>
    <row r="187" spans="1:20" ht="17.100000000000001" customHeight="1" x14ac:dyDescent="0.2">
      <c r="A187" s="38" t="s">
        <v>29</v>
      </c>
      <c r="B187" s="19">
        <f t="shared" si="32"/>
        <v>292</v>
      </c>
      <c r="C187" s="410">
        <v>75</v>
      </c>
      <c r="D187" s="410">
        <v>27</v>
      </c>
      <c r="E187" s="410">
        <v>18</v>
      </c>
      <c r="F187" s="410">
        <v>0</v>
      </c>
      <c r="G187" s="410">
        <v>9</v>
      </c>
      <c r="H187" s="410">
        <v>163</v>
      </c>
      <c r="M187" s="38" t="s">
        <v>29</v>
      </c>
      <c r="N187" s="19">
        <f t="shared" si="33"/>
        <v>279</v>
      </c>
      <c r="O187" s="25">
        <v>67</v>
      </c>
      <c r="P187" s="25">
        <v>27</v>
      </c>
      <c r="Q187" s="25">
        <v>9</v>
      </c>
      <c r="R187" s="25">
        <v>1</v>
      </c>
      <c r="S187" s="25">
        <v>8</v>
      </c>
      <c r="T187" s="25">
        <v>167</v>
      </c>
    </row>
    <row r="188" spans="1:20" ht="17.100000000000001" customHeight="1" x14ac:dyDescent="0.2">
      <c r="A188" s="38" t="s">
        <v>30</v>
      </c>
      <c r="B188" s="19">
        <f t="shared" si="32"/>
        <v>94</v>
      </c>
      <c r="C188" s="410">
        <v>52</v>
      </c>
      <c r="D188" s="410">
        <v>23</v>
      </c>
      <c r="E188" s="410">
        <v>0</v>
      </c>
      <c r="F188" s="410">
        <v>0</v>
      </c>
      <c r="G188" s="410">
        <v>13</v>
      </c>
      <c r="H188" s="410">
        <v>6</v>
      </c>
      <c r="M188" s="38" t="s">
        <v>30</v>
      </c>
      <c r="N188" s="19">
        <f t="shared" si="33"/>
        <v>67</v>
      </c>
      <c r="O188" s="25">
        <v>29</v>
      </c>
      <c r="P188" s="25">
        <v>23</v>
      </c>
      <c r="Q188" s="410">
        <v>0</v>
      </c>
      <c r="R188" s="410">
        <v>0</v>
      </c>
      <c r="S188" s="25">
        <v>9</v>
      </c>
      <c r="T188" s="25">
        <v>6</v>
      </c>
    </row>
    <row r="189" spans="1:20" ht="17.100000000000001" customHeight="1" x14ac:dyDescent="0.2">
      <c r="A189" s="38" t="s">
        <v>31</v>
      </c>
      <c r="B189" s="19">
        <f t="shared" si="32"/>
        <v>316</v>
      </c>
      <c r="C189" s="410">
        <v>27</v>
      </c>
      <c r="D189" s="410">
        <v>52</v>
      </c>
      <c r="E189" s="410">
        <v>82</v>
      </c>
      <c r="F189" s="410">
        <v>0</v>
      </c>
      <c r="G189" s="410">
        <v>14</v>
      </c>
      <c r="H189" s="410">
        <v>141</v>
      </c>
      <c r="M189" s="38" t="s">
        <v>31</v>
      </c>
      <c r="N189" s="19">
        <f t="shared" si="33"/>
        <v>268</v>
      </c>
      <c r="O189" s="25">
        <v>21</v>
      </c>
      <c r="P189" s="25">
        <v>50</v>
      </c>
      <c r="Q189" s="25">
        <v>37</v>
      </c>
      <c r="R189" s="410">
        <v>0</v>
      </c>
      <c r="S189" s="25">
        <v>14</v>
      </c>
      <c r="T189" s="25">
        <v>146</v>
      </c>
    </row>
    <row r="190" spans="1:20" ht="17.100000000000001" customHeight="1" x14ac:dyDescent="0.2">
      <c r="A190" s="38" t="s">
        <v>32</v>
      </c>
      <c r="B190" s="19">
        <f>SUM(C190:H190)</f>
        <v>298</v>
      </c>
      <c r="C190" s="410">
        <v>110</v>
      </c>
      <c r="D190" s="410">
        <v>0</v>
      </c>
      <c r="E190" s="410">
        <v>9</v>
      </c>
      <c r="F190" s="410">
        <v>7</v>
      </c>
      <c r="G190" s="410">
        <v>10</v>
      </c>
      <c r="H190" s="410">
        <v>162</v>
      </c>
      <c r="M190" s="38" t="s">
        <v>32</v>
      </c>
      <c r="N190" s="19">
        <f t="shared" si="33"/>
        <v>273</v>
      </c>
      <c r="O190" s="25">
        <v>78</v>
      </c>
      <c r="P190" s="410">
        <v>0</v>
      </c>
      <c r="Q190" s="25">
        <v>4</v>
      </c>
      <c r="R190" s="25">
        <v>8</v>
      </c>
      <c r="S190" s="25">
        <v>10</v>
      </c>
      <c r="T190" s="25">
        <v>173</v>
      </c>
    </row>
    <row r="191" spans="1:20" ht="17.100000000000001" customHeight="1" x14ac:dyDescent="0.2">
      <c r="A191" s="38" t="s">
        <v>33</v>
      </c>
      <c r="B191" s="19">
        <f>SUM(C191:H191)</f>
        <v>327</v>
      </c>
      <c r="C191" s="410">
        <v>130</v>
      </c>
      <c r="D191" s="410">
        <v>0</v>
      </c>
      <c r="E191" s="410">
        <v>2</v>
      </c>
      <c r="F191" s="410">
        <v>6</v>
      </c>
      <c r="G191" s="410">
        <v>21</v>
      </c>
      <c r="H191" s="410">
        <v>168</v>
      </c>
      <c r="M191" s="38" t="s">
        <v>33</v>
      </c>
      <c r="N191" s="19">
        <f t="shared" si="33"/>
        <v>344</v>
      </c>
      <c r="O191" s="25">
        <v>124</v>
      </c>
      <c r="P191" s="410">
        <v>0</v>
      </c>
      <c r="Q191" s="25">
        <v>1</v>
      </c>
      <c r="R191" s="25">
        <v>9</v>
      </c>
      <c r="S191" s="25">
        <v>22</v>
      </c>
      <c r="T191" s="25">
        <v>188</v>
      </c>
    </row>
    <row r="192" spans="1:20" ht="17.100000000000001" customHeight="1" x14ac:dyDescent="0.2">
      <c r="A192" s="38" t="s">
        <v>34</v>
      </c>
      <c r="B192" s="19">
        <f t="shared" si="32"/>
        <v>371</v>
      </c>
      <c r="C192" s="410">
        <v>190</v>
      </c>
      <c r="D192" s="410">
        <v>0</v>
      </c>
      <c r="E192" s="410">
        <v>18</v>
      </c>
      <c r="F192" s="410">
        <v>21</v>
      </c>
      <c r="G192" s="410">
        <v>0</v>
      </c>
      <c r="H192" s="410">
        <v>142</v>
      </c>
      <c r="M192" s="38" t="s">
        <v>34</v>
      </c>
      <c r="N192" s="19">
        <f t="shared" si="33"/>
        <v>347</v>
      </c>
      <c r="O192" s="25">
        <v>158</v>
      </c>
      <c r="P192" s="410">
        <v>0</v>
      </c>
      <c r="Q192" s="25">
        <v>7</v>
      </c>
      <c r="R192" s="25">
        <v>26</v>
      </c>
      <c r="S192" s="410">
        <v>0</v>
      </c>
      <c r="T192" s="25">
        <v>156</v>
      </c>
    </row>
    <row r="193" spans="1:20" ht="5.0999999999999996" customHeight="1" x14ac:dyDescent="0.25">
      <c r="A193" s="39"/>
      <c r="B193" s="40"/>
      <c r="C193" s="43"/>
      <c r="D193" s="43"/>
      <c r="E193" s="43"/>
      <c r="F193" s="43"/>
      <c r="G193" s="43"/>
      <c r="H193" s="46"/>
      <c r="M193" s="39"/>
      <c r="N193" s="41"/>
      <c r="O193" s="43"/>
      <c r="P193" s="43"/>
      <c r="Q193" s="43"/>
      <c r="R193" s="43"/>
      <c r="S193" s="43"/>
      <c r="T193" s="43"/>
    </row>
    <row r="194" spans="1:20" ht="11.1" customHeight="1" x14ac:dyDescent="0.2">
      <c r="H194" s="331" t="s">
        <v>49</v>
      </c>
      <c r="M194" s="9"/>
      <c r="T194" s="331" t="s">
        <v>49</v>
      </c>
    </row>
    <row r="195" spans="1:20" ht="27" customHeight="1" x14ac:dyDescent="0.2">
      <c r="A195" s="688" t="str">
        <f>A152</f>
        <v>16.9 PUNO: NUEVAS CONEXIONES DOMICILIARIAS MENSUALES DE AGUA POTABLE Y ALCANTARILLADO POR 
        LOCALIDADES, 2019 - 2024</v>
      </c>
      <c r="B195" s="688"/>
      <c r="C195" s="688"/>
      <c r="D195" s="688"/>
      <c r="E195" s="688"/>
      <c r="F195" s="688"/>
      <c r="G195" s="688"/>
      <c r="H195" s="688"/>
      <c r="M195" s="688" t="str">
        <f>A152</f>
        <v>16.9 PUNO: NUEVAS CONEXIONES DOMICILIARIAS MENSUALES DE AGUA POTABLE Y ALCANTARILLADO POR 
        LOCALIDADES, 2019 - 2024</v>
      </c>
      <c r="N195" s="688"/>
      <c r="O195" s="688"/>
      <c r="P195" s="688"/>
      <c r="Q195" s="688"/>
      <c r="R195" s="688"/>
      <c r="S195" s="688"/>
      <c r="T195" s="688"/>
    </row>
    <row r="196" spans="1:20" ht="5.0999999999999996" customHeight="1" x14ac:dyDescent="0.2">
      <c r="A196" s="98"/>
      <c r="B196" s="61"/>
      <c r="C196" s="61"/>
      <c r="D196" s="61"/>
      <c r="E196" s="61"/>
      <c r="F196" s="61"/>
      <c r="G196" s="61"/>
      <c r="H196" s="61"/>
      <c r="M196" s="98"/>
      <c r="N196" s="62"/>
      <c r="O196" s="62"/>
      <c r="P196" s="62"/>
      <c r="Q196" s="62"/>
      <c r="R196" s="62"/>
      <c r="S196" s="62"/>
      <c r="T196" s="331"/>
    </row>
    <row r="197" spans="1:20" ht="24" customHeight="1" x14ac:dyDescent="0.2">
      <c r="A197" s="690" t="s">
        <v>25</v>
      </c>
      <c r="B197" s="692" t="s">
        <v>35</v>
      </c>
      <c r="C197" s="693"/>
      <c r="D197" s="693"/>
      <c r="E197" s="693"/>
      <c r="F197" s="693"/>
      <c r="G197" s="693"/>
      <c r="H197" s="693"/>
      <c r="M197" s="690" t="s">
        <v>25</v>
      </c>
      <c r="N197" s="693" t="s">
        <v>36</v>
      </c>
      <c r="O197" s="693"/>
      <c r="P197" s="693"/>
      <c r="Q197" s="693"/>
      <c r="R197" s="693"/>
      <c r="S197" s="693"/>
      <c r="T197" s="693"/>
    </row>
    <row r="198" spans="1:20" ht="24" customHeight="1" x14ac:dyDescent="0.2">
      <c r="A198" s="691"/>
      <c r="B198" s="17" t="s">
        <v>2</v>
      </c>
      <c r="C198" s="18" t="s">
        <v>0</v>
      </c>
      <c r="D198" s="18" t="s">
        <v>4</v>
      </c>
      <c r="E198" s="18" t="s">
        <v>7</v>
      </c>
      <c r="F198" s="18" t="s">
        <v>24</v>
      </c>
      <c r="G198" s="18" t="s">
        <v>3</v>
      </c>
      <c r="H198" s="37" t="s">
        <v>12</v>
      </c>
      <c r="M198" s="691"/>
      <c r="N198" s="37" t="s">
        <v>2</v>
      </c>
      <c r="O198" s="18" t="s">
        <v>0</v>
      </c>
      <c r="P198" s="18" t="s">
        <v>4</v>
      </c>
      <c r="Q198" s="18" t="s">
        <v>7</v>
      </c>
      <c r="R198" s="18" t="s">
        <v>24</v>
      </c>
      <c r="S198" s="18" t="s">
        <v>3</v>
      </c>
      <c r="T198" s="18" t="s">
        <v>12</v>
      </c>
    </row>
    <row r="199" spans="1:20" ht="5.0999999999999996" customHeight="1" x14ac:dyDescent="0.2">
      <c r="A199" s="597"/>
      <c r="B199" s="42"/>
      <c r="C199" s="42"/>
      <c r="D199" s="42"/>
      <c r="E199" s="42"/>
      <c r="F199" s="42"/>
      <c r="G199" s="42"/>
      <c r="H199" s="42"/>
      <c r="M199" s="597"/>
      <c r="N199" s="42"/>
      <c r="O199" s="42"/>
      <c r="P199" s="42"/>
      <c r="Q199" s="42"/>
      <c r="R199" s="42"/>
      <c r="S199" s="42"/>
      <c r="T199" s="42"/>
    </row>
    <row r="200" spans="1:20" ht="17.100000000000001" customHeight="1" x14ac:dyDescent="0.2">
      <c r="A200" s="36">
        <v>2021</v>
      </c>
      <c r="B200" s="8"/>
      <c r="C200" s="8"/>
      <c r="D200" s="8"/>
      <c r="E200" s="8"/>
      <c r="F200" s="8"/>
      <c r="G200" s="8"/>
      <c r="H200" s="8"/>
      <c r="M200" s="36">
        <v>2021</v>
      </c>
      <c r="N200" s="42"/>
      <c r="O200" s="42"/>
      <c r="P200" s="42"/>
      <c r="Q200" s="42"/>
      <c r="R200" s="42"/>
      <c r="S200" s="42"/>
      <c r="T200" s="42"/>
    </row>
    <row r="201" spans="1:20" ht="17.100000000000001" customHeight="1" x14ac:dyDescent="0.2">
      <c r="A201" s="36" t="s">
        <v>2</v>
      </c>
      <c r="B201" s="19">
        <f t="shared" ref="B201:H201" si="34">SUM(B202:B213)</f>
        <v>4013</v>
      </c>
      <c r="C201" s="19">
        <f t="shared" si="34"/>
        <v>1478</v>
      </c>
      <c r="D201" s="19">
        <f t="shared" si="34"/>
        <v>546</v>
      </c>
      <c r="E201" s="19">
        <f t="shared" si="34"/>
        <v>123</v>
      </c>
      <c r="F201" s="19">
        <f t="shared" si="34"/>
        <v>148</v>
      </c>
      <c r="G201" s="19">
        <f t="shared" si="34"/>
        <v>163</v>
      </c>
      <c r="H201" s="19">
        <f t="shared" si="34"/>
        <v>1555</v>
      </c>
      <c r="M201" s="36" t="s">
        <v>2</v>
      </c>
      <c r="N201" s="19">
        <f>SUM(N202:N213)</f>
        <v>2723</v>
      </c>
      <c r="O201" s="19">
        <f t="shared" ref="O201:T201" si="35">SUM(O202:O213)</f>
        <v>1373</v>
      </c>
      <c r="P201" s="19">
        <f t="shared" si="35"/>
        <v>541</v>
      </c>
      <c r="Q201" s="19">
        <f t="shared" si="35"/>
        <v>75</v>
      </c>
      <c r="R201" s="19">
        <f t="shared" si="35"/>
        <v>143</v>
      </c>
      <c r="S201" s="19">
        <f t="shared" si="35"/>
        <v>130</v>
      </c>
      <c r="T201" s="19">
        <f t="shared" si="35"/>
        <v>1581</v>
      </c>
    </row>
    <row r="202" spans="1:20" ht="17.100000000000001" customHeight="1" x14ac:dyDescent="0.2">
      <c r="A202" s="38" t="s">
        <v>21</v>
      </c>
      <c r="B202" s="19">
        <f t="shared" ref="B202:B213" si="36">SUM(C202:H202)</f>
        <v>259</v>
      </c>
      <c r="C202" s="410">
        <v>96</v>
      </c>
      <c r="D202" s="410">
        <v>36</v>
      </c>
      <c r="E202" s="410">
        <v>12</v>
      </c>
      <c r="F202" s="410">
        <v>23</v>
      </c>
      <c r="G202" s="410">
        <v>4</v>
      </c>
      <c r="H202" s="410">
        <v>88</v>
      </c>
      <c r="M202" s="38" t="s">
        <v>21</v>
      </c>
      <c r="N202" s="19">
        <f t="shared" ref="N202:N210" si="37">SUM(O202:T202)</f>
        <v>287</v>
      </c>
      <c r="O202" s="410">
        <v>94</v>
      </c>
      <c r="P202" s="410">
        <v>36</v>
      </c>
      <c r="Q202" s="410">
        <v>10</v>
      </c>
      <c r="R202" s="410">
        <v>21</v>
      </c>
      <c r="S202" s="410">
        <v>3</v>
      </c>
      <c r="T202" s="410">
        <v>123</v>
      </c>
    </row>
    <row r="203" spans="1:20" ht="17.100000000000001" customHeight="1" x14ac:dyDescent="0.2">
      <c r="A203" s="38" t="s">
        <v>22</v>
      </c>
      <c r="B203" s="19">
        <f t="shared" si="36"/>
        <v>265</v>
      </c>
      <c r="C203" s="410">
        <v>73</v>
      </c>
      <c r="D203" s="410">
        <v>74</v>
      </c>
      <c r="E203" s="410">
        <v>3</v>
      </c>
      <c r="F203" s="410">
        <v>9</v>
      </c>
      <c r="G203" s="410">
        <v>36</v>
      </c>
      <c r="H203" s="410">
        <v>70</v>
      </c>
      <c r="M203" s="38" t="s">
        <v>22</v>
      </c>
      <c r="N203" s="19">
        <f t="shared" si="37"/>
        <v>223</v>
      </c>
      <c r="O203" s="410">
        <v>68</v>
      </c>
      <c r="P203" s="410">
        <v>74</v>
      </c>
      <c r="Q203" s="410">
        <v>3</v>
      </c>
      <c r="R203" s="410">
        <v>8</v>
      </c>
      <c r="S203" s="410">
        <v>5</v>
      </c>
      <c r="T203" s="410">
        <v>65</v>
      </c>
    </row>
    <row r="204" spans="1:20" ht="17.100000000000001" customHeight="1" x14ac:dyDescent="0.2">
      <c r="A204" s="38" t="s">
        <v>23</v>
      </c>
      <c r="B204" s="19">
        <f t="shared" si="36"/>
        <v>378</v>
      </c>
      <c r="C204" s="410">
        <v>111</v>
      </c>
      <c r="D204" s="410">
        <v>118</v>
      </c>
      <c r="E204" s="410">
        <v>14</v>
      </c>
      <c r="F204" s="410">
        <v>21</v>
      </c>
      <c r="G204" s="410">
        <v>4</v>
      </c>
      <c r="H204" s="410">
        <v>110</v>
      </c>
      <c r="M204" s="38" t="s">
        <v>23</v>
      </c>
      <c r="N204" s="19">
        <f t="shared" si="37"/>
        <v>373</v>
      </c>
      <c r="O204" s="410">
        <v>103</v>
      </c>
      <c r="P204" s="410">
        <v>117</v>
      </c>
      <c r="Q204" s="410">
        <v>9</v>
      </c>
      <c r="R204" s="410">
        <v>19</v>
      </c>
      <c r="S204" s="410">
        <v>5</v>
      </c>
      <c r="T204" s="410">
        <v>120</v>
      </c>
    </row>
    <row r="205" spans="1:20" ht="17.100000000000001" customHeight="1" x14ac:dyDescent="0.2">
      <c r="A205" s="38" t="s">
        <v>26</v>
      </c>
      <c r="B205" s="19">
        <f t="shared" si="36"/>
        <v>320</v>
      </c>
      <c r="C205" s="410">
        <v>70</v>
      </c>
      <c r="D205" s="410">
        <v>41</v>
      </c>
      <c r="E205" s="410">
        <v>0</v>
      </c>
      <c r="F205" s="410">
        <v>14</v>
      </c>
      <c r="G205" s="410">
        <v>16</v>
      </c>
      <c r="H205" s="410">
        <v>179</v>
      </c>
      <c r="M205" s="38" t="s">
        <v>26</v>
      </c>
      <c r="N205" s="19">
        <f t="shared" si="37"/>
        <v>322</v>
      </c>
      <c r="O205" s="410">
        <v>69</v>
      </c>
      <c r="P205" s="410">
        <v>41</v>
      </c>
      <c r="Q205" s="410">
        <v>0</v>
      </c>
      <c r="R205" s="410">
        <v>11</v>
      </c>
      <c r="S205" s="410">
        <v>16</v>
      </c>
      <c r="T205" s="410">
        <v>185</v>
      </c>
    </row>
    <row r="206" spans="1:20" ht="17.100000000000001" customHeight="1" x14ac:dyDescent="0.2">
      <c r="A206" s="38" t="s">
        <v>27</v>
      </c>
      <c r="B206" s="19">
        <f t="shared" si="36"/>
        <v>266</v>
      </c>
      <c r="C206" s="410">
        <v>105</v>
      </c>
      <c r="D206" s="410">
        <v>40</v>
      </c>
      <c r="E206" s="410">
        <v>11</v>
      </c>
      <c r="F206" s="410">
        <v>8</v>
      </c>
      <c r="G206" s="410">
        <v>14</v>
      </c>
      <c r="H206" s="410">
        <v>88</v>
      </c>
      <c r="M206" s="38" t="s">
        <v>27</v>
      </c>
      <c r="N206" s="19">
        <f t="shared" si="37"/>
        <v>252</v>
      </c>
      <c r="O206" s="410">
        <v>102</v>
      </c>
      <c r="P206" s="410">
        <v>39</v>
      </c>
      <c r="Q206" s="410">
        <v>6</v>
      </c>
      <c r="R206" s="410">
        <v>7</v>
      </c>
      <c r="S206" s="410">
        <v>13</v>
      </c>
      <c r="T206" s="410">
        <v>85</v>
      </c>
    </row>
    <row r="207" spans="1:20" ht="17.100000000000001" customHeight="1" x14ac:dyDescent="0.2">
      <c r="A207" s="38" t="s">
        <v>28</v>
      </c>
      <c r="B207" s="19">
        <f t="shared" si="36"/>
        <v>238</v>
      </c>
      <c r="C207" s="410">
        <v>71</v>
      </c>
      <c r="D207" s="410">
        <v>34</v>
      </c>
      <c r="E207" s="410">
        <v>5</v>
      </c>
      <c r="F207" s="410">
        <v>13</v>
      </c>
      <c r="G207" s="410">
        <v>11</v>
      </c>
      <c r="H207" s="410">
        <v>104</v>
      </c>
      <c r="M207" s="38" t="s">
        <v>28</v>
      </c>
      <c r="N207" s="19">
        <f t="shared" si="37"/>
        <v>249</v>
      </c>
      <c r="O207" s="410">
        <v>85</v>
      </c>
      <c r="P207" s="410">
        <v>34</v>
      </c>
      <c r="Q207" s="410">
        <v>4</v>
      </c>
      <c r="R207" s="410">
        <v>15</v>
      </c>
      <c r="S207" s="410">
        <v>10</v>
      </c>
      <c r="T207" s="410">
        <v>101</v>
      </c>
    </row>
    <row r="208" spans="1:20" ht="17.100000000000001" customHeight="1" x14ac:dyDescent="0.2">
      <c r="A208" s="38" t="s">
        <v>29</v>
      </c>
      <c r="B208" s="19">
        <f t="shared" si="36"/>
        <v>306</v>
      </c>
      <c r="C208" s="410">
        <v>121</v>
      </c>
      <c r="D208" s="410">
        <v>42</v>
      </c>
      <c r="E208" s="410">
        <v>0</v>
      </c>
      <c r="F208" s="410">
        <v>6</v>
      </c>
      <c r="G208" s="410">
        <v>10</v>
      </c>
      <c r="H208" s="410">
        <v>127</v>
      </c>
      <c r="M208" s="38" t="s">
        <v>29</v>
      </c>
      <c r="N208" s="19">
        <f t="shared" si="37"/>
        <v>263</v>
      </c>
      <c r="O208" s="410">
        <v>92</v>
      </c>
      <c r="P208" s="410">
        <v>42</v>
      </c>
      <c r="Q208" s="410">
        <v>0</v>
      </c>
      <c r="R208" s="410">
        <v>7</v>
      </c>
      <c r="S208" s="410">
        <v>9</v>
      </c>
      <c r="T208" s="410">
        <v>113</v>
      </c>
    </row>
    <row r="209" spans="1:23" ht="17.100000000000001" customHeight="1" x14ac:dyDescent="0.2">
      <c r="A209" s="38" t="s">
        <v>30</v>
      </c>
      <c r="B209" s="19">
        <f t="shared" si="36"/>
        <v>373</v>
      </c>
      <c r="C209" s="410">
        <v>221</v>
      </c>
      <c r="D209" s="410">
        <v>23</v>
      </c>
      <c r="E209" s="410">
        <v>5</v>
      </c>
      <c r="F209" s="410">
        <v>16</v>
      </c>
      <c r="G209" s="410">
        <v>10</v>
      </c>
      <c r="H209" s="410">
        <v>98</v>
      </c>
      <c r="M209" s="38" t="s">
        <v>30</v>
      </c>
      <c r="N209" s="19">
        <f t="shared" si="37"/>
        <v>398</v>
      </c>
      <c r="O209" s="410">
        <v>215</v>
      </c>
      <c r="P209" s="410">
        <v>22</v>
      </c>
      <c r="Q209" s="410">
        <v>3</v>
      </c>
      <c r="R209" s="410">
        <v>15</v>
      </c>
      <c r="S209" s="410">
        <v>13</v>
      </c>
      <c r="T209" s="410">
        <v>130</v>
      </c>
    </row>
    <row r="210" spans="1:23" ht="17.100000000000001" customHeight="1" x14ac:dyDescent="0.2">
      <c r="A210" s="38" t="s">
        <v>31</v>
      </c>
      <c r="B210" s="19">
        <f t="shared" si="36"/>
        <v>376</v>
      </c>
      <c r="C210" s="410">
        <v>175</v>
      </c>
      <c r="D210" s="410">
        <v>16</v>
      </c>
      <c r="E210" s="410">
        <v>59</v>
      </c>
      <c r="F210" s="410">
        <v>6</v>
      </c>
      <c r="G210" s="410">
        <v>14</v>
      </c>
      <c r="H210" s="410">
        <v>106</v>
      </c>
      <c r="M210" s="38" t="s">
        <v>31</v>
      </c>
      <c r="N210" s="19">
        <f t="shared" si="37"/>
        <v>356</v>
      </c>
      <c r="O210" s="410">
        <v>169</v>
      </c>
      <c r="P210" s="410">
        <v>15</v>
      </c>
      <c r="Q210" s="410">
        <v>26</v>
      </c>
      <c r="R210" s="410">
        <v>8</v>
      </c>
      <c r="S210" s="410">
        <v>14</v>
      </c>
      <c r="T210" s="410">
        <v>124</v>
      </c>
    </row>
    <row r="211" spans="1:23" ht="17.100000000000001" customHeight="1" x14ac:dyDescent="0.2">
      <c r="A211" s="38" t="s">
        <v>32</v>
      </c>
      <c r="B211" s="19">
        <f t="shared" si="36"/>
        <v>312</v>
      </c>
      <c r="C211" s="410">
        <v>151</v>
      </c>
      <c r="D211" s="410">
        <v>4</v>
      </c>
      <c r="E211" s="410" t="s">
        <v>170</v>
      </c>
      <c r="F211" s="410">
        <v>9</v>
      </c>
      <c r="G211" s="410">
        <v>19</v>
      </c>
      <c r="H211" s="410">
        <v>129</v>
      </c>
      <c r="M211" s="38" t="s">
        <v>32</v>
      </c>
      <c r="N211" s="19" t="s">
        <v>44</v>
      </c>
      <c r="O211" s="410">
        <v>133</v>
      </c>
      <c r="P211" s="410">
        <v>4</v>
      </c>
      <c r="Q211" s="410" t="s">
        <v>170</v>
      </c>
      <c r="R211" s="410">
        <v>9</v>
      </c>
      <c r="S211" s="410">
        <v>19</v>
      </c>
      <c r="T211" s="410">
        <v>152</v>
      </c>
    </row>
    <row r="212" spans="1:23" ht="17.100000000000001" customHeight="1" x14ac:dyDescent="0.2">
      <c r="A212" s="38" t="s">
        <v>33</v>
      </c>
      <c r="B212" s="19">
        <f t="shared" si="36"/>
        <v>439</v>
      </c>
      <c r="C212" s="410">
        <v>121</v>
      </c>
      <c r="D212" s="410">
        <v>82</v>
      </c>
      <c r="E212" s="410">
        <v>1</v>
      </c>
      <c r="F212" s="410">
        <v>19</v>
      </c>
      <c r="G212" s="410">
        <v>13</v>
      </c>
      <c r="H212" s="410">
        <v>203</v>
      </c>
      <c r="M212" s="38" t="s">
        <v>33</v>
      </c>
      <c r="N212" s="19" t="s">
        <v>44</v>
      </c>
      <c r="O212" s="410">
        <v>98</v>
      </c>
      <c r="P212" s="410">
        <v>81</v>
      </c>
      <c r="Q212" s="410">
        <v>1</v>
      </c>
      <c r="R212" s="410">
        <v>21</v>
      </c>
      <c r="S212" s="410">
        <v>13</v>
      </c>
      <c r="T212" s="410">
        <v>181</v>
      </c>
    </row>
    <row r="213" spans="1:23" ht="17.100000000000001" customHeight="1" x14ac:dyDescent="0.2">
      <c r="A213" s="38" t="s">
        <v>34</v>
      </c>
      <c r="B213" s="19">
        <f t="shared" si="36"/>
        <v>481</v>
      </c>
      <c r="C213" s="410">
        <v>163</v>
      </c>
      <c r="D213" s="410">
        <v>36</v>
      </c>
      <c r="E213" s="410">
        <v>13</v>
      </c>
      <c r="F213" s="410">
        <v>4</v>
      </c>
      <c r="G213" s="410">
        <v>12</v>
      </c>
      <c r="H213" s="410">
        <v>253</v>
      </c>
      <c r="M213" s="38" t="s">
        <v>34</v>
      </c>
      <c r="N213" s="19" t="s">
        <v>44</v>
      </c>
      <c r="O213" s="410">
        <v>145</v>
      </c>
      <c r="P213" s="410">
        <v>36</v>
      </c>
      <c r="Q213" s="410">
        <v>13</v>
      </c>
      <c r="R213" s="410">
        <v>2</v>
      </c>
      <c r="S213" s="410">
        <v>10</v>
      </c>
      <c r="T213" s="410">
        <v>202</v>
      </c>
      <c r="W213" s="361"/>
    </row>
    <row r="214" spans="1:23" ht="5.0999999999999996" customHeight="1" x14ac:dyDescent="0.25">
      <c r="A214" s="39"/>
      <c r="B214" s="40"/>
      <c r="C214" s="43"/>
      <c r="D214" s="43"/>
      <c r="E214" s="43"/>
      <c r="F214" s="43"/>
      <c r="G214" s="43"/>
      <c r="H214" s="46"/>
      <c r="M214" s="39"/>
      <c r="N214" s="41"/>
      <c r="O214" s="43"/>
      <c r="P214" s="43"/>
      <c r="Q214" s="43"/>
      <c r="R214" s="43"/>
      <c r="S214" s="43"/>
      <c r="T214" s="43"/>
      <c r="W214" s="361"/>
    </row>
    <row r="215" spans="1:23" ht="11.1" customHeight="1" x14ac:dyDescent="0.2">
      <c r="A215" s="360"/>
      <c r="B215" s="360"/>
      <c r="C215" s="360"/>
      <c r="D215" s="360"/>
      <c r="E215" s="360"/>
      <c r="F215" s="360"/>
      <c r="G215" s="360"/>
      <c r="H215" s="331" t="s">
        <v>49</v>
      </c>
      <c r="I215" s="331"/>
      <c r="J215" s="331"/>
      <c r="K215" s="331"/>
      <c r="L215" s="331"/>
      <c r="N215" s="331"/>
      <c r="O215" s="331"/>
      <c r="P215" s="331"/>
      <c r="Q215" s="331"/>
      <c r="R215" s="331"/>
      <c r="S215" s="331"/>
      <c r="T215" s="331" t="s">
        <v>49</v>
      </c>
      <c r="U215" s="331"/>
      <c r="V215" s="361"/>
      <c r="W215" s="361"/>
    </row>
    <row r="217" spans="1:23" ht="27.75" customHeight="1" x14ac:dyDescent="0.2">
      <c r="A217" s="688" t="str">
        <f>A152</f>
        <v>16.9 PUNO: NUEVAS CONEXIONES DOMICILIARIAS MENSUALES DE AGUA POTABLE Y ALCANTARILLADO POR 
        LOCALIDADES, 2019 - 2024</v>
      </c>
      <c r="B217" s="688"/>
      <c r="C217" s="688"/>
      <c r="D217" s="688"/>
      <c r="E217" s="688"/>
      <c r="F217" s="688"/>
      <c r="G217" s="688"/>
      <c r="H217" s="688"/>
      <c r="M217" s="688" t="str">
        <f>A152</f>
        <v>16.9 PUNO: NUEVAS CONEXIONES DOMICILIARIAS MENSUALES DE AGUA POTABLE Y ALCANTARILLADO POR 
        LOCALIDADES, 2019 - 2024</v>
      </c>
      <c r="N217" s="688"/>
      <c r="O217" s="688"/>
      <c r="P217" s="688"/>
      <c r="Q217" s="688"/>
      <c r="R217" s="688"/>
      <c r="S217" s="688"/>
      <c r="T217" s="688"/>
    </row>
    <row r="218" spans="1:23" ht="5.0999999999999996" customHeight="1" x14ac:dyDescent="0.2">
      <c r="A218" s="98"/>
      <c r="B218" s="61"/>
      <c r="C218" s="61"/>
      <c r="D218" s="61"/>
      <c r="E218" s="61"/>
      <c r="F218" s="61"/>
      <c r="G218" s="61"/>
      <c r="H218" s="689"/>
      <c r="I218" s="689"/>
      <c r="M218" s="98"/>
      <c r="N218" s="62"/>
      <c r="O218" s="62"/>
      <c r="P218" s="62"/>
      <c r="Q218" s="62"/>
      <c r="R218" s="62"/>
      <c r="S218" s="62"/>
      <c r="T218" s="331"/>
    </row>
    <row r="219" spans="1:23" ht="24" customHeight="1" x14ac:dyDescent="0.2">
      <c r="A219" s="690" t="s">
        <v>25</v>
      </c>
      <c r="B219" s="692" t="s">
        <v>35</v>
      </c>
      <c r="C219" s="693"/>
      <c r="D219" s="693"/>
      <c r="E219" s="693"/>
      <c r="F219" s="693"/>
      <c r="G219" s="693"/>
      <c r="H219" s="693"/>
      <c r="M219" s="690" t="s">
        <v>25</v>
      </c>
      <c r="N219" s="693" t="s">
        <v>36</v>
      </c>
      <c r="O219" s="693"/>
      <c r="P219" s="693"/>
      <c r="Q219" s="693"/>
      <c r="R219" s="693"/>
      <c r="S219" s="693"/>
      <c r="T219" s="693"/>
    </row>
    <row r="220" spans="1:23" ht="24" customHeight="1" x14ac:dyDescent="0.2">
      <c r="A220" s="691"/>
      <c r="B220" s="17" t="s">
        <v>2</v>
      </c>
      <c r="C220" s="18" t="s">
        <v>0</v>
      </c>
      <c r="D220" s="18" t="s">
        <v>4</v>
      </c>
      <c r="E220" s="18" t="s">
        <v>7</v>
      </c>
      <c r="F220" s="18" t="s">
        <v>24</v>
      </c>
      <c r="G220" s="18" t="s">
        <v>3</v>
      </c>
      <c r="H220" s="37" t="s">
        <v>12</v>
      </c>
      <c r="M220" s="691"/>
      <c r="N220" s="37" t="s">
        <v>2</v>
      </c>
      <c r="O220" s="18" t="s">
        <v>0</v>
      </c>
      <c r="P220" s="18" t="s">
        <v>4</v>
      </c>
      <c r="Q220" s="18" t="s">
        <v>7</v>
      </c>
      <c r="R220" s="18" t="s">
        <v>24</v>
      </c>
      <c r="S220" s="18" t="s">
        <v>3</v>
      </c>
      <c r="T220" s="18" t="s">
        <v>12</v>
      </c>
    </row>
    <row r="221" spans="1:23" ht="5.0999999999999996" customHeight="1" x14ac:dyDescent="0.2">
      <c r="A221" s="597"/>
      <c r="B221" s="42"/>
      <c r="C221" s="42"/>
      <c r="D221" s="42"/>
      <c r="E221" s="42"/>
      <c r="F221" s="42"/>
      <c r="G221" s="42"/>
      <c r="H221" s="42"/>
      <c r="M221" s="597"/>
      <c r="N221" s="42"/>
      <c r="O221" s="42"/>
      <c r="P221" s="42"/>
      <c r="Q221" s="42"/>
      <c r="R221" s="42"/>
      <c r="S221" s="42"/>
      <c r="T221" s="42"/>
    </row>
    <row r="222" spans="1:23" ht="17.100000000000001" customHeight="1" x14ac:dyDescent="0.2">
      <c r="A222" s="36">
        <v>2022</v>
      </c>
      <c r="B222" s="8"/>
      <c r="C222" s="8"/>
      <c r="D222" s="8"/>
      <c r="E222" s="8"/>
      <c r="F222" s="8"/>
      <c r="G222" s="8"/>
      <c r="H222" s="8"/>
      <c r="M222" s="36">
        <v>2022</v>
      </c>
      <c r="N222" s="42"/>
      <c r="O222" s="42"/>
      <c r="P222" s="42"/>
      <c r="Q222" s="42"/>
      <c r="R222" s="42"/>
      <c r="S222" s="42"/>
      <c r="T222" s="42"/>
    </row>
    <row r="223" spans="1:23" ht="17.100000000000001" customHeight="1" x14ac:dyDescent="0.2">
      <c r="A223" s="36" t="s">
        <v>2</v>
      </c>
      <c r="B223" s="19">
        <f t="shared" ref="B223:H223" si="38">SUM(B224:B235)</f>
        <v>2827</v>
      </c>
      <c r="C223" s="19">
        <f t="shared" si="38"/>
        <v>1470</v>
      </c>
      <c r="D223" s="19">
        <f t="shared" si="38"/>
        <v>291</v>
      </c>
      <c r="E223" s="19">
        <f t="shared" si="38"/>
        <v>97</v>
      </c>
      <c r="F223" s="19">
        <f t="shared" si="38"/>
        <v>148</v>
      </c>
      <c r="G223" s="19">
        <f t="shared" si="38"/>
        <v>215</v>
      </c>
      <c r="H223" s="19">
        <f t="shared" si="38"/>
        <v>606</v>
      </c>
      <c r="M223" s="36" t="s">
        <v>2</v>
      </c>
      <c r="N223" s="19">
        <f>SUM(N224:N235)</f>
        <v>2116</v>
      </c>
      <c r="O223" s="19">
        <f t="shared" ref="O223:T223" si="39">SUM(O224:O235)</f>
        <v>1235</v>
      </c>
      <c r="P223" s="19">
        <f t="shared" si="39"/>
        <v>295</v>
      </c>
      <c r="Q223" s="19">
        <f t="shared" si="39"/>
        <v>97</v>
      </c>
      <c r="R223" s="19">
        <f t="shared" si="39"/>
        <v>121</v>
      </c>
      <c r="S223" s="19">
        <f t="shared" si="39"/>
        <v>194</v>
      </c>
      <c r="T223" s="19">
        <f t="shared" si="39"/>
        <v>668</v>
      </c>
    </row>
    <row r="224" spans="1:23" ht="17.100000000000001" customHeight="1" x14ac:dyDescent="0.2">
      <c r="A224" s="38" t="s">
        <v>21</v>
      </c>
      <c r="B224" s="19">
        <f t="shared" ref="B224:B235" si="40">SUM(C224:H224)</f>
        <v>281</v>
      </c>
      <c r="C224" s="410">
        <v>113</v>
      </c>
      <c r="D224" s="410">
        <v>10</v>
      </c>
      <c r="E224" s="410">
        <v>6</v>
      </c>
      <c r="F224" s="410">
        <v>2</v>
      </c>
      <c r="G224" s="410">
        <v>10</v>
      </c>
      <c r="H224" s="410">
        <v>140</v>
      </c>
      <c r="M224" s="38" t="s">
        <v>21</v>
      </c>
      <c r="N224" s="19">
        <f t="shared" ref="N224:N232" si="41">SUM(O224:T224)</f>
        <v>275</v>
      </c>
      <c r="O224" s="410">
        <v>96</v>
      </c>
      <c r="P224" s="410">
        <v>12</v>
      </c>
      <c r="Q224" s="410">
        <v>6</v>
      </c>
      <c r="R224" s="410">
        <v>2</v>
      </c>
      <c r="S224" s="410">
        <v>10</v>
      </c>
      <c r="T224" s="410">
        <v>149</v>
      </c>
    </row>
    <row r="225" spans="1:21" ht="17.100000000000001" customHeight="1" x14ac:dyDescent="0.2">
      <c r="A225" s="38" t="s">
        <v>22</v>
      </c>
      <c r="B225" s="19">
        <f t="shared" si="40"/>
        <v>231</v>
      </c>
      <c r="C225" s="410">
        <v>107</v>
      </c>
      <c r="D225" s="410">
        <v>13</v>
      </c>
      <c r="E225" s="410">
        <v>3</v>
      </c>
      <c r="F225" s="410">
        <v>6</v>
      </c>
      <c r="G225" s="410">
        <v>7</v>
      </c>
      <c r="H225" s="410">
        <v>95</v>
      </c>
      <c r="M225" s="38" t="s">
        <v>22</v>
      </c>
      <c r="N225" s="19">
        <f t="shared" si="41"/>
        <v>200</v>
      </c>
      <c r="O225" s="410">
        <v>82</v>
      </c>
      <c r="P225" s="410">
        <v>14</v>
      </c>
      <c r="Q225" s="410">
        <v>3</v>
      </c>
      <c r="R225" s="410">
        <v>6</v>
      </c>
      <c r="S225" s="410">
        <v>8</v>
      </c>
      <c r="T225" s="410">
        <v>87</v>
      </c>
    </row>
    <row r="226" spans="1:21" ht="17.100000000000001" customHeight="1" x14ac:dyDescent="0.2">
      <c r="A226" s="38" t="s">
        <v>23</v>
      </c>
      <c r="B226" s="19">
        <f t="shared" si="40"/>
        <v>246</v>
      </c>
      <c r="C226" s="410">
        <v>140</v>
      </c>
      <c r="D226" s="410">
        <v>17</v>
      </c>
      <c r="E226" s="410">
        <v>9</v>
      </c>
      <c r="F226" s="410">
        <v>7</v>
      </c>
      <c r="G226" s="410">
        <v>9</v>
      </c>
      <c r="H226" s="410">
        <v>64</v>
      </c>
      <c r="M226" s="38" t="s">
        <v>23</v>
      </c>
      <c r="N226" s="19">
        <f t="shared" si="41"/>
        <v>216</v>
      </c>
      <c r="O226" s="410">
        <v>106</v>
      </c>
      <c r="P226" s="410">
        <v>19</v>
      </c>
      <c r="Q226" s="410">
        <v>9</v>
      </c>
      <c r="R226" s="410">
        <v>8</v>
      </c>
      <c r="S226" s="410">
        <v>9</v>
      </c>
      <c r="T226" s="410">
        <v>65</v>
      </c>
    </row>
    <row r="227" spans="1:21" ht="17.100000000000001" customHeight="1" x14ac:dyDescent="0.2">
      <c r="A227" s="38" t="s">
        <v>26</v>
      </c>
      <c r="B227" s="19">
        <f t="shared" si="40"/>
        <v>256</v>
      </c>
      <c r="C227" s="410">
        <v>119</v>
      </c>
      <c r="D227" s="410">
        <v>23</v>
      </c>
      <c r="E227" s="410">
        <v>2</v>
      </c>
      <c r="F227" s="410">
        <v>8</v>
      </c>
      <c r="G227" s="410">
        <v>2</v>
      </c>
      <c r="H227" s="410">
        <v>102</v>
      </c>
      <c r="M227" s="38" t="s">
        <v>26</v>
      </c>
      <c r="N227" s="19">
        <f t="shared" si="41"/>
        <v>220</v>
      </c>
      <c r="O227" s="410">
        <v>82</v>
      </c>
      <c r="P227" s="410">
        <v>21</v>
      </c>
      <c r="Q227" s="410">
        <v>2</v>
      </c>
      <c r="R227" s="410">
        <v>5</v>
      </c>
      <c r="S227" s="410">
        <v>3</v>
      </c>
      <c r="T227" s="410">
        <v>107</v>
      </c>
    </row>
    <row r="228" spans="1:21" ht="17.100000000000001" customHeight="1" x14ac:dyDescent="0.2">
      <c r="A228" s="38" t="s">
        <v>27</v>
      </c>
      <c r="B228" s="19">
        <f t="shared" si="40"/>
        <v>271</v>
      </c>
      <c r="C228" s="410">
        <v>118</v>
      </c>
      <c r="D228" s="410">
        <v>10</v>
      </c>
      <c r="E228" s="410">
        <v>1</v>
      </c>
      <c r="F228" s="410">
        <v>26</v>
      </c>
      <c r="G228" s="410">
        <v>3</v>
      </c>
      <c r="H228" s="410">
        <v>113</v>
      </c>
      <c r="M228" s="38" t="s">
        <v>27</v>
      </c>
      <c r="N228" s="19">
        <f t="shared" si="41"/>
        <v>284</v>
      </c>
      <c r="O228" s="410">
        <v>97</v>
      </c>
      <c r="P228" s="410">
        <v>9</v>
      </c>
      <c r="Q228" s="410">
        <v>1</v>
      </c>
      <c r="R228" s="410">
        <v>23</v>
      </c>
      <c r="S228" s="410">
        <v>5</v>
      </c>
      <c r="T228" s="410">
        <v>149</v>
      </c>
    </row>
    <row r="229" spans="1:21" ht="17.100000000000001" customHeight="1" x14ac:dyDescent="0.2">
      <c r="A229" s="38" t="s">
        <v>28</v>
      </c>
      <c r="B229" s="19">
        <f t="shared" si="40"/>
        <v>285</v>
      </c>
      <c r="C229" s="410">
        <v>92</v>
      </c>
      <c r="D229" s="410">
        <v>24</v>
      </c>
      <c r="E229" s="410">
        <v>1</v>
      </c>
      <c r="F229" s="410">
        <v>2</v>
      </c>
      <c r="G229" s="410">
        <v>74</v>
      </c>
      <c r="H229" s="410">
        <v>92</v>
      </c>
      <c r="M229" s="38" t="s">
        <v>28</v>
      </c>
      <c r="N229" s="19">
        <f t="shared" si="41"/>
        <v>304</v>
      </c>
      <c r="O229" s="410">
        <v>91</v>
      </c>
      <c r="P229" s="410">
        <v>24</v>
      </c>
      <c r="Q229" s="410">
        <v>1</v>
      </c>
      <c r="R229" s="410">
        <v>3</v>
      </c>
      <c r="S229" s="410">
        <v>74</v>
      </c>
      <c r="T229" s="410">
        <v>111</v>
      </c>
    </row>
    <row r="230" spans="1:21" ht="17.100000000000001" customHeight="1" x14ac:dyDescent="0.2">
      <c r="A230" s="38" t="s">
        <v>29</v>
      </c>
      <c r="B230" s="19">
        <f t="shared" si="40"/>
        <v>197</v>
      </c>
      <c r="C230" s="410">
        <v>148</v>
      </c>
      <c r="D230" s="410">
        <v>21</v>
      </c>
      <c r="E230" s="410">
        <v>1</v>
      </c>
      <c r="F230" s="410">
        <v>6</v>
      </c>
      <c r="G230" s="410">
        <v>21</v>
      </c>
      <c r="H230" s="410" t="s">
        <v>44</v>
      </c>
      <c r="L230" s="699"/>
      <c r="M230" s="38" t="s">
        <v>29</v>
      </c>
      <c r="N230" s="19">
        <f t="shared" si="41"/>
        <v>174</v>
      </c>
      <c r="O230" s="410">
        <v>125</v>
      </c>
      <c r="P230" s="410">
        <v>20</v>
      </c>
      <c r="Q230" s="410">
        <v>1</v>
      </c>
      <c r="R230" s="410">
        <v>5</v>
      </c>
      <c r="S230" s="410">
        <v>23</v>
      </c>
      <c r="T230" s="410" t="s">
        <v>44</v>
      </c>
      <c r="U230" s="700"/>
    </row>
    <row r="231" spans="1:21" ht="17.100000000000001" customHeight="1" x14ac:dyDescent="0.2">
      <c r="A231" s="38" t="s">
        <v>30</v>
      </c>
      <c r="B231" s="19">
        <f t="shared" si="40"/>
        <v>256</v>
      </c>
      <c r="C231" s="410">
        <v>134</v>
      </c>
      <c r="D231" s="410">
        <v>21</v>
      </c>
      <c r="E231" s="410">
        <v>37</v>
      </c>
      <c r="F231" s="410">
        <v>37</v>
      </c>
      <c r="G231" s="410">
        <v>27</v>
      </c>
      <c r="H231" s="410" t="s">
        <v>44</v>
      </c>
      <c r="L231" s="699"/>
      <c r="M231" s="38" t="s">
        <v>30</v>
      </c>
      <c r="N231" s="19">
        <f t="shared" si="41"/>
        <v>229</v>
      </c>
      <c r="O231" s="410">
        <v>122</v>
      </c>
      <c r="P231" s="410">
        <v>22</v>
      </c>
      <c r="Q231" s="410">
        <v>37</v>
      </c>
      <c r="R231" s="410">
        <v>23</v>
      </c>
      <c r="S231" s="410">
        <v>25</v>
      </c>
      <c r="T231" s="410" t="s">
        <v>44</v>
      </c>
      <c r="U231" s="700"/>
    </row>
    <row r="232" spans="1:21" ht="17.100000000000001" customHeight="1" x14ac:dyDescent="0.2">
      <c r="A232" s="38" t="s">
        <v>31</v>
      </c>
      <c r="B232" s="19">
        <f t="shared" si="40"/>
        <v>255</v>
      </c>
      <c r="C232" s="410">
        <v>129</v>
      </c>
      <c r="D232" s="410">
        <v>63</v>
      </c>
      <c r="E232" s="410">
        <v>24</v>
      </c>
      <c r="F232" s="410">
        <v>10</v>
      </c>
      <c r="G232" s="410">
        <v>29</v>
      </c>
      <c r="H232" s="410" t="s">
        <v>44</v>
      </c>
      <c r="L232" s="699"/>
      <c r="M232" s="38" t="s">
        <v>31</v>
      </c>
      <c r="N232" s="19">
        <f t="shared" si="41"/>
        <v>214</v>
      </c>
      <c r="O232" s="410">
        <v>112</v>
      </c>
      <c r="P232" s="410">
        <v>64</v>
      </c>
      <c r="Q232" s="410">
        <v>24</v>
      </c>
      <c r="R232" s="410">
        <v>10</v>
      </c>
      <c r="S232" s="410">
        <v>4</v>
      </c>
      <c r="T232" s="410" t="s">
        <v>44</v>
      </c>
      <c r="U232" s="700"/>
    </row>
    <row r="233" spans="1:21" ht="17.100000000000001" customHeight="1" x14ac:dyDescent="0.2">
      <c r="A233" s="38" t="s">
        <v>32</v>
      </c>
      <c r="B233" s="19">
        <f t="shared" si="40"/>
        <v>200</v>
      </c>
      <c r="C233" s="410">
        <v>120</v>
      </c>
      <c r="D233" s="410">
        <v>51</v>
      </c>
      <c r="E233" s="410">
        <v>4</v>
      </c>
      <c r="F233" s="410">
        <v>14</v>
      </c>
      <c r="G233" s="410">
        <v>11</v>
      </c>
      <c r="H233" s="410" t="s">
        <v>44</v>
      </c>
      <c r="L233" s="699"/>
      <c r="M233" s="38" t="s">
        <v>32</v>
      </c>
      <c r="N233" s="19" t="s">
        <v>44</v>
      </c>
      <c r="O233" s="410">
        <v>98</v>
      </c>
      <c r="P233" s="410">
        <v>51</v>
      </c>
      <c r="Q233" s="410">
        <v>4</v>
      </c>
      <c r="R233" s="410">
        <v>14</v>
      </c>
      <c r="S233" s="410">
        <v>13</v>
      </c>
      <c r="T233" s="410" t="s">
        <v>44</v>
      </c>
      <c r="U233" s="700"/>
    </row>
    <row r="234" spans="1:21" ht="17.100000000000001" customHeight="1" x14ac:dyDescent="0.2">
      <c r="A234" s="38" t="s">
        <v>33</v>
      </c>
      <c r="B234" s="19">
        <f t="shared" si="40"/>
        <v>220</v>
      </c>
      <c r="C234" s="410">
        <v>156</v>
      </c>
      <c r="D234" s="410">
        <v>31</v>
      </c>
      <c r="E234" s="410">
        <v>6</v>
      </c>
      <c r="F234" s="410">
        <v>18</v>
      </c>
      <c r="G234" s="410">
        <v>9</v>
      </c>
      <c r="H234" s="410" t="s">
        <v>44</v>
      </c>
      <c r="L234" s="699"/>
      <c r="M234" s="38" t="s">
        <v>33</v>
      </c>
      <c r="N234" s="19" t="s">
        <v>44</v>
      </c>
      <c r="O234" s="410">
        <v>140</v>
      </c>
      <c r="P234" s="410">
        <v>31</v>
      </c>
      <c r="Q234" s="410">
        <v>6</v>
      </c>
      <c r="R234" s="410">
        <v>19</v>
      </c>
      <c r="S234" s="410">
        <v>9</v>
      </c>
      <c r="T234" s="410" t="s">
        <v>44</v>
      </c>
      <c r="U234" s="700"/>
    </row>
    <row r="235" spans="1:21" ht="17.100000000000001" customHeight="1" x14ac:dyDescent="0.2">
      <c r="A235" s="38" t="s">
        <v>34</v>
      </c>
      <c r="B235" s="19">
        <f t="shared" si="40"/>
        <v>129</v>
      </c>
      <c r="C235" s="410">
        <v>94</v>
      </c>
      <c r="D235" s="410">
        <v>7</v>
      </c>
      <c r="E235" s="410">
        <v>3</v>
      </c>
      <c r="F235" s="410">
        <v>12</v>
      </c>
      <c r="G235" s="410">
        <v>13</v>
      </c>
      <c r="H235" s="410" t="s">
        <v>44</v>
      </c>
      <c r="L235" s="699"/>
      <c r="M235" s="38" t="s">
        <v>34</v>
      </c>
      <c r="N235" s="19" t="s">
        <v>44</v>
      </c>
      <c r="O235" s="410">
        <v>84</v>
      </c>
      <c r="P235" s="410">
        <v>8</v>
      </c>
      <c r="Q235" s="410">
        <v>3</v>
      </c>
      <c r="R235" s="410">
        <v>3</v>
      </c>
      <c r="S235" s="410">
        <v>11</v>
      </c>
      <c r="T235" s="410" t="s">
        <v>44</v>
      </c>
      <c r="U235" s="700"/>
    </row>
    <row r="236" spans="1:21" ht="5.0999999999999996" customHeight="1" x14ac:dyDescent="0.25">
      <c r="A236" s="39"/>
      <c r="B236" s="40"/>
      <c r="C236" s="43"/>
      <c r="D236" s="43"/>
      <c r="E236" s="43"/>
      <c r="F236" s="43"/>
      <c r="G236" s="43"/>
      <c r="H236" s="46"/>
      <c r="M236" s="39"/>
      <c r="N236" s="41"/>
      <c r="O236" s="43"/>
      <c r="P236" s="43"/>
      <c r="Q236" s="43"/>
      <c r="R236" s="43"/>
      <c r="S236" s="43"/>
      <c r="T236" s="43"/>
    </row>
    <row r="237" spans="1:21" ht="11.1" customHeight="1" x14ac:dyDescent="0.2">
      <c r="A237" s="687" t="s">
        <v>49</v>
      </c>
      <c r="B237" s="687"/>
      <c r="C237" s="687"/>
      <c r="D237" s="687"/>
      <c r="E237" s="687"/>
      <c r="F237" s="687"/>
      <c r="G237" s="687"/>
      <c r="H237" s="687"/>
      <c r="M237" s="63"/>
      <c r="T237" s="331" t="s">
        <v>49</v>
      </c>
    </row>
    <row r="241" spans="1:23" ht="27.75" customHeight="1" x14ac:dyDescent="0.2">
      <c r="A241" s="688" t="str">
        <f>A152</f>
        <v>16.9 PUNO: NUEVAS CONEXIONES DOMICILIARIAS MENSUALES DE AGUA POTABLE Y ALCANTARILLADO POR 
        LOCALIDADES, 2019 - 2024</v>
      </c>
      <c r="B241" s="688"/>
      <c r="C241" s="688"/>
      <c r="D241" s="688"/>
      <c r="E241" s="688"/>
      <c r="F241" s="688"/>
      <c r="G241" s="688"/>
      <c r="H241" s="688"/>
      <c r="M241" s="688" t="str">
        <f>A152</f>
        <v>16.9 PUNO: NUEVAS CONEXIONES DOMICILIARIAS MENSUALES DE AGUA POTABLE Y ALCANTARILLADO POR 
        LOCALIDADES, 2019 - 2024</v>
      </c>
      <c r="N241" s="688"/>
      <c r="O241" s="688"/>
      <c r="P241" s="688"/>
      <c r="Q241" s="688"/>
      <c r="R241" s="688"/>
      <c r="S241" s="688"/>
      <c r="T241" s="688"/>
    </row>
    <row r="242" spans="1:23" ht="5.0999999999999996" customHeight="1" x14ac:dyDescent="0.2">
      <c r="A242" s="98"/>
      <c r="B242" s="61"/>
      <c r="C242" s="61"/>
      <c r="D242" s="61"/>
      <c r="E242" s="61"/>
      <c r="F242" s="61"/>
      <c r="G242" s="61"/>
      <c r="H242" s="689"/>
      <c r="I242" s="689"/>
      <c r="M242" s="98"/>
      <c r="N242" s="62"/>
      <c r="O242" s="62"/>
      <c r="P242" s="62"/>
      <c r="Q242" s="62"/>
      <c r="R242" s="62"/>
      <c r="S242" s="62"/>
      <c r="T242" s="331"/>
    </row>
    <row r="243" spans="1:23" ht="24" customHeight="1" x14ac:dyDescent="0.2">
      <c r="A243" s="690" t="s">
        <v>25</v>
      </c>
      <c r="B243" s="692" t="s">
        <v>35</v>
      </c>
      <c r="C243" s="693"/>
      <c r="D243" s="693"/>
      <c r="E243" s="693"/>
      <c r="F243" s="693"/>
      <c r="G243" s="693"/>
      <c r="H243" s="693"/>
      <c r="M243" s="690" t="s">
        <v>25</v>
      </c>
      <c r="N243" s="693" t="s">
        <v>36</v>
      </c>
      <c r="O243" s="693"/>
      <c r="P243" s="693"/>
      <c r="Q243" s="693"/>
      <c r="R243" s="693"/>
      <c r="S243" s="693"/>
      <c r="T243" s="693"/>
    </row>
    <row r="244" spans="1:23" ht="24" customHeight="1" x14ac:dyDescent="0.2">
      <c r="A244" s="691"/>
      <c r="B244" s="17" t="s">
        <v>2</v>
      </c>
      <c r="C244" s="18" t="s">
        <v>0</v>
      </c>
      <c r="D244" s="18" t="s">
        <v>4</v>
      </c>
      <c r="E244" s="18" t="s">
        <v>7</v>
      </c>
      <c r="F244" s="18" t="s">
        <v>24</v>
      </c>
      <c r="G244" s="18" t="s">
        <v>3</v>
      </c>
      <c r="H244" s="37" t="s">
        <v>12</v>
      </c>
      <c r="M244" s="691"/>
      <c r="N244" s="37" t="s">
        <v>2</v>
      </c>
      <c r="O244" s="18" t="s">
        <v>0</v>
      </c>
      <c r="P244" s="18" t="s">
        <v>4</v>
      </c>
      <c r="Q244" s="18" t="s">
        <v>7</v>
      </c>
      <c r="R244" s="18" t="s">
        <v>24</v>
      </c>
      <c r="S244" s="18" t="s">
        <v>3</v>
      </c>
      <c r="T244" s="18" t="s">
        <v>12</v>
      </c>
    </row>
    <row r="245" spans="1:23" ht="5.0999999999999996" customHeight="1" x14ac:dyDescent="0.2">
      <c r="A245" s="597"/>
      <c r="B245" s="42"/>
      <c r="C245" s="42"/>
      <c r="D245" s="42"/>
      <c r="E245" s="42"/>
      <c r="F245" s="42"/>
      <c r="G245" s="42"/>
      <c r="H245" s="42"/>
      <c r="M245" s="597"/>
      <c r="N245" s="42"/>
      <c r="O245" s="42"/>
      <c r="P245" s="42"/>
      <c r="Q245" s="42"/>
      <c r="R245" s="42"/>
      <c r="S245" s="42"/>
      <c r="T245" s="42"/>
    </row>
    <row r="246" spans="1:23" ht="17.100000000000001" customHeight="1" x14ac:dyDescent="0.2">
      <c r="A246" s="36">
        <v>2023</v>
      </c>
      <c r="B246" s="8"/>
      <c r="C246" s="8"/>
      <c r="D246" s="8"/>
      <c r="E246" s="8"/>
      <c r="F246" s="8"/>
      <c r="G246" s="8"/>
      <c r="H246" s="8"/>
      <c r="M246" s="36">
        <v>2023</v>
      </c>
      <c r="N246" s="42"/>
      <c r="O246" s="42"/>
      <c r="P246" s="42"/>
      <c r="Q246" s="42"/>
      <c r="R246" s="42"/>
      <c r="S246" s="42"/>
      <c r="T246" s="42"/>
    </row>
    <row r="247" spans="1:23" ht="17.100000000000001" customHeight="1" x14ac:dyDescent="0.2">
      <c r="A247" s="36" t="s">
        <v>2</v>
      </c>
      <c r="B247" s="19">
        <f t="shared" ref="B247:H247" si="42">SUM(B248:B259)</f>
        <v>2967</v>
      </c>
      <c r="C247" s="19">
        <f t="shared" si="42"/>
        <v>1204</v>
      </c>
      <c r="D247" s="19">
        <f t="shared" si="42"/>
        <v>185</v>
      </c>
      <c r="E247" s="19">
        <f t="shared" si="42"/>
        <v>77</v>
      </c>
      <c r="F247" s="19">
        <f t="shared" si="42"/>
        <v>82</v>
      </c>
      <c r="G247" s="19">
        <f t="shared" si="42"/>
        <v>81</v>
      </c>
      <c r="H247" s="19">
        <f t="shared" si="42"/>
        <v>1338</v>
      </c>
      <c r="M247" s="36" t="s">
        <v>2</v>
      </c>
      <c r="N247" s="19">
        <f t="shared" ref="N247:T247" si="43">SUM(N248:N259)</f>
        <v>2886</v>
      </c>
      <c r="O247" s="19">
        <f t="shared" si="43"/>
        <v>1081</v>
      </c>
      <c r="P247" s="19">
        <f t="shared" si="43"/>
        <v>185</v>
      </c>
      <c r="Q247" s="19">
        <f t="shared" si="43"/>
        <v>77</v>
      </c>
      <c r="R247" s="19">
        <f t="shared" si="43"/>
        <v>84</v>
      </c>
      <c r="S247" s="19">
        <f t="shared" si="43"/>
        <v>80</v>
      </c>
      <c r="T247" s="19">
        <f t="shared" si="43"/>
        <v>1379</v>
      </c>
    </row>
    <row r="248" spans="1:23" ht="17.100000000000001" customHeight="1" x14ac:dyDescent="0.2">
      <c r="A248" s="38" t="s">
        <v>21</v>
      </c>
      <c r="B248" s="19">
        <f>SUM(C248:H248)</f>
        <v>48</v>
      </c>
      <c r="C248" s="410">
        <v>38</v>
      </c>
      <c r="D248" s="410">
        <v>7</v>
      </c>
      <c r="E248" s="410">
        <v>1</v>
      </c>
      <c r="F248" s="410">
        <v>1</v>
      </c>
      <c r="G248" s="410">
        <v>1</v>
      </c>
      <c r="H248" s="410" t="s">
        <v>44</v>
      </c>
      <c r="L248" s="699"/>
      <c r="M248" s="38" t="s">
        <v>21</v>
      </c>
      <c r="N248" s="19">
        <f>SUM(O248:T248)</f>
        <v>40</v>
      </c>
      <c r="O248" s="410">
        <v>30</v>
      </c>
      <c r="P248" s="410">
        <v>7</v>
      </c>
      <c r="Q248" s="410">
        <v>1</v>
      </c>
      <c r="R248" s="410">
        <v>1</v>
      </c>
      <c r="S248" s="410">
        <v>1</v>
      </c>
      <c r="T248" s="410" t="s">
        <v>44</v>
      </c>
      <c r="U248" s="699"/>
      <c r="W248" s="573"/>
    </row>
    <row r="249" spans="1:23" ht="17.100000000000001" customHeight="1" x14ac:dyDescent="0.2">
      <c r="A249" s="38" t="s">
        <v>22</v>
      </c>
      <c r="B249" s="19">
        <f>SUM(C249:H249)</f>
        <v>101</v>
      </c>
      <c r="C249" s="410">
        <v>75</v>
      </c>
      <c r="D249" s="410">
        <v>5</v>
      </c>
      <c r="E249" s="410">
        <v>13</v>
      </c>
      <c r="F249" s="410">
        <v>0</v>
      </c>
      <c r="G249" s="410">
        <v>8</v>
      </c>
      <c r="H249" s="410" t="s">
        <v>44</v>
      </c>
      <c r="L249" s="699"/>
      <c r="M249" s="38" t="s">
        <v>22</v>
      </c>
      <c r="N249" s="19">
        <f>SUM(O249:T249)</f>
        <v>123</v>
      </c>
      <c r="O249" s="410">
        <v>95</v>
      </c>
      <c r="P249" s="410">
        <v>5</v>
      </c>
      <c r="Q249" s="410">
        <v>13</v>
      </c>
      <c r="R249" s="410">
        <v>0</v>
      </c>
      <c r="S249" s="410">
        <v>10</v>
      </c>
      <c r="T249" s="410" t="s">
        <v>44</v>
      </c>
      <c r="U249" s="699"/>
    </row>
    <row r="250" spans="1:23" ht="17.100000000000001" customHeight="1" x14ac:dyDescent="0.2">
      <c r="A250" s="38" t="s">
        <v>23</v>
      </c>
      <c r="B250" s="19">
        <f>SUM(C250:H250)</f>
        <v>187</v>
      </c>
      <c r="C250" s="410">
        <v>147</v>
      </c>
      <c r="D250" s="410">
        <v>11</v>
      </c>
      <c r="E250" s="410">
        <v>4</v>
      </c>
      <c r="F250" s="410">
        <v>25</v>
      </c>
      <c r="G250" s="410">
        <v>0</v>
      </c>
      <c r="H250" s="410" t="s">
        <v>44</v>
      </c>
      <c r="L250" s="699"/>
      <c r="M250" s="38" t="s">
        <v>23</v>
      </c>
      <c r="N250" s="19">
        <f>SUM(O250:T250)</f>
        <v>197</v>
      </c>
      <c r="O250" s="410">
        <v>157</v>
      </c>
      <c r="P250" s="410">
        <v>11</v>
      </c>
      <c r="Q250" s="410">
        <v>4</v>
      </c>
      <c r="R250" s="410">
        <v>25</v>
      </c>
      <c r="S250" s="410">
        <v>0</v>
      </c>
      <c r="T250" s="410" t="s">
        <v>44</v>
      </c>
      <c r="U250" s="699"/>
    </row>
    <row r="251" spans="1:23" ht="17.100000000000001" customHeight="1" x14ac:dyDescent="0.2">
      <c r="A251" s="38" t="s">
        <v>26</v>
      </c>
      <c r="B251" s="19">
        <f>SUM(C251:H251)</f>
        <v>196</v>
      </c>
      <c r="C251" s="410">
        <v>152</v>
      </c>
      <c r="D251" s="410">
        <v>7</v>
      </c>
      <c r="E251" s="410">
        <v>13</v>
      </c>
      <c r="F251" s="410">
        <v>14</v>
      </c>
      <c r="G251" s="410">
        <v>10</v>
      </c>
      <c r="H251" s="410" t="s">
        <v>44</v>
      </c>
      <c r="L251" s="699"/>
      <c r="M251" s="38" t="s">
        <v>26</v>
      </c>
      <c r="N251" s="19">
        <f>SUM(O251:T251)</f>
        <v>185</v>
      </c>
      <c r="O251" s="410">
        <v>140</v>
      </c>
      <c r="P251" s="410">
        <v>7</v>
      </c>
      <c r="Q251" s="410">
        <v>13</v>
      </c>
      <c r="R251" s="410">
        <v>14</v>
      </c>
      <c r="S251" s="410">
        <v>11</v>
      </c>
      <c r="T251" s="410" t="s">
        <v>44</v>
      </c>
      <c r="U251" s="699"/>
    </row>
    <row r="252" spans="1:23" ht="17.100000000000001" customHeight="1" x14ac:dyDescent="0.2">
      <c r="A252" s="38" t="s">
        <v>27</v>
      </c>
      <c r="B252" s="19">
        <f>SUM(C252:H252)</f>
        <v>154</v>
      </c>
      <c r="C252" s="410">
        <v>126</v>
      </c>
      <c r="D252" s="410">
        <v>13</v>
      </c>
      <c r="E252" s="410">
        <v>3</v>
      </c>
      <c r="F252" s="410">
        <v>7</v>
      </c>
      <c r="G252" s="410">
        <v>5</v>
      </c>
      <c r="H252" s="410" t="s">
        <v>44</v>
      </c>
      <c r="L252" s="699"/>
      <c r="M252" s="38" t="s">
        <v>27</v>
      </c>
      <c r="N252" s="19">
        <f>SUM(O252:T252)</f>
        <v>153</v>
      </c>
      <c r="O252" s="410">
        <v>127</v>
      </c>
      <c r="P252" s="410">
        <v>13</v>
      </c>
      <c r="Q252" s="410">
        <v>3</v>
      </c>
      <c r="R252" s="410">
        <v>8</v>
      </c>
      <c r="S252" s="410">
        <v>2</v>
      </c>
      <c r="T252" s="410" t="s">
        <v>44</v>
      </c>
      <c r="U252" s="699"/>
    </row>
    <row r="253" spans="1:23" ht="17.100000000000001" customHeight="1" x14ac:dyDescent="0.2">
      <c r="A253" s="38" t="s">
        <v>28</v>
      </c>
      <c r="B253" s="19">
        <f t="shared" ref="B253:B259" si="44">SUM(C253:H253)</f>
        <v>407</v>
      </c>
      <c r="C253" s="410">
        <v>92</v>
      </c>
      <c r="D253" s="410">
        <v>17</v>
      </c>
      <c r="E253" s="410">
        <v>24</v>
      </c>
      <c r="F253" s="410">
        <v>0</v>
      </c>
      <c r="G253" s="410">
        <v>5</v>
      </c>
      <c r="H253" s="410">
        <v>269</v>
      </c>
      <c r="M253" s="38" t="s">
        <v>28</v>
      </c>
      <c r="N253" s="19">
        <f t="shared" ref="N253:N259" si="45">SUM(O253:T253)</f>
        <v>416</v>
      </c>
      <c r="O253" s="410">
        <v>89</v>
      </c>
      <c r="P253" s="410">
        <v>17</v>
      </c>
      <c r="Q253" s="410">
        <v>24</v>
      </c>
      <c r="R253" s="410">
        <v>1</v>
      </c>
      <c r="S253" s="410">
        <v>6</v>
      </c>
      <c r="T253" s="410">
        <v>279</v>
      </c>
    </row>
    <row r="254" spans="1:23" ht="17.100000000000001" customHeight="1" x14ac:dyDescent="0.2">
      <c r="A254" s="38" t="s">
        <v>29</v>
      </c>
      <c r="B254" s="19">
        <f t="shared" si="44"/>
        <v>386</v>
      </c>
      <c r="C254" s="410">
        <v>77</v>
      </c>
      <c r="D254" s="410">
        <v>18</v>
      </c>
      <c r="E254" s="410">
        <v>3</v>
      </c>
      <c r="F254" s="410">
        <v>6</v>
      </c>
      <c r="G254" s="410">
        <v>7</v>
      </c>
      <c r="H254" s="410">
        <v>275</v>
      </c>
      <c r="M254" s="38" t="s">
        <v>29</v>
      </c>
      <c r="N254" s="19">
        <f t="shared" si="45"/>
        <v>386</v>
      </c>
      <c r="O254" s="410">
        <v>71</v>
      </c>
      <c r="P254" s="410">
        <v>18</v>
      </c>
      <c r="Q254" s="410">
        <v>3</v>
      </c>
      <c r="R254" s="410">
        <v>6</v>
      </c>
      <c r="S254" s="410">
        <v>5</v>
      </c>
      <c r="T254" s="410">
        <v>283</v>
      </c>
    </row>
    <row r="255" spans="1:23" ht="17.100000000000001" customHeight="1" x14ac:dyDescent="0.2">
      <c r="A255" s="38" t="s">
        <v>30</v>
      </c>
      <c r="B255" s="19">
        <f t="shared" si="44"/>
        <v>292</v>
      </c>
      <c r="C255" s="410">
        <v>94</v>
      </c>
      <c r="D255" s="410">
        <v>26</v>
      </c>
      <c r="E255" s="410">
        <v>1</v>
      </c>
      <c r="F255" s="410">
        <v>5</v>
      </c>
      <c r="G255" s="410">
        <v>9</v>
      </c>
      <c r="H255" s="410">
        <v>157</v>
      </c>
      <c r="M255" s="38" t="s">
        <v>30</v>
      </c>
      <c r="N255" s="19">
        <f t="shared" si="45"/>
        <v>300</v>
      </c>
      <c r="O255" s="410">
        <v>77</v>
      </c>
      <c r="P255" s="410">
        <v>26</v>
      </c>
      <c r="Q255" s="410">
        <v>1</v>
      </c>
      <c r="R255" s="410">
        <v>5</v>
      </c>
      <c r="S255" s="410">
        <v>9</v>
      </c>
      <c r="T255" s="410">
        <v>182</v>
      </c>
    </row>
    <row r="256" spans="1:23" ht="17.100000000000001" customHeight="1" x14ac:dyDescent="0.2">
      <c r="A256" s="38" t="s">
        <v>31</v>
      </c>
      <c r="B256" s="19">
        <f t="shared" si="44"/>
        <v>356</v>
      </c>
      <c r="C256" s="410">
        <v>117</v>
      </c>
      <c r="D256" s="410">
        <v>24</v>
      </c>
      <c r="E256" s="410">
        <v>8</v>
      </c>
      <c r="F256" s="410">
        <v>11</v>
      </c>
      <c r="G256" s="410">
        <v>7</v>
      </c>
      <c r="H256" s="410">
        <v>189</v>
      </c>
      <c r="M256" s="38" t="s">
        <v>31</v>
      </c>
      <c r="N256" s="19">
        <f t="shared" si="45"/>
        <v>339</v>
      </c>
      <c r="O256" s="410">
        <v>99</v>
      </c>
      <c r="P256" s="410">
        <v>23</v>
      </c>
      <c r="Q256" s="410">
        <v>8</v>
      </c>
      <c r="R256" s="410">
        <v>11</v>
      </c>
      <c r="S256" s="410">
        <v>7</v>
      </c>
      <c r="T256" s="410">
        <v>191</v>
      </c>
    </row>
    <row r="257" spans="1:20" ht="17.100000000000001" customHeight="1" x14ac:dyDescent="0.2">
      <c r="A257" s="38" t="s">
        <v>32</v>
      </c>
      <c r="B257" s="19">
        <f t="shared" si="44"/>
        <v>278</v>
      </c>
      <c r="C257" s="410">
        <v>101</v>
      </c>
      <c r="D257" s="410">
        <v>10</v>
      </c>
      <c r="E257" s="410">
        <v>4</v>
      </c>
      <c r="F257" s="410">
        <v>3</v>
      </c>
      <c r="G257" s="410">
        <v>5</v>
      </c>
      <c r="H257" s="410">
        <v>155</v>
      </c>
      <c r="M257" s="38" t="s">
        <v>32</v>
      </c>
      <c r="N257" s="19">
        <f t="shared" si="45"/>
        <v>203</v>
      </c>
      <c r="O257" s="410">
        <v>8</v>
      </c>
      <c r="P257" s="410">
        <v>11</v>
      </c>
      <c r="Q257" s="410">
        <v>4</v>
      </c>
      <c r="R257" s="410">
        <v>4</v>
      </c>
      <c r="S257" s="410">
        <v>5</v>
      </c>
      <c r="T257" s="410">
        <v>171</v>
      </c>
    </row>
    <row r="258" spans="1:20" ht="17.100000000000001" customHeight="1" x14ac:dyDescent="0.2">
      <c r="A258" s="38" t="s">
        <v>33</v>
      </c>
      <c r="B258" s="19">
        <f t="shared" si="44"/>
        <v>329</v>
      </c>
      <c r="C258" s="410">
        <v>124</v>
      </c>
      <c r="D258" s="410">
        <v>39</v>
      </c>
      <c r="E258" s="410">
        <v>2</v>
      </c>
      <c r="F258" s="410">
        <v>5</v>
      </c>
      <c r="G258" s="410">
        <v>7</v>
      </c>
      <c r="H258" s="410">
        <v>152</v>
      </c>
      <c r="M258" s="38" t="s">
        <v>33</v>
      </c>
      <c r="N258" s="19">
        <f t="shared" si="45"/>
        <v>325</v>
      </c>
      <c r="O258" s="410">
        <v>122</v>
      </c>
      <c r="P258" s="410">
        <v>39</v>
      </c>
      <c r="Q258" s="410">
        <v>2</v>
      </c>
      <c r="R258" s="410">
        <v>4</v>
      </c>
      <c r="S258" s="410">
        <v>7</v>
      </c>
      <c r="T258" s="410">
        <v>151</v>
      </c>
    </row>
    <row r="259" spans="1:20" ht="17.100000000000001" customHeight="1" x14ac:dyDescent="0.2">
      <c r="A259" s="38" t="s">
        <v>34</v>
      </c>
      <c r="B259" s="19">
        <f t="shared" si="44"/>
        <v>233</v>
      </c>
      <c r="C259" s="410">
        <v>61</v>
      </c>
      <c r="D259" s="410">
        <v>8</v>
      </c>
      <c r="E259" s="410">
        <v>1</v>
      </c>
      <c r="F259" s="410">
        <v>5</v>
      </c>
      <c r="G259" s="410">
        <v>17</v>
      </c>
      <c r="H259" s="410">
        <v>141</v>
      </c>
      <c r="M259" s="38" t="s">
        <v>34</v>
      </c>
      <c r="N259" s="19">
        <f t="shared" si="45"/>
        <v>219</v>
      </c>
      <c r="O259" s="410">
        <v>66</v>
      </c>
      <c r="P259" s="410">
        <v>8</v>
      </c>
      <c r="Q259" s="410">
        <v>1</v>
      </c>
      <c r="R259" s="410">
        <v>5</v>
      </c>
      <c r="S259" s="410">
        <v>17</v>
      </c>
      <c r="T259" s="410">
        <v>122</v>
      </c>
    </row>
    <row r="260" spans="1:20" ht="5.0999999999999996" customHeight="1" x14ac:dyDescent="0.25">
      <c r="A260" s="39"/>
      <c r="B260" s="40"/>
      <c r="C260" s="43"/>
      <c r="D260" s="43"/>
      <c r="E260" s="43"/>
      <c r="F260" s="43"/>
      <c r="G260" s="43"/>
      <c r="H260" s="46"/>
      <c r="M260" s="39"/>
      <c r="N260" s="19"/>
      <c r="O260" s="43"/>
      <c r="P260" s="43"/>
      <c r="Q260" s="43"/>
      <c r="R260" s="43"/>
      <c r="S260" s="43"/>
      <c r="T260" s="43"/>
    </row>
    <row r="261" spans="1:20" ht="11.1" customHeight="1" x14ac:dyDescent="0.2">
      <c r="A261" s="687" t="s">
        <v>49</v>
      </c>
      <c r="B261" s="687"/>
      <c r="C261" s="687"/>
      <c r="D261" s="687"/>
      <c r="E261" s="687"/>
      <c r="F261" s="687"/>
      <c r="G261" s="687"/>
      <c r="H261" s="687"/>
      <c r="M261" s="687" t="s">
        <v>49</v>
      </c>
      <c r="N261" s="687"/>
      <c r="O261" s="687"/>
      <c r="P261" s="687"/>
      <c r="Q261" s="687"/>
      <c r="R261" s="687"/>
      <c r="S261" s="687"/>
      <c r="T261" s="687"/>
    </row>
    <row r="262" spans="1:20" ht="11.25" customHeight="1" x14ac:dyDescent="0.2">
      <c r="D262" s="694"/>
      <c r="E262" s="694"/>
      <c r="F262" s="694"/>
      <c r="G262" s="694"/>
      <c r="P262" s="694"/>
      <c r="Q262" s="694"/>
      <c r="R262" s="694"/>
      <c r="S262" s="694"/>
    </row>
    <row r="263" spans="1:20" x14ac:dyDescent="0.2">
      <c r="D263" s="694"/>
      <c r="E263" s="694"/>
      <c r="F263" s="694"/>
      <c r="G263" s="694"/>
      <c r="P263" s="694"/>
      <c r="Q263" s="694"/>
      <c r="R263" s="694"/>
      <c r="S263" s="694"/>
    </row>
    <row r="265" spans="1:20" ht="27" customHeight="1" x14ac:dyDescent="0.2">
      <c r="A265" s="688" t="str">
        <f>A152</f>
        <v>16.9 PUNO: NUEVAS CONEXIONES DOMICILIARIAS MENSUALES DE AGUA POTABLE Y ALCANTARILLADO POR 
        LOCALIDADES, 2019 - 2024</v>
      </c>
      <c r="B265" s="688"/>
      <c r="C265" s="688"/>
      <c r="D265" s="688"/>
      <c r="E265" s="688"/>
      <c r="F265" s="688"/>
      <c r="G265" s="688"/>
      <c r="H265" s="688"/>
      <c r="M265" s="688" t="str">
        <f>A152</f>
        <v>16.9 PUNO: NUEVAS CONEXIONES DOMICILIARIAS MENSUALES DE AGUA POTABLE Y ALCANTARILLADO POR 
        LOCALIDADES, 2019 - 2024</v>
      </c>
      <c r="N265" s="688"/>
      <c r="O265" s="688"/>
      <c r="P265" s="688"/>
      <c r="Q265" s="688"/>
      <c r="R265" s="688"/>
      <c r="S265" s="688"/>
      <c r="T265" s="688"/>
    </row>
    <row r="266" spans="1:20" ht="13.5" customHeight="1" x14ac:dyDescent="0.2">
      <c r="A266" s="98"/>
      <c r="B266" s="61"/>
      <c r="C266" s="61"/>
      <c r="D266" s="61"/>
      <c r="E266" s="61"/>
      <c r="F266" s="61"/>
      <c r="G266" s="61"/>
      <c r="H266" s="689"/>
      <c r="I266" s="689"/>
      <c r="M266" s="98"/>
      <c r="N266" s="62"/>
      <c r="O266" s="62"/>
      <c r="P266" s="62"/>
      <c r="Q266" s="62"/>
      <c r="R266" s="62"/>
      <c r="S266" s="62"/>
      <c r="T266" s="331" t="s">
        <v>266</v>
      </c>
    </row>
    <row r="267" spans="1:20" ht="24" customHeight="1" x14ac:dyDescent="0.2">
      <c r="A267" s="690" t="s">
        <v>25</v>
      </c>
      <c r="B267" s="692" t="s">
        <v>35</v>
      </c>
      <c r="C267" s="693"/>
      <c r="D267" s="693"/>
      <c r="E267" s="693"/>
      <c r="F267" s="693"/>
      <c r="G267" s="693"/>
      <c r="H267" s="693"/>
      <c r="M267" s="690" t="s">
        <v>25</v>
      </c>
      <c r="N267" s="693" t="s">
        <v>36</v>
      </c>
      <c r="O267" s="693"/>
      <c r="P267" s="693"/>
      <c r="Q267" s="693"/>
      <c r="R267" s="693"/>
      <c r="S267" s="693"/>
      <c r="T267" s="693"/>
    </row>
    <row r="268" spans="1:20" ht="24" customHeight="1" x14ac:dyDescent="0.2">
      <c r="A268" s="691"/>
      <c r="B268" s="17" t="s">
        <v>2</v>
      </c>
      <c r="C268" s="18" t="s">
        <v>0</v>
      </c>
      <c r="D268" s="18" t="s">
        <v>4</v>
      </c>
      <c r="E268" s="18" t="s">
        <v>7</v>
      </c>
      <c r="F268" s="18" t="s">
        <v>24</v>
      </c>
      <c r="G268" s="18" t="s">
        <v>3</v>
      </c>
      <c r="H268" s="37" t="s">
        <v>12</v>
      </c>
      <c r="M268" s="691"/>
      <c r="N268" s="37" t="s">
        <v>2</v>
      </c>
      <c r="O268" s="18" t="s">
        <v>0</v>
      </c>
      <c r="P268" s="18" t="s">
        <v>4</v>
      </c>
      <c r="Q268" s="18" t="s">
        <v>7</v>
      </c>
      <c r="R268" s="18" t="s">
        <v>24</v>
      </c>
      <c r="S268" s="18" t="s">
        <v>3</v>
      </c>
      <c r="T268" s="18" t="s">
        <v>12</v>
      </c>
    </row>
    <row r="269" spans="1:20" ht="5.0999999999999996" customHeight="1" x14ac:dyDescent="0.2">
      <c r="A269" s="597"/>
      <c r="B269" s="42"/>
      <c r="C269" s="42"/>
      <c r="D269" s="42"/>
      <c r="E269" s="42"/>
      <c r="F269" s="42"/>
      <c r="G269" s="42"/>
      <c r="H269" s="42"/>
      <c r="M269" s="597"/>
      <c r="N269" s="42"/>
      <c r="O269" s="42"/>
      <c r="P269" s="42"/>
      <c r="Q269" s="42"/>
      <c r="R269" s="42"/>
      <c r="S269" s="42"/>
      <c r="T269" s="42"/>
    </row>
    <row r="270" spans="1:20" ht="17.100000000000001" customHeight="1" x14ac:dyDescent="0.2">
      <c r="A270" s="36" t="s">
        <v>270</v>
      </c>
      <c r="B270" s="8"/>
      <c r="C270" s="8"/>
      <c r="D270" s="8"/>
      <c r="E270" s="8"/>
      <c r="F270" s="8"/>
      <c r="G270" s="8"/>
      <c r="H270" s="8"/>
      <c r="M270" s="36" t="s">
        <v>270</v>
      </c>
      <c r="N270" s="42"/>
      <c r="O270" s="42"/>
      <c r="P270" s="42"/>
      <c r="Q270" s="42"/>
      <c r="R270" s="42"/>
      <c r="S270" s="42"/>
      <c r="T270" s="42"/>
    </row>
    <row r="271" spans="1:20" ht="17.100000000000001" customHeight="1" x14ac:dyDescent="0.2">
      <c r="A271" s="36" t="s">
        <v>2</v>
      </c>
      <c r="B271" s="19">
        <f t="shared" ref="B271:G271" si="46">SUM(B272:B283)</f>
        <v>2751</v>
      </c>
      <c r="C271" s="19">
        <f t="shared" si="46"/>
        <v>1107</v>
      </c>
      <c r="D271" s="19">
        <f t="shared" si="46"/>
        <v>131</v>
      </c>
      <c r="E271" s="19">
        <f t="shared" si="46"/>
        <v>50</v>
      </c>
      <c r="F271" s="19">
        <f t="shared" si="46"/>
        <v>220</v>
      </c>
      <c r="G271" s="19">
        <f t="shared" si="46"/>
        <v>47</v>
      </c>
      <c r="H271" s="19">
        <f>SUM(H272:H284)</f>
        <v>1196</v>
      </c>
      <c r="M271" s="36" t="s">
        <v>2</v>
      </c>
      <c r="N271" s="19">
        <f t="shared" ref="N271:T271" si="47">SUM(N272:N283)</f>
        <v>2703</v>
      </c>
      <c r="O271" s="19">
        <f t="shared" si="47"/>
        <v>986</v>
      </c>
      <c r="P271" s="19">
        <f t="shared" si="47"/>
        <v>124</v>
      </c>
      <c r="Q271" s="19">
        <f t="shared" si="47"/>
        <v>50</v>
      </c>
      <c r="R271" s="19">
        <f t="shared" si="47"/>
        <v>228</v>
      </c>
      <c r="S271" s="19">
        <f t="shared" si="47"/>
        <v>47</v>
      </c>
      <c r="T271" s="19">
        <f t="shared" si="47"/>
        <v>1268</v>
      </c>
    </row>
    <row r="272" spans="1:20" ht="17.100000000000001" customHeight="1" x14ac:dyDescent="0.2">
      <c r="A272" s="38" t="s">
        <v>21</v>
      </c>
      <c r="B272" s="19">
        <f t="shared" ref="B272:B279" si="48">SUM(C272:H272)</f>
        <v>346</v>
      </c>
      <c r="C272" s="410">
        <v>105</v>
      </c>
      <c r="D272" s="410">
        <v>17</v>
      </c>
      <c r="E272" s="410">
        <v>8</v>
      </c>
      <c r="F272" s="410">
        <v>25</v>
      </c>
      <c r="G272" s="410">
        <v>10</v>
      </c>
      <c r="H272" s="410">
        <v>181</v>
      </c>
      <c r="M272" s="38" t="s">
        <v>21</v>
      </c>
      <c r="N272" s="19">
        <f t="shared" ref="N272:N279" si="49">SUM(O272:T272)</f>
        <v>315</v>
      </c>
      <c r="O272" s="410">
        <v>70</v>
      </c>
      <c r="P272" s="410">
        <v>17</v>
      </c>
      <c r="Q272" s="410">
        <v>8</v>
      </c>
      <c r="R272" s="410">
        <v>26</v>
      </c>
      <c r="S272" s="410">
        <v>10</v>
      </c>
      <c r="T272" s="410">
        <v>184</v>
      </c>
    </row>
    <row r="273" spans="1:20" ht="17.100000000000001" customHeight="1" x14ac:dyDescent="0.2">
      <c r="A273" s="38" t="s">
        <v>22</v>
      </c>
      <c r="B273" s="19">
        <f t="shared" si="48"/>
        <v>231</v>
      </c>
      <c r="C273" s="410">
        <v>69</v>
      </c>
      <c r="D273" s="410">
        <v>17</v>
      </c>
      <c r="E273" s="410">
        <v>7</v>
      </c>
      <c r="F273" s="410">
        <v>20</v>
      </c>
      <c r="G273" s="410">
        <v>1</v>
      </c>
      <c r="H273" s="410">
        <v>117</v>
      </c>
      <c r="M273" s="38" t="s">
        <v>22</v>
      </c>
      <c r="N273" s="19">
        <f t="shared" si="49"/>
        <v>210</v>
      </c>
      <c r="O273" s="410">
        <v>54</v>
      </c>
      <c r="P273" s="410">
        <v>9</v>
      </c>
      <c r="Q273" s="410">
        <v>7</v>
      </c>
      <c r="R273" s="410">
        <v>19</v>
      </c>
      <c r="S273" s="410">
        <v>1</v>
      </c>
      <c r="T273" s="410">
        <v>120</v>
      </c>
    </row>
    <row r="274" spans="1:20" ht="17.100000000000001" customHeight="1" x14ac:dyDescent="0.2">
      <c r="A274" s="38" t="s">
        <v>23</v>
      </c>
      <c r="B274" s="19">
        <f t="shared" si="48"/>
        <v>365</v>
      </c>
      <c r="C274" s="410">
        <v>103</v>
      </c>
      <c r="D274" s="410">
        <v>17</v>
      </c>
      <c r="E274" s="410">
        <v>5</v>
      </c>
      <c r="F274" s="410">
        <v>16</v>
      </c>
      <c r="G274" s="410">
        <v>4</v>
      </c>
      <c r="H274" s="410">
        <v>220</v>
      </c>
      <c r="M274" s="38" t="s">
        <v>23</v>
      </c>
      <c r="N274" s="19">
        <f t="shared" si="49"/>
        <v>323</v>
      </c>
      <c r="O274" s="410">
        <v>106</v>
      </c>
      <c r="P274" s="410">
        <v>17</v>
      </c>
      <c r="Q274" s="410">
        <v>5</v>
      </c>
      <c r="R274" s="410">
        <v>19</v>
      </c>
      <c r="S274" s="410">
        <v>4</v>
      </c>
      <c r="T274" s="410">
        <v>172</v>
      </c>
    </row>
    <row r="275" spans="1:20" ht="17.100000000000001" customHeight="1" x14ac:dyDescent="0.2">
      <c r="A275" s="38" t="s">
        <v>26</v>
      </c>
      <c r="B275" s="19">
        <f t="shared" si="48"/>
        <v>346</v>
      </c>
      <c r="C275" s="410">
        <v>138</v>
      </c>
      <c r="D275" s="410">
        <v>29</v>
      </c>
      <c r="E275" s="410">
        <v>6</v>
      </c>
      <c r="F275" s="410">
        <v>60</v>
      </c>
      <c r="G275" s="410">
        <v>7</v>
      </c>
      <c r="H275" s="410">
        <v>106</v>
      </c>
      <c r="M275" s="38" t="s">
        <v>26</v>
      </c>
      <c r="N275" s="19">
        <f t="shared" si="49"/>
        <v>368</v>
      </c>
      <c r="O275" s="410">
        <v>142</v>
      </c>
      <c r="P275" s="410">
        <v>29</v>
      </c>
      <c r="Q275" s="410">
        <v>6</v>
      </c>
      <c r="R275" s="410">
        <v>62</v>
      </c>
      <c r="S275" s="410">
        <v>7</v>
      </c>
      <c r="T275" s="410">
        <v>122</v>
      </c>
    </row>
    <row r="276" spans="1:20" ht="17.100000000000001" customHeight="1" x14ac:dyDescent="0.2">
      <c r="A276" s="38" t="s">
        <v>27</v>
      </c>
      <c r="B276" s="19">
        <f t="shared" si="48"/>
        <v>423</v>
      </c>
      <c r="C276" s="410">
        <v>188</v>
      </c>
      <c r="D276" s="410">
        <v>23</v>
      </c>
      <c r="E276" s="410">
        <v>4</v>
      </c>
      <c r="F276" s="410">
        <v>47</v>
      </c>
      <c r="G276" s="410">
        <v>22</v>
      </c>
      <c r="H276" s="410">
        <v>139</v>
      </c>
      <c r="M276" s="38" t="s">
        <v>27</v>
      </c>
      <c r="N276" s="19">
        <f t="shared" si="49"/>
        <v>467</v>
      </c>
      <c r="O276" s="410">
        <v>150</v>
      </c>
      <c r="P276" s="410">
        <v>23</v>
      </c>
      <c r="Q276" s="410">
        <v>4</v>
      </c>
      <c r="R276" s="410">
        <v>48</v>
      </c>
      <c r="S276" s="410">
        <v>22</v>
      </c>
      <c r="T276" s="410">
        <v>220</v>
      </c>
    </row>
    <row r="277" spans="1:20" ht="17.100000000000001" customHeight="1" x14ac:dyDescent="0.2">
      <c r="A277" s="38" t="s">
        <v>28</v>
      </c>
      <c r="B277" s="19">
        <f t="shared" si="48"/>
        <v>370</v>
      </c>
      <c r="C277" s="410">
        <v>163</v>
      </c>
      <c r="D277" s="410">
        <v>15</v>
      </c>
      <c r="E277" s="410">
        <v>6</v>
      </c>
      <c r="F277" s="410">
        <v>13</v>
      </c>
      <c r="G277" s="410">
        <v>3</v>
      </c>
      <c r="H277" s="410">
        <v>170</v>
      </c>
      <c r="M277" s="38" t="s">
        <v>28</v>
      </c>
      <c r="N277" s="19">
        <f t="shared" si="49"/>
        <v>361</v>
      </c>
      <c r="O277" s="410">
        <v>143</v>
      </c>
      <c r="P277" s="410">
        <v>15</v>
      </c>
      <c r="Q277" s="410">
        <v>6</v>
      </c>
      <c r="R277" s="410">
        <v>13</v>
      </c>
      <c r="S277" s="410">
        <v>3</v>
      </c>
      <c r="T277" s="410">
        <v>181</v>
      </c>
    </row>
    <row r="278" spans="1:20" ht="17.100000000000001" customHeight="1" x14ac:dyDescent="0.2">
      <c r="A278" s="38" t="s">
        <v>29</v>
      </c>
      <c r="B278" s="19">
        <f t="shared" si="48"/>
        <v>355</v>
      </c>
      <c r="C278" s="410">
        <v>169</v>
      </c>
      <c r="D278" s="410">
        <v>7</v>
      </c>
      <c r="E278" s="410">
        <v>5</v>
      </c>
      <c r="F278" s="410">
        <v>21</v>
      </c>
      <c r="G278" s="410">
        <v>0</v>
      </c>
      <c r="H278" s="410">
        <v>153</v>
      </c>
      <c r="M278" s="38" t="s">
        <v>29</v>
      </c>
      <c r="N278" s="19">
        <f t="shared" si="49"/>
        <v>349</v>
      </c>
      <c r="O278" s="410">
        <v>155</v>
      </c>
      <c r="P278" s="410">
        <v>8</v>
      </c>
      <c r="Q278" s="410">
        <v>5</v>
      </c>
      <c r="R278" s="410">
        <v>23</v>
      </c>
      <c r="S278" s="410">
        <v>0</v>
      </c>
      <c r="T278" s="410">
        <v>158</v>
      </c>
    </row>
    <row r="279" spans="1:20" ht="17.100000000000001" customHeight="1" x14ac:dyDescent="0.2">
      <c r="A279" s="38" t="s">
        <v>30</v>
      </c>
      <c r="B279" s="19">
        <f t="shared" si="48"/>
        <v>315</v>
      </c>
      <c r="C279" s="410">
        <v>172</v>
      </c>
      <c r="D279" s="410">
        <v>6</v>
      </c>
      <c r="E279" s="410">
        <v>9</v>
      </c>
      <c r="F279" s="410">
        <v>18</v>
      </c>
      <c r="G279" s="410">
        <v>0</v>
      </c>
      <c r="H279" s="410">
        <v>110</v>
      </c>
      <c r="M279" s="38" t="s">
        <v>30</v>
      </c>
      <c r="N279" s="19">
        <f t="shared" si="49"/>
        <v>310</v>
      </c>
      <c r="O279" s="410">
        <v>166</v>
      </c>
      <c r="P279" s="410">
        <v>6</v>
      </c>
      <c r="Q279" s="410">
        <v>9</v>
      </c>
      <c r="R279" s="410">
        <v>18</v>
      </c>
      <c r="S279" s="410">
        <v>0</v>
      </c>
      <c r="T279" s="410">
        <v>111</v>
      </c>
    </row>
    <row r="280" spans="1:20" ht="17.100000000000001" customHeight="1" x14ac:dyDescent="0.2">
      <c r="A280" s="38" t="s">
        <v>31</v>
      </c>
      <c r="B280" s="19" t="s">
        <v>44</v>
      </c>
      <c r="C280" s="25" t="s">
        <v>44</v>
      </c>
      <c r="D280" s="25" t="s">
        <v>44</v>
      </c>
      <c r="E280" s="25" t="s">
        <v>44</v>
      </c>
      <c r="F280" s="25" t="s">
        <v>44</v>
      </c>
      <c r="G280" s="25" t="s">
        <v>44</v>
      </c>
      <c r="H280" s="25" t="s">
        <v>44</v>
      </c>
      <c r="M280" s="38" t="s">
        <v>31</v>
      </c>
      <c r="N280" s="19" t="s">
        <v>44</v>
      </c>
      <c r="O280" s="25" t="s">
        <v>44</v>
      </c>
      <c r="P280" s="25" t="s">
        <v>44</v>
      </c>
      <c r="Q280" s="25" t="s">
        <v>44</v>
      </c>
      <c r="R280" s="25" t="s">
        <v>44</v>
      </c>
      <c r="S280" s="25" t="s">
        <v>44</v>
      </c>
      <c r="T280" s="25" t="s">
        <v>44</v>
      </c>
    </row>
    <row r="281" spans="1:20" ht="17.100000000000001" customHeight="1" x14ac:dyDescent="0.2">
      <c r="A281" s="38" t="s">
        <v>32</v>
      </c>
      <c r="B281" s="19" t="s">
        <v>44</v>
      </c>
      <c r="C281" s="25" t="s">
        <v>44</v>
      </c>
      <c r="D281" s="25" t="s">
        <v>44</v>
      </c>
      <c r="E281" s="25" t="s">
        <v>44</v>
      </c>
      <c r="F281" s="25" t="s">
        <v>44</v>
      </c>
      <c r="G281" s="25" t="s">
        <v>44</v>
      </c>
      <c r="H281" s="25" t="s">
        <v>44</v>
      </c>
      <c r="M281" s="38" t="s">
        <v>32</v>
      </c>
      <c r="N281" s="19" t="s">
        <v>44</v>
      </c>
      <c r="O281" s="25" t="s">
        <v>44</v>
      </c>
      <c r="P281" s="25" t="s">
        <v>44</v>
      </c>
      <c r="Q281" s="25" t="s">
        <v>44</v>
      </c>
      <c r="R281" s="25" t="s">
        <v>44</v>
      </c>
      <c r="S281" s="25" t="s">
        <v>44</v>
      </c>
      <c r="T281" s="25" t="s">
        <v>44</v>
      </c>
    </row>
    <row r="282" spans="1:20" ht="17.100000000000001" customHeight="1" x14ac:dyDescent="0.2">
      <c r="A282" s="38" t="s">
        <v>33</v>
      </c>
      <c r="B282" s="19" t="s">
        <v>44</v>
      </c>
      <c r="C282" s="25" t="s">
        <v>44</v>
      </c>
      <c r="D282" s="25" t="s">
        <v>44</v>
      </c>
      <c r="E282" s="25" t="s">
        <v>44</v>
      </c>
      <c r="F282" s="25" t="s">
        <v>44</v>
      </c>
      <c r="G282" s="25" t="s">
        <v>44</v>
      </c>
      <c r="H282" s="25" t="s">
        <v>44</v>
      </c>
      <c r="M282" s="38" t="s">
        <v>33</v>
      </c>
      <c r="N282" s="19" t="s">
        <v>44</v>
      </c>
      <c r="O282" s="25" t="s">
        <v>44</v>
      </c>
      <c r="P282" s="25" t="s">
        <v>44</v>
      </c>
      <c r="Q282" s="25" t="s">
        <v>44</v>
      </c>
      <c r="R282" s="25" t="s">
        <v>44</v>
      </c>
      <c r="S282" s="25" t="s">
        <v>44</v>
      </c>
      <c r="T282" s="25" t="s">
        <v>44</v>
      </c>
    </row>
    <row r="283" spans="1:20" ht="17.100000000000001" customHeight="1" x14ac:dyDescent="0.2">
      <c r="A283" s="38" t="s">
        <v>34</v>
      </c>
      <c r="B283" s="19" t="s">
        <v>44</v>
      </c>
      <c r="C283" s="25" t="s">
        <v>44</v>
      </c>
      <c r="D283" s="25" t="s">
        <v>44</v>
      </c>
      <c r="E283" s="25" t="s">
        <v>44</v>
      </c>
      <c r="F283" s="25" t="s">
        <v>44</v>
      </c>
      <c r="G283" s="25" t="s">
        <v>44</v>
      </c>
      <c r="H283" s="25" t="s">
        <v>44</v>
      </c>
      <c r="M283" s="38" t="s">
        <v>34</v>
      </c>
      <c r="N283" s="19" t="s">
        <v>44</v>
      </c>
      <c r="O283" s="25" t="s">
        <v>44</v>
      </c>
      <c r="P283" s="25" t="s">
        <v>44</v>
      </c>
      <c r="Q283" s="25" t="s">
        <v>44</v>
      </c>
      <c r="R283" s="25" t="s">
        <v>44</v>
      </c>
      <c r="S283" s="25" t="s">
        <v>44</v>
      </c>
      <c r="T283" s="25" t="s">
        <v>44</v>
      </c>
    </row>
    <row r="284" spans="1:20" ht="5.0999999999999996" customHeight="1" x14ac:dyDescent="0.25">
      <c r="A284" s="39"/>
      <c r="B284" s="40"/>
      <c r="C284" s="43"/>
      <c r="D284" s="43"/>
      <c r="E284" s="43"/>
      <c r="F284" s="43"/>
      <c r="G284" s="43"/>
      <c r="H284" s="577"/>
      <c r="M284" s="39"/>
      <c r="N284" s="41"/>
      <c r="O284" s="43"/>
      <c r="P284" s="43"/>
      <c r="Q284" s="43"/>
      <c r="R284" s="43"/>
      <c r="S284" s="43"/>
      <c r="T284" s="43"/>
    </row>
    <row r="285" spans="1:20" x14ac:dyDescent="0.2">
      <c r="A285" s="687" t="s">
        <v>49</v>
      </c>
      <c r="B285" s="687"/>
      <c r="C285" s="687"/>
      <c r="D285" s="687"/>
      <c r="E285" s="687"/>
      <c r="F285" s="687"/>
      <c r="G285" s="687"/>
      <c r="H285" s="687"/>
      <c r="M285" s="590" t="s">
        <v>271</v>
      </c>
    </row>
    <row r="286" spans="1:20" x14ac:dyDescent="0.2">
      <c r="M286" s="63" t="s">
        <v>231</v>
      </c>
    </row>
  </sheetData>
  <mergeCells count="86">
    <mergeCell ref="L248:L252"/>
    <mergeCell ref="U248:U252"/>
    <mergeCell ref="M217:T217"/>
    <mergeCell ref="M219:M220"/>
    <mergeCell ref="N219:T219"/>
    <mergeCell ref="U230:U235"/>
    <mergeCell ref="L230:L235"/>
    <mergeCell ref="A217:H217"/>
    <mergeCell ref="A219:A220"/>
    <mergeCell ref="B219:H219"/>
    <mergeCell ref="A237:H237"/>
    <mergeCell ref="H218:I218"/>
    <mergeCell ref="A109:H109"/>
    <mergeCell ref="A155:A156"/>
    <mergeCell ref="B155:H155"/>
    <mergeCell ref="A134:A135"/>
    <mergeCell ref="B134:H134"/>
    <mergeCell ref="A197:A198"/>
    <mergeCell ref="B197:H197"/>
    <mergeCell ref="A4:A5"/>
    <mergeCell ref="A25:A26"/>
    <mergeCell ref="A43:H43"/>
    <mergeCell ref="B25:H25"/>
    <mergeCell ref="B4:H4"/>
    <mergeCell ref="A69:A70"/>
    <mergeCell ref="B69:H69"/>
    <mergeCell ref="A46:A47"/>
    <mergeCell ref="B46:H46"/>
    <mergeCell ref="A112:A113"/>
    <mergeCell ref="B112:H112"/>
    <mergeCell ref="A90:A91"/>
    <mergeCell ref="B90:H90"/>
    <mergeCell ref="A87:H87"/>
    <mergeCell ref="M46:M47"/>
    <mergeCell ref="N46:T46"/>
    <mergeCell ref="M69:M70"/>
    <mergeCell ref="N69:T69"/>
    <mergeCell ref="M4:M5"/>
    <mergeCell ref="N4:T4"/>
    <mergeCell ref="M25:M26"/>
    <mergeCell ref="N25:T25"/>
    <mergeCell ref="M197:M198"/>
    <mergeCell ref="N197:T197"/>
    <mergeCell ref="M155:M156"/>
    <mergeCell ref="N155:T155"/>
    <mergeCell ref="M112:M113"/>
    <mergeCell ref="N112:T112"/>
    <mergeCell ref="M134:M135"/>
    <mergeCell ref="N134:T134"/>
    <mergeCell ref="M131:T131"/>
    <mergeCell ref="M152:T152"/>
    <mergeCell ref="M87:T87"/>
    <mergeCell ref="A66:H66"/>
    <mergeCell ref="M66:T66"/>
    <mergeCell ref="A195:H195"/>
    <mergeCell ref="M195:T195"/>
    <mergeCell ref="M174:T174"/>
    <mergeCell ref="A174:H174"/>
    <mergeCell ref="A152:H152"/>
    <mergeCell ref="M176:M177"/>
    <mergeCell ref="N176:T176"/>
    <mergeCell ref="M90:M91"/>
    <mergeCell ref="N90:T90"/>
    <mergeCell ref="M109:T109"/>
    <mergeCell ref="A176:A177"/>
    <mergeCell ref="B176:H176"/>
    <mergeCell ref="M110:T110"/>
    <mergeCell ref="A241:H241"/>
    <mergeCell ref="M241:T241"/>
    <mergeCell ref="H242:I242"/>
    <mergeCell ref="A243:A244"/>
    <mergeCell ref="B243:H243"/>
    <mergeCell ref="M243:M244"/>
    <mergeCell ref="N243:T243"/>
    <mergeCell ref="A285:H285"/>
    <mergeCell ref="M261:T261"/>
    <mergeCell ref="A265:H265"/>
    <mergeCell ref="M265:T265"/>
    <mergeCell ref="H266:I266"/>
    <mergeCell ref="A267:A268"/>
    <mergeCell ref="B267:H267"/>
    <mergeCell ref="M267:M268"/>
    <mergeCell ref="N267:T267"/>
    <mergeCell ref="A261:H261"/>
    <mergeCell ref="D262:G263"/>
    <mergeCell ref="P262:S263"/>
  </mergeCells>
  <phoneticPr fontId="0" type="noConversion"/>
  <pageMargins left="0.78740157480314965" right="0.78740157480314965" top="0.98425196850393704" bottom="0.98425196850393704" header="0" footer="0"/>
  <pageSetup paperSize="9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6"/>
  <dimension ref="A1:Q183"/>
  <sheetViews>
    <sheetView showGridLines="0" zoomScaleNormal="100" zoomScaleSheetLayoutView="85" workbookViewId="0">
      <selection sqref="A1:G1"/>
    </sheetView>
  </sheetViews>
  <sheetFormatPr baseColWidth="10" defaultRowHeight="12.75" x14ac:dyDescent="0.2"/>
  <cols>
    <col min="1" max="1" width="11.28515625" style="81" customWidth="1"/>
    <col min="2" max="7" width="12" style="4" customWidth="1"/>
    <col min="8" max="8" width="7.5703125" style="4" customWidth="1"/>
    <col min="9" max="9" width="3.42578125" style="4" customWidth="1"/>
    <col min="10" max="10" width="11.42578125" style="4"/>
    <col min="11" max="11" width="14" style="4" customWidth="1"/>
    <col min="12" max="12" width="2" style="4" customWidth="1"/>
    <col min="13" max="13" width="5.5703125" style="4" customWidth="1"/>
    <col min="14" max="16384" width="11.42578125" style="4"/>
  </cols>
  <sheetData>
    <row r="1" spans="1:8" s="6" customFormat="1" ht="16.5" customHeight="1" x14ac:dyDescent="0.2">
      <c r="A1" s="701" t="s">
        <v>322</v>
      </c>
      <c r="B1" s="701"/>
      <c r="C1" s="701"/>
      <c r="D1" s="701"/>
      <c r="E1" s="701"/>
      <c r="F1" s="701"/>
      <c r="G1" s="701"/>
    </row>
    <row r="2" spans="1:8" s="6" customFormat="1" ht="8.25" customHeight="1" x14ac:dyDescent="0.2">
      <c r="A2" s="86" t="s">
        <v>47</v>
      </c>
      <c r="B2" s="35"/>
      <c r="C2" s="35"/>
      <c r="D2" s="35"/>
      <c r="E2" s="35"/>
      <c r="F2" s="35"/>
      <c r="G2" s="35"/>
    </row>
    <row r="3" spans="1:8" s="6" customFormat="1" ht="5.0999999999999996" customHeight="1" x14ac:dyDescent="0.25">
      <c r="A3" s="35"/>
      <c r="B3" s="47"/>
      <c r="C3" s="47"/>
      <c r="D3" s="47"/>
      <c r="E3" s="47"/>
      <c r="F3" s="47"/>
      <c r="G3" s="305"/>
    </row>
    <row r="4" spans="1:8" s="8" customFormat="1" hidden="1" x14ac:dyDescent="0.2">
      <c r="A4" s="363" t="s">
        <v>268</v>
      </c>
      <c r="B4" s="17" t="s">
        <v>0</v>
      </c>
      <c r="C4" s="18" t="s">
        <v>4</v>
      </c>
      <c r="D4" s="18" t="s">
        <v>7</v>
      </c>
      <c r="E4" s="48" t="s">
        <v>8</v>
      </c>
      <c r="F4" s="18" t="s">
        <v>12</v>
      </c>
      <c r="G4" s="18" t="s">
        <v>3</v>
      </c>
    </row>
    <row r="5" spans="1:8" ht="12" hidden="1" customHeight="1" x14ac:dyDescent="0.2">
      <c r="A5" s="36">
        <v>2012</v>
      </c>
      <c r="B5" s="49"/>
      <c r="C5" s="50"/>
      <c r="D5" s="50"/>
      <c r="E5" s="50"/>
      <c r="F5" s="50"/>
      <c r="G5" s="50"/>
      <c r="H5" s="16"/>
    </row>
    <row r="6" spans="1:8" ht="12" hidden="1" customHeight="1" x14ac:dyDescent="0.2">
      <c r="A6" s="38" t="s">
        <v>21</v>
      </c>
      <c r="B6" s="25">
        <v>29614</v>
      </c>
      <c r="C6" s="25">
        <v>6323</v>
      </c>
      <c r="D6" s="25" t="s">
        <v>44</v>
      </c>
      <c r="E6" s="25">
        <v>2075</v>
      </c>
      <c r="F6" s="25">
        <v>44658</v>
      </c>
      <c r="G6" s="25">
        <v>4323</v>
      </c>
      <c r="H6" s="16"/>
    </row>
    <row r="7" spans="1:8" ht="12" hidden="1" customHeight="1" x14ac:dyDescent="0.2">
      <c r="A7" s="38" t="s">
        <v>22</v>
      </c>
      <c r="B7" s="25">
        <v>29726</v>
      </c>
      <c r="C7" s="25">
        <v>6340</v>
      </c>
      <c r="D7" s="25" t="s">
        <v>44</v>
      </c>
      <c r="E7" s="25">
        <v>2076</v>
      </c>
      <c r="F7" s="25">
        <v>44760</v>
      </c>
      <c r="G7" s="25">
        <v>4327</v>
      </c>
      <c r="H7" s="16"/>
    </row>
    <row r="8" spans="1:8" ht="12" hidden="1" customHeight="1" x14ac:dyDescent="0.2">
      <c r="A8" s="38" t="s">
        <v>23</v>
      </c>
      <c r="B8" s="25">
        <v>29992</v>
      </c>
      <c r="C8" s="25">
        <v>6367</v>
      </c>
      <c r="D8" s="25" t="s">
        <v>44</v>
      </c>
      <c r="E8" s="25">
        <v>2080</v>
      </c>
      <c r="F8" s="25">
        <v>44888</v>
      </c>
      <c r="G8" s="25">
        <v>4329</v>
      </c>
      <c r="H8" s="16"/>
    </row>
    <row r="9" spans="1:8" ht="12" hidden="1" customHeight="1" x14ac:dyDescent="0.2">
      <c r="A9" s="38" t="s">
        <v>26</v>
      </c>
      <c r="B9" s="25">
        <v>30202</v>
      </c>
      <c r="C9" s="25">
        <v>6388</v>
      </c>
      <c r="D9" s="25" t="s">
        <v>44</v>
      </c>
      <c r="E9" s="25">
        <v>2083</v>
      </c>
      <c r="F9" s="25">
        <v>44999</v>
      </c>
      <c r="G9" s="25">
        <v>4337</v>
      </c>
      <c r="H9" s="16"/>
    </row>
    <row r="10" spans="1:8" ht="12" hidden="1" customHeight="1" x14ac:dyDescent="0.2">
      <c r="A10" s="38" t="s">
        <v>27</v>
      </c>
      <c r="B10" s="25">
        <v>30404</v>
      </c>
      <c r="C10" s="25">
        <v>6460</v>
      </c>
      <c r="D10" s="25" t="s">
        <v>44</v>
      </c>
      <c r="E10" s="25">
        <v>2089</v>
      </c>
      <c r="F10" s="25">
        <v>45218</v>
      </c>
      <c r="G10" s="25">
        <v>4344</v>
      </c>
      <c r="H10" s="16"/>
    </row>
    <row r="11" spans="1:8" ht="12" hidden="1" customHeight="1" x14ac:dyDescent="0.2">
      <c r="A11" s="38" t="s">
        <v>28</v>
      </c>
      <c r="B11" s="25">
        <v>30949</v>
      </c>
      <c r="C11" s="25">
        <v>6496</v>
      </c>
      <c r="D11" s="25" t="s">
        <v>44</v>
      </c>
      <c r="E11" s="25">
        <v>2092</v>
      </c>
      <c r="F11" s="25">
        <v>45392</v>
      </c>
      <c r="G11" s="25">
        <v>4354</v>
      </c>
      <c r="H11" s="16"/>
    </row>
    <row r="12" spans="1:8" ht="12" hidden="1" customHeight="1" x14ac:dyDescent="0.2">
      <c r="A12" s="38" t="s">
        <v>29</v>
      </c>
      <c r="B12" s="25">
        <v>30639</v>
      </c>
      <c r="C12" s="25">
        <v>6560</v>
      </c>
      <c r="D12" s="25" t="s">
        <v>44</v>
      </c>
      <c r="E12" s="25">
        <v>2094</v>
      </c>
      <c r="F12" s="25">
        <v>45580</v>
      </c>
      <c r="G12" s="25">
        <v>4382</v>
      </c>
      <c r="H12" s="16"/>
    </row>
    <row r="13" spans="1:8" ht="12" hidden="1" customHeight="1" x14ac:dyDescent="0.2">
      <c r="A13" s="38" t="s">
        <v>30</v>
      </c>
      <c r="B13" s="25">
        <v>30764</v>
      </c>
      <c r="C13" s="25">
        <v>6605</v>
      </c>
      <c r="D13" s="25" t="s">
        <v>44</v>
      </c>
      <c r="E13" s="25">
        <v>2095</v>
      </c>
      <c r="F13" s="25">
        <v>45747</v>
      </c>
      <c r="G13" s="25">
        <v>4432</v>
      </c>
      <c r="H13" s="16"/>
    </row>
    <row r="14" spans="1:8" ht="12" hidden="1" customHeight="1" x14ac:dyDescent="0.2">
      <c r="A14" s="38" t="s">
        <v>31</v>
      </c>
      <c r="B14" s="25">
        <v>30907</v>
      </c>
      <c r="C14" s="25">
        <v>6618</v>
      </c>
      <c r="D14" s="25" t="s">
        <v>44</v>
      </c>
      <c r="E14" s="25">
        <v>2099</v>
      </c>
      <c r="F14" s="25">
        <v>45893</v>
      </c>
      <c r="G14" s="25">
        <v>4482</v>
      </c>
    </row>
    <row r="15" spans="1:8" ht="12" hidden="1" customHeight="1" x14ac:dyDescent="0.2">
      <c r="A15" s="38" t="s">
        <v>32</v>
      </c>
      <c r="B15" s="25">
        <v>31037</v>
      </c>
      <c r="C15" s="25">
        <v>6631</v>
      </c>
      <c r="D15" s="25" t="s">
        <v>44</v>
      </c>
      <c r="E15" s="25">
        <v>2100</v>
      </c>
      <c r="F15" s="25">
        <v>46032</v>
      </c>
      <c r="G15" s="25">
        <v>4501</v>
      </c>
    </row>
    <row r="16" spans="1:8" ht="12" hidden="1" customHeight="1" x14ac:dyDescent="0.2">
      <c r="A16" s="38" t="s">
        <v>33</v>
      </c>
      <c r="B16" s="25">
        <v>31160</v>
      </c>
      <c r="C16" s="25">
        <v>6644</v>
      </c>
      <c r="D16" s="25" t="s">
        <v>44</v>
      </c>
      <c r="E16" s="25">
        <v>2103</v>
      </c>
      <c r="F16" s="25">
        <v>46214</v>
      </c>
      <c r="G16" s="25">
        <v>4510</v>
      </c>
    </row>
    <row r="17" spans="1:17" ht="12" hidden="1" customHeight="1" x14ac:dyDescent="0.2">
      <c r="A17" s="38" t="s">
        <v>34</v>
      </c>
      <c r="B17" s="25">
        <v>31308</v>
      </c>
      <c r="C17" s="25">
        <v>6657</v>
      </c>
      <c r="D17" s="25" t="s">
        <v>44</v>
      </c>
      <c r="E17" s="25">
        <v>2105</v>
      </c>
      <c r="F17" s="25">
        <v>46328</v>
      </c>
      <c r="G17" s="25">
        <v>4531</v>
      </c>
    </row>
    <row r="18" spans="1:17" ht="12" hidden="1" customHeight="1" x14ac:dyDescent="0.2">
      <c r="A18" s="36" t="s">
        <v>37</v>
      </c>
      <c r="B18" s="51">
        <f>AVERAGE(B6:B17)</f>
        <v>30558.5</v>
      </c>
      <c r="C18" s="19">
        <f>AVERAGE(C6:C17)</f>
        <v>6507.416666666667</v>
      </c>
      <c r="D18" s="25" t="s">
        <v>44</v>
      </c>
      <c r="E18" s="19">
        <f>AVERAGE(E6:E17)</f>
        <v>2090.9166666666665</v>
      </c>
      <c r="F18" s="19">
        <f>AVERAGE(F6:F17)</f>
        <v>45475.75</v>
      </c>
      <c r="G18" s="19">
        <f>AVERAGE(G6:G17)</f>
        <v>4404.333333333333</v>
      </c>
    </row>
    <row r="19" spans="1:17" ht="11.1" hidden="1" customHeight="1" x14ac:dyDescent="0.2">
      <c r="A19" s="36" t="s">
        <v>46</v>
      </c>
      <c r="B19" s="19"/>
      <c r="C19" s="25"/>
      <c r="D19" s="25"/>
      <c r="E19" s="25"/>
      <c r="F19" s="50"/>
      <c r="G19" s="50"/>
    </row>
    <row r="20" spans="1:17" ht="9.9499999999999993" hidden="1" customHeight="1" x14ac:dyDescent="0.2">
      <c r="A20" s="38" t="s">
        <v>21</v>
      </c>
      <c r="B20" s="25">
        <v>27575</v>
      </c>
      <c r="C20" s="25">
        <v>4465</v>
      </c>
      <c r="D20" s="25" t="s">
        <v>44</v>
      </c>
      <c r="E20" s="25">
        <v>1256</v>
      </c>
      <c r="F20" s="25">
        <v>46448</v>
      </c>
      <c r="G20" s="25">
        <v>4550</v>
      </c>
    </row>
    <row r="21" spans="1:17" ht="9.9499999999999993" hidden="1" customHeight="1" x14ac:dyDescent="0.2">
      <c r="A21" s="38" t="s">
        <v>22</v>
      </c>
      <c r="B21" s="25">
        <v>27701</v>
      </c>
      <c r="C21" s="25">
        <v>4451</v>
      </c>
      <c r="D21" s="25" t="s">
        <v>44</v>
      </c>
      <c r="E21" s="25">
        <v>1251</v>
      </c>
      <c r="F21" s="25">
        <v>46556</v>
      </c>
      <c r="G21" s="25">
        <v>4567</v>
      </c>
    </row>
    <row r="22" spans="1:17" ht="9.9499999999999993" hidden="1" customHeight="1" x14ac:dyDescent="0.2">
      <c r="A22" s="38" t="s">
        <v>23</v>
      </c>
      <c r="B22" s="25">
        <v>27777</v>
      </c>
      <c r="C22" s="25">
        <v>4511</v>
      </c>
      <c r="D22" s="25" t="s">
        <v>44</v>
      </c>
      <c r="E22" s="25">
        <v>1254</v>
      </c>
      <c r="F22" s="25">
        <v>46742</v>
      </c>
      <c r="G22" s="25">
        <v>4600</v>
      </c>
    </row>
    <row r="23" spans="1:17" ht="9.9499999999999993" hidden="1" customHeight="1" x14ac:dyDescent="0.2">
      <c r="A23" s="38" t="s">
        <v>26</v>
      </c>
      <c r="B23" s="25">
        <v>27835</v>
      </c>
      <c r="C23" s="25">
        <v>4559</v>
      </c>
      <c r="D23" s="25" t="s">
        <v>44</v>
      </c>
      <c r="E23" s="25">
        <v>1255</v>
      </c>
      <c r="F23" s="25">
        <v>46797</v>
      </c>
      <c r="G23" s="25">
        <v>4630</v>
      </c>
    </row>
    <row r="24" spans="1:17" ht="9.9499999999999993" hidden="1" customHeight="1" x14ac:dyDescent="0.2">
      <c r="A24" s="38" t="s">
        <v>27</v>
      </c>
      <c r="B24" s="25">
        <v>27983</v>
      </c>
      <c r="C24" s="25">
        <v>4567</v>
      </c>
      <c r="D24" s="25" t="s">
        <v>44</v>
      </c>
      <c r="E24" s="25">
        <v>1254</v>
      </c>
      <c r="F24" s="25">
        <v>47013</v>
      </c>
      <c r="G24" s="25">
        <v>4646</v>
      </c>
    </row>
    <row r="25" spans="1:17" ht="9.9499999999999993" hidden="1" customHeight="1" x14ac:dyDescent="0.2">
      <c r="A25" s="38" t="s">
        <v>28</v>
      </c>
      <c r="B25" s="25">
        <v>28093</v>
      </c>
      <c r="C25" s="25">
        <v>4648</v>
      </c>
      <c r="D25" s="25" t="s">
        <v>44</v>
      </c>
      <c r="E25" s="25">
        <v>1261</v>
      </c>
      <c r="F25" s="25">
        <v>47287</v>
      </c>
      <c r="G25" s="25">
        <v>4653</v>
      </c>
      <c r="M25" s="1"/>
      <c r="N25" s="1"/>
      <c r="O25" s="1"/>
      <c r="P25" s="1"/>
      <c r="Q25" s="1"/>
    </row>
    <row r="26" spans="1:17" ht="9.9499999999999993" hidden="1" customHeight="1" x14ac:dyDescent="0.2">
      <c r="A26" s="38" t="s">
        <v>29</v>
      </c>
      <c r="B26" s="25">
        <v>28215</v>
      </c>
      <c r="C26" s="25">
        <v>4688</v>
      </c>
      <c r="D26" s="25" t="s">
        <v>44</v>
      </c>
      <c r="E26" s="25">
        <v>1260</v>
      </c>
      <c r="F26" s="25">
        <v>47369.266666666699</v>
      </c>
      <c r="G26" s="25">
        <v>4658</v>
      </c>
      <c r="M26" s="1"/>
      <c r="N26" s="1"/>
      <c r="O26" s="1"/>
      <c r="P26" s="1"/>
      <c r="Q26" s="1"/>
    </row>
    <row r="27" spans="1:17" ht="9.9499999999999993" hidden="1" customHeight="1" x14ac:dyDescent="0.2">
      <c r="A27" s="38" t="s">
        <v>30</v>
      </c>
      <c r="B27" s="25">
        <v>28351</v>
      </c>
      <c r="C27" s="25">
        <v>4761</v>
      </c>
      <c r="D27" s="25" t="s">
        <v>44</v>
      </c>
      <c r="E27" s="25">
        <v>1253</v>
      </c>
      <c r="F27" s="25">
        <v>47529.866666666698</v>
      </c>
      <c r="G27" s="25">
        <v>4673</v>
      </c>
    </row>
    <row r="28" spans="1:17" ht="9.9499999999999993" hidden="1" customHeight="1" x14ac:dyDescent="0.2">
      <c r="A28" s="38" t="s">
        <v>31</v>
      </c>
      <c r="B28" s="25">
        <v>28461</v>
      </c>
      <c r="C28" s="25">
        <v>4863</v>
      </c>
      <c r="D28" s="25" t="s">
        <v>44</v>
      </c>
      <c r="E28" s="25">
        <v>1259</v>
      </c>
      <c r="F28" s="25">
        <v>47690.466666666704</v>
      </c>
      <c r="G28" s="25">
        <v>4693</v>
      </c>
    </row>
    <row r="29" spans="1:17" ht="9.9499999999999993" hidden="1" customHeight="1" x14ac:dyDescent="0.2">
      <c r="A29" s="38" t="s">
        <v>32</v>
      </c>
      <c r="B29" s="25">
        <v>27346</v>
      </c>
      <c r="C29" s="25">
        <v>4776</v>
      </c>
      <c r="D29" s="25" t="s">
        <v>44</v>
      </c>
      <c r="E29" s="25">
        <v>1268</v>
      </c>
      <c r="F29" s="25">
        <v>47851.066666666702</v>
      </c>
      <c r="G29" s="25">
        <v>4711</v>
      </c>
    </row>
    <row r="30" spans="1:17" ht="9.9499999999999993" hidden="1" customHeight="1" x14ac:dyDescent="0.2">
      <c r="A30" s="38" t="s">
        <v>33</v>
      </c>
      <c r="B30" s="25">
        <v>27550</v>
      </c>
      <c r="C30" s="25">
        <v>4805</v>
      </c>
      <c r="D30" s="25" t="s">
        <v>44</v>
      </c>
      <c r="E30" s="25">
        <v>1275</v>
      </c>
      <c r="F30" s="25">
        <v>48011.666666666701</v>
      </c>
      <c r="G30" s="25">
        <v>4719</v>
      </c>
    </row>
    <row r="31" spans="1:17" ht="9.9499999999999993" hidden="1" customHeight="1" x14ac:dyDescent="0.2">
      <c r="A31" s="38" t="s">
        <v>34</v>
      </c>
      <c r="B31" s="25">
        <v>27777</v>
      </c>
      <c r="C31" s="25">
        <v>4821</v>
      </c>
      <c r="D31" s="25" t="s">
        <v>44</v>
      </c>
      <c r="E31" s="25">
        <v>1262</v>
      </c>
      <c r="F31" s="25">
        <v>48172.266666666699</v>
      </c>
      <c r="G31" s="25">
        <v>4788</v>
      </c>
    </row>
    <row r="32" spans="1:17" ht="11.1" hidden="1" customHeight="1" x14ac:dyDescent="0.2">
      <c r="A32" s="36" t="s">
        <v>37</v>
      </c>
      <c r="B32" s="51">
        <f>AVERAGE(B20:B31)</f>
        <v>27888.666666666668</v>
      </c>
      <c r="C32" s="19">
        <f>AVERAGE(C20:C31)</f>
        <v>4659.583333333333</v>
      </c>
      <c r="D32" s="25" t="s">
        <v>44</v>
      </c>
      <c r="E32" s="19">
        <f>AVERAGE(E20:E31)</f>
        <v>1259</v>
      </c>
      <c r="F32" s="19">
        <f>AVERAGE(F20:F31)</f>
        <v>47288.966666666682</v>
      </c>
      <c r="G32" s="19">
        <f>AVERAGE(G20:G31)</f>
        <v>4657.333333333333</v>
      </c>
    </row>
    <row r="33" spans="1:17" ht="10.5" hidden="1" customHeight="1" x14ac:dyDescent="0.2">
      <c r="A33" s="36" t="s">
        <v>62</v>
      </c>
      <c r="B33" s="19"/>
      <c r="C33" s="25"/>
      <c r="D33" s="25"/>
      <c r="E33" s="25"/>
      <c r="F33" s="50"/>
      <c r="G33" s="50"/>
    </row>
    <row r="34" spans="1:17" ht="10.5" hidden="1" customHeight="1" x14ac:dyDescent="0.2">
      <c r="A34" s="38" t="s">
        <v>21</v>
      </c>
      <c r="B34" s="76">
        <v>27633</v>
      </c>
      <c r="C34" s="25" t="s">
        <v>44</v>
      </c>
      <c r="D34" s="25" t="s">
        <v>44</v>
      </c>
      <c r="E34" s="76" t="s">
        <v>44</v>
      </c>
      <c r="F34" s="25">
        <v>48380</v>
      </c>
      <c r="G34" s="77">
        <v>4803</v>
      </c>
      <c r="M34" s="1"/>
      <c r="N34" s="1"/>
      <c r="O34" s="1"/>
      <c r="P34" s="1"/>
      <c r="Q34" s="1"/>
    </row>
    <row r="35" spans="1:17" ht="10.5" hidden="1" customHeight="1" x14ac:dyDescent="0.2">
      <c r="A35" s="38" t="s">
        <v>22</v>
      </c>
      <c r="B35" s="76">
        <v>27602</v>
      </c>
      <c r="C35" s="25" t="s">
        <v>44</v>
      </c>
      <c r="D35" s="25" t="s">
        <v>44</v>
      </c>
      <c r="E35" s="76" t="s">
        <v>44</v>
      </c>
      <c r="F35" s="25">
        <v>48464</v>
      </c>
      <c r="G35" s="77">
        <v>4822</v>
      </c>
      <c r="M35" s="1"/>
      <c r="N35" s="1"/>
      <c r="O35" s="1"/>
      <c r="P35" s="1"/>
      <c r="Q35" s="1"/>
    </row>
    <row r="36" spans="1:17" ht="10.5" hidden="1" customHeight="1" x14ac:dyDescent="0.2">
      <c r="A36" s="38" t="s">
        <v>23</v>
      </c>
      <c r="B36" s="76">
        <v>27629</v>
      </c>
      <c r="C36" s="25" t="s">
        <v>44</v>
      </c>
      <c r="D36" s="25" t="s">
        <v>44</v>
      </c>
      <c r="E36" s="76" t="s">
        <v>44</v>
      </c>
      <c r="F36" s="25">
        <v>48655</v>
      </c>
      <c r="G36" s="77">
        <v>4825</v>
      </c>
    </row>
    <row r="37" spans="1:17" ht="10.5" hidden="1" customHeight="1" x14ac:dyDescent="0.2">
      <c r="A37" s="38" t="s">
        <v>26</v>
      </c>
      <c r="B37" s="76">
        <v>27777</v>
      </c>
      <c r="C37" s="25" t="s">
        <v>44</v>
      </c>
      <c r="D37" s="25" t="s">
        <v>44</v>
      </c>
      <c r="E37" s="76" t="s">
        <v>44</v>
      </c>
      <c r="F37" s="25">
        <v>48829</v>
      </c>
      <c r="G37" s="77">
        <v>4837</v>
      </c>
    </row>
    <row r="38" spans="1:17" ht="10.5" hidden="1" customHeight="1" x14ac:dyDescent="0.2">
      <c r="A38" s="38" t="s">
        <v>27</v>
      </c>
      <c r="B38" s="76">
        <v>27990</v>
      </c>
      <c r="C38" s="25" t="s">
        <v>44</v>
      </c>
      <c r="D38" s="25" t="s">
        <v>44</v>
      </c>
      <c r="E38" s="76" t="s">
        <v>44</v>
      </c>
      <c r="F38" s="25">
        <v>48939</v>
      </c>
      <c r="G38" s="77">
        <v>4844</v>
      </c>
    </row>
    <row r="39" spans="1:17" ht="10.5" hidden="1" customHeight="1" x14ac:dyDescent="0.2">
      <c r="A39" s="38" t="s">
        <v>28</v>
      </c>
      <c r="B39" s="76">
        <v>27953</v>
      </c>
      <c r="C39" s="25" t="s">
        <v>44</v>
      </c>
      <c r="D39" s="25" t="s">
        <v>44</v>
      </c>
      <c r="E39" s="76" t="s">
        <v>44</v>
      </c>
      <c r="F39" s="25">
        <v>49059</v>
      </c>
      <c r="G39" s="77">
        <v>4852</v>
      </c>
    </row>
    <row r="40" spans="1:17" ht="10.5" hidden="1" customHeight="1" x14ac:dyDescent="0.2">
      <c r="A40" s="38" t="s">
        <v>29</v>
      </c>
      <c r="B40" s="77">
        <v>33776</v>
      </c>
      <c r="C40" s="25" t="s">
        <v>44</v>
      </c>
      <c r="D40" s="25" t="s">
        <v>44</v>
      </c>
      <c r="E40" s="25">
        <v>2193</v>
      </c>
      <c r="F40" s="25">
        <v>49160</v>
      </c>
      <c r="G40" s="77">
        <v>4859</v>
      </c>
    </row>
    <row r="41" spans="1:17" ht="10.5" hidden="1" customHeight="1" x14ac:dyDescent="0.2">
      <c r="A41" s="38" t="s">
        <v>30</v>
      </c>
      <c r="B41" s="77">
        <v>33910</v>
      </c>
      <c r="C41" s="25" t="s">
        <v>44</v>
      </c>
      <c r="D41" s="25" t="s">
        <v>44</v>
      </c>
      <c r="E41" s="25">
        <v>2199</v>
      </c>
      <c r="F41" s="25">
        <v>49310</v>
      </c>
      <c r="G41" s="77">
        <v>4864</v>
      </c>
    </row>
    <row r="42" spans="1:17" ht="10.5" hidden="1" customHeight="1" x14ac:dyDescent="0.2">
      <c r="A42" s="38" t="s">
        <v>31</v>
      </c>
      <c r="B42" s="77">
        <v>34036</v>
      </c>
      <c r="C42" s="25" t="s">
        <v>44</v>
      </c>
      <c r="D42" s="25" t="s">
        <v>44</v>
      </c>
      <c r="E42" s="25">
        <v>2207</v>
      </c>
      <c r="F42" s="25">
        <v>49456</v>
      </c>
      <c r="G42" s="77">
        <v>4873</v>
      </c>
    </row>
    <row r="43" spans="1:17" ht="10.5" hidden="1" customHeight="1" x14ac:dyDescent="0.2">
      <c r="A43" s="38" t="s">
        <v>32</v>
      </c>
      <c r="B43" s="77">
        <v>34149</v>
      </c>
      <c r="C43" s="25" t="s">
        <v>44</v>
      </c>
      <c r="D43" s="25" t="s">
        <v>44</v>
      </c>
      <c r="E43" s="25">
        <v>2215</v>
      </c>
      <c r="F43" s="25">
        <v>49571</v>
      </c>
      <c r="G43" s="77">
        <v>4892</v>
      </c>
    </row>
    <row r="44" spans="1:17" ht="10.5" hidden="1" customHeight="1" x14ac:dyDescent="0.2">
      <c r="A44" s="38" t="s">
        <v>33</v>
      </c>
      <c r="B44" s="77">
        <v>34232</v>
      </c>
      <c r="C44" s="25" t="s">
        <v>44</v>
      </c>
      <c r="D44" s="25" t="s">
        <v>44</v>
      </c>
      <c r="E44" s="25">
        <v>2238</v>
      </c>
      <c r="F44" s="25">
        <v>49774</v>
      </c>
      <c r="G44" s="77">
        <v>4905</v>
      </c>
    </row>
    <row r="45" spans="1:17" ht="10.5" hidden="1" customHeight="1" x14ac:dyDescent="0.2">
      <c r="A45" s="38" t="s">
        <v>34</v>
      </c>
      <c r="B45" s="77">
        <v>34315</v>
      </c>
      <c r="C45" s="25" t="s">
        <v>44</v>
      </c>
      <c r="D45" s="25" t="s">
        <v>44</v>
      </c>
      <c r="E45" s="25">
        <v>2239</v>
      </c>
      <c r="F45" s="25">
        <v>49937</v>
      </c>
      <c r="G45" s="77">
        <v>4911</v>
      </c>
    </row>
    <row r="46" spans="1:17" ht="6" hidden="1" customHeight="1" x14ac:dyDescent="0.2">
      <c r="A46" s="36" t="s">
        <v>37</v>
      </c>
      <c r="B46" s="51">
        <f>AVERAGE(B34:B45)</f>
        <v>30916.833333333332</v>
      </c>
      <c r="C46" s="25" t="s">
        <v>44</v>
      </c>
      <c r="D46" s="25" t="s">
        <v>44</v>
      </c>
      <c r="E46" s="19">
        <f>AVERAGE(E34:E45)</f>
        <v>2215.1666666666665</v>
      </c>
      <c r="F46" s="19">
        <f>AVERAGE(F34:F45)</f>
        <v>49127.833333333336</v>
      </c>
      <c r="G46" s="19">
        <f>AVERAGE(G34:G45)</f>
        <v>4857.25</v>
      </c>
    </row>
    <row r="47" spans="1:17" ht="11.45" hidden="1" customHeight="1" x14ac:dyDescent="0.2">
      <c r="A47" s="36">
        <v>2016</v>
      </c>
      <c r="E47" s="25"/>
    </row>
    <row r="48" spans="1:17" ht="11.45" hidden="1" customHeight="1" x14ac:dyDescent="0.2">
      <c r="A48" s="38" t="s">
        <v>21</v>
      </c>
      <c r="B48" s="25">
        <v>36157</v>
      </c>
      <c r="C48" s="25">
        <v>7760</v>
      </c>
      <c r="D48" s="25">
        <v>2304</v>
      </c>
      <c r="E48" s="25">
        <v>1389</v>
      </c>
      <c r="F48" s="25">
        <v>47854</v>
      </c>
      <c r="G48" s="25">
        <v>5089</v>
      </c>
    </row>
    <row r="49" spans="1:17" ht="11.45" hidden="1" customHeight="1" x14ac:dyDescent="0.2">
      <c r="A49" s="38" t="s">
        <v>22</v>
      </c>
      <c r="B49" s="25">
        <v>36288</v>
      </c>
      <c r="C49" s="25">
        <v>7854</v>
      </c>
      <c r="D49" s="25">
        <v>2308</v>
      </c>
      <c r="E49" s="25">
        <v>2286</v>
      </c>
      <c r="F49" s="25">
        <v>48301</v>
      </c>
      <c r="G49" s="25">
        <v>5103</v>
      </c>
    </row>
    <row r="50" spans="1:17" ht="11.45" hidden="1" customHeight="1" x14ac:dyDescent="0.2">
      <c r="A50" s="38" t="s">
        <v>23</v>
      </c>
      <c r="B50" s="25">
        <v>36589</v>
      </c>
      <c r="C50" s="25">
        <v>7966</v>
      </c>
      <c r="D50" s="25">
        <v>2311</v>
      </c>
      <c r="E50" s="25">
        <v>2289</v>
      </c>
      <c r="F50" s="25">
        <v>49059</v>
      </c>
      <c r="G50" s="25">
        <v>5123</v>
      </c>
    </row>
    <row r="51" spans="1:17" ht="11.45" hidden="1" customHeight="1" x14ac:dyDescent="0.2">
      <c r="A51" s="38" t="s">
        <v>26</v>
      </c>
      <c r="B51" s="25">
        <v>36789</v>
      </c>
      <c r="C51" s="25">
        <v>7983</v>
      </c>
      <c r="D51" s="25">
        <v>2314</v>
      </c>
      <c r="E51" s="25">
        <v>2291</v>
      </c>
      <c r="F51" s="25">
        <v>49200</v>
      </c>
      <c r="G51" s="25">
        <v>5150</v>
      </c>
    </row>
    <row r="52" spans="1:17" ht="11.45" hidden="1" customHeight="1" x14ac:dyDescent="0.2">
      <c r="A52" s="38" t="s">
        <v>27</v>
      </c>
      <c r="B52" s="25">
        <v>37028</v>
      </c>
      <c r="C52" s="25">
        <v>8015</v>
      </c>
      <c r="D52" s="25">
        <v>2316</v>
      </c>
      <c r="E52" s="25">
        <v>2299</v>
      </c>
      <c r="F52" s="25">
        <v>45114</v>
      </c>
      <c r="G52" s="25">
        <v>5160</v>
      </c>
    </row>
    <row r="53" spans="1:17" ht="11.45" hidden="1" customHeight="1" x14ac:dyDescent="0.2">
      <c r="A53" s="38" t="s">
        <v>28</v>
      </c>
      <c r="B53" s="25">
        <v>37172</v>
      </c>
      <c r="C53" s="25">
        <v>8053</v>
      </c>
      <c r="D53" s="25">
        <v>2316</v>
      </c>
      <c r="E53" s="25">
        <v>2303</v>
      </c>
      <c r="F53" s="25">
        <v>45183</v>
      </c>
      <c r="G53" s="25">
        <v>5160</v>
      </c>
    </row>
    <row r="54" spans="1:17" ht="11.45" hidden="1" customHeight="1" x14ac:dyDescent="0.2">
      <c r="A54" s="38" t="s">
        <v>29</v>
      </c>
      <c r="B54" s="25">
        <v>37351</v>
      </c>
      <c r="C54" s="25">
        <v>8075</v>
      </c>
      <c r="D54" s="25">
        <v>2316</v>
      </c>
      <c r="E54" s="25">
        <v>2309</v>
      </c>
      <c r="F54" s="25">
        <v>45355</v>
      </c>
      <c r="G54" s="25">
        <v>5186</v>
      </c>
    </row>
    <row r="55" spans="1:17" ht="11.45" hidden="1" customHeight="1" x14ac:dyDescent="0.2">
      <c r="A55" s="38" t="s">
        <v>30</v>
      </c>
      <c r="B55" s="25">
        <v>37465</v>
      </c>
      <c r="C55" s="25">
        <v>8091</v>
      </c>
      <c r="D55" s="25">
        <v>2319</v>
      </c>
      <c r="E55" s="25">
        <v>2317</v>
      </c>
      <c r="F55" s="25">
        <v>45447</v>
      </c>
      <c r="G55" s="25">
        <v>5210</v>
      </c>
    </row>
    <row r="56" spans="1:17" ht="11.45" hidden="1" customHeight="1" x14ac:dyDescent="0.2">
      <c r="A56" s="38" t="s">
        <v>31</v>
      </c>
      <c r="B56" s="25">
        <v>37582</v>
      </c>
      <c r="C56" s="25">
        <v>8117</v>
      </c>
      <c r="D56" s="25">
        <v>2324</v>
      </c>
      <c r="E56" s="25">
        <v>2335</v>
      </c>
      <c r="F56" s="25">
        <v>45649</v>
      </c>
      <c r="G56" s="25">
        <v>5236</v>
      </c>
    </row>
    <row r="57" spans="1:17" ht="11.45" hidden="1" customHeight="1" x14ac:dyDescent="0.2">
      <c r="A57" s="38" t="s">
        <v>32</v>
      </c>
      <c r="B57" s="25">
        <v>37683</v>
      </c>
      <c r="C57" s="25">
        <v>8142</v>
      </c>
      <c r="D57" s="25">
        <v>2326</v>
      </c>
      <c r="E57" s="25">
        <v>2344</v>
      </c>
      <c r="F57" s="25">
        <v>45779</v>
      </c>
      <c r="G57" s="25">
        <v>5262</v>
      </c>
    </row>
    <row r="58" spans="1:17" ht="11.45" hidden="1" customHeight="1" x14ac:dyDescent="0.2">
      <c r="A58" s="38" t="s">
        <v>33</v>
      </c>
      <c r="B58" s="25">
        <v>37750</v>
      </c>
      <c r="C58" s="25">
        <v>8152</v>
      </c>
      <c r="D58" s="25">
        <v>2327</v>
      </c>
      <c r="E58" s="25">
        <v>2350</v>
      </c>
      <c r="F58" s="25">
        <v>45774</v>
      </c>
      <c r="G58" s="25">
        <v>5263</v>
      </c>
      <c r="J58" s="6"/>
      <c r="K58" s="6"/>
      <c r="L58" s="6"/>
    </row>
    <row r="59" spans="1:17" ht="11.45" hidden="1" customHeight="1" x14ac:dyDescent="0.2">
      <c r="A59" s="38" t="s">
        <v>34</v>
      </c>
      <c r="B59" s="25">
        <v>37829</v>
      </c>
      <c r="C59" s="25">
        <v>8159</v>
      </c>
      <c r="D59" s="25">
        <v>2329</v>
      </c>
      <c r="E59" s="25">
        <v>2356</v>
      </c>
      <c r="F59" s="25">
        <v>45858</v>
      </c>
      <c r="G59" s="25">
        <v>5279</v>
      </c>
      <c r="J59" s="6"/>
      <c r="K59" s="6"/>
      <c r="L59" s="6"/>
    </row>
    <row r="60" spans="1:17" ht="11.45" hidden="1" customHeight="1" x14ac:dyDescent="0.2">
      <c r="A60" s="36" t="s">
        <v>37</v>
      </c>
      <c r="B60" s="19">
        <f t="shared" ref="B60:G60" si="0">AVERAGE(B48:B59)</f>
        <v>37140.25</v>
      </c>
      <c r="C60" s="19">
        <f t="shared" si="0"/>
        <v>8030.583333333333</v>
      </c>
      <c r="D60" s="19">
        <f t="shared" si="0"/>
        <v>2317.5</v>
      </c>
      <c r="E60" s="19">
        <f t="shared" si="0"/>
        <v>2239</v>
      </c>
      <c r="F60" s="19">
        <f t="shared" si="0"/>
        <v>46547.75</v>
      </c>
      <c r="G60" s="19">
        <f t="shared" si="0"/>
        <v>5185.083333333333</v>
      </c>
      <c r="M60" s="1"/>
      <c r="N60" s="1"/>
      <c r="O60" s="1"/>
      <c r="P60" s="1"/>
      <c r="Q60" s="1"/>
    </row>
    <row r="61" spans="1:17" ht="11.45" hidden="1" customHeight="1" x14ac:dyDescent="0.2">
      <c r="A61" s="36">
        <v>2017</v>
      </c>
      <c r="B61" s="19"/>
      <c r="C61" s="19"/>
      <c r="D61" s="19"/>
      <c r="E61" s="19"/>
      <c r="F61" s="19"/>
      <c r="G61" s="19"/>
      <c r="M61" s="1"/>
      <c r="N61" s="1"/>
      <c r="O61" s="1"/>
      <c r="P61" s="1"/>
      <c r="Q61" s="1"/>
    </row>
    <row r="62" spans="1:17" ht="11.45" hidden="1" customHeight="1" x14ac:dyDescent="0.2">
      <c r="A62" s="38" t="s">
        <v>21</v>
      </c>
      <c r="B62" s="25">
        <v>37900</v>
      </c>
      <c r="C62" s="25">
        <v>8186</v>
      </c>
      <c r="D62" s="25">
        <v>2334</v>
      </c>
      <c r="E62" s="25">
        <v>2369</v>
      </c>
      <c r="F62" s="25">
        <v>53630</v>
      </c>
      <c r="G62" s="25">
        <v>5284</v>
      </c>
      <c r="M62" s="1"/>
      <c r="N62" s="1"/>
      <c r="O62" s="1"/>
      <c r="P62" s="1"/>
      <c r="Q62" s="1"/>
    </row>
    <row r="63" spans="1:17" ht="11.45" hidden="1" customHeight="1" x14ac:dyDescent="0.2">
      <c r="A63" s="38" t="s">
        <v>22</v>
      </c>
      <c r="B63" s="25">
        <v>37962</v>
      </c>
      <c r="C63" s="25">
        <v>8209</v>
      </c>
      <c r="D63" s="25">
        <v>2338</v>
      </c>
      <c r="E63" s="25">
        <v>2377</v>
      </c>
      <c r="F63" s="25">
        <v>53718</v>
      </c>
      <c r="G63" s="25">
        <v>5290</v>
      </c>
      <c r="M63" s="1"/>
      <c r="N63" s="1"/>
      <c r="O63" s="1"/>
      <c r="P63" s="1"/>
      <c r="Q63" s="1"/>
    </row>
    <row r="64" spans="1:17" ht="11.45" hidden="1" customHeight="1" x14ac:dyDescent="0.2">
      <c r="A64" s="38" t="s">
        <v>23</v>
      </c>
      <c r="B64" s="25">
        <v>38071</v>
      </c>
      <c r="C64" s="25">
        <v>8265</v>
      </c>
      <c r="D64" s="25">
        <v>2351</v>
      </c>
      <c r="E64" s="25">
        <v>2382</v>
      </c>
      <c r="F64" s="25">
        <v>53775</v>
      </c>
      <c r="G64" s="25">
        <v>5296</v>
      </c>
      <c r="M64" s="1"/>
      <c r="N64" s="1"/>
      <c r="O64" s="1"/>
      <c r="P64" s="1"/>
      <c r="Q64" s="1"/>
    </row>
    <row r="65" spans="1:17" ht="11.45" hidden="1" customHeight="1" x14ac:dyDescent="0.2">
      <c r="A65" s="38" t="s">
        <v>26</v>
      </c>
      <c r="B65" s="25">
        <v>38148</v>
      </c>
      <c r="C65" s="25">
        <v>8286</v>
      </c>
      <c r="D65" s="25">
        <v>2362</v>
      </c>
      <c r="E65" s="25">
        <v>2387</v>
      </c>
      <c r="F65" s="25">
        <v>53835</v>
      </c>
      <c r="G65" s="25">
        <v>5298</v>
      </c>
      <c r="M65" s="1"/>
      <c r="N65" s="1"/>
      <c r="O65" s="1"/>
      <c r="P65" s="1"/>
      <c r="Q65" s="1"/>
    </row>
    <row r="66" spans="1:17" ht="11.45" hidden="1" customHeight="1" x14ac:dyDescent="0.2">
      <c r="A66" s="38" t="s">
        <v>27</v>
      </c>
      <c r="B66" s="25">
        <v>38236</v>
      </c>
      <c r="C66" s="25">
        <v>8319</v>
      </c>
      <c r="D66" s="25">
        <v>2369</v>
      </c>
      <c r="E66" s="25">
        <v>2388</v>
      </c>
      <c r="F66" s="25">
        <v>53995</v>
      </c>
      <c r="G66" s="25">
        <v>5301</v>
      </c>
      <c r="M66" s="1"/>
      <c r="N66" s="1"/>
      <c r="O66" s="1"/>
      <c r="P66" s="1"/>
      <c r="Q66" s="1"/>
    </row>
    <row r="67" spans="1:17" ht="11.45" hidden="1" customHeight="1" x14ac:dyDescent="0.2">
      <c r="A67" s="38" t="s">
        <v>28</v>
      </c>
      <c r="B67" s="25">
        <v>38290</v>
      </c>
      <c r="C67" s="25">
        <v>8340</v>
      </c>
      <c r="D67" s="25">
        <v>2377</v>
      </c>
      <c r="E67" s="25">
        <v>2389</v>
      </c>
      <c r="F67" s="25">
        <v>54113</v>
      </c>
      <c r="G67" s="25">
        <v>5301</v>
      </c>
    </row>
    <row r="68" spans="1:17" ht="11.45" hidden="1" customHeight="1" x14ac:dyDescent="0.2">
      <c r="A68" s="38" t="s">
        <v>29</v>
      </c>
      <c r="B68" s="25">
        <v>38355</v>
      </c>
      <c r="C68" s="25">
        <v>8359</v>
      </c>
      <c r="D68" s="25">
        <v>2382</v>
      </c>
      <c r="E68" s="25">
        <v>2407</v>
      </c>
      <c r="F68" s="25">
        <v>54319</v>
      </c>
      <c r="G68" s="25">
        <v>5319</v>
      </c>
    </row>
    <row r="69" spans="1:17" ht="11.45" hidden="1" customHeight="1" x14ac:dyDescent="0.2">
      <c r="A69" s="38" t="s">
        <v>30</v>
      </c>
      <c r="B69" s="25">
        <v>38467</v>
      </c>
      <c r="C69" s="25">
        <v>8381</v>
      </c>
      <c r="D69" s="25">
        <v>2384</v>
      </c>
      <c r="E69" s="25">
        <v>2422</v>
      </c>
      <c r="F69" s="25">
        <v>54726</v>
      </c>
      <c r="G69" s="25">
        <v>5334</v>
      </c>
    </row>
    <row r="70" spans="1:17" ht="11.45" hidden="1" customHeight="1" x14ac:dyDescent="0.2">
      <c r="A70" s="38" t="s">
        <v>31</v>
      </c>
      <c r="B70" s="25">
        <v>38588</v>
      </c>
      <c r="C70" s="25">
        <v>8420</v>
      </c>
      <c r="D70" s="25">
        <v>2387</v>
      </c>
      <c r="E70" s="25">
        <v>2435</v>
      </c>
      <c r="F70" s="25">
        <v>54921</v>
      </c>
      <c r="G70" s="25">
        <v>5342</v>
      </c>
    </row>
    <row r="71" spans="1:17" ht="11.45" hidden="1" customHeight="1" x14ac:dyDescent="0.2">
      <c r="A71" s="38" t="s">
        <v>32</v>
      </c>
      <c r="B71" s="25">
        <v>38693</v>
      </c>
      <c r="C71" s="25">
        <v>8474</v>
      </c>
      <c r="D71" s="25">
        <v>2389</v>
      </c>
      <c r="E71" s="25">
        <v>2467</v>
      </c>
      <c r="F71" s="25">
        <v>55083</v>
      </c>
      <c r="G71" s="25">
        <v>5347</v>
      </c>
    </row>
    <row r="72" spans="1:17" ht="11.45" hidden="1" customHeight="1" x14ac:dyDescent="0.2">
      <c r="A72" s="38" t="s">
        <v>33</v>
      </c>
      <c r="B72" s="25">
        <v>38769</v>
      </c>
      <c r="C72" s="25">
        <v>8523</v>
      </c>
      <c r="D72" s="25">
        <v>2390</v>
      </c>
      <c r="E72" s="25">
        <v>2479</v>
      </c>
      <c r="F72" s="25">
        <v>55252</v>
      </c>
      <c r="G72" s="25">
        <v>5373</v>
      </c>
    </row>
    <row r="73" spans="1:17" ht="11.45" hidden="1" customHeight="1" x14ac:dyDescent="0.2">
      <c r="A73" s="38" t="s">
        <v>34</v>
      </c>
      <c r="B73" s="25">
        <v>38854</v>
      </c>
      <c r="C73" s="25">
        <v>8556</v>
      </c>
      <c r="D73" s="25">
        <v>2406</v>
      </c>
      <c r="E73" s="25">
        <v>2488</v>
      </c>
      <c r="F73" s="25">
        <v>55384</v>
      </c>
      <c r="G73" s="25">
        <v>5406</v>
      </c>
    </row>
    <row r="74" spans="1:17" ht="11.45" hidden="1" customHeight="1" x14ac:dyDescent="0.2">
      <c r="A74" s="36" t="s">
        <v>37</v>
      </c>
      <c r="B74" s="19">
        <f t="shared" ref="B74:G74" si="1">AVERAGE(B62:B73)</f>
        <v>38361.083333333336</v>
      </c>
      <c r="C74" s="19">
        <f t="shared" si="1"/>
        <v>8359.8333333333339</v>
      </c>
      <c r="D74" s="19">
        <f t="shared" si="1"/>
        <v>2372.4166666666665</v>
      </c>
      <c r="E74" s="19">
        <f t="shared" si="1"/>
        <v>2415.8333333333335</v>
      </c>
      <c r="F74" s="19">
        <f t="shared" si="1"/>
        <v>54395.916666666664</v>
      </c>
      <c r="G74" s="19">
        <f t="shared" si="1"/>
        <v>5324.25</v>
      </c>
    </row>
    <row r="75" spans="1:17" ht="11.45" hidden="1" customHeight="1" x14ac:dyDescent="0.2">
      <c r="A75" s="36">
        <v>2018</v>
      </c>
      <c r="B75" s="19"/>
      <c r="C75" s="19"/>
      <c r="D75" s="19"/>
      <c r="E75" s="19"/>
      <c r="F75" s="19"/>
      <c r="G75" s="19"/>
    </row>
    <row r="76" spans="1:17" ht="11.45" hidden="1" customHeight="1" x14ac:dyDescent="0.2">
      <c r="A76" s="38" t="s">
        <v>21</v>
      </c>
      <c r="B76" s="25">
        <v>38936</v>
      </c>
      <c r="C76" s="25">
        <v>8576</v>
      </c>
      <c r="D76" s="25">
        <v>2408</v>
      </c>
      <c r="E76" s="25">
        <v>2497</v>
      </c>
      <c r="F76" s="25">
        <v>55416</v>
      </c>
      <c r="G76" s="25">
        <v>5416</v>
      </c>
    </row>
    <row r="77" spans="1:17" ht="11.45" hidden="1" customHeight="1" x14ac:dyDescent="0.2">
      <c r="A77" s="38" t="s">
        <v>22</v>
      </c>
      <c r="B77" s="25">
        <v>39014</v>
      </c>
      <c r="C77" s="25">
        <v>8799</v>
      </c>
      <c r="D77" s="25">
        <v>2414</v>
      </c>
      <c r="E77" s="25">
        <v>2506</v>
      </c>
      <c r="F77" s="25">
        <v>55484</v>
      </c>
      <c r="G77" s="25">
        <v>5422</v>
      </c>
    </row>
    <row r="78" spans="1:17" ht="11.45" hidden="1" customHeight="1" x14ac:dyDescent="0.2">
      <c r="A78" s="38" t="s">
        <v>23</v>
      </c>
      <c r="B78" s="25">
        <v>39087</v>
      </c>
      <c r="C78" s="25">
        <v>8855</v>
      </c>
      <c r="D78" s="25">
        <v>2417</v>
      </c>
      <c r="E78" s="25">
        <v>2521</v>
      </c>
      <c r="F78" s="25">
        <v>55556</v>
      </c>
      <c r="G78" s="25">
        <v>5425</v>
      </c>
    </row>
    <row r="79" spans="1:17" ht="11.45" hidden="1" customHeight="1" x14ac:dyDescent="0.2">
      <c r="A79" s="38" t="s">
        <v>26</v>
      </c>
      <c r="B79" s="25">
        <v>39141</v>
      </c>
      <c r="C79" s="25">
        <v>8876</v>
      </c>
      <c r="D79" s="25">
        <v>2420</v>
      </c>
      <c r="E79" s="25">
        <v>2536</v>
      </c>
      <c r="F79" s="25">
        <v>55846</v>
      </c>
      <c r="G79" s="25">
        <v>5433</v>
      </c>
    </row>
    <row r="80" spans="1:17" ht="11.45" hidden="1" customHeight="1" x14ac:dyDescent="0.2">
      <c r="A80" s="38" t="s">
        <v>27</v>
      </c>
      <c r="B80" s="25">
        <v>39208</v>
      </c>
      <c r="C80" s="25">
        <v>8909</v>
      </c>
      <c r="D80" s="25">
        <v>2422</v>
      </c>
      <c r="E80" s="25">
        <v>2537</v>
      </c>
      <c r="F80" s="25">
        <v>56067</v>
      </c>
      <c r="G80" s="25">
        <v>5433</v>
      </c>
    </row>
    <row r="81" spans="1:7" ht="11.45" hidden="1" customHeight="1" x14ac:dyDescent="0.2">
      <c r="A81" s="38" t="s">
        <v>28</v>
      </c>
      <c r="B81" s="25">
        <v>39358</v>
      </c>
      <c r="C81" s="25">
        <v>8930</v>
      </c>
      <c r="D81" s="25">
        <v>2425</v>
      </c>
      <c r="E81" s="25">
        <v>2541</v>
      </c>
      <c r="F81" s="25">
        <v>56313</v>
      </c>
      <c r="G81" s="25">
        <v>5438</v>
      </c>
    </row>
    <row r="82" spans="1:7" ht="11.45" hidden="1" customHeight="1" x14ac:dyDescent="0.2">
      <c r="A82" s="38" t="s">
        <v>29</v>
      </c>
      <c r="B82" s="25">
        <v>39459</v>
      </c>
      <c r="C82" s="25">
        <v>8949</v>
      </c>
      <c r="D82" s="25">
        <v>2425</v>
      </c>
      <c r="E82" s="25">
        <v>2555</v>
      </c>
      <c r="F82" s="25">
        <v>56498</v>
      </c>
      <c r="G82" s="25">
        <v>5445</v>
      </c>
    </row>
    <row r="83" spans="1:7" ht="11.45" hidden="1" customHeight="1" x14ac:dyDescent="0.2">
      <c r="A83" s="38" t="s">
        <v>30</v>
      </c>
      <c r="B83" s="25">
        <v>39548</v>
      </c>
      <c r="C83" s="25">
        <v>8971</v>
      </c>
      <c r="D83" s="25">
        <v>2427</v>
      </c>
      <c r="E83" s="25">
        <v>2565</v>
      </c>
      <c r="F83" s="25">
        <v>56640</v>
      </c>
      <c r="G83" s="25">
        <v>5450</v>
      </c>
    </row>
    <row r="84" spans="1:7" ht="11.45" hidden="1" customHeight="1" x14ac:dyDescent="0.2">
      <c r="A84" s="38" t="s">
        <v>31</v>
      </c>
      <c r="B84" s="25">
        <v>39638</v>
      </c>
      <c r="C84" s="25">
        <v>9010</v>
      </c>
      <c r="D84" s="25">
        <v>2431</v>
      </c>
      <c r="E84" s="25">
        <v>2580</v>
      </c>
      <c r="F84" s="25">
        <v>56792</v>
      </c>
      <c r="G84" s="25">
        <v>5459</v>
      </c>
    </row>
    <row r="85" spans="1:7" ht="11.45" hidden="1" customHeight="1" x14ac:dyDescent="0.2">
      <c r="A85" s="38" t="s">
        <v>32</v>
      </c>
      <c r="B85" s="25">
        <v>39749</v>
      </c>
      <c r="C85" s="25">
        <v>9064</v>
      </c>
      <c r="D85" s="25">
        <v>2432</v>
      </c>
      <c r="E85" s="25">
        <v>2587</v>
      </c>
      <c r="F85" s="25">
        <v>56899</v>
      </c>
      <c r="G85" s="25">
        <v>5464</v>
      </c>
    </row>
    <row r="86" spans="1:7" ht="11.45" hidden="1" customHeight="1" x14ac:dyDescent="0.2">
      <c r="A86" s="38" t="s">
        <v>33</v>
      </c>
      <c r="B86" s="25">
        <v>39829</v>
      </c>
      <c r="C86" s="25">
        <v>9113</v>
      </c>
      <c r="D86" s="25">
        <v>2432</v>
      </c>
      <c r="E86" s="25">
        <v>2598</v>
      </c>
      <c r="F86" s="25">
        <v>57247</v>
      </c>
      <c r="G86" s="25">
        <v>5472</v>
      </c>
    </row>
    <row r="87" spans="1:7" ht="11.45" hidden="1" customHeight="1" x14ac:dyDescent="0.2">
      <c r="A87" s="81" t="s">
        <v>34</v>
      </c>
      <c r="B87" s="89">
        <v>39912</v>
      </c>
      <c r="C87" s="25">
        <v>9146</v>
      </c>
      <c r="D87" s="25">
        <v>2434</v>
      </c>
      <c r="E87" s="25">
        <v>2624</v>
      </c>
      <c r="F87" s="25">
        <v>57398</v>
      </c>
      <c r="G87" s="25">
        <v>5472</v>
      </c>
    </row>
    <row r="88" spans="1:7" ht="11.45" hidden="1" customHeight="1" x14ac:dyDescent="0.2">
      <c r="A88" s="35" t="s">
        <v>37</v>
      </c>
      <c r="B88" s="88">
        <f t="shared" ref="B88:G88" si="2">AVERAGE(B76:B87)</f>
        <v>39406.583333333336</v>
      </c>
      <c r="C88" s="19">
        <f t="shared" si="2"/>
        <v>8933.1666666666661</v>
      </c>
      <c r="D88" s="19">
        <f t="shared" si="2"/>
        <v>2423.9166666666665</v>
      </c>
      <c r="E88" s="19">
        <f t="shared" si="2"/>
        <v>2553.9166666666665</v>
      </c>
      <c r="F88" s="19">
        <f t="shared" si="2"/>
        <v>56346.333333333336</v>
      </c>
      <c r="G88" s="19">
        <f t="shared" si="2"/>
        <v>5444.083333333333</v>
      </c>
    </row>
    <row r="89" spans="1:7" ht="11.45" hidden="1" customHeight="1" x14ac:dyDescent="0.2">
      <c r="A89" s="35">
        <v>2019</v>
      </c>
      <c r="B89" s="88"/>
      <c r="C89" s="19"/>
      <c r="D89" s="19"/>
      <c r="E89" s="19"/>
      <c r="F89" s="19"/>
      <c r="G89" s="19"/>
    </row>
    <row r="90" spans="1:7" ht="11.45" hidden="1" customHeight="1" x14ac:dyDescent="0.2">
      <c r="A90" s="81" t="s">
        <v>21</v>
      </c>
      <c r="B90" s="89">
        <v>40008</v>
      </c>
      <c r="C90" s="25">
        <v>9240</v>
      </c>
      <c r="D90" s="25">
        <v>2437</v>
      </c>
      <c r="E90" s="25">
        <v>2645</v>
      </c>
      <c r="F90" s="25">
        <v>57496</v>
      </c>
      <c r="G90" s="25">
        <v>5480</v>
      </c>
    </row>
    <row r="91" spans="1:7" ht="11.45" hidden="1" customHeight="1" x14ac:dyDescent="0.2">
      <c r="A91" s="81" t="s">
        <v>22</v>
      </c>
      <c r="B91" s="89">
        <v>40087</v>
      </c>
      <c r="C91" s="25">
        <v>9352</v>
      </c>
      <c r="D91" s="25">
        <v>2442</v>
      </c>
      <c r="E91" s="25">
        <v>2653</v>
      </c>
      <c r="F91" s="25">
        <v>57592</v>
      </c>
      <c r="G91" s="25">
        <v>5489</v>
      </c>
    </row>
    <row r="92" spans="1:7" ht="11.45" hidden="1" customHeight="1" x14ac:dyDescent="0.2">
      <c r="A92" s="38" t="s">
        <v>23</v>
      </c>
      <c r="B92" s="25">
        <v>40160</v>
      </c>
      <c r="C92" s="25">
        <v>9369</v>
      </c>
      <c r="D92" s="25">
        <v>2448</v>
      </c>
      <c r="E92" s="25">
        <v>2659</v>
      </c>
      <c r="F92" s="25">
        <v>57726</v>
      </c>
      <c r="G92" s="25">
        <v>5497</v>
      </c>
    </row>
    <row r="93" spans="1:7" ht="11.45" hidden="1" customHeight="1" x14ac:dyDescent="0.2">
      <c r="A93" s="38" t="s">
        <v>26</v>
      </c>
      <c r="B93" s="25">
        <v>40265</v>
      </c>
      <c r="C93" s="25">
        <v>9401</v>
      </c>
      <c r="D93" s="25">
        <v>2452</v>
      </c>
      <c r="E93" s="25">
        <v>2680</v>
      </c>
      <c r="F93" s="25">
        <v>57890</v>
      </c>
      <c r="G93" s="25">
        <v>5502</v>
      </c>
    </row>
    <row r="94" spans="1:7" ht="11.45" hidden="1" customHeight="1" x14ac:dyDescent="0.2">
      <c r="A94" s="38" t="s">
        <v>27</v>
      </c>
      <c r="B94" s="25">
        <v>40376</v>
      </c>
      <c r="C94" s="25">
        <v>9439</v>
      </c>
      <c r="D94" s="25">
        <v>2454</v>
      </c>
      <c r="E94" s="25">
        <v>2696</v>
      </c>
      <c r="F94" s="25">
        <v>58009</v>
      </c>
      <c r="G94" s="25">
        <v>5510</v>
      </c>
    </row>
    <row r="95" spans="1:7" ht="11.45" hidden="1" customHeight="1" x14ac:dyDescent="0.2">
      <c r="A95" s="38" t="s">
        <v>28</v>
      </c>
      <c r="B95" s="25">
        <v>40501</v>
      </c>
      <c r="C95" s="25">
        <v>9461</v>
      </c>
      <c r="D95" s="25">
        <v>2458</v>
      </c>
      <c r="E95" s="25">
        <v>2718</v>
      </c>
      <c r="F95" s="25">
        <v>58080</v>
      </c>
      <c r="G95" s="25">
        <v>5515</v>
      </c>
    </row>
    <row r="96" spans="1:7" ht="11.45" hidden="1" customHeight="1" x14ac:dyDescent="0.2">
      <c r="A96" s="38" t="s">
        <v>29</v>
      </c>
      <c r="B96" s="25">
        <v>40571</v>
      </c>
      <c r="C96" s="25">
        <v>9477</v>
      </c>
      <c r="D96" s="25">
        <v>2463</v>
      </c>
      <c r="E96" s="25">
        <v>2728</v>
      </c>
      <c r="F96" s="25">
        <v>58272</v>
      </c>
      <c r="G96" s="25">
        <v>5524</v>
      </c>
    </row>
    <row r="97" spans="1:7" ht="11.45" hidden="1" customHeight="1" x14ac:dyDescent="0.2">
      <c r="A97" s="38" t="s">
        <v>30</v>
      </c>
      <c r="B97" s="25">
        <v>40683</v>
      </c>
      <c r="C97" s="25">
        <v>9503</v>
      </c>
      <c r="D97" s="25">
        <v>2463</v>
      </c>
      <c r="E97" s="25">
        <v>2734</v>
      </c>
      <c r="F97" s="25">
        <v>58410</v>
      </c>
      <c r="G97" s="25">
        <v>5529</v>
      </c>
    </row>
    <row r="98" spans="1:7" ht="11.45" hidden="1" customHeight="1" x14ac:dyDescent="0.2">
      <c r="A98" s="38" t="s">
        <v>31</v>
      </c>
      <c r="B98" s="25">
        <v>40788</v>
      </c>
      <c r="C98" s="25">
        <v>9528</v>
      </c>
      <c r="D98" s="25">
        <v>2467</v>
      </c>
      <c r="E98" s="25">
        <v>2741</v>
      </c>
      <c r="F98" s="25">
        <v>58511</v>
      </c>
      <c r="G98" s="25">
        <v>5536</v>
      </c>
    </row>
    <row r="99" spans="1:7" ht="11.45" hidden="1" customHeight="1" x14ac:dyDescent="0.2">
      <c r="A99" s="38" t="s">
        <v>32</v>
      </c>
      <c r="B99" s="25">
        <v>40894</v>
      </c>
      <c r="C99" s="25">
        <v>9538</v>
      </c>
      <c r="D99" s="25">
        <v>2471</v>
      </c>
      <c r="E99" s="25">
        <v>2745</v>
      </c>
      <c r="F99" s="25">
        <v>58678</v>
      </c>
      <c r="G99" s="25">
        <v>5543</v>
      </c>
    </row>
    <row r="100" spans="1:7" ht="11.45" hidden="1" customHeight="1" x14ac:dyDescent="0.2">
      <c r="A100" s="38" t="s">
        <v>33</v>
      </c>
      <c r="B100" s="25">
        <v>40979</v>
      </c>
      <c r="C100" s="25">
        <v>9545</v>
      </c>
      <c r="D100" s="25">
        <v>2471</v>
      </c>
      <c r="E100" s="25">
        <v>2745</v>
      </c>
      <c r="F100" s="25">
        <v>58840</v>
      </c>
      <c r="G100" s="25">
        <v>5544</v>
      </c>
    </row>
    <row r="101" spans="1:7" ht="11.45" hidden="1" customHeight="1" x14ac:dyDescent="0.2">
      <c r="A101" s="38" t="s">
        <v>34</v>
      </c>
      <c r="B101" s="25">
        <v>41052</v>
      </c>
      <c r="C101" s="25">
        <v>9572</v>
      </c>
      <c r="D101" s="25">
        <v>2473</v>
      </c>
      <c r="E101" s="25">
        <v>2753</v>
      </c>
      <c r="F101" s="25">
        <v>58971</v>
      </c>
      <c r="G101" s="25">
        <v>5552</v>
      </c>
    </row>
    <row r="102" spans="1:7" ht="11.45" hidden="1" customHeight="1" x14ac:dyDescent="0.2">
      <c r="A102" s="36" t="s">
        <v>37</v>
      </c>
      <c r="B102" s="19">
        <f t="shared" ref="B102:G102" si="3">AVERAGE(B90:B101)</f>
        <v>40530.333333333336</v>
      </c>
      <c r="C102" s="19">
        <f t="shared" si="3"/>
        <v>9452.0833333333339</v>
      </c>
      <c r="D102" s="19">
        <f t="shared" si="3"/>
        <v>2458.25</v>
      </c>
      <c r="E102" s="19">
        <f t="shared" si="3"/>
        <v>2708.0833333333335</v>
      </c>
      <c r="F102" s="19">
        <f t="shared" si="3"/>
        <v>58206.25</v>
      </c>
      <c r="G102" s="19">
        <f t="shared" si="3"/>
        <v>5518.416666666667</v>
      </c>
    </row>
    <row r="103" spans="1:7" ht="3.95" hidden="1" customHeight="1" x14ac:dyDescent="0.2">
      <c r="A103" s="36"/>
      <c r="B103" s="19"/>
      <c r="C103" s="19"/>
      <c r="D103" s="19"/>
      <c r="E103" s="19"/>
      <c r="F103" s="19"/>
      <c r="G103" s="19"/>
    </row>
    <row r="104" spans="1:7" ht="11.1" hidden="1" customHeight="1" x14ac:dyDescent="0.2">
      <c r="A104" s="520"/>
      <c r="B104" s="521"/>
      <c r="C104" s="521"/>
      <c r="D104" s="521"/>
      <c r="E104" s="521"/>
      <c r="F104" s="521"/>
      <c r="G104" s="522" t="s">
        <v>49</v>
      </c>
    </row>
    <row r="105" spans="1:7" ht="15" hidden="1" customHeight="1" x14ac:dyDescent="0.2">
      <c r="A105" s="35"/>
      <c r="B105" s="19"/>
      <c r="C105" s="19"/>
      <c r="D105" s="19"/>
      <c r="E105" s="19"/>
      <c r="F105" s="19"/>
      <c r="G105" s="19"/>
    </row>
    <row r="106" spans="1:7" ht="14.1" hidden="1" customHeight="1" x14ac:dyDescent="0.2">
      <c r="A106" s="701" t="s">
        <v>267</v>
      </c>
      <c r="B106" s="701"/>
      <c r="C106" s="701"/>
      <c r="D106" s="701"/>
      <c r="E106" s="701"/>
      <c r="F106" s="701"/>
      <c r="G106" s="701"/>
    </row>
    <row r="107" spans="1:7" ht="11.1" hidden="1" customHeight="1" x14ac:dyDescent="0.2">
      <c r="A107" s="86" t="s">
        <v>47</v>
      </c>
      <c r="B107" s="35"/>
      <c r="C107" s="35"/>
      <c r="D107" s="35"/>
      <c r="E107" s="35"/>
      <c r="F107" s="35"/>
      <c r="G107" s="331"/>
    </row>
    <row r="108" spans="1:7" ht="11.1" hidden="1" customHeight="1" x14ac:dyDescent="0.2">
      <c r="A108" s="35"/>
      <c r="B108" s="47"/>
      <c r="C108" s="47"/>
      <c r="D108" s="47"/>
      <c r="E108" s="47"/>
      <c r="F108" s="47"/>
      <c r="G108" s="331" t="s">
        <v>266</v>
      </c>
    </row>
    <row r="109" spans="1:7" ht="15" customHeight="1" x14ac:dyDescent="0.2">
      <c r="A109" s="363" t="s">
        <v>268</v>
      </c>
      <c r="B109" s="17" t="s">
        <v>0</v>
      </c>
      <c r="C109" s="18" t="s">
        <v>4</v>
      </c>
      <c r="D109" s="18" t="s">
        <v>7</v>
      </c>
      <c r="E109" s="48" t="s">
        <v>8</v>
      </c>
      <c r="F109" s="18" t="s">
        <v>12</v>
      </c>
      <c r="G109" s="18" t="s">
        <v>3</v>
      </c>
    </row>
    <row r="110" spans="1:7" ht="11.45" hidden="1" customHeight="1" x14ac:dyDescent="0.2">
      <c r="A110" s="554">
        <v>2020</v>
      </c>
      <c r="B110" s="555"/>
      <c r="C110" s="555"/>
      <c r="D110" s="555"/>
      <c r="E110" s="555"/>
      <c r="F110" s="555"/>
      <c r="G110" s="555"/>
    </row>
    <row r="111" spans="1:7" ht="11.45" hidden="1" customHeight="1" x14ac:dyDescent="0.2">
      <c r="A111" s="38" t="s">
        <v>21</v>
      </c>
      <c r="B111" s="25">
        <v>41205</v>
      </c>
      <c r="C111" s="25">
        <v>9593</v>
      </c>
      <c r="D111" s="25">
        <v>2478</v>
      </c>
      <c r="E111" s="25">
        <v>2763</v>
      </c>
      <c r="F111" s="25">
        <v>59127</v>
      </c>
      <c r="G111" s="25">
        <v>5560</v>
      </c>
    </row>
    <row r="112" spans="1:7" ht="11.45" hidden="1" customHeight="1" x14ac:dyDescent="0.2">
      <c r="A112" s="38" t="s">
        <v>22</v>
      </c>
      <c r="B112" s="25">
        <v>41358</v>
      </c>
      <c r="C112" s="25">
        <v>9604</v>
      </c>
      <c r="D112" s="25">
        <v>2482</v>
      </c>
      <c r="E112" s="25">
        <v>2766</v>
      </c>
      <c r="F112" s="25">
        <v>59209</v>
      </c>
      <c r="G112" s="25">
        <v>5567</v>
      </c>
    </row>
    <row r="113" spans="1:7" ht="11.45" hidden="1" customHeight="1" x14ac:dyDescent="0.2">
      <c r="A113" s="38" t="s">
        <v>23</v>
      </c>
      <c r="B113" s="25">
        <v>41406</v>
      </c>
      <c r="C113" s="25">
        <v>9612</v>
      </c>
      <c r="D113" s="25">
        <v>2482</v>
      </c>
      <c r="E113" s="25">
        <v>2766</v>
      </c>
      <c r="F113" s="25">
        <v>59231</v>
      </c>
      <c r="G113" s="25">
        <v>5569</v>
      </c>
    </row>
    <row r="114" spans="1:7" ht="11.45" hidden="1" customHeight="1" x14ac:dyDescent="0.2">
      <c r="A114" s="38" t="s">
        <v>26</v>
      </c>
      <c r="B114" s="25">
        <v>41406</v>
      </c>
      <c r="C114" s="25">
        <v>9612</v>
      </c>
      <c r="D114" s="25">
        <v>2497</v>
      </c>
      <c r="E114" s="25">
        <v>2766</v>
      </c>
      <c r="F114" s="25">
        <v>59231</v>
      </c>
      <c r="G114" s="25">
        <v>5569</v>
      </c>
    </row>
    <row r="115" spans="1:7" ht="11.45" hidden="1" customHeight="1" x14ac:dyDescent="0.2">
      <c r="A115" s="38" t="s">
        <v>27</v>
      </c>
      <c r="B115" s="25">
        <v>41411</v>
      </c>
      <c r="C115" s="25">
        <v>9612</v>
      </c>
      <c r="D115" s="25">
        <v>2503</v>
      </c>
      <c r="E115" s="25">
        <v>2767</v>
      </c>
      <c r="F115" s="25">
        <v>59231</v>
      </c>
      <c r="G115" s="25">
        <v>5569</v>
      </c>
    </row>
    <row r="116" spans="1:7" ht="11.45" hidden="1" customHeight="1" x14ac:dyDescent="0.2">
      <c r="A116" s="38" t="s">
        <v>28</v>
      </c>
      <c r="B116" s="25">
        <v>41483</v>
      </c>
      <c r="C116" s="25">
        <v>9612</v>
      </c>
      <c r="D116" s="25">
        <v>2503</v>
      </c>
      <c r="E116" s="25">
        <v>2767</v>
      </c>
      <c r="F116" s="25">
        <v>59234</v>
      </c>
      <c r="G116" s="25">
        <v>5574</v>
      </c>
    </row>
    <row r="117" spans="1:7" ht="11.45" hidden="1" customHeight="1" x14ac:dyDescent="0.2">
      <c r="A117" s="38" t="s">
        <v>29</v>
      </c>
      <c r="B117" s="25">
        <v>41558</v>
      </c>
      <c r="C117" s="25">
        <v>9618</v>
      </c>
      <c r="D117" s="25">
        <v>2521</v>
      </c>
      <c r="E117" s="25">
        <v>2767</v>
      </c>
      <c r="F117" s="25">
        <v>59392</v>
      </c>
      <c r="G117" s="25">
        <v>5577</v>
      </c>
    </row>
    <row r="118" spans="1:7" ht="11.45" hidden="1" customHeight="1" x14ac:dyDescent="0.2">
      <c r="A118" s="38" t="s">
        <v>30</v>
      </c>
      <c r="B118" s="25">
        <v>41610</v>
      </c>
      <c r="C118" s="25">
        <v>9638</v>
      </c>
      <c r="D118" s="25">
        <v>2521</v>
      </c>
      <c r="E118" s="25">
        <v>2767</v>
      </c>
      <c r="F118" s="25">
        <v>59398</v>
      </c>
      <c r="G118" s="25">
        <v>5599</v>
      </c>
    </row>
    <row r="119" spans="1:7" ht="11.45" hidden="1" customHeight="1" x14ac:dyDescent="0.2">
      <c r="A119" s="38" t="s">
        <v>31</v>
      </c>
      <c r="B119" s="25">
        <v>41637</v>
      </c>
      <c r="C119" s="25">
        <v>9672</v>
      </c>
      <c r="D119" s="25">
        <v>2603</v>
      </c>
      <c r="E119" s="25">
        <v>2767</v>
      </c>
      <c r="F119" s="25">
        <v>59542</v>
      </c>
      <c r="G119" s="25">
        <v>5599</v>
      </c>
    </row>
    <row r="120" spans="1:7" ht="11.45" hidden="1" customHeight="1" x14ac:dyDescent="0.2">
      <c r="A120" s="38" t="s">
        <v>32</v>
      </c>
      <c r="B120" s="25">
        <v>41747</v>
      </c>
      <c r="C120" s="25">
        <v>9699</v>
      </c>
      <c r="D120" s="25">
        <v>2612</v>
      </c>
      <c r="E120" s="25">
        <v>2774</v>
      </c>
      <c r="F120" s="25">
        <v>59704</v>
      </c>
      <c r="G120" s="25">
        <v>5621</v>
      </c>
    </row>
    <row r="121" spans="1:7" ht="11.45" hidden="1" customHeight="1" x14ac:dyDescent="0.2">
      <c r="A121" s="38" t="s">
        <v>33</v>
      </c>
      <c r="B121" s="25">
        <v>41877</v>
      </c>
      <c r="C121" s="25">
        <v>9722</v>
      </c>
      <c r="D121" s="25">
        <v>2614</v>
      </c>
      <c r="E121" s="25">
        <v>2780</v>
      </c>
      <c r="F121" s="25">
        <v>59879</v>
      </c>
      <c r="G121" s="25">
        <v>5621</v>
      </c>
    </row>
    <row r="122" spans="1:7" ht="11.45" hidden="1" customHeight="1" x14ac:dyDescent="0.2">
      <c r="A122" s="38" t="s">
        <v>34</v>
      </c>
      <c r="B122" s="25">
        <v>42067</v>
      </c>
      <c r="C122" s="25">
        <v>9774</v>
      </c>
      <c r="D122" s="25">
        <v>2632</v>
      </c>
      <c r="E122" s="25">
        <v>2801</v>
      </c>
      <c r="F122" s="25">
        <v>60023</v>
      </c>
      <c r="G122" s="25">
        <v>5646</v>
      </c>
    </row>
    <row r="123" spans="1:7" ht="11.45" hidden="1" customHeight="1" x14ac:dyDescent="0.2">
      <c r="A123" s="36" t="s">
        <v>37</v>
      </c>
      <c r="B123" s="19">
        <f t="shared" ref="B123:G123" si="4">AVERAGE(B111:B122)</f>
        <v>41563.75</v>
      </c>
      <c r="C123" s="19">
        <f t="shared" si="4"/>
        <v>9647.3333333333339</v>
      </c>
      <c r="D123" s="19">
        <f t="shared" si="4"/>
        <v>2537.3333333333335</v>
      </c>
      <c r="E123" s="19">
        <f t="shared" si="4"/>
        <v>2770.9166666666665</v>
      </c>
      <c r="F123" s="19">
        <f t="shared" si="4"/>
        <v>59433.416666666664</v>
      </c>
      <c r="G123" s="19">
        <f t="shared" si="4"/>
        <v>5589.25</v>
      </c>
    </row>
    <row r="124" spans="1:7" ht="5.0999999999999996" customHeight="1" x14ac:dyDescent="0.2">
      <c r="A124" s="36"/>
      <c r="B124" s="19"/>
      <c r="C124" s="19"/>
      <c r="D124" s="19"/>
      <c r="E124" s="19"/>
      <c r="F124" s="19"/>
      <c r="G124" s="19"/>
    </row>
    <row r="125" spans="1:7" ht="11.45" customHeight="1" x14ac:dyDescent="0.2">
      <c r="A125" s="36">
        <v>2021</v>
      </c>
      <c r="B125" s="19"/>
      <c r="C125" s="25"/>
      <c r="D125" s="25"/>
      <c r="E125" s="25"/>
      <c r="G125" s="19"/>
    </row>
    <row r="126" spans="1:7" ht="11.45" customHeight="1" x14ac:dyDescent="0.2">
      <c r="A126" s="38" t="s">
        <v>21</v>
      </c>
      <c r="B126" s="25">
        <v>42290</v>
      </c>
      <c r="C126" s="25">
        <v>9830</v>
      </c>
      <c r="D126" s="25">
        <v>2644</v>
      </c>
      <c r="E126" s="25">
        <v>2840</v>
      </c>
      <c r="F126" s="25">
        <v>60109</v>
      </c>
      <c r="G126" s="25">
        <v>5646</v>
      </c>
    </row>
    <row r="127" spans="1:7" ht="11.45" customHeight="1" x14ac:dyDescent="0.2">
      <c r="A127" s="38" t="s">
        <v>22</v>
      </c>
      <c r="B127" s="25">
        <v>42439</v>
      </c>
      <c r="C127" s="25">
        <v>9866</v>
      </c>
      <c r="D127" s="25">
        <v>2647</v>
      </c>
      <c r="E127" s="25">
        <v>2846</v>
      </c>
      <c r="F127" s="25">
        <v>60179</v>
      </c>
      <c r="G127" s="25">
        <v>5628</v>
      </c>
    </row>
    <row r="128" spans="1:7" ht="11.45" customHeight="1" x14ac:dyDescent="0.2">
      <c r="A128" s="38" t="s">
        <v>23</v>
      </c>
      <c r="B128" s="25">
        <v>42524</v>
      </c>
      <c r="C128" s="25">
        <v>9940</v>
      </c>
      <c r="D128" s="25">
        <v>2661</v>
      </c>
      <c r="E128" s="25">
        <v>2854</v>
      </c>
      <c r="F128" s="25">
        <v>60297</v>
      </c>
      <c r="G128" s="25">
        <v>5682</v>
      </c>
    </row>
    <row r="129" spans="1:7" ht="11.45" customHeight="1" x14ac:dyDescent="0.2">
      <c r="A129" s="38" t="s">
        <v>26</v>
      </c>
      <c r="B129" s="25">
        <v>42604</v>
      </c>
      <c r="C129" s="25">
        <v>10058</v>
      </c>
      <c r="D129" s="25">
        <v>2661</v>
      </c>
      <c r="E129" s="25">
        <v>2867</v>
      </c>
      <c r="F129" s="25">
        <v>60474</v>
      </c>
      <c r="G129" s="25">
        <v>5700</v>
      </c>
    </row>
    <row r="130" spans="1:7" ht="11.45" customHeight="1" x14ac:dyDescent="0.2">
      <c r="A130" s="38" t="s">
        <v>27</v>
      </c>
      <c r="B130" s="25">
        <v>42649</v>
      </c>
      <c r="C130" s="25">
        <v>10099</v>
      </c>
      <c r="D130" s="25">
        <v>2672</v>
      </c>
      <c r="E130" s="25">
        <v>2879</v>
      </c>
      <c r="F130" s="25">
        <v>60576</v>
      </c>
      <c r="G130" s="25">
        <v>5714</v>
      </c>
    </row>
    <row r="131" spans="1:7" ht="11.45" customHeight="1" x14ac:dyDescent="0.2">
      <c r="A131" s="38" t="s">
        <v>28</v>
      </c>
      <c r="B131" s="25">
        <v>42720</v>
      </c>
      <c r="C131" s="25">
        <v>10139</v>
      </c>
      <c r="D131" s="25">
        <v>2677</v>
      </c>
      <c r="E131" s="25">
        <v>2892</v>
      </c>
      <c r="F131" s="25">
        <v>60666</v>
      </c>
      <c r="G131" s="25">
        <v>5725</v>
      </c>
    </row>
    <row r="132" spans="1:7" ht="11.45" customHeight="1" x14ac:dyDescent="0.2">
      <c r="A132" s="38" t="s">
        <v>29</v>
      </c>
      <c r="B132" s="25">
        <v>42841</v>
      </c>
      <c r="C132" s="25">
        <v>10173</v>
      </c>
      <c r="D132" s="25">
        <v>2677</v>
      </c>
      <c r="E132" s="25">
        <v>2898</v>
      </c>
      <c r="F132" s="25">
        <v>60793</v>
      </c>
      <c r="G132" s="25">
        <v>5734</v>
      </c>
    </row>
    <row r="133" spans="1:7" ht="11.45" customHeight="1" x14ac:dyDescent="0.2">
      <c r="A133" s="38" t="s">
        <v>30</v>
      </c>
      <c r="B133" s="25">
        <v>43062</v>
      </c>
      <c r="C133" s="25">
        <v>10215</v>
      </c>
      <c r="D133" s="25">
        <v>2682</v>
      </c>
      <c r="E133" s="25">
        <v>2914</v>
      </c>
      <c r="F133" s="25">
        <v>60894</v>
      </c>
      <c r="G133" s="25">
        <v>5758</v>
      </c>
    </row>
    <row r="134" spans="1:7" ht="11.45" customHeight="1" x14ac:dyDescent="0.2">
      <c r="A134" s="38" t="s">
        <v>31</v>
      </c>
      <c r="B134" s="25">
        <v>43237</v>
      </c>
      <c r="C134" s="25">
        <v>10238</v>
      </c>
      <c r="D134" s="25">
        <v>2741</v>
      </c>
      <c r="E134" s="25">
        <v>2920</v>
      </c>
      <c r="F134" s="25">
        <v>61001</v>
      </c>
      <c r="G134" s="25">
        <v>5758</v>
      </c>
    </row>
    <row r="135" spans="1:7" ht="11.45" customHeight="1" x14ac:dyDescent="0.2">
      <c r="A135" s="38" t="s">
        <v>32</v>
      </c>
      <c r="B135" s="25">
        <v>43388</v>
      </c>
      <c r="C135" s="25">
        <v>10254</v>
      </c>
      <c r="D135" s="25">
        <v>3079</v>
      </c>
      <c r="E135" s="25">
        <v>2929</v>
      </c>
      <c r="F135" s="25">
        <v>61130</v>
      </c>
      <c r="G135" s="25">
        <v>5790</v>
      </c>
    </row>
    <row r="136" spans="1:7" ht="11.45" customHeight="1" x14ac:dyDescent="0.2">
      <c r="A136" s="38" t="s">
        <v>33</v>
      </c>
      <c r="B136" s="25">
        <v>43509</v>
      </c>
      <c r="C136" s="25">
        <v>10258</v>
      </c>
      <c r="D136" s="25">
        <v>3079</v>
      </c>
      <c r="E136" s="25">
        <v>2948</v>
      </c>
      <c r="F136" s="25">
        <v>61343</v>
      </c>
      <c r="G136" s="25">
        <v>5802</v>
      </c>
    </row>
    <row r="137" spans="1:7" ht="11.45" customHeight="1" x14ac:dyDescent="0.2">
      <c r="A137" s="38" t="s">
        <v>34</v>
      </c>
      <c r="B137" s="25">
        <v>43672</v>
      </c>
      <c r="C137" s="25">
        <v>10340</v>
      </c>
      <c r="D137" s="25">
        <v>3092</v>
      </c>
      <c r="E137" s="25">
        <v>2952</v>
      </c>
      <c r="F137" s="25">
        <v>61603</v>
      </c>
      <c r="G137" s="25">
        <v>5811</v>
      </c>
    </row>
    <row r="138" spans="1:7" ht="11.45" customHeight="1" x14ac:dyDescent="0.2">
      <c r="A138" s="36" t="s">
        <v>37</v>
      </c>
      <c r="B138" s="19">
        <f t="shared" ref="B138:G138" si="5">AVERAGE(B126:B137)</f>
        <v>42911.25</v>
      </c>
      <c r="C138" s="19">
        <f t="shared" si="5"/>
        <v>10117.5</v>
      </c>
      <c r="D138" s="19">
        <f t="shared" si="5"/>
        <v>2776</v>
      </c>
      <c r="E138" s="19">
        <f t="shared" si="5"/>
        <v>2894.9166666666665</v>
      </c>
      <c r="F138" s="19">
        <f t="shared" si="5"/>
        <v>60755.416666666664</v>
      </c>
      <c r="G138" s="19">
        <f t="shared" si="5"/>
        <v>5729</v>
      </c>
    </row>
    <row r="139" spans="1:7" ht="11.45" customHeight="1" x14ac:dyDescent="0.2">
      <c r="A139" s="36">
        <v>2022</v>
      </c>
      <c r="B139" s="19"/>
      <c r="C139" s="19"/>
      <c r="D139" s="19"/>
      <c r="E139" s="19"/>
      <c r="F139" s="19"/>
      <c r="G139" s="19"/>
    </row>
    <row r="140" spans="1:7" ht="11.45" customHeight="1" x14ac:dyDescent="0.2">
      <c r="A140" s="38" t="s">
        <v>21</v>
      </c>
      <c r="B140" s="25">
        <v>43785</v>
      </c>
      <c r="C140" s="25">
        <v>10376</v>
      </c>
      <c r="D140" s="25">
        <v>3098</v>
      </c>
      <c r="E140" s="25">
        <v>2954</v>
      </c>
      <c r="F140" s="25">
        <v>61748</v>
      </c>
      <c r="G140" s="25">
        <v>5818</v>
      </c>
    </row>
    <row r="141" spans="1:7" ht="11.45" customHeight="1" x14ac:dyDescent="0.2">
      <c r="A141" s="38" t="s">
        <v>22</v>
      </c>
      <c r="B141" s="25">
        <v>43892</v>
      </c>
      <c r="C141" s="25">
        <v>10382</v>
      </c>
      <c r="D141" s="25">
        <v>3101</v>
      </c>
      <c r="E141" s="25">
        <v>2960</v>
      </c>
      <c r="F141" s="25">
        <v>61844</v>
      </c>
      <c r="G141" s="25">
        <v>5827</v>
      </c>
    </row>
    <row r="142" spans="1:7" ht="11.45" customHeight="1" x14ac:dyDescent="0.2">
      <c r="A142" s="38" t="s">
        <v>23</v>
      </c>
      <c r="B142" s="25">
        <v>44032</v>
      </c>
      <c r="C142" s="25">
        <v>10414</v>
      </c>
      <c r="D142" s="25">
        <v>3110</v>
      </c>
      <c r="E142" s="25">
        <v>2967</v>
      </c>
      <c r="F142" s="25">
        <v>61912</v>
      </c>
      <c r="G142" s="25">
        <v>5829</v>
      </c>
    </row>
    <row r="143" spans="1:7" ht="11.45" customHeight="1" x14ac:dyDescent="0.2">
      <c r="A143" s="38" t="s">
        <v>26</v>
      </c>
      <c r="B143" s="25">
        <v>44151</v>
      </c>
      <c r="C143" s="25">
        <v>10430</v>
      </c>
      <c r="D143" s="25">
        <v>3112</v>
      </c>
      <c r="E143" s="25">
        <v>2975</v>
      </c>
      <c r="F143" s="25">
        <v>62014</v>
      </c>
      <c r="G143" s="25">
        <v>5836</v>
      </c>
    </row>
    <row r="144" spans="1:7" ht="11.45" customHeight="1" x14ac:dyDescent="0.2">
      <c r="A144" s="38" t="s">
        <v>27</v>
      </c>
      <c r="B144" s="25">
        <v>44269</v>
      </c>
      <c r="C144" s="25">
        <v>10450</v>
      </c>
      <c r="D144" s="25">
        <v>3113</v>
      </c>
      <c r="E144" s="25">
        <v>3001</v>
      </c>
      <c r="F144" s="25">
        <v>62131</v>
      </c>
      <c r="G144" s="25">
        <v>5841</v>
      </c>
    </row>
    <row r="145" spans="1:15" ht="11.45" customHeight="1" x14ac:dyDescent="0.2">
      <c r="A145" s="38" t="s">
        <v>28</v>
      </c>
      <c r="B145" s="25">
        <v>44361</v>
      </c>
      <c r="C145" s="25">
        <v>10468</v>
      </c>
      <c r="D145" s="25">
        <v>3114</v>
      </c>
      <c r="E145" s="25">
        <v>3003</v>
      </c>
      <c r="F145" s="25">
        <v>62228</v>
      </c>
      <c r="G145" s="25">
        <v>5915</v>
      </c>
    </row>
    <row r="146" spans="1:15" ht="11.45" customHeight="1" x14ac:dyDescent="0.2">
      <c r="A146" s="38" t="s">
        <v>29</v>
      </c>
      <c r="B146" s="25">
        <v>44557</v>
      </c>
      <c r="C146" s="410">
        <v>10489</v>
      </c>
      <c r="D146" s="25">
        <v>3116</v>
      </c>
      <c r="E146" s="25">
        <v>3010</v>
      </c>
      <c r="F146" s="25">
        <v>62333</v>
      </c>
      <c r="G146" s="25">
        <v>5938</v>
      </c>
    </row>
    <row r="147" spans="1:15" ht="11.45" customHeight="1" x14ac:dyDescent="0.2">
      <c r="A147" s="38" t="s">
        <v>30</v>
      </c>
      <c r="B147" s="25">
        <v>44691</v>
      </c>
      <c r="C147" s="410">
        <v>10509</v>
      </c>
      <c r="D147" s="25">
        <v>3153</v>
      </c>
      <c r="E147" s="25">
        <v>3047</v>
      </c>
      <c r="F147" s="25">
        <v>62499</v>
      </c>
      <c r="G147" s="25">
        <v>5965</v>
      </c>
    </row>
    <row r="148" spans="1:15" ht="11.45" customHeight="1" x14ac:dyDescent="0.2">
      <c r="A148" s="38" t="s">
        <v>31</v>
      </c>
      <c r="B148" s="25">
        <v>44827</v>
      </c>
      <c r="C148" s="410">
        <v>10569</v>
      </c>
      <c r="D148" s="25">
        <v>3177</v>
      </c>
      <c r="E148" s="25">
        <v>3057</v>
      </c>
      <c r="F148" s="25">
        <v>62625</v>
      </c>
      <c r="G148" s="25">
        <v>5994</v>
      </c>
    </row>
    <row r="149" spans="1:15" ht="11.45" customHeight="1" x14ac:dyDescent="0.2">
      <c r="A149" s="38" t="s">
        <v>32</v>
      </c>
      <c r="B149" s="25">
        <v>44956</v>
      </c>
      <c r="C149" s="410">
        <v>10614</v>
      </c>
      <c r="D149" s="25">
        <v>3181</v>
      </c>
      <c r="E149" s="25">
        <v>3071</v>
      </c>
      <c r="F149" s="25">
        <v>62754</v>
      </c>
      <c r="G149" s="25">
        <v>6007</v>
      </c>
    </row>
    <row r="150" spans="1:15" ht="11.45" customHeight="1" x14ac:dyDescent="0.2">
      <c r="A150" s="38" t="s">
        <v>33</v>
      </c>
      <c r="B150" s="25">
        <v>45120</v>
      </c>
      <c r="C150" s="410">
        <v>10643</v>
      </c>
      <c r="D150" s="25">
        <v>3187</v>
      </c>
      <c r="E150" s="25">
        <v>3089</v>
      </c>
      <c r="F150" s="25">
        <v>62969</v>
      </c>
      <c r="G150" s="25">
        <v>6016</v>
      </c>
    </row>
    <row r="151" spans="1:15" ht="11.45" customHeight="1" x14ac:dyDescent="0.2">
      <c r="A151" s="38" t="s">
        <v>34</v>
      </c>
      <c r="B151" s="25">
        <v>45224</v>
      </c>
      <c r="C151" s="410">
        <v>10650</v>
      </c>
      <c r="D151" s="25">
        <v>3190</v>
      </c>
      <c r="E151" s="25">
        <v>3101</v>
      </c>
      <c r="F151" s="25">
        <v>63110</v>
      </c>
      <c r="G151" s="25">
        <v>6029</v>
      </c>
    </row>
    <row r="152" spans="1:15" ht="11.45" customHeight="1" x14ac:dyDescent="0.2">
      <c r="A152" s="36" t="s">
        <v>37</v>
      </c>
      <c r="B152" s="19">
        <f t="shared" ref="B152:G152" si="6">AVERAGE(B140:B151)</f>
        <v>44488.75</v>
      </c>
      <c r="C152" s="19">
        <f t="shared" si="6"/>
        <v>10499.5</v>
      </c>
      <c r="D152" s="19">
        <f t="shared" si="6"/>
        <v>3137.6666666666665</v>
      </c>
      <c r="E152" s="19">
        <f t="shared" si="6"/>
        <v>3019.5833333333335</v>
      </c>
      <c r="F152" s="19">
        <f t="shared" si="6"/>
        <v>62347.25</v>
      </c>
      <c r="G152" s="19">
        <f t="shared" si="6"/>
        <v>5917.916666666667</v>
      </c>
    </row>
    <row r="153" spans="1:15" ht="11.45" customHeight="1" x14ac:dyDescent="0.2">
      <c r="A153" s="36">
        <v>2023</v>
      </c>
      <c r="B153" s="19"/>
      <c r="C153" s="19"/>
      <c r="D153" s="19"/>
      <c r="E153" s="19"/>
      <c r="F153" s="19"/>
      <c r="G153" s="19"/>
    </row>
    <row r="154" spans="1:15" ht="11.45" customHeight="1" x14ac:dyDescent="0.2">
      <c r="A154" s="38" t="s">
        <v>21</v>
      </c>
      <c r="B154" s="25">
        <v>45278</v>
      </c>
      <c r="C154" s="410">
        <v>10657</v>
      </c>
      <c r="D154" s="25">
        <v>3191</v>
      </c>
      <c r="E154" s="25">
        <v>3102</v>
      </c>
      <c r="F154" s="25">
        <v>63145</v>
      </c>
      <c r="G154" s="25">
        <v>6030</v>
      </c>
    </row>
    <row r="155" spans="1:15" ht="11.45" customHeight="1" x14ac:dyDescent="0.2">
      <c r="A155" s="38" t="s">
        <v>22</v>
      </c>
      <c r="B155" s="25">
        <v>45357</v>
      </c>
      <c r="C155" s="410">
        <v>10662</v>
      </c>
      <c r="D155" s="25">
        <v>3204</v>
      </c>
      <c r="E155" s="25">
        <v>3102</v>
      </c>
      <c r="F155" s="25">
        <v>63221</v>
      </c>
      <c r="G155" s="25">
        <v>6038</v>
      </c>
    </row>
    <row r="156" spans="1:15" ht="11.45" customHeight="1" x14ac:dyDescent="0.2">
      <c r="A156" s="38" t="s">
        <v>23</v>
      </c>
      <c r="B156" s="25">
        <v>45511</v>
      </c>
      <c r="C156" s="410">
        <v>10673</v>
      </c>
      <c r="D156" s="25">
        <v>3208</v>
      </c>
      <c r="E156" s="25">
        <v>3127</v>
      </c>
      <c r="F156" s="25">
        <v>63300</v>
      </c>
      <c r="G156" s="25">
        <v>6038</v>
      </c>
    </row>
    <row r="157" spans="1:15" ht="11.45" customHeight="1" x14ac:dyDescent="0.2">
      <c r="A157" s="38" t="s">
        <v>26</v>
      </c>
      <c r="B157" s="25">
        <v>45696</v>
      </c>
      <c r="C157" s="410">
        <v>10680</v>
      </c>
      <c r="D157" s="25">
        <v>3221</v>
      </c>
      <c r="E157" s="25">
        <v>3141</v>
      </c>
      <c r="F157" s="25">
        <v>63517</v>
      </c>
      <c r="G157" s="25">
        <v>6049</v>
      </c>
    </row>
    <row r="158" spans="1:15" ht="11.45" customHeight="1" x14ac:dyDescent="0.2">
      <c r="A158" s="38" t="s">
        <v>27</v>
      </c>
      <c r="B158" s="25">
        <v>45834</v>
      </c>
      <c r="C158" s="410">
        <v>10693</v>
      </c>
      <c r="D158" s="25">
        <v>3224</v>
      </c>
      <c r="E158" s="25">
        <v>3148</v>
      </c>
      <c r="F158" s="25">
        <v>63748</v>
      </c>
      <c r="G158" s="25">
        <v>6054</v>
      </c>
      <c r="J158" s="6"/>
      <c r="K158" s="6"/>
      <c r="N158" s="572"/>
    </row>
    <row r="159" spans="1:15" ht="11.45" customHeight="1" x14ac:dyDescent="0.2">
      <c r="A159" s="38" t="s">
        <v>28</v>
      </c>
      <c r="B159" s="25">
        <v>45948</v>
      </c>
      <c r="C159" s="410">
        <v>10719</v>
      </c>
      <c r="D159" s="25">
        <v>3248</v>
      </c>
      <c r="E159" s="25">
        <v>3147</v>
      </c>
      <c r="F159" s="25">
        <v>64046</v>
      </c>
      <c r="G159" s="25">
        <v>6062</v>
      </c>
      <c r="J159" s="6"/>
      <c r="K159" s="6"/>
      <c r="L159" s="569"/>
      <c r="N159" s="570"/>
      <c r="O159" s="571"/>
    </row>
    <row r="160" spans="1:15" ht="11.45" customHeight="1" x14ac:dyDescent="0.2">
      <c r="A160" s="38" t="s">
        <v>29</v>
      </c>
      <c r="B160" s="25">
        <v>46061</v>
      </c>
      <c r="C160" s="410">
        <v>10745</v>
      </c>
      <c r="D160" s="25">
        <v>3251</v>
      </c>
      <c r="E160" s="25">
        <v>3153</v>
      </c>
      <c r="F160" s="556">
        <v>64185</v>
      </c>
      <c r="G160" s="25">
        <v>6070</v>
      </c>
      <c r="J160" s="6"/>
      <c r="K160" s="6"/>
      <c r="L160" s="569"/>
      <c r="N160" s="570"/>
      <c r="O160" s="571"/>
    </row>
    <row r="161" spans="1:15" ht="11.45" customHeight="1" x14ac:dyDescent="0.2">
      <c r="A161" s="38" t="s">
        <v>30</v>
      </c>
      <c r="B161" s="25">
        <v>46503</v>
      </c>
      <c r="C161" s="410">
        <v>10756</v>
      </c>
      <c r="D161" s="25">
        <v>3252</v>
      </c>
      <c r="E161" s="25">
        <v>3158</v>
      </c>
      <c r="F161" s="556">
        <v>64407</v>
      </c>
      <c r="G161" s="25">
        <v>6079</v>
      </c>
      <c r="J161" s="6"/>
      <c r="K161" s="6"/>
      <c r="L161" s="569"/>
      <c r="N161" s="570"/>
      <c r="O161" s="571"/>
    </row>
    <row r="162" spans="1:15" ht="11.45" customHeight="1" x14ac:dyDescent="0.2">
      <c r="A162" s="38" t="s">
        <v>31</v>
      </c>
      <c r="B162" s="25">
        <v>46060</v>
      </c>
      <c r="C162" s="410">
        <v>10773</v>
      </c>
      <c r="D162" s="25">
        <v>3270</v>
      </c>
      <c r="E162" s="410">
        <v>3169</v>
      </c>
      <c r="F162" s="556">
        <v>64601</v>
      </c>
      <c r="G162" s="25">
        <v>6079</v>
      </c>
      <c r="J162" s="6"/>
      <c r="K162" s="6"/>
    </row>
    <row r="163" spans="1:15" ht="11.45" customHeight="1" x14ac:dyDescent="0.2">
      <c r="A163" s="38" t="s">
        <v>32</v>
      </c>
      <c r="B163" s="25">
        <v>46161</v>
      </c>
      <c r="C163" s="410">
        <v>10788</v>
      </c>
      <c r="D163" s="25">
        <v>3272</v>
      </c>
      <c r="E163" s="410">
        <v>3172</v>
      </c>
      <c r="F163" s="556">
        <v>64725</v>
      </c>
      <c r="G163" s="25">
        <v>6086</v>
      </c>
      <c r="J163" s="6"/>
      <c r="K163" s="6"/>
    </row>
    <row r="164" spans="1:15" ht="11.45" customHeight="1" x14ac:dyDescent="0.2">
      <c r="A164" s="38" t="s">
        <v>33</v>
      </c>
      <c r="B164" s="25">
        <v>46285</v>
      </c>
      <c r="C164" s="410">
        <v>10800</v>
      </c>
      <c r="D164" s="410">
        <v>3290</v>
      </c>
      <c r="E164" s="410">
        <v>3177</v>
      </c>
      <c r="F164" s="556">
        <v>64906</v>
      </c>
      <c r="G164" s="25">
        <v>6091</v>
      </c>
      <c r="J164" s="6"/>
      <c r="K164" s="6"/>
    </row>
    <row r="165" spans="1:15" ht="11.45" customHeight="1" x14ac:dyDescent="0.2">
      <c r="A165" s="38" t="s">
        <v>34</v>
      </c>
      <c r="B165" s="25">
        <v>46346</v>
      </c>
      <c r="C165" s="410">
        <v>10809</v>
      </c>
      <c r="D165" s="410">
        <v>3301</v>
      </c>
      <c r="E165" s="410">
        <v>3182</v>
      </c>
      <c r="F165" s="556">
        <v>65054</v>
      </c>
      <c r="G165" s="25">
        <v>6098</v>
      </c>
      <c r="J165" s="6"/>
      <c r="K165" s="6"/>
    </row>
    <row r="166" spans="1:15" s="6" customFormat="1" ht="11.45" customHeight="1" x14ac:dyDescent="0.2">
      <c r="A166" s="36" t="s">
        <v>37</v>
      </c>
      <c r="B166" s="19">
        <f t="shared" ref="B166:G166" si="7">AVERAGE(B154:B165)</f>
        <v>45920</v>
      </c>
      <c r="C166" s="19">
        <f t="shared" si="7"/>
        <v>10729.583333333334</v>
      </c>
      <c r="D166" s="19">
        <f t="shared" si="7"/>
        <v>3244.3333333333335</v>
      </c>
      <c r="E166" s="19">
        <f t="shared" si="7"/>
        <v>3148.1666666666665</v>
      </c>
      <c r="F166" s="19">
        <f t="shared" si="7"/>
        <v>64071.25</v>
      </c>
      <c r="G166" s="19">
        <f t="shared" si="7"/>
        <v>6064.5</v>
      </c>
    </row>
    <row r="167" spans="1:15" s="6" customFormat="1" ht="11.45" customHeight="1" x14ac:dyDescent="0.2">
      <c r="A167" s="36" t="s">
        <v>270</v>
      </c>
      <c r="B167" s="19"/>
      <c r="C167" s="19"/>
      <c r="D167" s="19"/>
      <c r="E167" s="19"/>
      <c r="F167" s="19"/>
      <c r="G167" s="19"/>
    </row>
    <row r="168" spans="1:15" s="6" customFormat="1" ht="11.45" customHeight="1" x14ac:dyDescent="0.2">
      <c r="A168" s="38" t="s">
        <v>21</v>
      </c>
      <c r="B168" s="25">
        <v>46451</v>
      </c>
      <c r="C168" s="410">
        <v>10840</v>
      </c>
      <c r="D168" s="410">
        <v>3338</v>
      </c>
      <c r="E168" s="410">
        <v>3207</v>
      </c>
      <c r="F168" s="556">
        <v>65054</v>
      </c>
      <c r="G168" s="25">
        <v>6115</v>
      </c>
      <c r="H168" s="4"/>
    </row>
    <row r="169" spans="1:15" s="6" customFormat="1" ht="11.45" customHeight="1" x14ac:dyDescent="0.2">
      <c r="A169" s="38" t="s">
        <v>22</v>
      </c>
      <c r="B169" s="25">
        <v>46520</v>
      </c>
      <c r="C169" s="410">
        <v>10856</v>
      </c>
      <c r="D169" s="410">
        <v>3351</v>
      </c>
      <c r="E169" s="410">
        <v>3227</v>
      </c>
      <c r="F169" s="556">
        <v>65167</v>
      </c>
      <c r="G169" s="25">
        <v>6125</v>
      </c>
      <c r="H169" s="4"/>
    </row>
    <row r="170" spans="1:15" s="6" customFormat="1" ht="11.45" customHeight="1" x14ac:dyDescent="0.2">
      <c r="A170" s="38" t="s">
        <v>23</v>
      </c>
      <c r="B170" s="25">
        <v>46623</v>
      </c>
      <c r="C170" s="410">
        <v>10865</v>
      </c>
      <c r="D170" s="410">
        <v>3375</v>
      </c>
      <c r="E170" s="410">
        <v>3243</v>
      </c>
      <c r="F170" s="556">
        <v>65281</v>
      </c>
      <c r="G170" s="25">
        <v>6126</v>
      </c>
      <c r="H170" s="4"/>
    </row>
    <row r="171" spans="1:15" s="6" customFormat="1" ht="11.45" customHeight="1" x14ac:dyDescent="0.2">
      <c r="A171" s="38" t="s">
        <v>26</v>
      </c>
      <c r="B171" s="25">
        <v>16761</v>
      </c>
      <c r="C171" s="410">
        <v>10885</v>
      </c>
      <c r="D171" s="410">
        <v>3390</v>
      </c>
      <c r="E171" s="410">
        <v>3303</v>
      </c>
      <c r="F171" s="556">
        <v>65386</v>
      </c>
      <c r="G171" s="25">
        <v>6130</v>
      </c>
      <c r="H171" s="4"/>
    </row>
    <row r="172" spans="1:15" s="6" customFormat="1" ht="11.45" customHeight="1" x14ac:dyDescent="0.2">
      <c r="A172" s="38" t="s">
        <v>27</v>
      </c>
      <c r="B172" s="25">
        <v>46949</v>
      </c>
      <c r="C172" s="410">
        <v>10892</v>
      </c>
      <c r="D172" s="410">
        <v>3420</v>
      </c>
      <c r="E172" s="410">
        <v>3350</v>
      </c>
      <c r="F172" s="556">
        <v>65504</v>
      </c>
      <c r="G172" s="25">
        <v>6137</v>
      </c>
      <c r="H172" s="4"/>
    </row>
    <row r="173" spans="1:15" s="6" customFormat="1" ht="11.45" customHeight="1" x14ac:dyDescent="0.2">
      <c r="A173" s="38" t="s">
        <v>28</v>
      </c>
      <c r="B173" s="25">
        <v>47112</v>
      </c>
      <c r="C173" s="410">
        <v>10929</v>
      </c>
      <c r="D173" s="410">
        <v>3435</v>
      </c>
      <c r="E173" s="410">
        <v>3363</v>
      </c>
      <c r="F173" s="556">
        <v>65715</v>
      </c>
      <c r="G173" s="25">
        <v>6159</v>
      </c>
      <c r="H173" s="4"/>
    </row>
    <row r="174" spans="1:15" s="6" customFormat="1" ht="11.45" customHeight="1" x14ac:dyDescent="0.2">
      <c r="A174" s="38" t="s">
        <v>29</v>
      </c>
      <c r="B174" s="25">
        <v>47281</v>
      </c>
      <c r="C174" s="410">
        <v>10961</v>
      </c>
      <c r="D174" s="410">
        <v>3467</v>
      </c>
      <c r="E174" s="410">
        <v>3384</v>
      </c>
      <c r="F174" s="556">
        <v>65838</v>
      </c>
      <c r="G174" s="25">
        <v>6162</v>
      </c>
      <c r="H174" s="4"/>
    </row>
    <row r="175" spans="1:15" s="6" customFormat="1" ht="11.45" customHeight="1" x14ac:dyDescent="0.2">
      <c r="A175" s="38" t="s">
        <v>30</v>
      </c>
      <c r="B175" s="25">
        <v>47453</v>
      </c>
      <c r="C175" s="410">
        <v>10970</v>
      </c>
      <c r="D175" s="410">
        <v>3469</v>
      </c>
      <c r="E175" s="410">
        <v>3402</v>
      </c>
      <c r="F175" s="556">
        <v>65976</v>
      </c>
      <c r="G175" s="25">
        <v>6162</v>
      </c>
      <c r="H175" s="4"/>
    </row>
    <row r="176" spans="1:15" s="6" customFormat="1" ht="11.45" customHeight="1" x14ac:dyDescent="0.2">
      <c r="A176" s="38" t="s">
        <v>31</v>
      </c>
      <c r="B176" s="410" t="s">
        <v>44</v>
      </c>
      <c r="C176" s="410" t="s">
        <v>44</v>
      </c>
      <c r="D176" s="410" t="s">
        <v>44</v>
      </c>
      <c r="E176" s="410" t="s">
        <v>44</v>
      </c>
      <c r="F176" s="410" t="s">
        <v>44</v>
      </c>
      <c r="G176" s="410" t="s">
        <v>44</v>
      </c>
    </row>
    <row r="177" spans="1:7" s="6" customFormat="1" ht="11.45" customHeight="1" x14ac:dyDescent="0.2">
      <c r="A177" s="38" t="s">
        <v>32</v>
      </c>
      <c r="B177" s="410" t="s">
        <v>44</v>
      </c>
      <c r="C177" s="410" t="s">
        <v>44</v>
      </c>
      <c r="D177" s="410" t="s">
        <v>44</v>
      </c>
      <c r="E177" s="410" t="s">
        <v>44</v>
      </c>
      <c r="F177" s="410" t="s">
        <v>44</v>
      </c>
      <c r="G177" s="410" t="s">
        <v>44</v>
      </c>
    </row>
    <row r="178" spans="1:7" s="6" customFormat="1" ht="11.45" customHeight="1" x14ac:dyDescent="0.2">
      <c r="A178" s="38" t="s">
        <v>33</v>
      </c>
      <c r="B178" s="410" t="s">
        <v>44</v>
      </c>
      <c r="C178" s="410" t="s">
        <v>44</v>
      </c>
      <c r="D178" s="410" t="s">
        <v>44</v>
      </c>
      <c r="E178" s="410" t="s">
        <v>44</v>
      </c>
      <c r="F178" s="410" t="s">
        <v>44</v>
      </c>
      <c r="G178" s="410" t="s">
        <v>44</v>
      </c>
    </row>
    <row r="179" spans="1:7" s="6" customFormat="1" ht="11.45" customHeight="1" x14ac:dyDescent="0.2">
      <c r="A179" s="38" t="s">
        <v>34</v>
      </c>
      <c r="B179" s="410" t="s">
        <v>44</v>
      </c>
      <c r="C179" s="410" t="s">
        <v>44</v>
      </c>
      <c r="D179" s="410" t="s">
        <v>44</v>
      </c>
      <c r="E179" s="410" t="s">
        <v>44</v>
      </c>
      <c r="F179" s="410" t="s">
        <v>44</v>
      </c>
      <c r="G179" s="410" t="s">
        <v>44</v>
      </c>
    </row>
    <row r="180" spans="1:7" s="6" customFormat="1" ht="11.45" customHeight="1" x14ac:dyDescent="0.2">
      <c r="A180" s="36" t="s">
        <v>37</v>
      </c>
      <c r="B180" s="19">
        <f>AVERAGE(B168:B179)</f>
        <v>43143.75</v>
      </c>
      <c r="C180" s="19">
        <f t="shared" ref="C180:G180" si="8">AVERAGE(C168:C179)</f>
        <v>10899.75</v>
      </c>
      <c r="D180" s="19">
        <f t="shared" si="8"/>
        <v>3405.625</v>
      </c>
      <c r="E180" s="19">
        <f t="shared" si="8"/>
        <v>3309.875</v>
      </c>
      <c r="F180" s="19">
        <f t="shared" si="8"/>
        <v>65490.125</v>
      </c>
      <c r="G180" s="19">
        <f t="shared" si="8"/>
        <v>6139.5</v>
      </c>
    </row>
    <row r="181" spans="1:7" ht="5.0999999999999996" customHeight="1" x14ac:dyDescent="0.2">
      <c r="A181" s="97"/>
      <c r="B181" s="411"/>
      <c r="C181" s="411"/>
      <c r="D181" s="411"/>
      <c r="E181" s="411"/>
      <c r="F181" s="411"/>
      <c r="G181" s="411"/>
    </row>
    <row r="182" spans="1:7" x14ac:dyDescent="0.2">
      <c r="A182" s="590" t="s">
        <v>271</v>
      </c>
    </row>
    <row r="183" spans="1:7" ht="11.1" customHeight="1" x14ac:dyDescent="0.2">
      <c r="A183" s="68" t="s">
        <v>40</v>
      </c>
    </row>
  </sheetData>
  <mergeCells count="2">
    <mergeCell ref="A1:G1"/>
    <mergeCell ref="A106:G106"/>
  </mergeCells>
  <phoneticPr fontId="0" type="noConversion"/>
  <pageMargins left="0.78740157480314965" right="0.78740157480314965" top="0.98425196850393704" bottom="0.98425196850393704" header="0" footer="0"/>
  <pageSetup paperSize="9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38"/>
  <sheetViews>
    <sheetView showGridLines="0" topLeftCell="A43" zoomScaleNormal="100" workbookViewId="0">
      <selection activeCell="A43" sqref="A43:H43"/>
    </sheetView>
  </sheetViews>
  <sheetFormatPr baseColWidth="10" defaultRowHeight="12.75" x14ac:dyDescent="0.2"/>
  <cols>
    <col min="1" max="1" width="10.7109375" customWidth="1"/>
    <col min="2" max="8" width="10.42578125" customWidth="1"/>
    <col min="9" max="9" width="2.28515625" customWidth="1"/>
    <col min="10" max="10" width="38.7109375" customWidth="1"/>
    <col min="11" max="11" width="10.7109375" customWidth="1"/>
    <col min="12" max="18" width="10.42578125" customWidth="1"/>
    <col min="19" max="19" width="9.140625" customWidth="1"/>
    <col min="20" max="20" width="20.42578125" customWidth="1"/>
    <col min="22" max="22" width="2" customWidth="1"/>
    <col min="23" max="23" width="20.42578125" customWidth="1"/>
  </cols>
  <sheetData>
    <row r="1" spans="1:23" s="4" customFormat="1" ht="14.1" hidden="1" customHeight="1" x14ac:dyDescent="0.2">
      <c r="A1" s="633" t="s">
        <v>255</v>
      </c>
      <c r="B1" s="633"/>
      <c r="C1" s="633"/>
      <c r="D1" s="633"/>
      <c r="E1" s="633"/>
      <c r="F1" s="633"/>
      <c r="G1" s="633"/>
      <c r="H1" s="633"/>
      <c r="I1" s="61"/>
      <c r="K1" s="3" t="s">
        <v>255</v>
      </c>
    </row>
    <row r="2" spans="1:23" s="4" customFormat="1" ht="11.1" hidden="1" customHeight="1" x14ac:dyDescent="0.2">
      <c r="A2" s="612" t="s">
        <v>209</v>
      </c>
      <c r="B2" s="35"/>
      <c r="C2" s="35"/>
      <c r="D2" s="35"/>
      <c r="E2" s="35"/>
      <c r="F2" s="35"/>
      <c r="G2" s="681"/>
      <c r="H2" s="681"/>
      <c r="I2" s="358"/>
      <c r="K2" s="81" t="s">
        <v>209</v>
      </c>
    </row>
    <row r="3" spans="1:23" s="1" customFormat="1" ht="14.1" hidden="1" customHeight="1" x14ac:dyDescent="0.2">
      <c r="A3" s="696" t="s">
        <v>25</v>
      </c>
      <c r="B3" s="702" t="s">
        <v>35</v>
      </c>
      <c r="C3" s="703"/>
      <c r="D3" s="703"/>
      <c r="E3" s="703"/>
      <c r="F3" s="703"/>
      <c r="G3" s="703"/>
      <c r="H3" s="703"/>
      <c r="I3" s="8"/>
      <c r="K3" s="690" t="s">
        <v>25</v>
      </c>
      <c r="L3" s="693" t="s">
        <v>36</v>
      </c>
      <c r="M3" s="693"/>
      <c r="N3" s="693"/>
      <c r="O3" s="693"/>
      <c r="P3" s="693"/>
      <c r="Q3" s="693"/>
      <c r="R3" s="693"/>
    </row>
    <row r="4" spans="1:23" s="1" customFormat="1" ht="14.1" hidden="1" customHeight="1" x14ac:dyDescent="0.2">
      <c r="A4" s="697"/>
      <c r="B4" s="618" t="s">
        <v>2</v>
      </c>
      <c r="C4" s="490" t="s">
        <v>0</v>
      </c>
      <c r="D4" s="490" t="s">
        <v>4</v>
      </c>
      <c r="E4" s="490" t="s">
        <v>7</v>
      </c>
      <c r="F4" s="490" t="s">
        <v>24</v>
      </c>
      <c r="G4" s="490" t="s">
        <v>3</v>
      </c>
      <c r="H4" s="619" t="s">
        <v>12</v>
      </c>
      <c r="I4" s="42"/>
      <c r="K4" s="691"/>
      <c r="L4" s="37" t="s">
        <v>2</v>
      </c>
      <c r="M4" s="18" t="s">
        <v>0</v>
      </c>
      <c r="N4" s="18" t="s">
        <v>4</v>
      </c>
      <c r="O4" s="18" t="s">
        <v>7</v>
      </c>
      <c r="P4" s="18" t="s">
        <v>24</v>
      </c>
      <c r="Q4" s="18" t="s">
        <v>3</v>
      </c>
      <c r="R4" s="18" t="s">
        <v>12</v>
      </c>
    </row>
    <row r="5" spans="1:23" s="1" customFormat="1" ht="18" hidden="1" customHeight="1" x14ac:dyDescent="0.2">
      <c r="A5" s="614">
        <v>2019</v>
      </c>
      <c r="B5" s="35"/>
      <c r="C5" s="35"/>
      <c r="D5" s="35"/>
      <c r="E5" s="35"/>
      <c r="F5" s="35"/>
      <c r="G5" s="35"/>
      <c r="H5" s="35"/>
      <c r="I5" s="8"/>
      <c r="K5" s="36">
        <v>2019</v>
      </c>
      <c r="L5" s="42"/>
      <c r="M5" s="42"/>
      <c r="N5" s="42"/>
      <c r="O5" s="42"/>
      <c r="P5" s="42"/>
      <c r="Q5" s="42"/>
      <c r="R5" s="42"/>
    </row>
    <row r="6" spans="1:23" s="1" customFormat="1" ht="18" hidden="1" customHeight="1" x14ac:dyDescent="0.2">
      <c r="A6" s="614" t="s">
        <v>2</v>
      </c>
      <c r="B6" s="620">
        <v>16687769.830000002</v>
      </c>
      <c r="C6" s="620">
        <v>8764559</v>
      </c>
      <c r="D6" s="620">
        <v>1427249.56</v>
      </c>
      <c r="E6" s="620">
        <v>142590.53999999998</v>
      </c>
      <c r="F6" s="620">
        <v>85584</v>
      </c>
      <c r="G6" s="620">
        <v>416907.58999999997</v>
      </c>
      <c r="H6" s="620">
        <v>5850879.1399999997</v>
      </c>
      <c r="I6" s="19"/>
      <c r="K6" s="36" t="s">
        <v>2</v>
      </c>
      <c r="L6" s="19">
        <v>5619916.5800000001</v>
      </c>
      <c r="M6" s="19">
        <v>2671158</v>
      </c>
      <c r="N6" s="19">
        <v>368876</v>
      </c>
      <c r="O6" s="19">
        <v>36852</v>
      </c>
      <c r="P6" s="19">
        <v>27410</v>
      </c>
      <c r="Q6" s="19">
        <v>107749.65</v>
      </c>
      <c r="R6" s="19">
        <v>2407870.9300000006</v>
      </c>
    </row>
    <row r="7" spans="1:23" s="1" customFormat="1" ht="18" hidden="1" customHeight="1" x14ac:dyDescent="0.2">
      <c r="A7" s="38" t="s">
        <v>21</v>
      </c>
      <c r="B7" s="620">
        <v>1430698.0899999999</v>
      </c>
      <c r="C7" s="621">
        <v>771864</v>
      </c>
      <c r="D7" s="621">
        <v>112496.68</v>
      </c>
      <c r="E7" s="621">
        <v>11609.52</v>
      </c>
      <c r="F7" s="621">
        <v>7213</v>
      </c>
      <c r="G7" s="621">
        <v>34818.080000000002</v>
      </c>
      <c r="H7" s="621">
        <v>492696.81</v>
      </c>
      <c r="I7" s="25"/>
      <c r="J7" s="316"/>
      <c r="K7" s="38" t="s">
        <v>21</v>
      </c>
      <c r="L7" s="19">
        <v>484024.47</v>
      </c>
      <c r="M7" s="25">
        <v>237187</v>
      </c>
      <c r="N7" s="25">
        <v>29070</v>
      </c>
      <c r="O7" s="25">
        <v>3000</v>
      </c>
      <c r="P7" s="25">
        <v>2287</v>
      </c>
      <c r="Q7" s="25">
        <v>8997.11</v>
      </c>
      <c r="R7" s="25">
        <v>203483.36000000002</v>
      </c>
    </row>
    <row r="8" spans="1:23" s="1" customFormat="1" ht="18" hidden="1" customHeight="1" x14ac:dyDescent="0.2">
      <c r="A8" s="38" t="s">
        <v>22</v>
      </c>
      <c r="B8" s="620">
        <v>1316644.0699999998</v>
      </c>
      <c r="C8" s="621">
        <v>683805</v>
      </c>
      <c r="D8" s="621">
        <v>110341.43</v>
      </c>
      <c r="E8" s="621">
        <v>11627.65</v>
      </c>
      <c r="F8" s="621">
        <v>7135</v>
      </c>
      <c r="G8" s="621">
        <v>33415.82</v>
      </c>
      <c r="H8" s="621">
        <v>470319.17</v>
      </c>
      <c r="I8" s="25"/>
      <c r="J8" s="316"/>
      <c r="K8" s="38" t="s">
        <v>22</v>
      </c>
      <c r="L8" s="19">
        <v>446053.47</v>
      </c>
      <c r="M8" s="25">
        <v>209240</v>
      </c>
      <c r="N8" s="25">
        <v>28410</v>
      </c>
      <c r="O8" s="25">
        <v>2994</v>
      </c>
      <c r="P8" s="25">
        <v>2288</v>
      </c>
      <c r="Q8" s="25">
        <v>8603.82</v>
      </c>
      <c r="R8" s="25">
        <v>194517.65</v>
      </c>
    </row>
    <row r="9" spans="1:23" s="1" customFormat="1" ht="18" hidden="1" customHeight="1" x14ac:dyDescent="0.2">
      <c r="A9" s="38" t="s">
        <v>23</v>
      </c>
      <c r="B9" s="620">
        <v>1318318.8400000001</v>
      </c>
      <c r="C9" s="621">
        <v>670329</v>
      </c>
      <c r="D9" s="621">
        <v>112726.56</v>
      </c>
      <c r="E9" s="621">
        <v>11691.84</v>
      </c>
      <c r="F9" s="621">
        <v>7015</v>
      </c>
      <c r="G9" s="621">
        <v>34340.29</v>
      </c>
      <c r="H9" s="621">
        <v>482216.15</v>
      </c>
      <c r="I9" s="25"/>
      <c r="J9" s="316"/>
      <c r="K9" s="38" t="s">
        <v>23</v>
      </c>
      <c r="L9" s="19">
        <v>447886.44</v>
      </c>
      <c r="M9" s="25">
        <v>205788</v>
      </c>
      <c r="N9" s="25">
        <v>29147</v>
      </c>
      <c r="O9" s="25">
        <v>3023</v>
      </c>
      <c r="P9" s="25">
        <v>2202</v>
      </c>
      <c r="Q9" s="25">
        <v>8879.2800000000007</v>
      </c>
      <c r="R9" s="25">
        <v>198847.16</v>
      </c>
    </row>
    <row r="10" spans="1:23" s="1" customFormat="1" ht="18" hidden="1" customHeight="1" x14ac:dyDescent="0.2">
      <c r="A10" s="38" t="s">
        <v>26</v>
      </c>
      <c r="B10" s="620">
        <v>1369002</v>
      </c>
      <c r="C10" s="621">
        <v>709944</v>
      </c>
      <c r="D10" s="621">
        <v>118207.21</v>
      </c>
      <c r="E10" s="621">
        <v>11751.63</v>
      </c>
      <c r="F10" s="621">
        <v>7003</v>
      </c>
      <c r="G10" s="621">
        <v>35016.94</v>
      </c>
      <c r="H10" s="621">
        <v>487079.22</v>
      </c>
      <c r="I10" s="25"/>
      <c r="J10" s="316"/>
      <c r="K10" s="38" t="s">
        <v>26</v>
      </c>
      <c r="L10" s="19">
        <v>462097.51</v>
      </c>
      <c r="M10" s="25">
        <v>216705</v>
      </c>
      <c r="N10" s="25">
        <v>30564</v>
      </c>
      <c r="O10" s="25">
        <v>3039</v>
      </c>
      <c r="P10" s="25">
        <v>2251</v>
      </c>
      <c r="Q10" s="25">
        <v>9054.1299999999992</v>
      </c>
      <c r="R10" s="25">
        <v>200484.38</v>
      </c>
    </row>
    <row r="11" spans="1:23" s="1" customFormat="1" ht="18" hidden="1" customHeight="1" x14ac:dyDescent="0.2">
      <c r="A11" s="38" t="s">
        <v>27</v>
      </c>
      <c r="B11" s="620">
        <v>1425358.64</v>
      </c>
      <c r="C11" s="621">
        <v>769439</v>
      </c>
      <c r="D11" s="621">
        <v>118050.58</v>
      </c>
      <c r="E11" s="621">
        <v>11827.65</v>
      </c>
      <c r="F11" s="621">
        <v>7228</v>
      </c>
      <c r="G11" s="621">
        <v>35240.35</v>
      </c>
      <c r="H11" s="621">
        <v>483573.06</v>
      </c>
      <c r="I11" s="25"/>
      <c r="J11" s="316"/>
      <c r="K11" s="38" t="s">
        <v>27</v>
      </c>
      <c r="L11" s="19">
        <v>479239.02</v>
      </c>
      <c r="M11" s="25">
        <v>235068</v>
      </c>
      <c r="N11" s="25">
        <v>30566</v>
      </c>
      <c r="O11" s="25">
        <v>3062</v>
      </c>
      <c r="P11" s="25">
        <v>2326</v>
      </c>
      <c r="Q11" s="25">
        <v>9124.4699999999993</v>
      </c>
      <c r="R11" s="25">
        <v>199092.55000000002</v>
      </c>
    </row>
    <row r="12" spans="1:23" s="1" customFormat="1" ht="18" hidden="1" customHeight="1" x14ac:dyDescent="0.2">
      <c r="A12" s="38" t="s">
        <v>28</v>
      </c>
      <c r="B12" s="620">
        <v>1350482.59</v>
      </c>
      <c r="C12" s="621">
        <v>720803</v>
      </c>
      <c r="D12" s="621">
        <v>124735.33</v>
      </c>
      <c r="E12" s="621">
        <v>11764.65</v>
      </c>
      <c r="F12" s="621">
        <v>6995</v>
      </c>
      <c r="G12" s="621">
        <v>35138.519999999997</v>
      </c>
      <c r="H12" s="621">
        <v>451046.09</v>
      </c>
      <c r="I12" s="25"/>
      <c r="J12" s="316"/>
      <c r="K12" s="38" t="s">
        <v>28</v>
      </c>
      <c r="L12" s="19">
        <v>451209.2</v>
      </c>
      <c r="M12" s="25">
        <v>218331</v>
      </c>
      <c r="N12" s="25">
        <v>32278</v>
      </c>
      <c r="O12" s="25">
        <v>3044</v>
      </c>
      <c r="P12" s="25">
        <v>2261</v>
      </c>
      <c r="Q12" s="25">
        <v>9092.8799999999992</v>
      </c>
      <c r="R12" s="25">
        <v>186202.32</v>
      </c>
      <c r="T12" s="491"/>
      <c r="U12" s="491"/>
      <c r="V12" s="491"/>
      <c r="W12" s="491"/>
    </row>
    <row r="13" spans="1:23" s="1" customFormat="1" ht="18" hidden="1" customHeight="1" x14ac:dyDescent="0.2">
      <c r="A13" s="38" t="s">
        <v>29</v>
      </c>
      <c r="B13" s="620">
        <v>1389090.2</v>
      </c>
      <c r="C13" s="621">
        <v>728692</v>
      </c>
      <c r="D13" s="621">
        <v>121005.39</v>
      </c>
      <c r="E13" s="621">
        <v>11430.03</v>
      </c>
      <c r="F13" s="621">
        <v>7206</v>
      </c>
      <c r="G13" s="621">
        <v>34619.47</v>
      </c>
      <c r="H13" s="621">
        <v>486137.31</v>
      </c>
      <c r="I13" s="25"/>
      <c r="J13" s="316"/>
      <c r="K13" s="38" t="s">
        <v>29</v>
      </c>
      <c r="L13" s="19">
        <v>467982.19</v>
      </c>
      <c r="M13" s="25">
        <v>222716</v>
      </c>
      <c r="N13" s="25">
        <v>31281</v>
      </c>
      <c r="O13" s="25">
        <v>2955</v>
      </c>
      <c r="P13" s="25">
        <v>2275</v>
      </c>
      <c r="Q13" s="25">
        <v>8949.31</v>
      </c>
      <c r="R13" s="25">
        <v>199805.88</v>
      </c>
    </row>
    <row r="14" spans="1:23" s="1" customFormat="1" ht="18" hidden="1" customHeight="1" x14ac:dyDescent="0.2">
      <c r="A14" s="38" t="s">
        <v>30</v>
      </c>
      <c r="B14" s="620">
        <v>1415738.07</v>
      </c>
      <c r="C14" s="621">
        <v>750818</v>
      </c>
      <c r="D14" s="621">
        <v>127908.76</v>
      </c>
      <c r="E14" s="621">
        <v>11726.31</v>
      </c>
      <c r="F14" s="621">
        <v>7238</v>
      </c>
      <c r="G14" s="621">
        <v>34230.39</v>
      </c>
      <c r="H14" s="621">
        <v>483816.61</v>
      </c>
      <c r="I14" s="25"/>
      <c r="J14" s="316"/>
      <c r="K14" s="38" t="s">
        <v>30</v>
      </c>
      <c r="L14" s="19">
        <v>473006.81</v>
      </c>
      <c r="M14" s="25">
        <v>226891</v>
      </c>
      <c r="N14" s="25">
        <v>33062</v>
      </c>
      <c r="O14" s="25">
        <v>3031</v>
      </c>
      <c r="P14" s="25">
        <v>2331</v>
      </c>
      <c r="Q14" s="25">
        <v>8847.83</v>
      </c>
      <c r="R14" s="25">
        <v>198843.97999999998</v>
      </c>
    </row>
    <row r="15" spans="1:23" s="1" customFormat="1" ht="18" hidden="1" customHeight="1" x14ac:dyDescent="0.2">
      <c r="A15" s="38" t="s">
        <v>31</v>
      </c>
      <c r="B15" s="620">
        <v>1420350.74</v>
      </c>
      <c r="C15" s="621">
        <v>747839</v>
      </c>
      <c r="D15" s="621">
        <v>121518.56</v>
      </c>
      <c r="E15" s="621">
        <v>11981.02</v>
      </c>
      <c r="F15" s="621">
        <v>7107</v>
      </c>
      <c r="G15" s="621">
        <v>34563.32</v>
      </c>
      <c r="H15" s="621">
        <v>497341.84</v>
      </c>
      <c r="I15" s="25"/>
      <c r="J15" s="316"/>
      <c r="K15" s="38" t="s">
        <v>31</v>
      </c>
      <c r="L15" s="19">
        <v>476247.72</v>
      </c>
      <c r="M15" s="25">
        <v>226463</v>
      </c>
      <c r="N15" s="25">
        <v>31384</v>
      </c>
      <c r="O15" s="25">
        <v>3094</v>
      </c>
      <c r="P15" s="25">
        <v>2290</v>
      </c>
      <c r="Q15" s="25">
        <v>8926.4699999999993</v>
      </c>
      <c r="R15" s="25">
        <v>204090.25</v>
      </c>
    </row>
    <row r="16" spans="1:23" s="1" customFormat="1" ht="18" hidden="1" customHeight="1" x14ac:dyDescent="0.2">
      <c r="A16" s="38" t="s">
        <v>32</v>
      </c>
      <c r="B16" s="620">
        <v>1437817.05</v>
      </c>
      <c r="C16" s="621">
        <v>756907</v>
      </c>
      <c r="D16" s="621">
        <v>123833.28</v>
      </c>
      <c r="E16" s="621">
        <v>12020.91</v>
      </c>
      <c r="F16" s="621">
        <v>7118</v>
      </c>
      <c r="G16" s="621">
        <v>35475.29</v>
      </c>
      <c r="H16" s="621">
        <v>502462.57</v>
      </c>
      <c r="I16" s="25"/>
      <c r="J16" s="316"/>
      <c r="K16" s="38" t="s">
        <v>32</v>
      </c>
      <c r="L16" s="19">
        <v>481995.12</v>
      </c>
      <c r="M16" s="25">
        <v>228929</v>
      </c>
      <c r="N16" s="25">
        <v>32006</v>
      </c>
      <c r="O16" s="25">
        <v>3107</v>
      </c>
      <c r="P16" s="25">
        <v>2295</v>
      </c>
      <c r="Q16" s="25">
        <v>9169.07</v>
      </c>
      <c r="R16" s="25">
        <v>206489.05000000002</v>
      </c>
    </row>
    <row r="17" spans="1:18" s="1" customFormat="1" ht="18" hidden="1" customHeight="1" x14ac:dyDescent="0.2">
      <c r="A17" s="38" t="s">
        <v>33</v>
      </c>
      <c r="B17" s="620">
        <v>1434716.98</v>
      </c>
      <c r="C17" s="621">
        <v>755017</v>
      </c>
      <c r="D17" s="621">
        <v>121738.77</v>
      </c>
      <c r="E17" s="621">
        <v>12574.03</v>
      </c>
      <c r="F17" s="621">
        <v>7164</v>
      </c>
      <c r="G17" s="621">
        <v>35198.870000000003</v>
      </c>
      <c r="H17" s="621">
        <v>503024.31</v>
      </c>
      <c r="I17" s="25"/>
      <c r="J17" s="316"/>
      <c r="K17" s="38" t="s">
        <v>33</v>
      </c>
      <c r="L17" s="19">
        <v>482388.49</v>
      </c>
      <c r="M17" s="25">
        <v>229832</v>
      </c>
      <c r="N17" s="25">
        <v>31480</v>
      </c>
      <c r="O17" s="25">
        <v>3252</v>
      </c>
      <c r="P17" s="25">
        <v>2304</v>
      </c>
      <c r="Q17" s="25">
        <v>9102.0300000000007</v>
      </c>
      <c r="R17" s="25">
        <v>206418.46</v>
      </c>
    </row>
    <row r="18" spans="1:18" s="1" customFormat="1" ht="18" hidden="1" customHeight="1" x14ac:dyDescent="0.2">
      <c r="A18" s="38" t="s">
        <v>34</v>
      </c>
      <c r="B18" s="620">
        <v>1379552.56</v>
      </c>
      <c r="C18" s="621">
        <v>699102</v>
      </c>
      <c r="D18" s="621">
        <v>114687.01</v>
      </c>
      <c r="E18" s="621">
        <v>12585.3</v>
      </c>
      <c r="F18" s="621">
        <v>7162</v>
      </c>
      <c r="G18" s="621">
        <v>34850.25</v>
      </c>
      <c r="H18" s="621">
        <v>511166</v>
      </c>
      <c r="I18" s="25"/>
      <c r="J18" s="316"/>
      <c r="K18" s="38" t="s">
        <v>34</v>
      </c>
      <c r="L18" s="19">
        <v>467786.14</v>
      </c>
      <c r="M18" s="25">
        <v>214008</v>
      </c>
      <c r="N18" s="25">
        <v>29628</v>
      </c>
      <c r="O18" s="25">
        <v>3251</v>
      </c>
      <c r="P18" s="25">
        <v>2300</v>
      </c>
      <c r="Q18" s="25">
        <v>9003.25</v>
      </c>
      <c r="R18" s="25">
        <v>209595.89</v>
      </c>
    </row>
    <row r="19" spans="1:18" s="1" customFormat="1" ht="5.0999999999999996" hidden="1" customHeight="1" x14ac:dyDescent="0.25">
      <c r="A19" s="39"/>
      <c r="B19" s="622"/>
      <c r="C19" s="623"/>
      <c r="D19" s="623"/>
      <c r="E19" s="623"/>
      <c r="F19" s="623"/>
      <c r="G19" s="623"/>
      <c r="H19" s="624"/>
      <c r="I19" s="580"/>
      <c r="K19" s="39"/>
      <c r="L19" s="41"/>
      <c r="M19" s="43"/>
      <c r="N19" s="43"/>
      <c r="O19" s="43"/>
      <c r="P19" s="43"/>
      <c r="Q19" s="43"/>
      <c r="R19" s="43"/>
    </row>
    <row r="20" spans="1:18" ht="12.95" hidden="1" customHeight="1" x14ac:dyDescent="0.2">
      <c r="A20" s="615"/>
      <c r="B20" s="615"/>
      <c r="C20" s="615"/>
      <c r="D20" s="615"/>
      <c r="E20" s="615"/>
      <c r="F20" s="615"/>
      <c r="G20" s="615"/>
      <c r="H20" s="625" t="s">
        <v>49</v>
      </c>
      <c r="I20" s="366"/>
      <c r="K20" s="68"/>
      <c r="R20" s="366" t="s">
        <v>49</v>
      </c>
    </row>
    <row r="21" spans="1:18" hidden="1" x14ac:dyDescent="0.2">
      <c r="A21" s="626"/>
      <c r="B21" s="626"/>
      <c r="C21" s="626"/>
      <c r="D21" s="626"/>
      <c r="E21" s="626"/>
      <c r="F21" s="626"/>
      <c r="G21" s="626"/>
      <c r="H21" s="626"/>
    </row>
    <row r="22" spans="1:18" s="4" customFormat="1" ht="14.1" hidden="1" customHeight="1" x14ac:dyDescent="0.2">
      <c r="A22" s="613" t="s">
        <v>307</v>
      </c>
      <c r="B22" s="613"/>
      <c r="C22" s="613"/>
      <c r="D22" s="613"/>
      <c r="E22" s="613"/>
      <c r="F22" s="613"/>
      <c r="G22" s="613"/>
      <c r="H22" s="613"/>
      <c r="I22" s="3"/>
      <c r="K22" s="3" t="str">
        <f>A22</f>
        <v>16.11   PUNO: FACTURACIÓN MENSUAL  DE AGUA POTABLE Y ALCANTARILLADO POR LOCALIDADES, 2021 - 2024</v>
      </c>
    </row>
    <row r="23" spans="1:18" s="4" customFormat="1" ht="11.1" hidden="1" customHeight="1" x14ac:dyDescent="0.2">
      <c r="A23" s="612" t="s">
        <v>209</v>
      </c>
      <c r="B23" s="35"/>
      <c r="C23" s="35"/>
      <c r="D23" s="35"/>
      <c r="E23" s="35"/>
      <c r="F23" s="35"/>
      <c r="G23" s="681"/>
      <c r="H23" s="681"/>
      <c r="I23" s="358"/>
      <c r="K23" s="81" t="str">
        <f>A23</f>
        <v xml:space="preserve">         (Soles)</v>
      </c>
    </row>
    <row r="24" spans="1:18" s="1" customFormat="1" ht="14.1" hidden="1" customHeight="1" x14ac:dyDescent="0.2">
      <c r="A24" s="696" t="s">
        <v>25</v>
      </c>
      <c r="B24" s="702" t="s">
        <v>35</v>
      </c>
      <c r="C24" s="703"/>
      <c r="D24" s="703"/>
      <c r="E24" s="703"/>
      <c r="F24" s="703"/>
      <c r="G24" s="703"/>
      <c r="H24" s="703"/>
      <c r="I24" s="8"/>
      <c r="K24" s="690" t="s">
        <v>25</v>
      </c>
      <c r="L24" s="693" t="s">
        <v>36</v>
      </c>
      <c r="M24" s="693"/>
      <c r="N24" s="693"/>
      <c r="O24" s="693"/>
      <c r="P24" s="693"/>
      <c r="Q24" s="693"/>
      <c r="R24" s="693"/>
    </row>
    <row r="25" spans="1:18" s="1" customFormat="1" ht="14.1" hidden="1" customHeight="1" x14ac:dyDescent="0.2">
      <c r="A25" s="697"/>
      <c r="B25" s="618" t="s">
        <v>2</v>
      </c>
      <c r="C25" s="490" t="s">
        <v>0</v>
      </c>
      <c r="D25" s="490" t="s">
        <v>4</v>
      </c>
      <c r="E25" s="490" t="s">
        <v>7</v>
      </c>
      <c r="F25" s="490" t="s">
        <v>24</v>
      </c>
      <c r="G25" s="490" t="s">
        <v>3</v>
      </c>
      <c r="H25" s="619" t="s">
        <v>12</v>
      </c>
      <c r="I25" s="42"/>
      <c r="K25" s="691"/>
      <c r="L25" s="37" t="s">
        <v>2</v>
      </c>
      <c r="M25" s="18" t="s">
        <v>0</v>
      </c>
      <c r="N25" s="18" t="s">
        <v>4</v>
      </c>
      <c r="O25" s="18" t="s">
        <v>7</v>
      </c>
      <c r="P25" s="18" t="s">
        <v>24</v>
      </c>
      <c r="Q25" s="18" t="s">
        <v>3</v>
      </c>
      <c r="R25" s="18" t="s">
        <v>12</v>
      </c>
    </row>
    <row r="26" spans="1:18" s="1" customFormat="1" ht="18" hidden="1" customHeight="1" x14ac:dyDescent="0.2">
      <c r="A26" s="614">
        <v>2020</v>
      </c>
      <c r="B26" s="35"/>
      <c r="C26" s="35"/>
      <c r="D26" s="35"/>
      <c r="E26" s="35"/>
      <c r="F26" s="35"/>
      <c r="G26" s="35"/>
      <c r="H26" s="35"/>
      <c r="I26" s="8"/>
      <c r="K26" s="36">
        <v>2020</v>
      </c>
      <c r="L26" s="42"/>
      <c r="M26" s="42"/>
      <c r="N26" s="42"/>
      <c r="O26" s="42"/>
      <c r="P26" s="42"/>
      <c r="Q26" s="42"/>
      <c r="R26" s="42"/>
    </row>
    <row r="27" spans="1:18" s="1" customFormat="1" ht="18" hidden="1" customHeight="1" x14ac:dyDescent="0.2">
      <c r="A27" s="614" t="s">
        <v>2</v>
      </c>
      <c r="B27" s="620">
        <v>15528805.460000001</v>
      </c>
      <c r="C27" s="620">
        <v>7435343.9900000002</v>
      </c>
      <c r="D27" s="620">
        <v>1651577.2</v>
      </c>
      <c r="E27" s="620">
        <v>136882.91999999998</v>
      </c>
      <c r="F27" s="620">
        <v>81079.31</v>
      </c>
      <c r="G27" s="620">
        <v>408472.94999999995</v>
      </c>
      <c r="H27" s="620">
        <v>5815449.0900000008</v>
      </c>
      <c r="I27" s="19"/>
      <c r="K27" s="36" t="s">
        <v>2</v>
      </c>
      <c r="L27" s="19">
        <v>5369948.3099999996</v>
      </c>
      <c r="M27" s="19">
        <v>2389781.3200000003</v>
      </c>
      <c r="N27" s="19">
        <v>418179</v>
      </c>
      <c r="O27" s="19">
        <v>34659</v>
      </c>
      <c r="P27" s="19">
        <v>26221.83</v>
      </c>
      <c r="Q27" s="19">
        <v>105449.43000000001</v>
      </c>
      <c r="R27" s="19">
        <v>2395657.73</v>
      </c>
    </row>
    <row r="28" spans="1:18" s="1" customFormat="1" ht="18" hidden="1" customHeight="1" x14ac:dyDescent="0.2">
      <c r="A28" s="38" t="s">
        <v>21</v>
      </c>
      <c r="B28" s="620">
        <v>1462728.21</v>
      </c>
      <c r="C28" s="621">
        <v>746123</v>
      </c>
      <c r="D28" s="621">
        <v>140798.10999999999</v>
      </c>
      <c r="E28" s="621">
        <v>12932.47</v>
      </c>
      <c r="F28" s="621">
        <v>7319</v>
      </c>
      <c r="G28" s="621">
        <v>34349.61</v>
      </c>
      <c r="H28" s="621">
        <v>521206.02</v>
      </c>
      <c r="I28" s="25"/>
      <c r="K28" s="38" t="s">
        <v>21</v>
      </c>
      <c r="L28" s="19">
        <v>502728.91000000003</v>
      </c>
      <c r="M28" s="25">
        <v>238819</v>
      </c>
      <c r="N28" s="25">
        <v>35650</v>
      </c>
      <c r="O28" s="25">
        <v>3275</v>
      </c>
      <c r="P28" s="25">
        <v>2347</v>
      </c>
      <c r="Q28" s="25">
        <v>8894.89</v>
      </c>
      <c r="R28" s="25">
        <v>213743.02</v>
      </c>
    </row>
    <row r="29" spans="1:18" s="1" customFormat="1" ht="18" hidden="1" customHeight="1" x14ac:dyDescent="0.2">
      <c r="A29" s="38" t="s">
        <v>22</v>
      </c>
      <c r="B29" s="620">
        <v>1276143.6700000002</v>
      </c>
      <c r="C29" s="621">
        <v>722846</v>
      </c>
      <c r="D29" s="621">
        <v>0</v>
      </c>
      <c r="E29" s="621">
        <v>12954.81</v>
      </c>
      <c r="F29" s="621">
        <v>7232</v>
      </c>
      <c r="G29" s="621">
        <v>34546.78</v>
      </c>
      <c r="H29" s="621">
        <v>498564.08</v>
      </c>
      <c r="I29" s="25"/>
      <c r="K29" s="38" t="s">
        <v>22</v>
      </c>
      <c r="L29" s="19">
        <v>450905.52</v>
      </c>
      <c r="M29" s="25">
        <v>231584</v>
      </c>
      <c r="N29" s="25">
        <v>0</v>
      </c>
      <c r="O29" s="25">
        <v>3280</v>
      </c>
      <c r="P29" s="25">
        <v>2324</v>
      </c>
      <c r="Q29" s="25">
        <v>8934.35</v>
      </c>
      <c r="R29" s="25">
        <v>204783.17</v>
      </c>
    </row>
    <row r="30" spans="1:18" s="1" customFormat="1" ht="18" hidden="1" customHeight="1" x14ac:dyDescent="0.2">
      <c r="A30" s="38" t="s">
        <v>23</v>
      </c>
      <c r="B30" s="620">
        <v>1516885.08</v>
      </c>
      <c r="C30" s="621">
        <v>650451</v>
      </c>
      <c r="D30" s="621">
        <v>308173.27</v>
      </c>
      <c r="E30" s="621">
        <v>9693.34</v>
      </c>
      <c r="F30" s="621">
        <v>6913</v>
      </c>
      <c r="G30" s="621">
        <v>35153.07</v>
      </c>
      <c r="H30" s="621">
        <v>506501.4</v>
      </c>
      <c r="I30" s="25"/>
      <c r="K30" s="38" t="s">
        <v>23</v>
      </c>
      <c r="L30" s="19">
        <v>510513.35000000003</v>
      </c>
      <c r="M30" s="25">
        <v>210974</v>
      </c>
      <c r="N30" s="25">
        <v>78029</v>
      </c>
      <c r="O30" s="25">
        <v>2454</v>
      </c>
      <c r="P30" s="25">
        <v>2233</v>
      </c>
      <c r="Q30" s="25">
        <v>9094.58</v>
      </c>
      <c r="R30" s="25">
        <v>207728.77000000002</v>
      </c>
    </row>
    <row r="31" spans="1:18" s="1" customFormat="1" ht="18" hidden="1" customHeight="1" x14ac:dyDescent="0.2">
      <c r="A31" s="38" t="s">
        <v>26</v>
      </c>
      <c r="B31" s="620">
        <v>1230225.26</v>
      </c>
      <c r="C31" s="621">
        <v>573065</v>
      </c>
      <c r="D31" s="621">
        <v>137356.21</v>
      </c>
      <c r="E31" s="621">
        <v>8368.5400000000009</v>
      </c>
      <c r="F31" s="621">
        <v>6778</v>
      </c>
      <c r="G31" s="621">
        <v>34805.839999999997</v>
      </c>
      <c r="H31" s="621">
        <v>469851.67</v>
      </c>
      <c r="I31" s="25"/>
      <c r="K31" s="38" t="s">
        <v>26</v>
      </c>
      <c r="L31" s="19">
        <v>436150</v>
      </c>
      <c r="M31" s="25">
        <v>194025</v>
      </c>
      <c r="N31" s="25">
        <v>34779</v>
      </c>
      <c r="O31" s="25">
        <v>2119</v>
      </c>
      <c r="P31" s="25">
        <v>2191</v>
      </c>
      <c r="Q31" s="25">
        <v>8992.34</v>
      </c>
      <c r="R31" s="25">
        <v>194043.66</v>
      </c>
    </row>
    <row r="32" spans="1:18" s="1" customFormat="1" ht="18" hidden="1" customHeight="1" x14ac:dyDescent="0.2">
      <c r="A32" s="38" t="s">
        <v>27</v>
      </c>
      <c r="B32" s="620">
        <v>1206212.96</v>
      </c>
      <c r="C32" s="621">
        <v>561279</v>
      </c>
      <c r="D32" s="621">
        <v>137696.51999999999</v>
      </c>
      <c r="E32" s="621">
        <v>10231.469999999999</v>
      </c>
      <c r="F32" s="621">
        <v>6543</v>
      </c>
      <c r="G32" s="621">
        <v>33561.79</v>
      </c>
      <c r="H32" s="621">
        <v>456901.18</v>
      </c>
      <c r="I32" s="25"/>
      <c r="K32" s="38" t="s">
        <v>27</v>
      </c>
      <c r="L32" s="19">
        <v>418199.22</v>
      </c>
      <c r="M32" s="25">
        <v>181494</v>
      </c>
      <c r="N32" s="25">
        <v>34865</v>
      </c>
      <c r="O32" s="25">
        <v>2591</v>
      </c>
      <c r="P32" s="25">
        <v>2119</v>
      </c>
      <c r="Q32" s="25">
        <v>8651.24</v>
      </c>
      <c r="R32" s="25">
        <v>188478.98</v>
      </c>
    </row>
    <row r="33" spans="1:18" s="1" customFormat="1" ht="18" hidden="1" customHeight="1" x14ac:dyDescent="0.2">
      <c r="A33" s="38" t="s">
        <v>28</v>
      </c>
      <c r="B33" s="620">
        <v>1209444.68</v>
      </c>
      <c r="C33" s="621">
        <v>560689</v>
      </c>
      <c r="D33" s="621">
        <v>135837.01</v>
      </c>
      <c r="E33" s="621">
        <v>9893.44</v>
      </c>
      <c r="F33" s="621">
        <v>6464</v>
      </c>
      <c r="G33" s="621">
        <v>33332.97</v>
      </c>
      <c r="H33" s="621">
        <v>463228.26</v>
      </c>
      <c r="I33" s="25"/>
      <c r="K33" s="38" t="s">
        <v>28</v>
      </c>
      <c r="L33" s="19">
        <v>418483.91000000003</v>
      </c>
      <c r="M33" s="25">
        <v>179685</v>
      </c>
      <c r="N33" s="25">
        <v>34394</v>
      </c>
      <c r="O33" s="25">
        <v>2505</v>
      </c>
      <c r="P33" s="25">
        <v>2096</v>
      </c>
      <c r="Q33" s="25">
        <v>8609.1</v>
      </c>
      <c r="R33" s="25">
        <v>191194.81</v>
      </c>
    </row>
    <row r="34" spans="1:18" s="1" customFormat="1" ht="18" hidden="1" customHeight="1" x14ac:dyDescent="0.2">
      <c r="A34" s="38" t="s">
        <v>29</v>
      </c>
      <c r="B34" s="620">
        <v>1258962.94</v>
      </c>
      <c r="C34" s="621">
        <v>600795</v>
      </c>
      <c r="D34" s="621">
        <v>131951</v>
      </c>
      <c r="E34" s="621">
        <v>10675.87</v>
      </c>
      <c r="F34" s="621">
        <v>6606</v>
      </c>
      <c r="G34" s="621">
        <v>33653.29</v>
      </c>
      <c r="H34" s="621">
        <v>475281.78</v>
      </c>
      <c r="I34" s="25"/>
      <c r="K34" s="38" t="s">
        <v>29</v>
      </c>
      <c r="L34" s="19">
        <v>433823.1</v>
      </c>
      <c r="M34" s="25">
        <v>190929</v>
      </c>
      <c r="N34" s="25">
        <v>33410</v>
      </c>
      <c r="O34" s="25">
        <v>2703</v>
      </c>
      <c r="P34" s="25">
        <v>2136</v>
      </c>
      <c r="Q34" s="25">
        <v>8676.7999999999993</v>
      </c>
      <c r="R34" s="25">
        <v>195968.30000000002</v>
      </c>
    </row>
    <row r="35" spans="1:18" s="1" customFormat="1" ht="18" hidden="1" customHeight="1" x14ac:dyDescent="0.2">
      <c r="A35" s="38" t="s">
        <v>30</v>
      </c>
      <c r="B35" s="620">
        <v>1235268.23</v>
      </c>
      <c r="C35" s="621">
        <v>574724</v>
      </c>
      <c r="D35" s="621">
        <v>132765.6</v>
      </c>
      <c r="E35" s="621">
        <v>11782.46</v>
      </c>
      <c r="F35" s="621">
        <v>6565</v>
      </c>
      <c r="G35" s="621">
        <v>33799.22</v>
      </c>
      <c r="H35" s="621">
        <v>475631.95</v>
      </c>
      <c r="I35" s="25"/>
      <c r="K35" s="38" t="s">
        <v>30</v>
      </c>
      <c r="L35" s="19">
        <v>427031.07</v>
      </c>
      <c r="M35" s="25">
        <v>183469</v>
      </c>
      <c r="N35" s="25">
        <v>33616</v>
      </c>
      <c r="O35" s="25">
        <v>2983</v>
      </c>
      <c r="P35" s="25">
        <v>2125</v>
      </c>
      <c r="Q35" s="25">
        <v>8713.9599999999991</v>
      </c>
      <c r="R35" s="25">
        <v>196124.11000000002</v>
      </c>
    </row>
    <row r="36" spans="1:18" s="1" customFormat="1" ht="18" hidden="1" customHeight="1" x14ac:dyDescent="0.2">
      <c r="A36" s="38" t="s">
        <v>31</v>
      </c>
      <c r="B36" s="620">
        <v>1274499.79</v>
      </c>
      <c r="C36" s="621">
        <v>613141</v>
      </c>
      <c r="D36" s="621">
        <v>128906.38</v>
      </c>
      <c r="E36" s="621">
        <v>12440.51</v>
      </c>
      <c r="F36" s="621">
        <v>6648</v>
      </c>
      <c r="G36" s="621">
        <v>33313.61</v>
      </c>
      <c r="H36" s="621">
        <v>480050.29</v>
      </c>
      <c r="I36" s="25"/>
      <c r="K36" s="38" t="s">
        <v>31</v>
      </c>
      <c r="L36" s="19">
        <v>444730.42000000004</v>
      </c>
      <c r="M36" s="25">
        <v>200176</v>
      </c>
      <c r="N36" s="25">
        <v>32639</v>
      </c>
      <c r="O36" s="25">
        <v>3150</v>
      </c>
      <c r="P36" s="25">
        <v>2151</v>
      </c>
      <c r="Q36" s="25">
        <v>8595.44</v>
      </c>
      <c r="R36" s="25">
        <v>198018.98</v>
      </c>
    </row>
    <row r="37" spans="1:18" s="1" customFormat="1" ht="18" hidden="1" customHeight="1" x14ac:dyDescent="0.2">
      <c r="A37" s="38" t="s">
        <v>32</v>
      </c>
      <c r="B37" s="620">
        <v>1267329.79</v>
      </c>
      <c r="C37" s="621">
        <v>600785.63</v>
      </c>
      <c r="D37" s="621">
        <v>129657.43</v>
      </c>
      <c r="E37" s="621">
        <v>12703.6</v>
      </c>
      <c r="F37" s="621">
        <v>6681.49</v>
      </c>
      <c r="G37" s="621">
        <v>33514.239999999998</v>
      </c>
      <c r="H37" s="621">
        <v>483987.4</v>
      </c>
      <c r="I37" s="25"/>
      <c r="K37" s="38" t="s">
        <v>32</v>
      </c>
      <c r="L37" s="19">
        <v>437439.63</v>
      </c>
      <c r="M37" s="25">
        <v>190848.51</v>
      </c>
      <c r="N37" s="25">
        <v>32829</v>
      </c>
      <c r="O37" s="25">
        <v>3217</v>
      </c>
      <c r="P37" s="25">
        <v>2162.6200000000003</v>
      </c>
      <c r="Q37" s="25">
        <v>8639.98</v>
      </c>
      <c r="R37" s="25">
        <v>199742.52000000002</v>
      </c>
    </row>
    <row r="38" spans="1:18" s="1" customFormat="1" ht="18" hidden="1" customHeight="1" x14ac:dyDescent="0.2">
      <c r="A38" s="38" t="s">
        <v>33</v>
      </c>
      <c r="B38" s="620">
        <v>1289472.8900000001</v>
      </c>
      <c r="C38" s="621">
        <v>616399.66</v>
      </c>
      <c r="D38" s="621">
        <v>134189.72</v>
      </c>
      <c r="E38" s="621">
        <v>12504.61</v>
      </c>
      <c r="F38" s="621">
        <v>6648.4</v>
      </c>
      <c r="G38" s="621">
        <v>33836.370000000003</v>
      </c>
      <c r="H38" s="621">
        <v>485894.13</v>
      </c>
      <c r="I38" s="25"/>
      <c r="K38" s="38" t="s">
        <v>33</v>
      </c>
      <c r="L38" s="19">
        <v>444370.89</v>
      </c>
      <c r="M38" s="25">
        <v>195971.56999999998</v>
      </c>
      <c r="N38" s="25">
        <v>33977</v>
      </c>
      <c r="O38" s="25">
        <v>3166</v>
      </c>
      <c r="P38" s="25">
        <v>2155.2000000000003</v>
      </c>
      <c r="Q38" s="25">
        <v>8714.52</v>
      </c>
      <c r="R38" s="25">
        <v>200386.6</v>
      </c>
    </row>
    <row r="39" spans="1:18" s="1" customFormat="1" ht="18" hidden="1" customHeight="1" x14ac:dyDescent="0.2">
      <c r="A39" s="38" t="s">
        <v>34</v>
      </c>
      <c r="B39" s="620">
        <v>1301631.9600000002</v>
      </c>
      <c r="C39" s="621">
        <v>615045.70000000007</v>
      </c>
      <c r="D39" s="621">
        <v>134245.95000000001</v>
      </c>
      <c r="E39" s="621">
        <v>12701.8</v>
      </c>
      <c r="F39" s="621">
        <v>6681.42</v>
      </c>
      <c r="G39" s="621">
        <v>34606.160000000003</v>
      </c>
      <c r="H39" s="621">
        <v>498350.93</v>
      </c>
      <c r="I39" s="25"/>
      <c r="K39" s="38" t="s">
        <v>34</v>
      </c>
      <c r="L39" s="19">
        <v>445572.29000000004</v>
      </c>
      <c r="M39" s="25">
        <v>191806.24000000002</v>
      </c>
      <c r="N39" s="25">
        <v>33991</v>
      </c>
      <c r="O39" s="25">
        <v>3216</v>
      </c>
      <c r="P39" s="25">
        <v>2182.0100000000002</v>
      </c>
      <c r="Q39" s="25">
        <v>8932.23</v>
      </c>
      <c r="R39" s="25">
        <v>205444.81</v>
      </c>
    </row>
    <row r="40" spans="1:18" s="1" customFormat="1" ht="5.0999999999999996" hidden="1" customHeight="1" x14ac:dyDescent="0.2">
      <c r="A40" s="39"/>
      <c r="B40" s="622"/>
      <c r="C40" s="627"/>
      <c r="D40" s="627"/>
      <c r="E40" s="627"/>
      <c r="F40" s="627"/>
      <c r="G40" s="627"/>
      <c r="H40" s="627"/>
      <c r="I40" s="25"/>
      <c r="K40" s="39"/>
      <c r="L40" s="312"/>
      <c r="M40" s="312"/>
      <c r="N40" s="312"/>
      <c r="O40" s="312"/>
      <c r="P40" s="312"/>
      <c r="Q40" s="312"/>
      <c r="R40" s="312"/>
    </row>
    <row r="41" spans="1:18" ht="11.1" hidden="1" customHeight="1" x14ac:dyDescent="0.2">
      <c r="A41" s="615"/>
      <c r="B41" s="615"/>
      <c r="C41" s="615"/>
      <c r="D41" s="615"/>
      <c r="E41" s="615"/>
      <c r="F41" s="615"/>
      <c r="G41" s="615"/>
      <c r="H41" s="625" t="s">
        <v>49</v>
      </c>
      <c r="I41" s="366"/>
      <c r="K41" s="68"/>
      <c r="R41" s="366" t="s">
        <v>49</v>
      </c>
    </row>
    <row r="42" spans="1:18" hidden="1" x14ac:dyDescent="0.2">
      <c r="A42" s="626"/>
      <c r="B42" s="626"/>
      <c r="C42" s="626"/>
      <c r="D42" s="626"/>
      <c r="E42" s="626"/>
      <c r="F42" s="626"/>
      <c r="G42" s="626"/>
      <c r="H42" s="626"/>
    </row>
    <row r="43" spans="1:18" ht="14.1" customHeight="1" x14ac:dyDescent="0.2">
      <c r="A43" s="633" t="s">
        <v>330</v>
      </c>
      <c r="B43" s="633"/>
      <c r="C43" s="633"/>
      <c r="D43" s="633"/>
      <c r="E43" s="633"/>
      <c r="F43" s="633"/>
      <c r="G43" s="633"/>
      <c r="H43" s="633"/>
      <c r="I43" s="3"/>
      <c r="K43" s="633" t="str">
        <f>A43</f>
        <v>16.11 PUNO: FACTURACIÓN MENSUAL DE AGUA POTABLE Y ALCANTARILLADO POR LOCALIDADES, 2021 - 2024</v>
      </c>
      <c r="L43" s="633"/>
      <c r="M43" s="633"/>
      <c r="N43" s="633"/>
      <c r="O43" s="633"/>
      <c r="P43" s="633"/>
      <c r="Q43" s="633"/>
      <c r="R43" s="633"/>
    </row>
    <row r="44" spans="1:18" ht="11.1" customHeight="1" x14ac:dyDescent="0.2">
      <c r="A44" s="607" t="s">
        <v>333</v>
      </c>
      <c r="B44" s="6"/>
      <c r="C44" s="6"/>
      <c r="D44" s="6"/>
      <c r="E44" s="6"/>
      <c r="F44" s="6"/>
      <c r="G44" s="685"/>
      <c r="H44" s="685"/>
      <c r="I44" s="358"/>
      <c r="K44" s="607" t="s">
        <v>333</v>
      </c>
      <c r="L44" s="4"/>
      <c r="M44" s="4"/>
      <c r="N44" s="4"/>
      <c r="O44" s="4"/>
      <c r="P44" s="4"/>
      <c r="Q44" s="4"/>
      <c r="R44" s="366"/>
    </row>
    <row r="45" spans="1:18" ht="5.0999999999999996" customHeight="1" x14ac:dyDescent="0.2">
      <c r="A45" s="607"/>
      <c r="B45" s="6"/>
      <c r="C45" s="6"/>
      <c r="D45" s="6"/>
      <c r="E45" s="6"/>
      <c r="F45" s="6"/>
      <c r="G45" s="358"/>
      <c r="H45" s="358"/>
      <c r="I45" s="358"/>
      <c r="K45" s="607"/>
      <c r="L45" s="4"/>
      <c r="M45" s="4"/>
      <c r="N45" s="4"/>
      <c r="O45" s="4"/>
      <c r="P45" s="4"/>
      <c r="Q45" s="4"/>
      <c r="R45" s="366"/>
    </row>
    <row r="46" spans="1:18" ht="14.1" customHeight="1" x14ac:dyDescent="0.2">
      <c r="A46" s="690" t="s">
        <v>25</v>
      </c>
      <c r="B46" s="692" t="s">
        <v>35</v>
      </c>
      <c r="C46" s="693"/>
      <c r="D46" s="693"/>
      <c r="E46" s="693"/>
      <c r="F46" s="693"/>
      <c r="G46" s="693"/>
      <c r="H46" s="693"/>
      <c r="I46" s="8"/>
      <c r="K46" s="690" t="s">
        <v>25</v>
      </c>
      <c r="L46" s="693" t="s">
        <v>36</v>
      </c>
      <c r="M46" s="693"/>
      <c r="N46" s="693"/>
      <c r="O46" s="693"/>
      <c r="P46" s="693"/>
      <c r="Q46" s="693"/>
      <c r="R46" s="693"/>
    </row>
    <row r="47" spans="1:18" ht="14.1" customHeight="1" x14ac:dyDescent="0.2">
      <c r="A47" s="691"/>
      <c r="B47" s="17" t="s">
        <v>2</v>
      </c>
      <c r="C47" s="18" t="s">
        <v>0</v>
      </c>
      <c r="D47" s="18" t="s">
        <v>4</v>
      </c>
      <c r="E47" s="18" t="s">
        <v>7</v>
      </c>
      <c r="F47" s="18" t="s">
        <v>24</v>
      </c>
      <c r="G47" s="18" t="s">
        <v>3</v>
      </c>
      <c r="H47" s="37" t="s">
        <v>12</v>
      </c>
      <c r="I47" s="42"/>
      <c r="K47" s="691"/>
      <c r="L47" s="37" t="s">
        <v>2</v>
      </c>
      <c r="M47" s="18" t="s">
        <v>0</v>
      </c>
      <c r="N47" s="18" t="s">
        <v>4</v>
      </c>
      <c r="O47" s="18" t="s">
        <v>7</v>
      </c>
      <c r="P47" s="18" t="s">
        <v>24</v>
      </c>
      <c r="Q47" s="18" t="s">
        <v>3</v>
      </c>
      <c r="R47" s="18" t="s">
        <v>12</v>
      </c>
    </row>
    <row r="48" spans="1:18" ht="5.0999999999999996" customHeight="1" x14ac:dyDescent="0.2">
      <c r="A48" s="597"/>
      <c r="B48" s="42"/>
      <c r="C48" s="42"/>
      <c r="D48" s="42"/>
      <c r="E48" s="42"/>
      <c r="F48" s="42"/>
      <c r="G48" s="42"/>
      <c r="H48" s="42"/>
      <c r="I48" s="42"/>
      <c r="K48" s="597"/>
      <c r="L48" s="42"/>
      <c r="M48" s="42"/>
      <c r="N48" s="42"/>
      <c r="O48" s="42"/>
      <c r="P48" s="42"/>
      <c r="Q48" s="42"/>
      <c r="R48" s="42"/>
    </row>
    <row r="49" spans="1:24" ht="18" customHeight="1" x14ac:dyDescent="0.2">
      <c r="A49" s="36">
        <v>2021</v>
      </c>
      <c r="B49" s="8"/>
      <c r="C49" s="8"/>
      <c r="D49" s="8"/>
      <c r="E49" s="8"/>
      <c r="F49" s="8"/>
      <c r="G49" s="8"/>
      <c r="H49" s="8"/>
      <c r="I49" s="8"/>
      <c r="K49" s="36">
        <v>2021</v>
      </c>
      <c r="L49" s="42"/>
      <c r="M49" s="42"/>
      <c r="N49" s="42"/>
      <c r="O49" s="42"/>
      <c r="P49" s="42"/>
      <c r="Q49" s="42"/>
      <c r="R49" s="42"/>
    </row>
    <row r="50" spans="1:24" ht="18" customHeight="1" x14ac:dyDescent="0.2">
      <c r="A50" s="36" t="s">
        <v>2</v>
      </c>
      <c r="B50" s="19">
        <f>SUM(C50:H50)</f>
        <v>17071289.26797048</v>
      </c>
      <c r="C50" s="19">
        <f t="shared" ref="C50:H50" si="0">SUM(C51:C62)</f>
        <v>7576145.290000001</v>
      </c>
      <c r="D50" s="19">
        <f t="shared" si="0"/>
        <v>1584547.87</v>
      </c>
      <c r="E50" s="19">
        <f t="shared" si="0"/>
        <v>158777.03797047999</v>
      </c>
      <c r="F50" s="19">
        <f t="shared" si="0"/>
        <v>84301.989999999991</v>
      </c>
      <c r="G50" s="19">
        <f t="shared" si="0"/>
        <v>429636.94999999995</v>
      </c>
      <c r="H50" s="19">
        <f t="shared" si="0"/>
        <v>7237880.1299999999</v>
      </c>
      <c r="I50" s="19"/>
      <c r="K50" s="36" t="s">
        <v>2</v>
      </c>
      <c r="L50" s="19">
        <f>SUM(M50:R50)</f>
        <v>2928707.27</v>
      </c>
      <c r="M50" s="19">
        <v>1302814</v>
      </c>
      <c r="N50" s="19">
        <v>272640</v>
      </c>
      <c r="O50" s="19">
        <v>26359</v>
      </c>
      <c r="P50" s="19">
        <v>13001</v>
      </c>
      <c r="Q50" s="19">
        <v>82729.909999999989</v>
      </c>
      <c r="R50" s="19">
        <v>1231163.3600000001</v>
      </c>
    </row>
    <row r="51" spans="1:24" ht="18" customHeight="1" x14ac:dyDescent="0.2">
      <c r="A51" s="38" t="s">
        <v>21</v>
      </c>
      <c r="B51" s="19">
        <f t="shared" ref="B51:B62" si="1">SUM(C51:H51)</f>
        <v>1355884.7799999998</v>
      </c>
      <c r="C51" s="25">
        <v>601672</v>
      </c>
      <c r="D51" s="25">
        <v>121843.43</v>
      </c>
      <c r="E51" s="25">
        <v>12803.09</v>
      </c>
      <c r="F51" s="25">
        <v>6593</v>
      </c>
      <c r="G51" s="25">
        <v>34583.97</v>
      </c>
      <c r="H51" s="25">
        <v>578389.29</v>
      </c>
      <c r="I51" s="25"/>
      <c r="K51" s="38" t="s">
        <v>21</v>
      </c>
      <c r="L51" s="19">
        <f t="shared" ref="L51:L59" si="2">SUM(M51:R51)</f>
        <v>489601.82</v>
      </c>
      <c r="M51" s="25">
        <v>196743</v>
      </c>
      <c r="N51" s="25">
        <v>34787</v>
      </c>
      <c r="O51" s="25">
        <v>3242</v>
      </c>
      <c r="P51" s="25">
        <v>2187</v>
      </c>
      <c r="Q51" s="25">
        <v>8916.89</v>
      </c>
      <c r="R51" s="25">
        <v>243725.93</v>
      </c>
      <c r="S51" s="511"/>
    </row>
    <row r="52" spans="1:24" ht="18" customHeight="1" x14ac:dyDescent="0.2">
      <c r="A52" s="38" t="s">
        <v>22</v>
      </c>
      <c r="B52" s="19">
        <f t="shared" si="1"/>
        <v>1356203.6400000001</v>
      </c>
      <c r="C52" s="25">
        <v>605844</v>
      </c>
      <c r="D52" s="25">
        <v>132763.57999999999</v>
      </c>
      <c r="E52" s="25">
        <v>12836.41</v>
      </c>
      <c r="F52" s="25">
        <v>6462</v>
      </c>
      <c r="G52" s="25">
        <v>35477.379999999997</v>
      </c>
      <c r="H52" s="25">
        <v>562820.27</v>
      </c>
      <c r="I52" s="25"/>
      <c r="K52" s="38" t="s">
        <v>22</v>
      </c>
      <c r="L52" s="19">
        <f t="shared" si="2"/>
        <v>524805.23</v>
      </c>
      <c r="M52" s="25">
        <v>238675</v>
      </c>
      <c r="N52" s="25">
        <v>33891</v>
      </c>
      <c r="O52" s="25">
        <v>3250</v>
      </c>
      <c r="P52" s="25">
        <v>2130</v>
      </c>
      <c r="Q52" s="25">
        <v>9097.7199999999993</v>
      </c>
      <c r="R52" s="25">
        <v>237761.51</v>
      </c>
      <c r="S52" s="511"/>
    </row>
    <row r="53" spans="1:24" ht="18" customHeight="1" x14ac:dyDescent="0.2">
      <c r="A53" s="38" t="s">
        <v>23</v>
      </c>
      <c r="B53" s="19">
        <f t="shared" si="1"/>
        <v>1399652.48</v>
      </c>
      <c r="C53" s="25">
        <v>606644</v>
      </c>
      <c r="D53" s="25">
        <v>140384.26999999999</v>
      </c>
      <c r="E53" s="25">
        <v>13464.23</v>
      </c>
      <c r="F53" s="25">
        <v>6464</v>
      </c>
      <c r="G53" s="25">
        <v>35214.67</v>
      </c>
      <c r="H53" s="25">
        <v>597481.31000000006</v>
      </c>
      <c r="I53" s="25"/>
      <c r="K53" s="38" t="s">
        <v>23</v>
      </c>
      <c r="L53" s="19">
        <f t="shared" si="2"/>
        <v>531928.11</v>
      </c>
      <c r="M53" s="25">
        <v>232544</v>
      </c>
      <c r="N53" s="25">
        <v>33961</v>
      </c>
      <c r="O53" s="25">
        <v>3409</v>
      </c>
      <c r="P53" s="25">
        <v>2165</v>
      </c>
      <c r="Q53" s="25">
        <v>9038.2199999999993</v>
      </c>
      <c r="R53" s="25">
        <v>250810.89</v>
      </c>
      <c r="S53" s="511"/>
    </row>
    <row r="54" spans="1:24" ht="18" customHeight="1" x14ac:dyDescent="0.2">
      <c r="A54" s="38" t="s">
        <v>26</v>
      </c>
      <c r="B54" s="19">
        <f t="shared" si="1"/>
        <v>1385304.8</v>
      </c>
      <c r="C54" s="25">
        <v>608949</v>
      </c>
      <c r="D54" s="25">
        <v>122773.29</v>
      </c>
      <c r="E54" s="25">
        <v>13007</v>
      </c>
      <c r="F54" s="25">
        <v>6455</v>
      </c>
      <c r="G54" s="25">
        <v>35751.730000000003</v>
      </c>
      <c r="H54" s="25">
        <v>598368.78</v>
      </c>
      <c r="I54" s="25"/>
      <c r="K54" s="38" t="s">
        <v>26</v>
      </c>
      <c r="L54" s="19">
        <f t="shared" si="2"/>
        <v>522448.97000000003</v>
      </c>
      <c r="M54" s="25">
        <v>221814</v>
      </c>
      <c r="N54" s="25">
        <v>34629</v>
      </c>
      <c r="O54" s="25">
        <v>3293</v>
      </c>
      <c r="P54" s="25">
        <v>2224</v>
      </c>
      <c r="Q54" s="25">
        <v>9188.9599999999991</v>
      </c>
      <c r="R54" s="25">
        <v>251300.01</v>
      </c>
      <c r="S54" s="511"/>
    </row>
    <row r="55" spans="1:24" ht="18" customHeight="1" x14ac:dyDescent="0.2">
      <c r="A55" s="38" t="s">
        <v>27</v>
      </c>
      <c r="B55" s="19">
        <f t="shared" si="1"/>
        <v>1421119.17</v>
      </c>
      <c r="C55" s="25">
        <v>613052</v>
      </c>
      <c r="D55" s="25">
        <v>140206.93</v>
      </c>
      <c r="E55" s="25">
        <v>12966.56</v>
      </c>
      <c r="F55" s="25">
        <v>6619</v>
      </c>
      <c r="G55" s="25">
        <v>36168.57</v>
      </c>
      <c r="H55" s="25">
        <v>612106.11</v>
      </c>
      <c r="I55" s="25"/>
      <c r="K55" s="38" t="s">
        <v>27</v>
      </c>
      <c r="L55" s="19">
        <f t="shared" si="2"/>
        <v>488189.44999999995</v>
      </c>
      <c r="M55" s="25">
        <v>182884</v>
      </c>
      <c r="N55" s="25">
        <v>33915</v>
      </c>
      <c r="O55" s="25">
        <v>3283</v>
      </c>
      <c r="P55" s="25">
        <v>2096</v>
      </c>
      <c r="Q55" s="25">
        <v>9280.43</v>
      </c>
      <c r="R55" s="25">
        <v>256731.02</v>
      </c>
      <c r="S55" s="511"/>
    </row>
    <row r="56" spans="1:24" ht="18" customHeight="1" x14ac:dyDescent="0.2">
      <c r="A56" s="38" t="s">
        <v>28</v>
      </c>
      <c r="B56" s="19">
        <f t="shared" si="1"/>
        <v>1443298.0300000003</v>
      </c>
      <c r="C56" s="25">
        <v>634852.80000000005</v>
      </c>
      <c r="D56" s="25">
        <v>142859.74</v>
      </c>
      <c r="E56" s="25">
        <v>13003</v>
      </c>
      <c r="F56" s="25">
        <v>7095</v>
      </c>
      <c r="G56" s="25">
        <v>36715.68</v>
      </c>
      <c r="H56" s="25">
        <v>608771.81000000006</v>
      </c>
      <c r="I56" s="25"/>
      <c r="K56" s="38" t="s">
        <v>28</v>
      </c>
      <c r="L56" s="19">
        <f t="shared" si="2"/>
        <v>534183.68999999994</v>
      </c>
      <c r="M56" s="25">
        <v>230154</v>
      </c>
      <c r="N56" s="25">
        <v>33537</v>
      </c>
      <c r="O56" s="25">
        <v>3292</v>
      </c>
      <c r="P56" s="25">
        <v>2199</v>
      </c>
      <c r="Q56" s="25">
        <v>9466.73</v>
      </c>
      <c r="R56" s="25">
        <v>255534.96</v>
      </c>
      <c r="S56" s="511"/>
      <c r="X56" s="412"/>
    </row>
    <row r="57" spans="1:24" ht="18" customHeight="1" x14ac:dyDescent="0.2">
      <c r="A57" s="38" t="s">
        <v>29</v>
      </c>
      <c r="B57" s="19">
        <f t="shared" si="1"/>
        <v>1415608.76</v>
      </c>
      <c r="C57" s="25">
        <v>614564.36</v>
      </c>
      <c r="D57" s="25">
        <v>137289.87</v>
      </c>
      <c r="E57" s="25">
        <v>12986.46</v>
      </c>
      <c r="F57" s="25">
        <v>7313.4</v>
      </c>
      <c r="G57" s="25">
        <v>36013.19</v>
      </c>
      <c r="H57" s="25">
        <v>607441.48</v>
      </c>
      <c r="I57" s="25"/>
      <c r="K57" s="38" t="s">
        <v>29</v>
      </c>
      <c r="L57" s="19">
        <f t="shared" si="2"/>
        <v>504753.35</v>
      </c>
      <c r="M57" s="25">
        <v>200959</v>
      </c>
      <c r="N57" s="25">
        <v>33891</v>
      </c>
      <c r="O57" s="25">
        <v>3288</v>
      </c>
      <c r="P57" s="25">
        <v>2425.9699999999998</v>
      </c>
      <c r="Q57" s="25">
        <v>9288.23</v>
      </c>
      <c r="R57" s="25">
        <v>254901.15</v>
      </c>
      <c r="S57" s="511"/>
      <c r="U57" s="413"/>
      <c r="V57" s="413"/>
      <c r="X57" s="412"/>
    </row>
    <row r="58" spans="1:24" ht="18" customHeight="1" x14ac:dyDescent="0.2">
      <c r="A58" s="38" t="s">
        <v>30</v>
      </c>
      <c r="B58" s="19">
        <f t="shared" si="1"/>
        <v>1416514.9400000002</v>
      </c>
      <c r="C58" s="25">
        <v>618110.18000000005</v>
      </c>
      <c r="D58" s="25">
        <v>132918.95000000001</v>
      </c>
      <c r="E58" s="25">
        <v>13041.12</v>
      </c>
      <c r="F58" s="25">
        <v>7174.26</v>
      </c>
      <c r="G58" s="25">
        <v>35870.17</v>
      </c>
      <c r="H58" s="25">
        <v>609400.26</v>
      </c>
      <c r="I58" s="25"/>
      <c r="K58" s="38" t="s">
        <v>30</v>
      </c>
      <c r="L58" s="19">
        <f t="shared" si="2"/>
        <v>548273.94000000006</v>
      </c>
      <c r="M58" s="25">
        <v>243507</v>
      </c>
      <c r="N58" s="25">
        <v>34029</v>
      </c>
      <c r="O58" s="25">
        <v>3302</v>
      </c>
      <c r="P58" s="25">
        <v>2364.77</v>
      </c>
      <c r="Q58" s="25">
        <v>9246.75</v>
      </c>
      <c r="R58" s="25">
        <v>255824.42</v>
      </c>
      <c r="S58" s="511"/>
      <c r="U58" s="413"/>
      <c r="V58" s="413"/>
      <c r="X58" s="412"/>
    </row>
    <row r="59" spans="1:24" ht="18" customHeight="1" x14ac:dyDescent="0.2">
      <c r="A59" s="38" t="s">
        <v>31</v>
      </c>
      <c r="B59" s="19">
        <f t="shared" si="1"/>
        <v>1430259.76628828</v>
      </c>
      <c r="C59" s="25">
        <v>649525.41</v>
      </c>
      <c r="D59" s="25">
        <v>112582.96</v>
      </c>
      <c r="E59" s="512">
        <v>13968.176288279999</v>
      </c>
      <c r="F59" s="25">
        <v>7286.63</v>
      </c>
      <c r="G59" s="25">
        <v>35694.99</v>
      </c>
      <c r="H59" s="25">
        <v>611201.6</v>
      </c>
      <c r="I59" s="25"/>
      <c r="K59" s="38" t="s">
        <v>31</v>
      </c>
      <c r="L59" s="19">
        <f t="shared" si="2"/>
        <v>549431.63371172</v>
      </c>
      <c r="M59" s="25">
        <v>248982</v>
      </c>
      <c r="N59" s="25">
        <v>28506.32</v>
      </c>
      <c r="O59" s="25">
        <v>3536.5937117200001</v>
      </c>
      <c r="P59" s="25">
        <v>2440.5300000000002</v>
      </c>
      <c r="Q59" s="25">
        <v>9205.98</v>
      </c>
      <c r="R59" s="25">
        <v>256760.21</v>
      </c>
      <c r="S59" s="511"/>
      <c r="U59" s="413"/>
      <c r="V59" s="413"/>
      <c r="X59" s="412"/>
    </row>
    <row r="60" spans="1:24" ht="18" customHeight="1" x14ac:dyDescent="0.2">
      <c r="A60" s="38" t="s">
        <v>32</v>
      </c>
      <c r="B60" s="19">
        <f t="shared" si="1"/>
        <v>1477077.1662882802</v>
      </c>
      <c r="C60" s="25">
        <v>678075.49</v>
      </c>
      <c r="D60" s="25">
        <v>124335.55</v>
      </c>
      <c r="E60" s="512">
        <v>13968.176288279999</v>
      </c>
      <c r="F60" s="25">
        <v>7473.9</v>
      </c>
      <c r="G60" s="25">
        <v>35920.18</v>
      </c>
      <c r="H60" s="25">
        <v>617303.87</v>
      </c>
      <c r="I60" s="25"/>
      <c r="K60" s="38" t="s">
        <v>32</v>
      </c>
      <c r="L60" s="19">
        <f>SUM(M60:R60)</f>
        <v>553164.05371172004</v>
      </c>
      <c r="M60" s="25">
        <v>246994</v>
      </c>
      <c r="N60" s="25">
        <v>31481.48</v>
      </c>
      <c r="O60" s="25">
        <v>3536.5937117200001</v>
      </c>
      <c r="P60" s="25">
        <v>2575.0500000000002</v>
      </c>
      <c r="Q60" s="25">
        <v>9258.6299999999992</v>
      </c>
      <c r="R60" s="25">
        <v>259318.3</v>
      </c>
      <c r="S60" s="511"/>
      <c r="U60" s="413"/>
      <c r="V60" s="413"/>
      <c r="X60" s="412"/>
    </row>
    <row r="61" spans="1:24" ht="18" customHeight="1" x14ac:dyDescent="0.2">
      <c r="A61" s="38" t="s">
        <v>33</v>
      </c>
      <c r="B61" s="19">
        <f t="shared" si="1"/>
        <v>1479027.3539952</v>
      </c>
      <c r="C61" s="25">
        <v>665932.74</v>
      </c>
      <c r="D61" s="25">
        <v>133326.48000000001</v>
      </c>
      <c r="E61" s="512">
        <v>14017.673995199999</v>
      </c>
      <c r="F61" s="25">
        <v>7440.93</v>
      </c>
      <c r="G61" s="25">
        <v>36171.800000000003</v>
      </c>
      <c r="H61" s="25">
        <v>622137.73</v>
      </c>
      <c r="I61" s="25"/>
      <c r="K61" s="38" t="s">
        <v>33</v>
      </c>
      <c r="L61" s="19">
        <f>SUM(M61:R61)</f>
        <v>508910.88600479998</v>
      </c>
      <c r="M61" s="25">
        <v>198659</v>
      </c>
      <c r="N61" s="25">
        <v>33758.559999999998</v>
      </c>
      <c r="O61" s="25">
        <v>3549.1260047999999</v>
      </c>
      <c r="P61" s="25">
        <v>2356.2800000000002</v>
      </c>
      <c r="Q61" s="25">
        <v>9319.6299999999992</v>
      </c>
      <c r="R61" s="25">
        <v>261268.29</v>
      </c>
      <c r="S61" s="511"/>
      <c r="U61" s="413"/>
      <c r="V61" s="413"/>
      <c r="X61" s="412"/>
    </row>
    <row r="62" spans="1:24" ht="18" customHeight="1" x14ac:dyDescent="0.2">
      <c r="A62" s="38" t="s">
        <v>34</v>
      </c>
      <c r="B62" s="19">
        <f t="shared" si="1"/>
        <v>1491338.3813987202</v>
      </c>
      <c r="C62" s="25">
        <v>678923.31</v>
      </c>
      <c r="D62" s="25">
        <v>143262.82</v>
      </c>
      <c r="E62" s="512">
        <v>12715.141398719999</v>
      </c>
      <c r="F62" s="25">
        <v>7924.87</v>
      </c>
      <c r="G62" s="25">
        <v>36054.620000000003</v>
      </c>
      <c r="H62" s="25">
        <v>612457.62</v>
      </c>
      <c r="I62" s="25"/>
      <c r="K62" s="38" t="s">
        <v>34</v>
      </c>
      <c r="L62" s="19">
        <f>SUM(M62:R62)</f>
        <v>555007.91860128008</v>
      </c>
      <c r="M62" s="25">
        <v>246131</v>
      </c>
      <c r="N62" s="25">
        <v>36273.910000000003</v>
      </c>
      <c r="O62" s="25">
        <v>3219.3386012799997</v>
      </c>
      <c r="P62" s="25">
        <v>2456.21</v>
      </c>
      <c r="Q62" s="25">
        <v>9300.92</v>
      </c>
      <c r="R62" s="25">
        <v>257626.54</v>
      </c>
      <c r="S62" s="511"/>
      <c r="U62" s="413"/>
      <c r="V62" s="413"/>
      <c r="X62" s="412"/>
    </row>
    <row r="63" spans="1:24" ht="5.0999999999999996" customHeight="1" x14ac:dyDescent="0.2">
      <c r="A63" s="39"/>
      <c r="B63" s="40"/>
      <c r="C63" s="312"/>
      <c r="D63" s="312"/>
      <c r="E63" s="312"/>
      <c r="F63" s="312"/>
      <c r="G63" s="312"/>
      <c r="H63" s="312"/>
      <c r="I63" s="25"/>
      <c r="K63" s="39"/>
      <c r="L63" s="312"/>
      <c r="M63" s="312"/>
      <c r="N63" s="312"/>
      <c r="O63" s="312"/>
      <c r="P63" s="312"/>
      <c r="Q63" s="312"/>
      <c r="R63" s="312"/>
    </row>
    <row r="64" spans="1:24" ht="11.1" customHeight="1" x14ac:dyDescent="0.2">
      <c r="A64" s="360"/>
      <c r="B64" s="360"/>
      <c r="C64" s="360"/>
      <c r="D64" s="360"/>
      <c r="E64" s="360"/>
      <c r="F64" s="360"/>
      <c r="G64" s="360"/>
      <c r="H64" s="366" t="s">
        <v>49</v>
      </c>
      <c r="I64" s="366"/>
      <c r="K64" s="68"/>
      <c r="R64" s="366" t="s">
        <v>49</v>
      </c>
    </row>
    <row r="66" spans="1:23" ht="14.1" customHeight="1" x14ac:dyDescent="0.2">
      <c r="A66" s="633" t="str">
        <f>A43</f>
        <v>16.11 PUNO: FACTURACIÓN MENSUAL DE AGUA POTABLE Y ALCANTARILLADO POR LOCALIDADES, 2021 - 2024</v>
      </c>
      <c r="B66" s="633"/>
      <c r="C66" s="633"/>
      <c r="D66" s="633"/>
      <c r="E66" s="633"/>
      <c r="F66" s="633"/>
      <c r="G66" s="633"/>
      <c r="H66" s="633"/>
      <c r="I66" s="3"/>
      <c r="J66" s="583"/>
      <c r="K66" s="633" t="str">
        <f>A43</f>
        <v>16.11 PUNO: FACTURACIÓN MENSUAL DE AGUA POTABLE Y ALCANTARILLADO POR LOCALIDADES, 2021 - 2024</v>
      </c>
      <c r="L66" s="633"/>
      <c r="M66" s="633"/>
      <c r="N66" s="633"/>
      <c r="O66" s="633"/>
      <c r="P66" s="633"/>
      <c r="Q66" s="633"/>
      <c r="R66" s="633"/>
    </row>
    <row r="67" spans="1:23" ht="11.1" customHeight="1" x14ac:dyDescent="0.2">
      <c r="A67" s="607" t="s">
        <v>333</v>
      </c>
      <c r="B67" s="6"/>
      <c r="C67" s="6"/>
      <c r="D67" s="6"/>
      <c r="E67" s="6"/>
      <c r="F67" s="6"/>
      <c r="G67" s="685"/>
      <c r="H67" s="685"/>
      <c r="I67" s="358"/>
      <c r="K67" s="607" t="s">
        <v>333</v>
      </c>
      <c r="L67" s="4"/>
      <c r="M67" s="4"/>
      <c r="N67" s="4"/>
      <c r="O67" s="4"/>
      <c r="P67" s="4"/>
      <c r="Q67" s="4"/>
      <c r="R67" s="366"/>
    </row>
    <row r="68" spans="1:23" ht="5.0999999999999996" customHeight="1" x14ac:dyDescent="0.2">
      <c r="A68" s="607"/>
      <c r="B68" s="6"/>
      <c r="C68" s="6"/>
      <c r="D68" s="6"/>
      <c r="E68" s="6"/>
      <c r="F68" s="6"/>
      <c r="G68" s="358"/>
      <c r="H68" s="358"/>
      <c r="I68" s="358"/>
      <c r="K68" s="607"/>
      <c r="L68" s="4"/>
      <c r="M68" s="4"/>
      <c r="N68" s="4"/>
      <c r="O68" s="4"/>
      <c r="P68" s="4"/>
      <c r="Q68" s="4"/>
      <c r="R68" s="366"/>
    </row>
    <row r="69" spans="1:23" ht="14.1" customHeight="1" x14ac:dyDescent="0.2">
      <c r="A69" s="690" t="s">
        <v>25</v>
      </c>
      <c r="B69" s="692" t="s">
        <v>35</v>
      </c>
      <c r="C69" s="693"/>
      <c r="D69" s="693"/>
      <c r="E69" s="693"/>
      <c r="F69" s="693"/>
      <c r="G69" s="693"/>
      <c r="H69" s="693"/>
      <c r="I69" s="8"/>
      <c r="K69" s="690" t="s">
        <v>25</v>
      </c>
      <c r="L69" s="693" t="s">
        <v>36</v>
      </c>
      <c r="M69" s="693"/>
      <c r="N69" s="693"/>
      <c r="O69" s="693"/>
      <c r="P69" s="693"/>
      <c r="Q69" s="693"/>
      <c r="R69" s="693"/>
    </row>
    <row r="70" spans="1:23" ht="14.1" customHeight="1" x14ac:dyDescent="0.2">
      <c r="A70" s="691"/>
      <c r="B70" s="17" t="s">
        <v>2</v>
      </c>
      <c r="C70" s="18" t="s">
        <v>0</v>
      </c>
      <c r="D70" s="18" t="s">
        <v>4</v>
      </c>
      <c r="E70" s="18" t="s">
        <v>7</v>
      </c>
      <c r="F70" s="18" t="s">
        <v>24</v>
      </c>
      <c r="G70" s="18" t="s">
        <v>3</v>
      </c>
      <c r="H70" s="37" t="s">
        <v>12</v>
      </c>
      <c r="I70" s="42"/>
      <c r="K70" s="691"/>
      <c r="L70" s="37" t="s">
        <v>2</v>
      </c>
      <c r="M70" s="18" t="s">
        <v>0</v>
      </c>
      <c r="N70" s="18" t="s">
        <v>4</v>
      </c>
      <c r="O70" s="18" t="s">
        <v>7</v>
      </c>
      <c r="P70" s="18" t="s">
        <v>24</v>
      </c>
      <c r="Q70" s="18" t="s">
        <v>3</v>
      </c>
      <c r="R70" s="18" t="s">
        <v>12</v>
      </c>
    </row>
    <row r="71" spans="1:23" ht="5.0999999999999996" customHeight="1" x14ac:dyDescent="0.2">
      <c r="A71" s="597"/>
      <c r="B71" s="42"/>
      <c r="C71" s="42"/>
      <c r="D71" s="42"/>
      <c r="E71" s="42"/>
      <c r="F71" s="42"/>
      <c r="G71" s="42"/>
      <c r="H71" s="42"/>
      <c r="I71" s="42"/>
      <c r="K71" s="597"/>
      <c r="L71" s="42"/>
      <c r="M71" s="42"/>
      <c r="N71" s="42"/>
      <c r="O71" s="42"/>
      <c r="P71" s="42"/>
      <c r="Q71" s="42"/>
      <c r="R71" s="42"/>
    </row>
    <row r="72" spans="1:23" ht="18" customHeight="1" x14ac:dyDescent="0.2">
      <c r="A72" s="36">
        <v>2022</v>
      </c>
      <c r="B72" s="8"/>
      <c r="C72" s="8"/>
      <c r="D72" s="8"/>
      <c r="E72" s="8"/>
      <c r="F72" s="8"/>
      <c r="G72" s="8"/>
      <c r="H72" s="8"/>
      <c r="I72" s="8"/>
      <c r="K72" s="36">
        <v>2022</v>
      </c>
      <c r="L72" s="42"/>
      <c r="M72" s="42"/>
      <c r="N72" s="42"/>
      <c r="O72" s="42"/>
      <c r="P72" s="42"/>
      <c r="Q72" s="42"/>
      <c r="R72" s="42"/>
    </row>
    <row r="73" spans="1:23" ht="18" customHeight="1" x14ac:dyDescent="0.2">
      <c r="A73" s="36" t="s">
        <v>2</v>
      </c>
      <c r="B73" s="19">
        <f>SUM(B74:B85)</f>
        <v>20022732.957770437</v>
      </c>
      <c r="C73" s="19">
        <f t="shared" ref="C73:H73" si="3">SUM(C74:C85)</f>
        <v>9549398.4800000004</v>
      </c>
      <c r="D73" s="19">
        <f t="shared" si="3"/>
        <v>1435893.74</v>
      </c>
      <c r="E73" s="19">
        <f t="shared" si="3"/>
        <v>175348.36777044003</v>
      </c>
      <c r="F73" s="19">
        <f t="shared" si="3"/>
        <v>101960.36000000002</v>
      </c>
      <c r="G73" s="19">
        <f t="shared" si="3"/>
        <v>486208.09</v>
      </c>
      <c r="H73" s="19">
        <f t="shared" si="3"/>
        <v>8273923.9199999999</v>
      </c>
      <c r="I73" s="19"/>
      <c r="K73" s="36" t="s">
        <v>2</v>
      </c>
      <c r="L73" s="19">
        <f>SUM(M73:R73)</f>
        <v>3619312.45029468</v>
      </c>
      <c r="M73" s="19">
        <f t="shared" ref="M73:R73" si="4">SUM(M74:M79)</f>
        <v>1590680.85</v>
      </c>
      <c r="N73" s="19">
        <f t="shared" si="4"/>
        <v>179236.1</v>
      </c>
      <c r="O73" s="19">
        <f t="shared" si="4"/>
        <v>22611.390294680001</v>
      </c>
      <c r="P73" s="19">
        <f t="shared" si="4"/>
        <v>16032.96</v>
      </c>
      <c r="Q73" s="19">
        <f t="shared" si="4"/>
        <v>60702.86</v>
      </c>
      <c r="R73" s="19">
        <f t="shared" si="4"/>
        <v>1750048.2899999998</v>
      </c>
    </row>
    <row r="74" spans="1:23" ht="18" customHeight="1" x14ac:dyDescent="0.2">
      <c r="A74" s="38" t="s">
        <v>21</v>
      </c>
      <c r="B74" s="19">
        <f>SUM(C74:H74)</f>
        <v>1599608.9399430798</v>
      </c>
      <c r="C74" s="25">
        <v>774256.64000000001</v>
      </c>
      <c r="D74" s="25">
        <v>111503.56</v>
      </c>
      <c r="E74" s="512">
        <v>14742.75994308</v>
      </c>
      <c r="F74" s="25">
        <v>7937.45</v>
      </c>
      <c r="G74" s="25">
        <v>37637.370000000003</v>
      </c>
      <c r="H74" s="25">
        <v>653531.16</v>
      </c>
      <c r="I74" s="25"/>
      <c r="K74" s="38" t="s">
        <v>21</v>
      </c>
      <c r="L74" s="19">
        <f t="shared" ref="L74:L85" si="5">SUM(M74:R74)</f>
        <v>672242.98005691997</v>
      </c>
      <c r="M74" s="25">
        <v>253177.1</v>
      </c>
      <c r="N74" s="25">
        <v>28232.720000000001</v>
      </c>
      <c r="O74" s="25">
        <v>3732.7100569200002</v>
      </c>
      <c r="P74" s="25">
        <v>2632.97</v>
      </c>
      <c r="Q74" s="25">
        <v>9700.6200000000008</v>
      </c>
      <c r="R74" s="25">
        <v>374766.86</v>
      </c>
      <c r="S74" s="511"/>
      <c r="W74" s="488"/>
    </row>
    <row r="75" spans="1:23" ht="18" customHeight="1" x14ac:dyDescent="0.2">
      <c r="A75" s="38" t="s">
        <v>22</v>
      </c>
      <c r="B75" s="19">
        <f t="shared" ref="B75:B85" si="6">SUM(C75:H75)</f>
        <v>1507834.29842984</v>
      </c>
      <c r="C75" s="25">
        <v>683447.9</v>
      </c>
      <c r="D75" s="25">
        <v>118785.5</v>
      </c>
      <c r="E75" s="512">
        <v>25788.648429840003</v>
      </c>
      <c r="F75" s="25">
        <v>8028.77</v>
      </c>
      <c r="G75" s="25">
        <v>37841.629999999997</v>
      </c>
      <c r="H75" s="25">
        <v>633941.85</v>
      </c>
      <c r="I75" s="25"/>
      <c r="K75" s="38" t="s">
        <v>22</v>
      </c>
      <c r="L75" s="19">
        <f t="shared" si="5"/>
        <v>585098.8615701599</v>
      </c>
      <c r="M75" s="25">
        <v>269247.40999999997</v>
      </c>
      <c r="N75" s="25">
        <v>30076.82</v>
      </c>
      <c r="O75" s="25">
        <v>6529.4115701600003</v>
      </c>
      <c r="P75" s="25">
        <v>2646.44</v>
      </c>
      <c r="Q75" s="25">
        <v>9745.7199999999993</v>
      </c>
      <c r="R75" s="25">
        <v>266853.06</v>
      </c>
      <c r="S75" s="511"/>
    </row>
    <row r="76" spans="1:23" ht="18" customHeight="1" x14ac:dyDescent="0.2">
      <c r="A76" s="38" t="s">
        <v>23</v>
      </c>
      <c r="B76" s="19">
        <f t="shared" si="6"/>
        <v>1529202.5509743202</v>
      </c>
      <c r="C76" s="25">
        <v>709541.49</v>
      </c>
      <c r="D76" s="25">
        <v>128424.54</v>
      </c>
      <c r="E76" s="512">
        <v>12374.330974319999</v>
      </c>
      <c r="F76" s="25">
        <v>8070.68</v>
      </c>
      <c r="G76" s="25">
        <v>38183.760000000002</v>
      </c>
      <c r="H76" s="25">
        <v>632607.75</v>
      </c>
      <c r="I76" s="25"/>
      <c r="K76" s="38" t="s">
        <v>23</v>
      </c>
      <c r="L76" s="19">
        <f t="shared" si="5"/>
        <v>586753.39902568003</v>
      </c>
      <c r="M76" s="25">
        <v>271987.55</v>
      </c>
      <c r="N76" s="25">
        <v>32516.81</v>
      </c>
      <c r="O76" s="25">
        <v>3133.0490256799999</v>
      </c>
      <c r="P76" s="25">
        <v>2703.13</v>
      </c>
      <c r="Q76" s="25">
        <v>9854.5499999999993</v>
      </c>
      <c r="R76" s="25">
        <v>266558.31</v>
      </c>
      <c r="S76" s="511"/>
    </row>
    <row r="77" spans="1:23" ht="18" customHeight="1" x14ac:dyDescent="0.2">
      <c r="A77" s="38" t="s">
        <v>26</v>
      </c>
      <c r="B77" s="19">
        <f t="shared" si="6"/>
        <v>1596163.0429028398</v>
      </c>
      <c r="C77" s="25">
        <v>763147.63</v>
      </c>
      <c r="D77" s="25">
        <v>114003.87</v>
      </c>
      <c r="E77" s="512">
        <v>13021.82290284</v>
      </c>
      <c r="F77" s="25">
        <v>8139.38</v>
      </c>
      <c r="G77" s="25">
        <v>40795.4</v>
      </c>
      <c r="H77" s="25">
        <v>657054.93999999994</v>
      </c>
      <c r="I77" s="25"/>
      <c r="K77" s="38" t="s">
        <v>26</v>
      </c>
      <c r="L77" s="19">
        <f t="shared" si="5"/>
        <v>599599.80709716002</v>
      </c>
      <c r="M77" s="25">
        <v>277981.95</v>
      </c>
      <c r="N77" s="25">
        <v>28866.03</v>
      </c>
      <c r="O77" s="25">
        <v>3296.9870971599998</v>
      </c>
      <c r="P77" s="25">
        <v>2804.33</v>
      </c>
      <c r="Q77" s="25">
        <v>10542.08</v>
      </c>
      <c r="R77" s="25">
        <v>276108.43</v>
      </c>
      <c r="S77" s="511"/>
    </row>
    <row r="78" spans="1:23" ht="18" customHeight="1" x14ac:dyDescent="0.2">
      <c r="A78" s="38" t="s">
        <v>27</v>
      </c>
      <c r="B78" s="19">
        <f t="shared" si="6"/>
        <v>1649687.3770719999</v>
      </c>
      <c r="C78" s="25">
        <v>800470.85</v>
      </c>
      <c r="D78" s="25">
        <v>119524.23</v>
      </c>
      <c r="E78" s="512">
        <v>10571.427072</v>
      </c>
      <c r="F78" s="25">
        <v>8289.5300000000007</v>
      </c>
      <c r="G78" s="25">
        <v>40611.35</v>
      </c>
      <c r="H78" s="25">
        <v>670219.99</v>
      </c>
      <c r="I78" s="25"/>
      <c r="K78" s="38" t="s">
        <v>27</v>
      </c>
      <c r="L78" s="19">
        <f t="shared" si="5"/>
        <v>566594.73292799992</v>
      </c>
      <c r="M78" s="25">
        <v>238794.28</v>
      </c>
      <c r="N78" s="25">
        <v>30263.34</v>
      </c>
      <c r="O78" s="25">
        <v>2676.572928</v>
      </c>
      <c r="P78" s="25">
        <v>2625</v>
      </c>
      <c r="Q78" s="25">
        <v>10487.36</v>
      </c>
      <c r="R78" s="25">
        <v>281748.18</v>
      </c>
      <c r="S78" s="511"/>
    </row>
    <row r="79" spans="1:23" ht="18" customHeight="1" x14ac:dyDescent="0.2">
      <c r="A79" s="38" t="s">
        <v>28</v>
      </c>
      <c r="B79" s="19">
        <f t="shared" si="6"/>
        <v>1623245.6703832401</v>
      </c>
      <c r="C79" s="25">
        <v>770947.44</v>
      </c>
      <c r="D79" s="25">
        <v>115640.29</v>
      </c>
      <c r="E79" s="25">
        <v>12807.25038324</v>
      </c>
      <c r="F79" s="25">
        <v>8456.85</v>
      </c>
      <c r="G79" s="25">
        <v>40180.449999999997</v>
      </c>
      <c r="H79" s="25">
        <v>675213.39</v>
      </c>
      <c r="I79" s="25"/>
      <c r="J79" s="488"/>
      <c r="K79" s="38" t="s">
        <v>28</v>
      </c>
      <c r="L79" s="19">
        <f t="shared" si="5"/>
        <v>609022.66961675999</v>
      </c>
      <c r="M79" s="25">
        <v>279492.56</v>
      </c>
      <c r="N79" s="25">
        <v>29280.38</v>
      </c>
      <c r="O79" s="25">
        <v>3242.6596167600001</v>
      </c>
      <c r="P79" s="25">
        <v>2621.09</v>
      </c>
      <c r="Q79" s="25">
        <v>10372.530000000001</v>
      </c>
      <c r="R79" s="25">
        <v>284013.45</v>
      </c>
      <c r="S79" s="511"/>
    </row>
    <row r="80" spans="1:23" ht="18" customHeight="1" x14ac:dyDescent="0.2">
      <c r="A80" s="38" t="s">
        <v>29</v>
      </c>
      <c r="B80" s="19">
        <f t="shared" si="6"/>
        <v>1627723.6832556003</v>
      </c>
      <c r="C80" s="25">
        <v>762990.75</v>
      </c>
      <c r="D80" s="25">
        <v>120573.32</v>
      </c>
      <c r="E80" s="25">
        <v>19305.063255600002</v>
      </c>
      <c r="F80" s="25">
        <v>8254.18</v>
      </c>
      <c r="G80" s="25">
        <v>41407.75</v>
      </c>
      <c r="H80" s="25">
        <v>675192.62</v>
      </c>
      <c r="I80" s="25"/>
      <c r="J80" s="488"/>
      <c r="K80" s="38" t="s">
        <v>29</v>
      </c>
      <c r="L80" s="19">
        <f t="shared" si="5"/>
        <v>532331.45630048576</v>
      </c>
      <c r="M80" s="25">
        <v>199520.03630978998</v>
      </c>
      <c r="N80" s="25">
        <v>31046.91</v>
      </c>
      <c r="O80" s="25">
        <v>4887.8367444000005</v>
      </c>
      <c r="P80" s="25">
        <v>2037.7532462958</v>
      </c>
      <c r="Q80" s="25">
        <v>10719.74</v>
      </c>
      <c r="R80" s="25">
        <v>284119.18</v>
      </c>
    </row>
    <row r="81" spans="1:18" ht="18" customHeight="1" x14ac:dyDescent="0.2">
      <c r="A81" s="38" t="s">
        <v>30</v>
      </c>
      <c r="B81" s="19">
        <f t="shared" si="6"/>
        <v>1805540.9938154398</v>
      </c>
      <c r="C81" s="25">
        <v>909961.06</v>
      </c>
      <c r="D81" s="25">
        <v>122379.1</v>
      </c>
      <c r="E81" s="25">
        <v>15455.333815440001</v>
      </c>
      <c r="F81" s="25">
        <v>8954.6299999999992</v>
      </c>
      <c r="G81" s="25">
        <v>40880.910000000003</v>
      </c>
      <c r="H81" s="25">
        <v>707909.96</v>
      </c>
      <c r="I81" s="25"/>
      <c r="J81" s="488"/>
      <c r="K81" s="38" t="s">
        <v>30</v>
      </c>
      <c r="L81" s="19">
        <f t="shared" si="5"/>
        <v>582809.06173610454</v>
      </c>
      <c r="M81" s="25">
        <v>237952.3784943592</v>
      </c>
      <c r="N81" s="25">
        <v>30632.42</v>
      </c>
      <c r="O81" s="25">
        <v>3913.1261845599997</v>
      </c>
      <c r="P81" s="25">
        <v>2210.6770571852999</v>
      </c>
      <c r="Q81" s="25">
        <v>10559.16</v>
      </c>
      <c r="R81" s="25">
        <v>297541.3</v>
      </c>
    </row>
    <row r="82" spans="1:18" ht="18" customHeight="1" x14ac:dyDescent="0.2">
      <c r="A82" s="38" t="s">
        <v>31</v>
      </c>
      <c r="B82" s="19">
        <f t="shared" si="6"/>
        <v>1727497.0355342401</v>
      </c>
      <c r="C82" s="25">
        <v>836265.33</v>
      </c>
      <c r="D82" s="25">
        <v>121125.63</v>
      </c>
      <c r="E82" s="25">
        <v>12460.335534239999</v>
      </c>
      <c r="F82" s="25">
        <v>8958.92</v>
      </c>
      <c r="G82" s="25">
        <v>41667.019999999997</v>
      </c>
      <c r="H82" s="25">
        <v>707019.8</v>
      </c>
      <c r="I82" s="25"/>
      <c r="J82" s="488"/>
      <c r="K82" s="38" t="s">
        <v>31</v>
      </c>
      <c r="L82" s="19">
        <f t="shared" si="5"/>
        <v>562353.61322194082</v>
      </c>
      <c r="M82" s="25">
        <v>218681.14260391556</v>
      </c>
      <c r="N82" s="25">
        <v>30473.61</v>
      </c>
      <c r="O82" s="25">
        <v>3154.8244657599998</v>
      </c>
      <c r="P82" s="25">
        <v>2211.7361522652</v>
      </c>
      <c r="Q82" s="25">
        <v>10764.12</v>
      </c>
      <c r="R82" s="25">
        <v>297068.18</v>
      </c>
    </row>
    <row r="83" spans="1:18" ht="18" customHeight="1" x14ac:dyDescent="0.2">
      <c r="A83" s="38" t="s">
        <v>32</v>
      </c>
      <c r="B83" s="19">
        <f t="shared" si="6"/>
        <v>1810248.5896479599</v>
      </c>
      <c r="C83" s="25">
        <v>875658.85</v>
      </c>
      <c r="D83" s="25">
        <v>120428.22</v>
      </c>
      <c r="E83" s="25">
        <v>15971.95964796</v>
      </c>
      <c r="F83" s="25">
        <v>8908.35</v>
      </c>
      <c r="G83" s="25">
        <v>41629.58</v>
      </c>
      <c r="H83" s="25">
        <v>747651.63</v>
      </c>
      <c r="I83" s="25"/>
      <c r="J83" s="488"/>
      <c r="K83" s="38" t="s">
        <v>32</v>
      </c>
      <c r="L83" s="19">
        <f t="shared" si="5"/>
        <v>590137.8245291604</v>
      </c>
      <c r="M83" s="25">
        <v>228982.44250928197</v>
      </c>
      <c r="N83" s="25">
        <v>30730.38</v>
      </c>
      <c r="O83" s="25">
        <v>4043.9303520399999</v>
      </c>
      <c r="P83" s="25">
        <v>2199.2516678385</v>
      </c>
      <c r="Q83" s="25">
        <v>10693.73</v>
      </c>
      <c r="R83" s="25">
        <v>313488.08999999997</v>
      </c>
    </row>
    <row r="84" spans="1:18" ht="18" customHeight="1" x14ac:dyDescent="0.2">
      <c r="A84" s="38" t="s">
        <v>33</v>
      </c>
      <c r="B84" s="19">
        <f t="shared" si="6"/>
        <v>1826423.4770805999</v>
      </c>
      <c r="C84" s="25">
        <v>875628.49</v>
      </c>
      <c r="D84" s="25">
        <v>121412.99</v>
      </c>
      <c r="E84" s="25">
        <v>15729.187080600001</v>
      </c>
      <c r="F84" s="25">
        <v>9003.83</v>
      </c>
      <c r="G84" s="25">
        <v>42951.360000000001</v>
      </c>
      <c r="H84" s="25">
        <v>761697.62</v>
      </c>
      <c r="I84" s="25"/>
      <c r="J84" s="488"/>
      <c r="K84" s="38" t="s">
        <v>33</v>
      </c>
      <c r="L84" s="19">
        <f t="shared" si="5"/>
        <v>596906.8196924841</v>
      </c>
      <c r="M84" s="25">
        <v>228974.50345064676</v>
      </c>
      <c r="N84" s="25">
        <v>30886.28</v>
      </c>
      <c r="O84" s="25">
        <v>3982.4629194000004</v>
      </c>
      <c r="P84" s="25">
        <v>2222.8233224372998</v>
      </c>
      <c r="Q84" s="25">
        <v>11026.88</v>
      </c>
      <c r="R84" s="25">
        <v>319813.87000000005</v>
      </c>
    </row>
    <row r="85" spans="1:18" ht="18" customHeight="1" x14ac:dyDescent="0.2">
      <c r="A85" s="38" t="s">
        <v>34</v>
      </c>
      <c r="B85" s="19">
        <f t="shared" si="6"/>
        <v>1719557.29873128</v>
      </c>
      <c r="C85" s="25">
        <v>787082.05</v>
      </c>
      <c r="D85" s="25">
        <v>122092.49</v>
      </c>
      <c r="E85" s="25">
        <v>7120.2487312800004</v>
      </c>
      <c r="F85" s="25">
        <v>8957.7900000000009</v>
      </c>
      <c r="G85" s="25">
        <v>42421.51</v>
      </c>
      <c r="H85" s="25">
        <v>751883.21</v>
      </c>
      <c r="I85" s="25"/>
      <c r="J85" s="488"/>
      <c r="K85" s="38" t="s">
        <v>34</v>
      </c>
      <c r="L85" s="19">
        <f t="shared" si="5"/>
        <v>567602.28514699091</v>
      </c>
      <c r="M85" s="25">
        <v>205819.84669510598</v>
      </c>
      <c r="N85" s="25">
        <v>30886.28</v>
      </c>
      <c r="O85" s="25">
        <v>1802.7712687200001</v>
      </c>
      <c r="P85" s="25">
        <v>2211.4571831649</v>
      </c>
      <c r="Q85" s="25">
        <v>10909.26</v>
      </c>
      <c r="R85" s="25">
        <v>315972.67</v>
      </c>
    </row>
    <row r="86" spans="1:18" ht="5.0999999999999996" customHeight="1" x14ac:dyDescent="0.2">
      <c r="A86" s="39"/>
      <c r="B86" s="40"/>
      <c r="C86" s="312"/>
      <c r="D86" s="312"/>
      <c r="E86" s="312"/>
      <c r="F86" s="312"/>
      <c r="G86" s="312"/>
      <c r="H86" s="312"/>
      <c r="I86" s="25"/>
      <c r="K86" s="39"/>
      <c r="L86" s="312"/>
      <c r="M86" s="312"/>
      <c r="N86" s="312"/>
      <c r="O86" s="312"/>
      <c r="P86" s="312"/>
      <c r="Q86" s="312"/>
      <c r="R86" s="312"/>
    </row>
    <row r="87" spans="1:18" ht="11.1" customHeight="1" x14ac:dyDescent="0.2">
      <c r="A87" s="360"/>
      <c r="B87" s="360"/>
      <c r="C87" s="360"/>
      <c r="D87" s="360"/>
      <c r="E87" s="360"/>
      <c r="F87" s="360"/>
      <c r="G87" s="360"/>
      <c r="H87" s="366" t="s">
        <v>49</v>
      </c>
      <c r="I87" s="366"/>
      <c r="K87" s="68"/>
      <c r="R87" s="366" t="s">
        <v>49</v>
      </c>
    </row>
    <row r="89" spans="1:18" ht="14.1" customHeight="1" x14ac:dyDescent="0.2">
      <c r="A89" s="633" t="str">
        <f>A43</f>
        <v>16.11 PUNO: FACTURACIÓN MENSUAL DE AGUA POTABLE Y ALCANTARILLADO POR LOCALIDADES, 2021 - 2024</v>
      </c>
      <c r="B89" s="633"/>
      <c r="C89" s="633"/>
      <c r="D89" s="633"/>
      <c r="E89" s="633"/>
      <c r="F89" s="633"/>
      <c r="G89" s="633"/>
      <c r="H89" s="633"/>
      <c r="I89" s="3"/>
      <c r="K89" s="633" t="str">
        <f>A43</f>
        <v>16.11 PUNO: FACTURACIÓN MENSUAL DE AGUA POTABLE Y ALCANTARILLADO POR LOCALIDADES, 2021 - 2024</v>
      </c>
      <c r="L89" s="633"/>
      <c r="M89" s="633"/>
      <c r="N89" s="633"/>
      <c r="O89" s="633"/>
      <c r="P89" s="633"/>
      <c r="Q89" s="633"/>
      <c r="R89" s="633"/>
    </row>
    <row r="90" spans="1:18" ht="11.1" customHeight="1" x14ac:dyDescent="0.2">
      <c r="A90" s="607" t="s">
        <v>333</v>
      </c>
      <c r="B90" s="6"/>
      <c r="C90" s="6"/>
      <c r="D90" s="6"/>
      <c r="E90" s="6"/>
      <c r="F90" s="6"/>
      <c r="G90" s="685"/>
      <c r="H90" s="685"/>
      <c r="I90" s="358"/>
      <c r="K90" s="607" t="s">
        <v>333</v>
      </c>
      <c r="L90" s="4"/>
      <c r="M90" s="4"/>
      <c r="N90" s="4"/>
      <c r="O90" s="4"/>
      <c r="P90" s="4"/>
      <c r="Q90" s="4"/>
      <c r="R90" s="366"/>
    </row>
    <row r="91" spans="1:18" ht="5.0999999999999996" customHeight="1" x14ac:dyDescent="0.2">
      <c r="A91" s="607"/>
      <c r="B91" s="6"/>
      <c r="C91" s="6"/>
      <c r="D91" s="6"/>
      <c r="E91" s="6"/>
      <c r="F91" s="6"/>
      <c r="G91" s="358"/>
      <c r="H91" s="358"/>
      <c r="I91" s="358"/>
      <c r="K91" s="607"/>
      <c r="L91" s="4"/>
      <c r="M91" s="4"/>
      <c r="N91" s="4"/>
      <c r="O91" s="4"/>
      <c r="P91" s="4"/>
      <c r="Q91" s="4"/>
      <c r="R91" s="366"/>
    </row>
    <row r="92" spans="1:18" ht="14.1" customHeight="1" x14ac:dyDescent="0.2">
      <c r="A92" s="690" t="s">
        <v>25</v>
      </c>
      <c r="B92" s="692" t="s">
        <v>35</v>
      </c>
      <c r="C92" s="693"/>
      <c r="D92" s="693"/>
      <c r="E92" s="693"/>
      <c r="F92" s="693"/>
      <c r="G92" s="693"/>
      <c r="H92" s="693"/>
      <c r="I92" s="8"/>
      <c r="K92" s="690" t="s">
        <v>25</v>
      </c>
      <c r="L92" s="693" t="s">
        <v>36</v>
      </c>
      <c r="M92" s="693"/>
      <c r="N92" s="693"/>
      <c r="O92" s="693"/>
      <c r="P92" s="693"/>
      <c r="Q92" s="693"/>
      <c r="R92" s="693"/>
    </row>
    <row r="93" spans="1:18" ht="14.1" customHeight="1" x14ac:dyDescent="0.2">
      <c r="A93" s="691"/>
      <c r="B93" s="17" t="s">
        <v>2</v>
      </c>
      <c r="C93" s="18" t="s">
        <v>0</v>
      </c>
      <c r="D93" s="18" t="s">
        <v>4</v>
      </c>
      <c r="E93" s="18" t="s">
        <v>7</v>
      </c>
      <c r="F93" s="18" t="s">
        <v>24</v>
      </c>
      <c r="G93" s="18" t="s">
        <v>3</v>
      </c>
      <c r="H93" s="37" t="s">
        <v>12</v>
      </c>
      <c r="I93" s="42"/>
      <c r="J93" s="579"/>
      <c r="K93" s="691"/>
      <c r="L93" s="37" t="s">
        <v>2</v>
      </c>
      <c r="M93" s="18" t="s">
        <v>0</v>
      </c>
      <c r="N93" s="18" t="s">
        <v>4</v>
      </c>
      <c r="O93" s="18" t="s">
        <v>7</v>
      </c>
      <c r="P93" s="18" t="s">
        <v>24</v>
      </c>
      <c r="Q93" s="18" t="s">
        <v>3</v>
      </c>
      <c r="R93" s="18" t="s">
        <v>12</v>
      </c>
    </row>
    <row r="94" spans="1:18" ht="5.0999999999999996" customHeight="1" x14ac:dyDescent="0.2">
      <c r="A94" s="597"/>
      <c r="B94" s="42"/>
      <c r="C94" s="42"/>
      <c r="D94" s="42"/>
      <c r="E94" s="42"/>
      <c r="F94" s="42"/>
      <c r="G94" s="42"/>
      <c r="H94" s="42"/>
      <c r="I94" s="42"/>
      <c r="J94" s="579"/>
      <c r="K94" s="597"/>
      <c r="L94" s="42"/>
      <c r="M94" s="42"/>
      <c r="N94" s="42"/>
      <c r="O94" s="42"/>
      <c r="P94" s="42"/>
      <c r="Q94" s="42"/>
      <c r="R94" s="42"/>
    </row>
    <row r="95" spans="1:18" ht="18" customHeight="1" x14ac:dyDescent="0.2">
      <c r="A95" s="36">
        <v>2023</v>
      </c>
      <c r="B95" s="8"/>
      <c r="C95" s="8"/>
      <c r="D95" s="8"/>
      <c r="E95" s="8"/>
      <c r="F95" s="8"/>
      <c r="G95" s="8"/>
      <c r="H95" s="8"/>
      <c r="I95" s="8"/>
      <c r="K95" s="36">
        <v>2023</v>
      </c>
      <c r="L95" s="42"/>
      <c r="M95" s="42"/>
      <c r="N95" s="42"/>
      <c r="O95" s="42"/>
      <c r="P95" s="42"/>
      <c r="Q95" s="42"/>
      <c r="R95" s="42"/>
    </row>
    <row r="96" spans="1:18" ht="18" customHeight="1" x14ac:dyDescent="0.2">
      <c r="A96" s="36" t="s">
        <v>2</v>
      </c>
      <c r="B96" s="19">
        <f t="shared" ref="B96:H96" si="7">SUM(B97:B108)</f>
        <v>21068267.373955723</v>
      </c>
      <c r="C96" s="19">
        <f t="shared" si="7"/>
        <v>9926135.8300000001</v>
      </c>
      <c r="D96" s="19">
        <f t="shared" si="7"/>
        <v>1221926</v>
      </c>
      <c r="E96" s="19">
        <f t="shared" si="7"/>
        <v>178924.58395572001</v>
      </c>
      <c r="F96" s="19">
        <f t="shared" si="7"/>
        <v>101998.45999999999</v>
      </c>
      <c r="G96" s="19">
        <f t="shared" si="7"/>
        <v>536288.13000000012</v>
      </c>
      <c r="H96" s="19">
        <f t="shared" si="7"/>
        <v>9102994.370000001</v>
      </c>
      <c r="I96" s="19"/>
      <c r="K96" s="36" t="s">
        <v>2</v>
      </c>
      <c r="L96" s="19">
        <f t="shared" ref="L96:R96" si="8">SUM(L97:L108)</f>
        <v>7245441.7812629221</v>
      </c>
      <c r="M96" s="19">
        <f t="shared" si="8"/>
        <v>2906066.0712493318</v>
      </c>
      <c r="N96" s="19">
        <f t="shared" si="8"/>
        <v>190827.37</v>
      </c>
      <c r="O96" s="19">
        <f t="shared" si="8"/>
        <v>45131.646044280002</v>
      </c>
      <c r="P96" s="19">
        <f t="shared" si="8"/>
        <v>31207.333969308802</v>
      </c>
      <c r="Q96" s="19">
        <f t="shared" si="8"/>
        <v>245175.05</v>
      </c>
      <c r="R96" s="19">
        <f t="shared" si="8"/>
        <v>3827034.31</v>
      </c>
    </row>
    <row r="97" spans="1:25" ht="18" customHeight="1" x14ac:dyDescent="0.2">
      <c r="A97" s="38" t="s">
        <v>21</v>
      </c>
      <c r="B97" s="19">
        <f>SUM(C97:H97)</f>
        <v>1645557.32342272</v>
      </c>
      <c r="C97" s="25">
        <v>741557.2</v>
      </c>
      <c r="D97" s="25">
        <v>112736</v>
      </c>
      <c r="E97" s="25">
        <v>14842.51342272</v>
      </c>
      <c r="F97" s="25">
        <v>8737.75</v>
      </c>
      <c r="G97" s="25">
        <v>41625.85</v>
      </c>
      <c r="H97" s="25">
        <v>726058.01</v>
      </c>
      <c r="I97" s="25"/>
      <c r="J97" s="578"/>
      <c r="K97" s="38" t="s">
        <v>21</v>
      </c>
      <c r="L97" s="19">
        <f t="shared" ref="L97:L108" si="9">SUM(M97:R97)</f>
        <v>516747.17174393649</v>
      </c>
      <c r="M97" s="25">
        <v>193915.22042670398</v>
      </c>
      <c r="N97" s="410" t="s">
        <v>294</v>
      </c>
      <c r="O97" s="25">
        <v>3757.9665772799999</v>
      </c>
      <c r="P97" s="25">
        <v>2157.1347399524998</v>
      </c>
      <c r="Q97" s="25">
        <v>10691.48</v>
      </c>
      <c r="R97" s="25">
        <v>306225.37</v>
      </c>
      <c r="S97" s="705"/>
      <c r="V97" s="569"/>
      <c r="W97" s="25"/>
      <c r="X97" s="704"/>
      <c r="Y97" s="704"/>
    </row>
    <row r="98" spans="1:25" ht="18" customHeight="1" x14ac:dyDescent="0.2">
      <c r="A98" s="38" t="s">
        <v>22</v>
      </c>
      <c r="B98" s="19">
        <f t="shared" ref="B98:B108" si="10">SUM(C98:H98)</f>
        <v>1634091.7128095599</v>
      </c>
      <c r="C98" s="25">
        <v>724378.67</v>
      </c>
      <c r="D98" s="25">
        <v>119993</v>
      </c>
      <c r="E98" s="25">
        <v>13046.942809560001</v>
      </c>
      <c r="F98" s="25">
        <v>8022.07</v>
      </c>
      <c r="G98" s="25">
        <v>42181.39</v>
      </c>
      <c r="H98" s="25">
        <v>726469.64</v>
      </c>
      <c r="I98" s="25"/>
      <c r="J98" s="578"/>
      <c r="K98" s="38" t="s">
        <v>22</v>
      </c>
      <c r="L98" s="19">
        <f t="shared" si="9"/>
        <v>512475.8390786961</v>
      </c>
      <c r="M98" s="25">
        <v>189423.08087016438</v>
      </c>
      <c r="N98" s="410" t="s">
        <v>295</v>
      </c>
      <c r="O98" s="25">
        <v>3303.3471904399998</v>
      </c>
      <c r="P98" s="25">
        <v>1980.4510180916998</v>
      </c>
      <c r="Q98" s="25">
        <v>10815.76</v>
      </c>
      <c r="R98" s="25">
        <v>306953.2</v>
      </c>
      <c r="S98" s="705"/>
      <c r="V98" s="569"/>
      <c r="W98" s="25"/>
      <c r="X98" s="704"/>
      <c r="Y98" s="704"/>
    </row>
    <row r="99" spans="1:25" ht="18" customHeight="1" x14ac:dyDescent="0.2">
      <c r="A99" s="38" t="s">
        <v>23</v>
      </c>
      <c r="B99" s="19">
        <f t="shared" si="10"/>
        <v>1803601.3419331601</v>
      </c>
      <c r="C99" s="25">
        <v>850973.67</v>
      </c>
      <c r="D99" s="25">
        <v>129901</v>
      </c>
      <c r="E99" s="25">
        <v>15065.711933159999</v>
      </c>
      <c r="F99" s="25">
        <v>8265.56</v>
      </c>
      <c r="G99" s="25">
        <v>43228.49</v>
      </c>
      <c r="H99" s="25">
        <v>756166.91</v>
      </c>
      <c r="I99" s="25"/>
      <c r="J99" s="578"/>
      <c r="K99" s="38" t="s">
        <v>23</v>
      </c>
      <c r="L99" s="19">
        <f t="shared" si="9"/>
        <v>558520.39484972798</v>
      </c>
      <c r="M99" s="25">
        <v>222527.33409556438</v>
      </c>
      <c r="N99" s="410" t="s">
        <v>296</v>
      </c>
      <c r="O99" s="25">
        <v>3814.4780668399994</v>
      </c>
      <c r="P99" s="25">
        <v>2040.5626873235997</v>
      </c>
      <c r="Q99" s="25">
        <v>11103.95</v>
      </c>
      <c r="R99" s="25">
        <v>319034.07</v>
      </c>
      <c r="S99" s="705"/>
      <c r="T99" s="568"/>
      <c r="U99" s="568"/>
      <c r="V99" s="568"/>
      <c r="W99" s="25"/>
      <c r="X99" s="704"/>
      <c r="Y99" s="704"/>
    </row>
    <row r="100" spans="1:25" ht="18" customHeight="1" x14ac:dyDescent="0.2">
      <c r="A100" s="38" t="s">
        <v>26</v>
      </c>
      <c r="B100" s="19">
        <f t="shared" si="10"/>
        <v>1712545.5422799198</v>
      </c>
      <c r="C100" s="25">
        <v>772646.96</v>
      </c>
      <c r="D100" s="25">
        <v>115288</v>
      </c>
      <c r="E100" s="25">
        <v>19420.67227992</v>
      </c>
      <c r="F100" s="25">
        <v>8290.2199999999993</v>
      </c>
      <c r="G100" s="25">
        <v>44838.87</v>
      </c>
      <c r="H100" s="25">
        <v>752060.82</v>
      </c>
      <c r="I100" s="25"/>
      <c r="J100" s="578"/>
      <c r="K100" s="38" t="s">
        <v>26</v>
      </c>
      <c r="L100" s="19">
        <f t="shared" si="9"/>
        <v>538042.7476986954</v>
      </c>
      <c r="M100" s="25">
        <v>202045.10934614716</v>
      </c>
      <c r="N100" s="410" t="s">
        <v>297</v>
      </c>
      <c r="O100" s="25">
        <v>4917.10772008</v>
      </c>
      <c r="P100" s="25">
        <v>2046.6506324681998</v>
      </c>
      <c r="Q100" s="25">
        <v>11547.02</v>
      </c>
      <c r="R100" s="25">
        <v>317486.86</v>
      </c>
      <c r="S100" s="705"/>
      <c r="W100" s="25"/>
    </row>
    <row r="101" spans="1:25" ht="18" customHeight="1" x14ac:dyDescent="0.2">
      <c r="A101" s="38" t="s">
        <v>27</v>
      </c>
      <c r="B101" s="19">
        <f t="shared" si="10"/>
        <v>1799078.1982549601</v>
      </c>
      <c r="C101" s="25">
        <v>846973.6</v>
      </c>
      <c r="D101" s="25">
        <v>112208</v>
      </c>
      <c r="E101" s="25">
        <v>21134.188254959998</v>
      </c>
      <c r="F101" s="25">
        <v>8520.8799999999992</v>
      </c>
      <c r="G101" s="25">
        <v>45570.18</v>
      </c>
      <c r="H101" s="25">
        <v>764671.35</v>
      </c>
      <c r="I101" s="25"/>
      <c r="J101" s="578"/>
      <c r="K101" s="38" t="s">
        <v>27</v>
      </c>
      <c r="L101" s="19">
        <f t="shared" si="9"/>
        <v>562389.16314726486</v>
      </c>
      <c r="M101" s="25">
        <v>221481.32651075197</v>
      </c>
      <c r="N101" s="410" t="s">
        <v>298</v>
      </c>
      <c r="O101" s="25">
        <v>5350.9517450399999</v>
      </c>
      <c r="P101" s="25">
        <v>2103.5948914727996</v>
      </c>
      <c r="Q101" s="25">
        <v>11742.57</v>
      </c>
      <c r="R101" s="25">
        <v>321710.72000000003</v>
      </c>
      <c r="S101" s="705"/>
      <c r="W101" s="25"/>
    </row>
    <row r="102" spans="1:25" ht="18" customHeight="1" x14ac:dyDescent="0.2">
      <c r="A102" s="38" t="s">
        <v>28</v>
      </c>
      <c r="B102" s="19">
        <f t="shared" si="10"/>
        <v>1771265.5762868</v>
      </c>
      <c r="C102" s="25">
        <v>816321.15</v>
      </c>
      <c r="D102" s="25">
        <v>116896</v>
      </c>
      <c r="E102" s="25">
        <v>14769.276286800001</v>
      </c>
      <c r="F102" s="25">
        <v>8286.69</v>
      </c>
      <c r="G102" s="25">
        <v>44949.82</v>
      </c>
      <c r="H102" s="25">
        <v>770042.64</v>
      </c>
      <c r="J102" s="578"/>
      <c r="K102" s="38" t="s">
        <v>28</v>
      </c>
      <c r="L102" s="19">
        <f t="shared" si="9"/>
        <v>605253.15371320001</v>
      </c>
      <c r="M102" s="25">
        <v>263442</v>
      </c>
      <c r="N102" s="410" t="s">
        <v>299</v>
      </c>
      <c r="O102" s="25">
        <v>3739.4237131999998</v>
      </c>
      <c r="P102" s="25">
        <v>2882.74</v>
      </c>
      <c r="Q102" s="25">
        <v>11548.9</v>
      </c>
      <c r="R102" s="25">
        <v>323640.09000000003</v>
      </c>
      <c r="S102" s="705"/>
      <c r="W102" s="25"/>
    </row>
    <row r="103" spans="1:25" ht="18" customHeight="1" x14ac:dyDescent="0.2">
      <c r="A103" s="38" t="s">
        <v>29</v>
      </c>
      <c r="B103" s="19">
        <f t="shared" si="10"/>
        <v>1745460.3706672001</v>
      </c>
      <c r="C103" s="25">
        <v>803000.55</v>
      </c>
      <c r="D103" s="25">
        <v>121849</v>
      </c>
      <c r="E103" s="25">
        <v>13736.790667199999</v>
      </c>
      <c r="F103" s="25">
        <v>8319.25</v>
      </c>
      <c r="G103" s="25">
        <v>43884.78</v>
      </c>
      <c r="H103" s="25">
        <v>754670</v>
      </c>
      <c r="I103" s="25"/>
      <c r="K103" s="38" t="s">
        <v>29</v>
      </c>
      <c r="L103" s="19">
        <f t="shared" si="9"/>
        <v>624945.8493327999</v>
      </c>
      <c r="M103" s="25">
        <v>258668</v>
      </c>
      <c r="N103" s="25">
        <v>31714.62</v>
      </c>
      <c r="O103" s="25">
        <v>3478.0093327999998</v>
      </c>
      <c r="P103" s="25">
        <v>2896.74</v>
      </c>
      <c r="Q103" s="25">
        <v>11314.48</v>
      </c>
      <c r="R103" s="25">
        <v>316874</v>
      </c>
      <c r="T103" s="560"/>
    </row>
    <row r="104" spans="1:25" ht="18" customHeight="1" x14ac:dyDescent="0.2">
      <c r="A104" s="38" t="s">
        <v>30</v>
      </c>
      <c r="B104" s="19">
        <f t="shared" si="10"/>
        <v>1738038.44168904</v>
      </c>
      <c r="C104" s="25">
        <v>888791.03</v>
      </c>
      <c r="D104" s="25">
        <v>12368</v>
      </c>
      <c r="E104" s="25">
        <v>14731.101689040001</v>
      </c>
      <c r="F104" s="25">
        <v>8681.86</v>
      </c>
      <c r="G104" s="25">
        <v>44267.45</v>
      </c>
      <c r="H104" s="25">
        <v>769199</v>
      </c>
      <c r="I104" s="25"/>
      <c r="K104" s="38" t="s">
        <v>30</v>
      </c>
      <c r="L104" s="19">
        <f t="shared" si="9"/>
        <v>656326.97831096011</v>
      </c>
      <c r="M104" s="25">
        <v>283971</v>
      </c>
      <c r="N104" s="25">
        <v>31620.560000000001</v>
      </c>
      <c r="O104" s="25">
        <v>3729.75831096</v>
      </c>
      <c r="P104" s="25">
        <v>2996.14</v>
      </c>
      <c r="Q104" s="25">
        <v>11388.52</v>
      </c>
      <c r="R104" s="25">
        <v>322621</v>
      </c>
      <c r="T104" s="25"/>
      <c r="U104" s="25"/>
      <c r="V104" s="25"/>
    </row>
    <row r="105" spans="1:25" ht="18" customHeight="1" x14ac:dyDescent="0.2">
      <c r="A105" s="38" t="s">
        <v>31</v>
      </c>
      <c r="B105" s="19">
        <f t="shared" si="10"/>
        <v>1835965.8525831599</v>
      </c>
      <c r="C105" s="25">
        <v>876715</v>
      </c>
      <c r="D105" s="25">
        <v>122421</v>
      </c>
      <c r="E105" s="25">
        <v>12502.25258316</v>
      </c>
      <c r="F105" s="25">
        <v>8637.0300000000007</v>
      </c>
      <c r="G105" s="25">
        <v>45839.57</v>
      </c>
      <c r="H105" s="25">
        <v>769851</v>
      </c>
      <c r="I105" s="25"/>
      <c r="K105" s="38" t="s">
        <v>31</v>
      </c>
      <c r="L105" s="19">
        <f t="shared" si="9"/>
        <v>654010.60741684004</v>
      </c>
      <c r="M105" s="25">
        <v>281570</v>
      </c>
      <c r="N105" s="25">
        <v>31598.48</v>
      </c>
      <c r="O105" s="25">
        <v>3165.43741684</v>
      </c>
      <c r="P105" s="410">
        <v>2981.04</v>
      </c>
      <c r="Q105" s="25">
        <v>11785.65</v>
      </c>
      <c r="R105" s="25">
        <v>322910</v>
      </c>
      <c r="T105" s="25"/>
      <c r="U105" s="25"/>
      <c r="V105" s="25"/>
    </row>
    <row r="106" spans="1:25" ht="18" customHeight="1" x14ac:dyDescent="0.2">
      <c r="A106" s="38" t="s">
        <v>32</v>
      </c>
      <c r="B106" s="19">
        <f t="shared" si="10"/>
        <v>1686387.4440291999</v>
      </c>
      <c r="C106" s="25">
        <v>831629</v>
      </c>
      <c r="D106" s="25">
        <v>12171</v>
      </c>
      <c r="E106" s="25">
        <v>12975.134029199999</v>
      </c>
      <c r="F106" s="25">
        <v>8612.5300000000007</v>
      </c>
      <c r="G106" s="25">
        <v>47500.78</v>
      </c>
      <c r="H106" s="25">
        <v>773499</v>
      </c>
      <c r="I106" s="25"/>
      <c r="K106" s="38" t="s">
        <v>32</v>
      </c>
      <c r="L106" s="19">
        <f t="shared" si="9"/>
        <v>637583.91597079998</v>
      </c>
      <c r="M106" s="25">
        <v>262507</v>
      </c>
      <c r="N106" s="25">
        <v>32457.06</v>
      </c>
      <c r="O106" s="25">
        <v>3285.1659707999997</v>
      </c>
      <c r="P106" s="410">
        <v>2982.06</v>
      </c>
      <c r="Q106" s="25">
        <v>12223.63</v>
      </c>
      <c r="R106" s="25">
        <v>324129</v>
      </c>
      <c r="T106" s="25"/>
      <c r="U106" s="25"/>
      <c r="V106" s="25"/>
    </row>
    <row r="107" spans="1:25" ht="18" customHeight="1" x14ac:dyDescent="0.2">
      <c r="A107" s="38" t="s">
        <v>33</v>
      </c>
      <c r="B107" s="19">
        <f t="shared" si="10"/>
        <v>1808639.63</v>
      </c>
      <c r="C107" s="25">
        <v>847987</v>
      </c>
      <c r="D107" s="25">
        <v>122702</v>
      </c>
      <c r="E107" s="25">
        <v>13500</v>
      </c>
      <c r="F107" s="25">
        <v>8886.36</v>
      </c>
      <c r="G107" s="25">
        <v>46272.27</v>
      </c>
      <c r="H107" s="25">
        <v>769292</v>
      </c>
      <c r="I107" s="25"/>
      <c r="K107" s="38" t="s">
        <v>33</v>
      </c>
      <c r="L107" s="19">
        <f t="shared" si="9"/>
        <v>640190.96</v>
      </c>
      <c r="M107" s="25">
        <v>267725</v>
      </c>
      <c r="N107" s="25">
        <v>31789.25</v>
      </c>
      <c r="O107" s="410">
        <v>3290</v>
      </c>
      <c r="P107" s="410">
        <v>3110.9</v>
      </c>
      <c r="Q107" s="25">
        <v>11897.81</v>
      </c>
      <c r="R107" s="25">
        <v>322378</v>
      </c>
      <c r="T107" s="25"/>
      <c r="U107" s="25"/>
      <c r="V107" s="25"/>
    </row>
    <row r="108" spans="1:25" ht="18" customHeight="1" x14ac:dyDescent="0.2">
      <c r="A108" s="38" t="s">
        <v>34</v>
      </c>
      <c r="B108" s="19">
        <f t="shared" si="10"/>
        <v>1887635.94</v>
      </c>
      <c r="C108" s="25">
        <v>925162</v>
      </c>
      <c r="D108" s="25">
        <v>123393</v>
      </c>
      <c r="E108" s="25">
        <v>13200</v>
      </c>
      <c r="F108" s="25">
        <v>8738.26</v>
      </c>
      <c r="G108" s="25">
        <v>46128.68</v>
      </c>
      <c r="H108" s="25">
        <v>771014</v>
      </c>
      <c r="I108" s="25"/>
      <c r="K108" s="38" t="s">
        <v>34</v>
      </c>
      <c r="L108" s="19">
        <f t="shared" si="9"/>
        <v>738955</v>
      </c>
      <c r="M108" s="25">
        <v>258791</v>
      </c>
      <c r="N108" s="25">
        <v>31647.4</v>
      </c>
      <c r="O108" s="410">
        <v>3300</v>
      </c>
      <c r="P108" s="410">
        <v>3029.32</v>
      </c>
      <c r="Q108" s="25">
        <v>119115.28</v>
      </c>
      <c r="R108" s="25">
        <v>323072</v>
      </c>
      <c r="T108" s="25"/>
      <c r="U108" s="25"/>
      <c r="V108" s="25"/>
    </row>
    <row r="109" spans="1:25" ht="5.0999999999999996" customHeight="1" x14ac:dyDescent="0.2">
      <c r="A109" s="39"/>
      <c r="B109" s="40"/>
      <c r="C109" s="312"/>
      <c r="D109" s="312"/>
      <c r="E109" s="312"/>
      <c r="F109" s="312"/>
      <c r="G109" s="312"/>
      <c r="H109" s="312"/>
      <c r="I109" s="25"/>
      <c r="J109" s="488"/>
      <c r="K109" s="39"/>
      <c r="L109" s="312"/>
      <c r="M109" s="312"/>
      <c r="N109" s="312"/>
      <c r="O109" s="312"/>
      <c r="P109" s="312"/>
      <c r="Q109" s="312"/>
      <c r="R109" s="312"/>
      <c r="T109" s="25"/>
      <c r="U109" s="25"/>
      <c r="V109" s="25"/>
    </row>
    <row r="110" spans="1:25" ht="11.1" customHeight="1" x14ac:dyDescent="0.2">
      <c r="A110" s="360"/>
      <c r="B110" s="360"/>
      <c r="C110" s="360"/>
      <c r="D110" s="360"/>
      <c r="E110" s="360"/>
      <c r="F110" s="360"/>
      <c r="G110" s="360"/>
      <c r="H110" s="366" t="s">
        <v>49</v>
      </c>
      <c r="I110" s="366"/>
      <c r="J110" s="488"/>
      <c r="K110" s="68"/>
      <c r="L110" s="488"/>
      <c r="M110" s="488"/>
      <c r="N110" s="488"/>
      <c r="O110" s="488"/>
      <c r="P110" s="488"/>
      <c r="Q110" s="488"/>
      <c r="R110" s="366" t="s">
        <v>49</v>
      </c>
    </row>
    <row r="111" spans="1:25" x14ac:dyDescent="0.2">
      <c r="B111" s="488"/>
      <c r="C111" s="488"/>
      <c r="D111" s="488"/>
      <c r="E111" s="488"/>
      <c r="F111" s="488"/>
      <c r="G111" s="488"/>
      <c r="H111" s="488"/>
      <c r="I111" s="488"/>
      <c r="J111" s="488"/>
      <c r="K111" s="488"/>
      <c r="L111" s="488"/>
      <c r="M111" s="488"/>
      <c r="N111" s="488"/>
      <c r="O111" s="488"/>
      <c r="P111" s="488"/>
      <c r="Q111" s="488"/>
      <c r="R111" s="488"/>
    </row>
    <row r="112" spans="1:25" x14ac:dyDescent="0.2">
      <c r="B112" s="488"/>
      <c r="C112" s="488"/>
      <c r="D112" s="488"/>
      <c r="E112" s="488"/>
      <c r="F112" s="488"/>
      <c r="G112" s="488"/>
      <c r="H112" s="488"/>
      <c r="I112" s="488"/>
      <c r="J112" s="488"/>
      <c r="K112" s="488"/>
      <c r="L112" s="488"/>
      <c r="M112" s="488"/>
      <c r="N112" s="488"/>
      <c r="O112" s="488"/>
      <c r="P112" s="488"/>
      <c r="Q112" s="488"/>
      <c r="R112" s="488"/>
    </row>
    <row r="113" spans="1:18" ht="13.5" x14ac:dyDescent="0.2">
      <c r="A113" s="633" t="str">
        <f>A43</f>
        <v>16.11 PUNO: FACTURACIÓN MENSUAL DE AGUA POTABLE Y ALCANTARILLADO POR LOCALIDADES, 2021 - 2024</v>
      </c>
      <c r="B113" s="633"/>
      <c r="C113" s="633"/>
      <c r="D113" s="633"/>
      <c r="E113" s="633"/>
      <c r="F113" s="633"/>
      <c r="G113" s="633"/>
      <c r="H113" s="633"/>
      <c r="I113" s="3"/>
      <c r="K113" s="633" t="str">
        <f>A43</f>
        <v>16.11 PUNO: FACTURACIÓN MENSUAL DE AGUA POTABLE Y ALCANTARILLADO POR LOCALIDADES, 2021 - 2024</v>
      </c>
      <c r="L113" s="633"/>
      <c r="M113" s="633"/>
      <c r="N113" s="633"/>
      <c r="O113" s="633"/>
      <c r="P113" s="633"/>
      <c r="Q113" s="633"/>
      <c r="R113" s="633"/>
    </row>
    <row r="114" spans="1:18" ht="13.5" x14ac:dyDescent="0.2">
      <c r="A114" s="607" t="s">
        <v>333</v>
      </c>
      <c r="B114" s="6"/>
      <c r="C114" s="6"/>
      <c r="D114" s="6"/>
      <c r="E114" s="6"/>
      <c r="F114" s="6"/>
      <c r="G114" s="685"/>
      <c r="H114" s="685"/>
      <c r="I114" s="358"/>
      <c r="K114" s="607" t="s">
        <v>333</v>
      </c>
      <c r="L114" s="4"/>
      <c r="M114" s="4"/>
      <c r="N114" s="4"/>
      <c r="O114" s="4"/>
      <c r="P114" s="4"/>
      <c r="Q114" s="4"/>
    </row>
    <row r="115" spans="1:18" ht="9" customHeight="1" x14ac:dyDescent="0.2">
      <c r="A115" s="607"/>
      <c r="B115" s="6"/>
      <c r="C115" s="6"/>
      <c r="D115" s="6"/>
      <c r="E115" s="6"/>
      <c r="F115" s="6"/>
      <c r="G115" s="358"/>
      <c r="H115" s="358"/>
      <c r="I115" s="358"/>
      <c r="K115" s="607"/>
      <c r="L115" s="4"/>
      <c r="M115" s="4"/>
      <c r="N115" s="4"/>
      <c r="O115" s="4"/>
      <c r="P115" s="4"/>
      <c r="Q115" s="4"/>
      <c r="R115" s="366" t="s">
        <v>266</v>
      </c>
    </row>
    <row r="116" spans="1:18" x14ac:dyDescent="0.2">
      <c r="A116" s="690" t="s">
        <v>25</v>
      </c>
      <c r="B116" s="692" t="s">
        <v>35</v>
      </c>
      <c r="C116" s="693"/>
      <c r="D116" s="693"/>
      <c r="E116" s="693"/>
      <c r="F116" s="693"/>
      <c r="G116" s="693"/>
      <c r="H116" s="693"/>
      <c r="I116" s="8"/>
      <c r="K116" s="690" t="s">
        <v>25</v>
      </c>
      <c r="L116" s="693" t="s">
        <v>36</v>
      </c>
      <c r="M116" s="693"/>
      <c r="N116" s="693"/>
      <c r="O116" s="693"/>
      <c r="P116" s="693"/>
      <c r="Q116" s="693"/>
      <c r="R116" s="693"/>
    </row>
    <row r="117" spans="1:18" x14ac:dyDescent="0.2">
      <c r="A117" s="691"/>
      <c r="B117" s="17" t="s">
        <v>2</v>
      </c>
      <c r="C117" s="18" t="s">
        <v>0</v>
      </c>
      <c r="D117" s="18" t="s">
        <v>4</v>
      </c>
      <c r="E117" s="18" t="s">
        <v>7</v>
      </c>
      <c r="F117" s="18" t="s">
        <v>24</v>
      </c>
      <c r="G117" s="18" t="s">
        <v>3</v>
      </c>
      <c r="H117" s="37" t="s">
        <v>12</v>
      </c>
      <c r="I117" s="42"/>
      <c r="J117" s="42"/>
      <c r="K117" s="691"/>
      <c r="L117" s="37" t="s">
        <v>2</v>
      </c>
      <c r="M117" s="18" t="s">
        <v>0</v>
      </c>
      <c r="N117" s="18" t="s">
        <v>4</v>
      </c>
      <c r="O117" s="18" t="s">
        <v>7</v>
      </c>
      <c r="P117" s="18" t="s">
        <v>24</v>
      </c>
      <c r="Q117" s="18" t="s">
        <v>3</v>
      </c>
      <c r="R117" s="18" t="s">
        <v>12</v>
      </c>
    </row>
    <row r="118" spans="1:18" ht="5.0999999999999996" customHeight="1" x14ac:dyDescent="0.2">
      <c r="A118" s="597"/>
      <c r="B118" s="42"/>
      <c r="C118" s="42"/>
      <c r="D118" s="42"/>
      <c r="E118" s="42"/>
      <c r="F118" s="42"/>
      <c r="G118" s="42"/>
      <c r="H118" s="42"/>
      <c r="I118" s="42"/>
      <c r="J118" s="42"/>
      <c r="K118" s="597"/>
      <c r="L118" s="42"/>
      <c r="M118" s="42"/>
      <c r="N118" s="42"/>
      <c r="O118" s="42"/>
      <c r="P118" s="42"/>
      <c r="Q118" s="42"/>
      <c r="R118" s="42"/>
    </row>
    <row r="119" spans="1:18" x14ac:dyDescent="0.2">
      <c r="A119" s="36" t="s">
        <v>270</v>
      </c>
      <c r="B119" s="8"/>
      <c r="C119" s="8"/>
      <c r="D119" s="8"/>
      <c r="E119" s="8"/>
      <c r="F119" s="8"/>
      <c r="G119" s="8"/>
      <c r="H119" s="8"/>
      <c r="I119" s="8"/>
      <c r="K119" s="36" t="s">
        <v>270</v>
      </c>
      <c r="L119" s="42"/>
      <c r="M119" s="42"/>
      <c r="N119" s="42"/>
      <c r="O119" s="42"/>
      <c r="P119" s="42"/>
      <c r="Q119" s="42"/>
      <c r="R119" s="42"/>
    </row>
    <row r="120" spans="1:18" ht="18.75" customHeight="1" x14ac:dyDescent="0.2">
      <c r="A120" s="36" t="s">
        <v>2</v>
      </c>
      <c r="B120" s="19">
        <f t="shared" ref="B120:H120" si="11">SUM(B121:B132)</f>
        <v>15179075.299999999</v>
      </c>
      <c r="C120" s="19">
        <f t="shared" si="11"/>
        <v>7374983</v>
      </c>
      <c r="D120" s="19">
        <f t="shared" si="11"/>
        <v>1020356</v>
      </c>
      <c r="E120" s="19">
        <f t="shared" si="11"/>
        <v>126540</v>
      </c>
      <c r="F120" s="19">
        <f t="shared" si="11"/>
        <v>74410.7</v>
      </c>
      <c r="G120" s="19">
        <f t="shared" si="11"/>
        <v>365105.60000000003</v>
      </c>
      <c r="H120" s="19">
        <f t="shared" si="11"/>
        <v>6217680</v>
      </c>
      <c r="I120" s="19"/>
      <c r="K120" s="36" t="s">
        <v>2</v>
      </c>
      <c r="L120" s="19">
        <f t="shared" ref="L120:R120" si="12">SUM(L121:L132)</f>
        <v>5369094.8300000001</v>
      </c>
      <c r="M120" s="19">
        <f t="shared" si="12"/>
        <v>2362911</v>
      </c>
      <c r="N120" s="19">
        <f t="shared" si="12"/>
        <v>256063.43</v>
      </c>
      <c r="O120" s="19">
        <f t="shared" si="12"/>
        <v>25469.43</v>
      </c>
      <c r="P120" s="19">
        <f t="shared" si="12"/>
        <v>25931.85</v>
      </c>
      <c r="Q120" s="19">
        <f t="shared" si="12"/>
        <v>94678.12</v>
      </c>
      <c r="R120" s="19">
        <f t="shared" si="12"/>
        <v>2604041</v>
      </c>
    </row>
    <row r="121" spans="1:18" ht="18.75" customHeight="1" x14ac:dyDescent="0.2">
      <c r="A121" s="38" t="s">
        <v>21</v>
      </c>
      <c r="B121" s="19">
        <f>SUM(C121:H121)</f>
        <v>1881309.1</v>
      </c>
      <c r="C121" s="25">
        <v>915603</v>
      </c>
      <c r="D121" s="25">
        <v>121890</v>
      </c>
      <c r="E121" s="410">
        <v>15352</v>
      </c>
      <c r="F121" s="410">
        <v>8834.58</v>
      </c>
      <c r="G121" s="25">
        <v>47306.52</v>
      </c>
      <c r="H121" s="25">
        <v>772323</v>
      </c>
      <c r="I121" s="25"/>
      <c r="K121" s="38" t="s">
        <v>21</v>
      </c>
      <c r="L121" s="19">
        <f t="shared" ref="L121:L128" si="13">SUM(M121:R121)</f>
        <v>671841.01</v>
      </c>
      <c r="M121" s="25">
        <v>294560</v>
      </c>
      <c r="N121" s="25">
        <v>32408.880000000001</v>
      </c>
      <c r="O121" s="410">
        <v>5710.2000000000007</v>
      </c>
      <c r="P121" s="410">
        <v>3061.92</v>
      </c>
      <c r="Q121" s="25">
        <v>12243.01</v>
      </c>
      <c r="R121" s="25">
        <v>323857</v>
      </c>
    </row>
    <row r="122" spans="1:18" ht="18.75" customHeight="1" x14ac:dyDescent="0.2">
      <c r="A122" s="38" t="s">
        <v>22</v>
      </c>
      <c r="B122" s="19">
        <f t="shared" ref="B122:B127" si="14">SUM(C122:H122)</f>
        <v>1831184.16</v>
      </c>
      <c r="C122" s="25">
        <v>870343</v>
      </c>
      <c r="D122" s="25">
        <v>118420</v>
      </c>
      <c r="E122" s="410">
        <v>15598</v>
      </c>
      <c r="F122" s="410">
        <v>8764.9699999999993</v>
      </c>
      <c r="G122" s="25">
        <v>44583.19</v>
      </c>
      <c r="H122" s="25">
        <v>773475</v>
      </c>
      <c r="I122" s="25"/>
      <c r="K122" s="38" t="s">
        <v>22</v>
      </c>
      <c r="L122" s="19">
        <f t="shared" si="13"/>
        <v>648574.79999999993</v>
      </c>
      <c r="M122" s="25">
        <v>276262</v>
      </c>
      <c r="N122" s="25">
        <v>32001.54</v>
      </c>
      <c r="O122" s="410">
        <v>1517.7999999999993</v>
      </c>
      <c r="P122" s="410">
        <v>3044.36</v>
      </c>
      <c r="Q122" s="25">
        <v>11532.1</v>
      </c>
      <c r="R122" s="25">
        <v>324217</v>
      </c>
    </row>
    <row r="123" spans="1:18" ht="18.75" customHeight="1" x14ac:dyDescent="0.2">
      <c r="A123" s="38" t="s">
        <v>23</v>
      </c>
      <c r="B123" s="19">
        <f t="shared" si="14"/>
        <v>1776847.45</v>
      </c>
      <c r="C123" s="25">
        <v>820818</v>
      </c>
      <c r="D123" s="25">
        <v>131020</v>
      </c>
      <c r="E123" s="410">
        <v>15850</v>
      </c>
      <c r="F123" s="410">
        <v>9129.1</v>
      </c>
      <c r="G123" s="25">
        <v>45203.35</v>
      </c>
      <c r="H123" s="25">
        <v>754827</v>
      </c>
      <c r="I123" s="25"/>
      <c r="K123" s="38" t="s">
        <v>23</v>
      </c>
      <c r="L123" s="19">
        <f t="shared" si="13"/>
        <v>630823.31000000006</v>
      </c>
      <c r="M123" s="25">
        <v>264053</v>
      </c>
      <c r="N123" s="25">
        <v>31961.83</v>
      </c>
      <c r="O123" s="410">
        <v>3030</v>
      </c>
      <c r="P123" s="410">
        <v>3221.55</v>
      </c>
      <c r="Q123" s="25">
        <v>11720.93</v>
      </c>
      <c r="R123" s="25">
        <v>316836</v>
      </c>
    </row>
    <row r="124" spans="1:18" ht="18.75" customHeight="1" x14ac:dyDescent="0.2">
      <c r="A124" s="38" t="s">
        <v>26</v>
      </c>
      <c r="B124" s="19">
        <f t="shared" si="14"/>
        <v>1955443.14</v>
      </c>
      <c r="C124" s="25">
        <v>975552</v>
      </c>
      <c r="D124" s="25">
        <v>123506</v>
      </c>
      <c r="E124" s="410">
        <v>16093</v>
      </c>
      <c r="F124" s="410">
        <v>9168.64</v>
      </c>
      <c r="G124" s="25">
        <v>46607.5</v>
      </c>
      <c r="H124" s="25">
        <v>784516</v>
      </c>
      <c r="I124" s="25"/>
      <c r="K124" s="38" t="s">
        <v>26</v>
      </c>
      <c r="L124" s="19">
        <f t="shared" si="13"/>
        <v>694164.6</v>
      </c>
      <c r="M124" s="25">
        <v>316034</v>
      </c>
      <c r="N124" s="25">
        <v>32088.03</v>
      </c>
      <c r="O124" s="410">
        <v>1910.5999999999985</v>
      </c>
      <c r="P124" s="410">
        <v>3226.06</v>
      </c>
      <c r="Q124" s="25">
        <v>12126.91</v>
      </c>
      <c r="R124" s="25">
        <v>328779</v>
      </c>
    </row>
    <row r="125" spans="1:18" ht="18.75" customHeight="1" x14ac:dyDescent="0.2">
      <c r="A125" s="38" t="s">
        <v>27</v>
      </c>
      <c r="B125" s="19">
        <f t="shared" si="14"/>
        <v>1903228.03</v>
      </c>
      <c r="C125" s="25">
        <v>923987</v>
      </c>
      <c r="D125" s="25">
        <v>134057</v>
      </c>
      <c r="E125" s="410">
        <v>15642</v>
      </c>
      <c r="F125" s="410">
        <v>9195.1</v>
      </c>
      <c r="G125" s="25">
        <v>45732.93</v>
      </c>
      <c r="H125" s="25">
        <v>774614</v>
      </c>
      <c r="I125" s="25"/>
      <c r="K125" s="38" t="s">
        <v>27</v>
      </c>
      <c r="L125" s="19">
        <f t="shared" si="13"/>
        <v>671082.21</v>
      </c>
      <c r="M125" s="25">
        <v>299246</v>
      </c>
      <c r="N125" s="25">
        <v>31416.52</v>
      </c>
      <c r="O125" s="410">
        <v>472.70000000000073</v>
      </c>
      <c r="P125" s="410">
        <v>3230.02</v>
      </c>
      <c r="Q125" s="25">
        <v>11864.97</v>
      </c>
      <c r="R125" s="25">
        <v>324852</v>
      </c>
    </row>
    <row r="126" spans="1:18" ht="18.75" customHeight="1" x14ac:dyDescent="0.2">
      <c r="A126" s="38" t="s">
        <v>28</v>
      </c>
      <c r="B126" s="19">
        <f t="shared" si="14"/>
        <v>1921686.58</v>
      </c>
      <c r="C126" s="25">
        <v>933508</v>
      </c>
      <c r="D126" s="25">
        <v>130102</v>
      </c>
      <c r="E126" s="410">
        <v>15817</v>
      </c>
      <c r="F126" s="410">
        <v>9461.57</v>
      </c>
      <c r="G126" s="25">
        <v>46904.01</v>
      </c>
      <c r="H126" s="25">
        <v>785894</v>
      </c>
      <c r="I126" s="25"/>
      <c r="K126" s="38" t="s">
        <v>28</v>
      </c>
      <c r="L126" s="19">
        <f t="shared" si="13"/>
        <v>685902.21</v>
      </c>
      <c r="M126" s="25">
        <v>302660</v>
      </c>
      <c r="N126" s="25">
        <v>32295.39</v>
      </c>
      <c r="O126" s="410">
        <v>6220.4000000000015</v>
      </c>
      <c r="P126" s="410">
        <v>3311.16</v>
      </c>
      <c r="Q126" s="25">
        <v>12194.26</v>
      </c>
      <c r="R126" s="25">
        <v>329221</v>
      </c>
    </row>
    <row r="127" spans="1:18" ht="18.75" customHeight="1" x14ac:dyDescent="0.2">
      <c r="A127" s="38" t="s">
        <v>29</v>
      </c>
      <c r="B127" s="19">
        <f t="shared" si="14"/>
        <v>1932550.82</v>
      </c>
      <c r="C127" s="25">
        <v>952970</v>
      </c>
      <c r="D127" s="25">
        <v>130211</v>
      </c>
      <c r="E127" s="410">
        <v>16005</v>
      </c>
      <c r="F127" s="410">
        <v>9746.5400000000009</v>
      </c>
      <c r="G127" s="25">
        <v>44731.28</v>
      </c>
      <c r="H127" s="25">
        <v>778887</v>
      </c>
      <c r="I127" s="25"/>
      <c r="K127" s="38" t="s">
        <v>29</v>
      </c>
      <c r="L127" s="19">
        <f t="shared" si="13"/>
        <v>679952.47</v>
      </c>
      <c r="M127" s="25">
        <v>305167</v>
      </c>
      <c r="N127" s="25">
        <v>32275.59</v>
      </c>
      <c r="O127" s="410">
        <v>2842.2999999999993</v>
      </c>
      <c r="P127" s="410">
        <v>3363.61</v>
      </c>
      <c r="Q127" s="25">
        <v>11601.97</v>
      </c>
      <c r="R127" s="25">
        <v>324702</v>
      </c>
    </row>
    <row r="128" spans="1:18" ht="18.75" customHeight="1" x14ac:dyDescent="0.2">
      <c r="A128" s="38" t="s">
        <v>30</v>
      </c>
      <c r="B128" s="19">
        <f>SUM(C128:H128)</f>
        <v>1976826.02</v>
      </c>
      <c r="C128" s="25">
        <v>982202</v>
      </c>
      <c r="D128" s="25">
        <v>131150</v>
      </c>
      <c r="E128" s="410">
        <v>16183</v>
      </c>
      <c r="F128" s="410">
        <v>10110.200000000001</v>
      </c>
      <c r="G128" s="25">
        <v>44036.82</v>
      </c>
      <c r="H128" s="25">
        <v>793144</v>
      </c>
      <c r="I128" s="25"/>
      <c r="K128" s="38" t="s">
        <v>30</v>
      </c>
      <c r="L128" s="19">
        <f t="shared" si="13"/>
        <v>686754.22</v>
      </c>
      <c r="M128" s="25">
        <v>304929</v>
      </c>
      <c r="N128" s="410">
        <v>31615.65</v>
      </c>
      <c r="O128" s="410">
        <v>3765.4300000000003</v>
      </c>
      <c r="P128" s="410">
        <v>3473.17</v>
      </c>
      <c r="Q128" s="25">
        <v>11393.97</v>
      </c>
      <c r="R128" s="25">
        <v>331577</v>
      </c>
    </row>
    <row r="129" spans="1:18" ht="18.75" customHeight="1" x14ac:dyDescent="0.2">
      <c r="A129" s="38" t="s">
        <v>31</v>
      </c>
      <c r="B129" s="19" t="s">
        <v>44</v>
      </c>
      <c r="C129" s="25" t="s">
        <v>44</v>
      </c>
      <c r="D129" s="25" t="s">
        <v>44</v>
      </c>
      <c r="E129" s="25" t="s">
        <v>44</v>
      </c>
      <c r="F129" s="25" t="s">
        <v>44</v>
      </c>
      <c r="G129" s="25" t="s">
        <v>44</v>
      </c>
      <c r="H129" s="25" t="s">
        <v>44</v>
      </c>
      <c r="I129" s="410"/>
      <c r="J129" s="488"/>
      <c r="K129" s="38" t="s">
        <v>31</v>
      </c>
      <c r="L129" s="19" t="s">
        <v>44</v>
      </c>
      <c r="M129" s="25" t="s">
        <v>44</v>
      </c>
      <c r="N129" s="25" t="s">
        <v>44</v>
      </c>
      <c r="O129" s="25" t="s">
        <v>44</v>
      </c>
      <c r="P129" s="25" t="s">
        <v>44</v>
      </c>
      <c r="Q129" s="25" t="s">
        <v>44</v>
      </c>
      <c r="R129" s="25" t="s">
        <v>44</v>
      </c>
    </row>
    <row r="130" spans="1:18" ht="18.75" customHeight="1" x14ac:dyDescent="0.2">
      <c r="A130" s="38" t="s">
        <v>32</v>
      </c>
      <c r="B130" s="19" t="s">
        <v>44</v>
      </c>
      <c r="C130" s="25" t="s">
        <v>44</v>
      </c>
      <c r="D130" s="25" t="s">
        <v>44</v>
      </c>
      <c r="E130" s="25" t="s">
        <v>44</v>
      </c>
      <c r="F130" s="25" t="s">
        <v>44</v>
      </c>
      <c r="G130" s="25" t="s">
        <v>44</v>
      </c>
      <c r="H130" s="25" t="s">
        <v>44</v>
      </c>
      <c r="I130" s="410"/>
      <c r="J130" s="488"/>
      <c r="K130" s="38" t="s">
        <v>32</v>
      </c>
      <c r="L130" s="19" t="s">
        <v>44</v>
      </c>
      <c r="M130" s="25" t="s">
        <v>44</v>
      </c>
      <c r="N130" s="25" t="s">
        <v>44</v>
      </c>
      <c r="O130" s="25" t="s">
        <v>44</v>
      </c>
      <c r="P130" s="25" t="s">
        <v>44</v>
      </c>
      <c r="Q130" s="25" t="s">
        <v>44</v>
      </c>
      <c r="R130" s="25" t="s">
        <v>44</v>
      </c>
    </row>
    <row r="131" spans="1:18" ht="18.75" customHeight="1" x14ac:dyDescent="0.2">
      <c r="A131" s="38" t="s">
        <v>33</v>
      </c>
      <c r="B131" s="19" t="s">
        <v>44</v>
      </c>
      <c r="C131" s="25" t="s">
        <v>44</v>
      </c>
      <c r="D131" s="25" t="s">
        <v>44</v>
      </c>
      <c r="E131" s="25" t="s">
        <v>44</v>
      </c>
      <c r="F131" s="25" t="s">
        <v>44</v>
      </c>
      <c r="G131" s="25" t="s">
        <v>44</v>
      </c>
      <c r="H131" s="25" t="s">
        <v>44</v>
      </c>
      <c r="I131" s="410"/>
      <c r="J131" s="488"/>
      <c r="K131" s="38" t="s">
        <v>33</v>
      </c>
      <c r="L131" s="19" t="s">
        <v>44</v>
      </c>
      <c r="M131" s="25" t="s">
        <v>44</v>
      </c>
      <c r="N131" s="25" t="s">
        <v>44</v>
      </c>
      <c r="O131" s="25" t="s">
        <v>44</v>
      </c>
      <c r="P131" s="25" t="s">
        <v>44</v>
      </c>
      <c r="Q131" s="25" t="s">
        <v>44</v>
      </c>
      <c r="R131" s="25" t="s">
        <v>44</v>
      </c>
    </row>
    <row r="132" spans="1:18" ht="18.75" customHeight="1" x14ac:dyDescent="0.2">
      <c r="A132" s="38" t="s">
        <v>34</v>
      </c>
      <c r="B132" s="19" t="s">
        <v>44</v>
      </c>
      <c r="C132" s="25" t="s">
        <v>44</v>
      </c>
      <c r="D132" s="25" t="s">
        <v>44</v>
      </c>
      <c r="E132" s="25" t="s">
        <v>44</v>
      </c>
      <c r="F132" s="25" t="s">
        <v>44</v>
      </c>
      <c r="G132" s="25" t="s">
        <v>44</v>
      </c>
      <c r="H132" s="25" t="s">
        <v>44</v>
      </c>
      <c r="I132" s="410"/>
      <c r="J132" s="488"/>
      <c r="K132" s="38" t="s">
        <v>34</v>
      </c>
      <c r="L132" s="19" t="s">
        <v>44</v>
      </c>
      <c r="M132" s="25" t="s">
        <v>44</v>
      </c>
      <c r="N132" s="25" t="s">
        <v>44</v>
      </c>
      <c r="O132" s="25" t="s">
        <v>44</v>
      </c>
      <c r="P132" s="25" t="s">
        <v>44</v>
      </c>
      <c r="Q132" s="25" t="s">
        <v>44</v>
      </c>
      <c r="R132" s="25" t="s">
        <v>44</v>
      </c>
    </row>
    <row r="133" spans="1:18" ht="5.0999999999999996" customHeight="1" x14ac:dyDescent="0.2">
      <c r="A133" s="39"/>
      <c r="B133" s="40"/>
      <c r="C133" s="312"/>
      <c r="D133" s="312"/>
      <c r="E133" s="312"/>
      <c r="F133" s="312"/>
      <c r="G133" s="312"/>
      <c r="H133" s="312"/>
      <c r="I133" s="25"/>
      <c r="J133" s="488"/>
      <c r="K133" s="39"/>
      <c r="L133" s="312"/>
      <c r="M133" s="312"/>
      <c r="N133" s="312"/>
      <c r="O133" s="312"/>
      <c r="P133" s="312"/>
      <c r="Q133" s="312"/>
      <c r="R133" s="312"/>
    </row>
    <row r="134" spans="1:18" x14ac:dyDescent="0.2">
      <c r="A134" s="360"/>
      <c r="B134" s="360"/>
      <c r="C134" s="360"/>
      <c r="D134" s="360"/>
      <c r="E134" s="360"/>
      <c r="F134" s="360"/>
      <c r="G134" s="360"/>
      <c r="H134" s="366" t="s">
        <v>49</v>
      </c>
      <c r="I134" s="366"/>
      <c r="J134" s="488"/>
      <c r="K134" s="591" t="s">
        <v>271</v>
      </c>
      <c r="L134" s="488"/>
      <c r="M134" s="488"/>
      <c r="N134" s="488"/>
      <c r="O134" s="488"/>
      <c r="P134" s="488"/>
      <c r="Q134" s="488"/>
      <c r="R134" s="488"/>
    </row>
    <row r="135" spans="1:18" x14ac:dyDescent="0.2">
      <c r="B135" s="488"/>
      <c r="C135" s="488"/>
      <c r="D135" s="488"/>
      <c r="E135" s="488"/>
      <c r="F135" s="488"/>
      <c r="G135" s="488"/>
      <c r="H135" s="488"/>
      <c r="I135" s="488"/>
      <c r="J135" s="488"/>
      <c r="K135" s="68" t="s">
        <v>231</v>
      </c>
      <c r="L135" s="488"/>
      <c r="M135" s="488"/>
      <c r="N135" s="488"/>
      <c r="O135" s="488"/>
      <c r="P135" s="488"/>
      <c r="Q135" s="488"/>
      <c r="R135" s="488"/>
    </row>
    <row r="138" spans="1:18" x14ac:dyDescent="0.2">
      <c r="A138" s="488"/>
    </row>
  </sheetData>
  <mergeCells count="41">
    <mergeCell ref="X97:Y99"/>
    <mergeCell ref="S97:S102"/>
    <mergeCell ref="A1:H1"/>
    <mergeCell ref="G67:H67"/>
    <mergeCell ref="A69:A70"/>
    <mergeCell ref="B69:H69"/>
    <mergeCell ref="K69:K70"/>
    <mergeCell ref="K3:K4"/>
    <mergeCell ref="L69:R69"/>
    <mergeCell ref="K46:K47"/>
    <mergeCell ref="L46:R46"/>
    <mergeCell ref="K24:K25"/>
    <mergeCell ref="L24:R24"/>
    <mergeCell ref="L3:R3"/>
    <mergeCell ref="G44:H44"/>
    <mergeCell ref="A46:A47"/>
    <mergeCell ref="G2:H2"/>
    <mergeCell ref="A3:A4"/>
    <mergeCell ref="B3:H3"/>
    <mergeCell ref="G23:H23"/>
    <mergeCell ref="A24:A25"/>
    <mergeCell ref="B24:H24"/>
    <mergeCell ref="G114:H114"/>
    <mergeCell ref="A116:A117"/>
    <mergeCell ref="B116:H116"/>
    <mergeCell ref="K116:K117"/>
    <mergeCell ref="L116:R116"/>
    <mergeCell ref="A113:H113"/>
    <mergeCell ref="K113:R113"/>
    <mergeCell ref="K43:R43"/>
    <mergeCell ref="A66:H66"/>
    <mergeCell ref="K66:R66"/>
    <mergeCell ref="A89:H89"/>
    <mergeCell ref="K89:R89"/>
    <mergeCell ref="G90:H90"/>
    <mergeCell ref="A92:A93"/>
    <mergeCell ref="B92:H92"/>
    <mergeCell ref="K92:K93"/>
    <mergeCell ref="L92:R92"/>
    <mergeCell ref="B46:H46"/>
    <mergeCell ref="A43:H43"/>
  </mergeCells>
  <pageMargins left="0.7" right="0.7" top="0.75" bottom="0.75" header="0.3" footer="0.3"/>
  <pageSetup paperSize="9" orientation="portrait" r:id="rId1"/>
  <ignoredErrors>
    <ignoredError sqref="Q73:R73 O73:P73 M73:N73 B103:B108 B121:B128" formulaRange="1"/>
    <ignoredError sqref="N97:P108" numberStoredAsText="1"/>
  </ignoredError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.75" x14ac:dyDescent="0.2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49"/>
  <sheetViews>
    <sheetView showGridLines="0" zoomScaleNormal="100" zoomScaleSheetLayoutView="130" workbookViewId="0">
      <selection sqref="A1:AG1"/>
    </sheetView>
  </sheetViews>
  <sheetFormatPr baseColWidth="10" defaultRowHeight="9" x14ac:dyDescent="0.15"/>
  <cols>
    <col min="1" max="1" width="29.7109375" style="109" customWidth="1"/>
    <col min="2" max="9" width="7.140625" style="109" hidden="1" customWidth="1"/>
    <col min="10" max="10" width="7.5703125" style="109" hidden="1" customWidth="1"/>
    <col min="11" max="11" width="7.140625" style="109" hidden="1" customWidth="1"/>
    <col min="12" max="12" width="7.7109375" style="109" hidden="1" customWidth="1"/>
    <col min="13" max="19" width="7.5703125" style="109" hidden="1" customWidth="1"/>
    <col min="20" max="22" width="5.85546875" style="109" hidden="1" customWidth="1"/>
    <col min="23" max="24" width="7.140625" style="109" hidden="1" customWidth="1"/>
    <col min="25" max="25" width="0.42578125" style="109" hidden="1" customWidth="1"/>
    <col min="26" max="26" width="9.140625" style="109" hidden="1" customWidth="1"/>
    <col min="27" max="27" width="9" style="109" hidden="1" customWidth="1"/>
    <col min="28" max="28" width="0.5703125" style="109" customWidth="1"/>
    <col min="29" max="31" width="9.7109375" style="109" customWidth="1"/>
    <col min="32" max="32" width="9.5703125" style="109" customWidth="1"/>
    <col min="33" max="33" width="10.140625" style="109" customWidth="1"/>
    <col min="34" max="252" width="11" style="109"/>
    <col min="253" max="253" width="26.42578125" style="109" customWidth="1"/>
    <col min="254" max="274" width="0" style="109" hidden="1" customWidth="1"/>
    <col min="275" max="280" width="5.85546875" style="109" customWidth="1"/>
    <col min="281" max="281" width="7.85546875" style="109" customWidth="1"/>
    <col min="282" max="287" width="5.7109375" style="109" customWidth="1"/>
    <col min="288" max="508" width="11" style="109"/>
    <col min="509" max="509" width="26.42578125" style="109" customWidth="1"/>
    <col min="510" max="530" width="0" style="109" hidden="1" customWidth="1"/>
    <col min="531" max="536" width="5.85546875" style="109" customWidth="1"/>
    <col min="537" max="537" width="7.85546875" style="109" customWidth="1"/>
    <col min="538" max="543" width="5.7109375" style="109" customWidth="1"/>
    <col min="544" max="764" width="11" style="109"/>
    <col min="765" max="765" width="26.42578125" style="109" customWidth="1"/>
    <col min="766" max="786" width="0" style="109" hidden="1" customWidth="1"/>
    <col min="787" max="792" width="5.85546875" style="109" customWidth="1"/>
    <col min="793" max="793" width="7.85546875" style="109" customWidth="1"/>
    <col min="794" max="799" width="5.7109375" style="109" customWidth="1"/>
    <col min="800" max="1020" width="11.42578125" style="109"/>
    <col min="1021" max="1021" width="26.42578125" style="109" customWidth="1"/>
    <col min="1022" max="1042" width="0" style="109" hidden="1" customWidth="1"/>
    <col min="1043" max="1048" width="5.85546875" style="109" customWidth="1"/>
    <col min="1049" max="1049" width="7.85546875" style="109" customWidth="1"/>
    <col min="1050" max="1055" width="5.7109375" style="109" customWidth="1"/>
    <col min="1056" max="1276" width="11" style="109"/>
    <col min="1277" max="1277" width="26.42578125" style="109" customWidth="1"/>
    <col min="1278" max="1298" width="0" style="109" hidden="1" customWidth="1"/>
    <col min="1299" max="1304" width="5.85546875" style="109" customWidth="1"/>
    <col min="1305" max="1305" width="7.85546875" style="109" customWidth="1"/>
    <col min="1306" max="1311" width="5.7109375" style="109" customWidth="1"/>
    <col min="1312" max="1532" width="11" style="109"/>
    <col min="1533" max="1533" width="26.42578125" style="109" customWidth="1"/>
    <col min="1534" max="1554" width="0" style="109" hidden="1" customWidth="1"/>
    <col min="1555" max="1560" width="5.85546875" style="109" customWidth="1"/>
    <col min="1561" max="1561" width="7.85546875" style="109" customWidth="1"/>
    <col min="1562" max="1567" width="5.7109375" style="109" customWidth="1"/>
    <col min="1568" max="1788" width="11" style="109"/>
    <col min="1789" max="1789" width="26.42578125" style="109" customWidth="1"/>
    <col min="1790" max="1810" width="0" style="109" hidden="1" customWidth="1"/>
    <col min="1811" max="1816" width="5.85546875" style="109" customWidth="1"/>
    <col min="1817" max="1817" width="7.85546875" style="109" customWidth="1"/>
    <col min="1818" max="1823" width="5.7109375" style="109" customWidth="1"/>
    <col min="1824" max="2044" width="11.42578125" style="109"/>
    <col min="2045" max="2045" width="26.42578125" style="109" customWidth="1"/>
    <col min="2046" max="2066" width="0" style="109" hidden="1" customWidth="1"/>
    <col min="2067" max="2072" width="5.85546875" style="109" customWidth="1"/>
    <col min="2073" max="2073" width="7.85546875" style="109" customWidth="1"/>
    <col min="2074" max="2079" width="5.7109375" style="109" customWidth="1"/>
    <col min="2080" max="2300" width="11" style="109"/>
    <col min="2301" max="2301" width="26.42578125" style="109" customWidth="1"/>
    <col min="2302" max="2322" width="0" style="109" hidden="1" customWidth="1"/>
    <col min="2323" max="2328" width="5.85546875" style="109" customWidth="1"/>
    <col min="2329" max="2329" width="7.85546875" style="109" customWidth="1"/>
    <col min="2330" max="2335" width="5.7109375" style="109" customWidth="1"/>
    <col min="2336" max="2556" width="11" style="109"/>
    <col min="2557" max="2557" width="26.42578125" style="109" customWidth="1"/>
    <col min="2558" max="2578" width="0" style="109" hidden="1" customWidth="1"/>
    <col min="2579" max="2584" width="5.85546875" style="109" customWidth="1"/>
    <col min="2585" max="2585" width="7.85546875" style="109" customWidth="1"/>
    <col min="2586" max="2591" width="5.7109375" style="109" customWidth="1"/>
    <col min="2592" max="2812" width="11" style="109"/>
    <col min="2813" max="2813" width="26.42578125" style="109" customWidth="1"/>
    <col min="2814" max="2834" width="0" style="109" hidden="1" customWidth="1"/>
    <col min="2835" max="2840" width="5.85546875" style="109" customWidth="1"/>
    <col min="2841" max="2841" width="7.85546875" style="109" customWidth="1"/>
    <col min="2842" max="2847" width="5.7109375" style="109" customWidth="1"/>
    <col min="2848" max="3068" width="11.42578125" style="109"/>
    <col min="3069" max="3069" width="26.42578125" style="109" customWidth="1"/>
    <col min="3070" max="3090" width="0" style="109" hidden="1" customWidth="1"/>
    <col min="3091" max="3096" width="5.85546875" style="109" customWidth="1"/>
    <col min="3097" max="3097" width="7.85546875" style="109" customWidth="1"/>
    <col min="3098" max="3103" width="5.7109375" style="109" customWidth="1"/>
    <col min="3104" max="3324" width="11" style="109"/>
    <col min="3325" max="3325" width="26.42578125" style="109" customWidth="1"/>
    <col min="3326" max="3346" width="0" style="109" hidden="1" customWidth="1"/>
    <col min="3347" max="3352" width="5.85546875" style="109" customWidth="1"/>
    <col min="3353" max="3353" width="7.85546875" style="109" customWidth="1"/>
    <col min="3354" max="3359" width="5.7109375" style="109" customWidth="1"/>
    <col min="3360" max="3580" width="11" style="109"/>
    <col min="3581" max="3581" width="26.42578125" style="109" customWidth="1"/>
    <col min="3582" max="3602" width="0" style="109" hidden="1" customWidth="1"/>
    <col min="3603" max="3608" width="5.85546875" style="109" customWidth="1"/>
    <col min="3609" max="3609" width="7.85546875" style="109" customWidth="1"/>
    <col min="3610" max="3615" width="5.7109375" style="109" customWidth="1"/>
    <col min="3616" max="3836" width="11" style="109"/>
    <col min="3837" max="3837" width="26.42578125" style="109" customWidth="1"/>
    <col min="3838" max="3858" width="0" style="109" hidden="1" customWidth="1"/>
    <col min="3859" max="3864" width="5.85546875" style="109" customWidth="1"/>
    <col min="3865" max="3865" width="7.85546875" style="109" customWidth="1"/>
    <col min="3866" max="3871" width="5.7109375" style="109" customWidth="1"/>
    <col min="3872" max="4092" width="11.42578125" style="109"/>
    <col min="4093" max="4093" width="26.42578125" style="109" customWidth="1"/>
    <col min="4094" max="4114" width="0" style="109" hidden="1" customWidth="1"/>
    <col min="4115" max="4120" width="5.85546875" style="109" customWidth="1"/>
    <col min="4121" max="4121" width="7.85546875" style="109" customWidth="1"/>
    <col min="4122" max="4127" width="5.7109375" style="109" customWidth="1"/>
    <col min="4128" max="4348" width="11" style="109"/>
    <col min="4349" max="4349" width="26.42578125" style="109" customWidth="1"/>
    <col min="4350" max="4370" width="0" style="109" hidden="1" customWidth="1"/>
    <col min="4371" max="4376" width="5.85546875" style="109" customWidth="1"/>
    <col min="4377" max="4377" width="7.85546875" style="109" customWidth="1"/>
    <col min="4378" max="4383" width="5.7109375" style="109" customWidth="1"/>
    <col min="4384" max="4604" width="11" style="109"/>
    <col min="4605" max="4605" width="26.42578125" style="109" customWidth="1"/>
    <col min="4606" max="4626" width="0" style="109" hidden="1" customWidth="1"/>
    <col min="4627" max="4632" width="5.85546875" style="109" customWidth="1"/>
    <col min="4633" max="4633" width="7.85546875" style="109" customWidth="1"/>
    <col min="4634" max="4639" width="5.7109375" style="109" customWidth="1"/>
    <col min="4640" max="4860" width="11" style="109"/>
    <col min="4861" max="4861" width="26.42578125" style="109" customWidth="1"/>
    <col min="4862" max="4882" width="0" style="109" hidden="1" customWidth="1"/>
    <col min="4883" max="4888" width="5.85546875" style="109" customWidth="1"/>
    <col min="4889" max="4889" width="7.85546875" style="109" customWidth="1"/>
    <col min="4890" max="4895" width="5.7109375" style="109" customWidth="1"/>
    <col min="4896" max="5116" width="11.42578125" style="109"/>
    <col min="5117" max="5117" width="26.42578125" style="109" customWidth="1"/>
    <col min="5118" max="5138" width="0" style="109" hidden="1" customWidth="1"/>
    <col min="5139" max="5144" width="5.85546875" style="109" customWidth="1"/>
    <col min="5145" max="5145" width="7.85546875" style="109" customWidth="1"/>
    <col min="5146" max="5151" width="5.7109375" style="109" customWidth="1"/>
    <col min="5152" max="5372" width="11" style="109"/>
    <col min="5373" max="5373" width="26.42578125" style="109" customWidth="1"/>
    <col min="5374" max="5394" width="0" style="109" hidden="1" customWidth="1"/>
    <col min="5395" max="5400" width="5.85546875" style="109" customWidth="1"/>
    <col min="5401" max="5401" width="7.85546875" style="109" customWidth="1"/>
    <col min="5402" max="5407" width="5.7109375" style="109" customWidth="1"/>
    <col min="5408" max="5628" width="11" style="109"/>
    <col min="5629" max="5629" width="26.42578125" style="109" customWidth="1"/>
    <col min="5630" max="5650" width="0" style="109" hidden="1" customWidth="1"/>
    <col min="5651" max="5656" width="5.85546875" style="109" customWidth="1"/>
    <col min="5657" max="5657" width="7.85546875" style="109" customWidth="1"/>
    <col min="5658" max="5663" width="5.7109375" style="109" customWidth="1"/>
    <col min="5664" max="5884" width="11" style="109"/>
    <col min="5885" max="5885" width="26.42578125" style="109" customWidth="1"/>
    <col min="5886" max="5906" width="0" style="109" hidden="1" customWidth="1"/>
    <col min="5907" max="5912" width="5.85546875" style="109" customWidth="1"/>
    <col min="5913" max="5913" width="7.85546875" style="109" customWidth="1"/>
    <col min="5914" max="5919" width="5.7109375" style="109" customWidth="1"/>
    <col min="5920" max="6140" width="11.42578125" style="109"/>
    <col min="6141" max="6141" width="26.42578125" style="109" customWidth="1"/>
    <col min="6142" max="6162" width="0" style="109" hidden="1" customWidth="1"/>
    <col min="6163" max="6168" width="5.85546875" style="109" customWidth="1"/>
    <col min="6169" max="6169" width="7.85546875" style="109" customWidth="1"/>
    <col min="6170" max="6175" width="5.7109375" style="109" customWidth="1"/>
    <col min="6176" max="6396" width="11" style="109"/>
    <col min="6397" max="6397" width="26.42578125" style="109" customWidth="1"/>
    <col min="6398" max="6418" width="0" style="109" hidden="1" customWidth="1"/>
    <col min="6419" max="6424" width="5.85546875" style="109" customWidth="1"/>
    <col min="6425" max="6425" width="7.85546875" style="109" customWidth="1"/>
    <col min="6426" max="6431" width="5.7109375" style="109" customWidth="1"/>
    <col min="6432" max="6652" width="11" style="109"/>
    <col min="6653" max="6653" width="26.42578125" style="109" customWidth="1"/>
    <col min="6654" max="6674" width="0" style="109" hidden="1" customWidth="1"/>
    <col min="6675" max="6680" width="5.85546875" style="109" customWidth="1"/>
    <col min="6681" max="6681" width="7.85546875" style="109" customWidth="1"/>
    <col min="6682" max="6687" width="5.7109375" style="109" customWidth="1"/>
    <col min="6688" max="6908" width="11" style="109"/>
    <col min="6909" max="6909" width="26.42578125" style="109" customWidth="1"/>
    <col min="6910" max="6930" width="0" style="109" hidden="1" customWidth="1"/>
    <col min="6931" max="6936" width="5.85546875" style="109" customWidth="1"/>
    <col min="6937" max="6937" width="7.85546875" style="109" customWidth="1"/>
    <col min="6938" max="6943" width="5.7109375" style="109" customWidth="1"/>
    <col min="6944" max="7164" width="11.42578125" style="109"/>
    <col min="7165" max="7165" width="26.42578125" style="109" customWidth="1"/>
    <col min="7166" max="7186" width="0" style="109" hidden="1" customWidth="1"/>
    <col min="7187" max="7192" width="5.85546875" style="109" customWidth="1"/>
    <col min="7193" max="7193" width="7.85546875" style="109" customWidth="1"/>
    <col min="7194" max="7199" width="5.7109375" style="109" customWidth="1"/>
    <col min="7200" max="7420" width="11" style="109"/>
    <col min="7421" max="7421" width="26.42578125" style="109" customWidth="1"/>
    <col min="7422" max="7442" width="0" style="109" hidden="1" customWidth="1"/>
    <col min="7443" max="7448" width="5.85546875" style="109" customWidth="1"/>
    <col min="7449" max="7449" width="7.85546875" style="109" customWidth="1"/>
    <col min="7450" max="7455" width="5.7109375" style="109" customWidth="1"/>
    <col min="7456" max="7676" width="11" style="109"/>
    <col min="7677" max="7677" width="26.42578125" style="109" customWidth="1"/>
    <col min="7678" max="7698" width="0" style="109" hidden="1" customWidth="1"/>
    <col min="7699" max="7704" width="5.85546875" style="109" customWidth="1"/>
    <col min="7705" max="7705" width="7.85546875" style="109" customWidth="1"/>
    <col min="7706" max="7711" width="5.7109375" style="109" customWidth="1"/>
    <col min="7712" max="7932" width="11" style="109"/>
    <col min="7933" max="7933" width="26.42578125" style="109" customWidth="1"/>
    <col min="7934" max="7954" width="0" style="109" hidden="1" customWidth="1"/>
    <col min="7955" max="7960" width="5.85546875" style="109" customWidth="1"/>
    <col min="7961" max="7961" width="7.85546875" style="109" customWidth="1"/>
    <col min="7962" max="7967" width="5.7109375" style="109" customWidth="1"/>
    <col min="7968" max="8188" width="11.42578125" style="109"/>
    <col min="8189" max="8189" width="26.42578125" style="109" customWidth="1"/>
    <col min="8190" max="8210" width="0" style="109" hidden="1" customWidth="1"/>
    <col min="8211" max="8216" width="5.85546875" style="109" customWidth="1"/>
    <col min="8217" max="8217" width="7.85546875" style="109" customWidth="1"/>
    <col min="8218" max="8223" width="5.7109375" style="109" customWidth="1"/>
    <col min="8224" max="8444" width="11" style="109"/>
    <col min="8445" max="8445" width="26.42578125" style="109" customWidth="1"/>
    <col min="8446" max="8466" width="0" style="109" hidden="1" customWidth="1"/>
    <col min="8467" max="8472" width="5.85546875" style="109" customWidth="1"/>
    <col min="8473" max="8473" width="7.85546875" style="109" customWidth="1"/>
    <col min="8474" max="8479" width="5.7109375" style="109" customWidth="1"/>
    <col min="8480" max="8700" width="11" style="109"/>
    <col min="8701" max="8701" width="26.42578125" style="109" customWidth="1"/>
    <col min="8702" max="8722" width="0" style="109" hidden="1" customWidth="1"/>
    <col min="8723" max="8728" width="5.85546875" style="109" customWidth="1"/>
    <col min="8729" max="8729" width="7.85546875" style="109" customWidth="1"/>
    <col min="8730" max="8735" width="5.7109375" style="109" customWidth="1"/>
    <col min="8736" max="8956" width="11" style="109"/>
    <col min="8957" max="8957" width="26.42578125" style="109" customWidth="1"/>
    <col min="8958" max="8978" width="0" style="109" hidden="1" customWidth="1"/>
    <col min="8979" max="8984" width="5.85546875" style="109" customWidth="1"/>
    <col min="8985" max="8985" width="7.85546875" style="109" customWidth="1"/>
    <col min="8986" max="8991" width="5.7109375" style="109" customWidth="1"/>
    <col min="8992" max="9212" width="11.42578125" style="109"/>
    <col min="9213" max="9213" width="26.42578125" style="109" customWidth="1"/>
    <col min="9214" max="9234" width="0" style="109" hidden="1" customWidth="1"/>
    <col min="9235" max="9240" width="5.85546875" style="109" customWidth="1"/>
    <col min="9241" max="9241" width="7.85546875" style="109" customWidth="1"/>
    <col min="9242" max="9247" width="5.7109375" style="109" customWidth="1"/>
    <col min="9248" max="9468" width="11" style="109"/>
    <col min="9469" max="9469" width="26.42578125" style="109" customWidth="1"/>
    <col min="9470" max="9490" width="0" style="109" hidden="1" customWidth="1"/>
    <col min="9491" max="9496" width="5.85546875" style="109" customWidth="1"/>
    <col min="9497" max="9497" width="7.85546875" style="109" customWidth="1"/>
    <col min="9498" max="9503" width="5.7109375" style="109" customWidth="1"/>
    <col min="9504" max="9724" width="11" style="109"/>
    <col min="9725" max="9725" width="26.42578125" style="109" customWidth="1"/>
    <col min="9726" max="9746" width="0" style="109" hidden="1" customWidth="1"/>
    <col min="9747" max="9752" width="5.85546875" style="109" customWidth="1"/>
    <col min="9753" max="9753" width="7.85546875" style="109" customWidth="1"/>
    <col min="9754" max="9759" width="5.7109375" style="109" customWidth="1"/>
    <col min="9760" max="9980" width="11" style="109"/>
    <col min="9981" max="9981" width="26.42578125" style="109" customWidth="1"/>
    <col min="9982" max="10002" width="0" style="109" hidden="1" customWidth="1"/>
    <col min="10003" max="10008" width="5.85546875" style="109" customWidth="1"/>
    <col min="10009" max="10009" width="7.85546875" style="109" customWidth="1"/>
    <col min="10010" max="10015" width="5.7109375" style="109" customWidth="1"/>
    <col min="10016" max="10236" width="11.42578125" style="109"/>
    <col min="10237" max="10237" width="26.42578125" style="109" customWidth="1"/>
    <col min="10238" max="10258" width="0" style="109" hidden="1" customWidth="1"/>
    <col min="10259" max="10264" width="5.85546875" style="109" customWidth="1"/>
    <col min="10265" max="10265" width="7.85546875" style="109" customWidth="1"/>
    <col min="10266" max="10271" width="5.7109375" style="109" customWidth="1"/>
    <col min="10272" max="10492" width="11" style="109"/>
    <col min="10493" max="10493" width="26.42578125" style="109" customWidth="1"/>
    <col min="10494" max="10514" width="0" style="109" hidden="1" customWidth="1"/>
    <col min="10515" max="10520" width="5.85546875" style="109" customWidth="1"/>
    <col min="10521" max="10521" width="7.85546875" style="109" customWidth="1"/>
    <col min="10522" max="10527" width="5.7109375" style="109" customWidth="1"/>
    <col min="10528" max="10748" width="11" style="109"/>
    <col min="10749" max="10749" width="26.42578125" style="109" customWidth="1"/>
    <col min="10750" max="10770" width="0" style="109" hidden="1" customWidth="1"/>
    <col min="10771" max="10776" width="5.85546875" style="109" customWidth="1"/>
    <col min="10777" max="10777" width="7.85546875" style="109" customWidth="1"/>
    <col min="10778" max="10783" width="5.7109375" style="109" customWidth="1"/>
    <col min="10784" max="11004" width="11" style="109"/>
    <col min="11005" max="11005" width="26.42578125" style="109" customWidth="1"/>
    <col min="11006" max="11026" width="0" style="109" hidden="1" customWidth="1"/>
    <col min="11027" max="11032" width="5.85546875" style="109" customWidth="1"/>
    <col min="11033" max="11033" width="7.85546875" style="109" customWidth="1"/>
    <col min="11034" max="11039" width="5.7109375" style="109" customWidth="1"/>
    <col min="11040" max="11260" width="11.42578125" style="109"/>
    <col min="11261" max="11261" width="26.42578125" style="109" customWidth="1"/>
    <col min="11262" max="11282" width="0" style="109" hidden="1" customWidth="1"/>
    <col min="11283" max="11288" width="5.85546875" style="109" customWidth="1"/>
    <col min="11289" max="11289" width="7.85546875" style="109" customWidth="1"/>
    <col min="11290" max="11295" width="5.7109375" style="109" customWidth="1"/>
    <col min="11296" max="11516" width="11" style="109"/>
    <col min="11517" max="11517" width="26.42578125" style="109" customWidth="1"/>
    <col min="11518" max="11538" width="0" style="109" hidden="1" customWidth="1"/>
    <col min="11539" max="11544" width="5.85546875" style="109" customWidth="1"/>
    <col min="11545" max="11545" width="7.85546875" style="109" customWidth="1"/>
    <col min="11546" max="11551" width="5.7109375" style="109" customWidth="1"/>
    <col min="11552" max="11772" width="11" style="109"/>
    <col min="11773" max="11773" width="26.42578125" style="109" customWidth="1"/>
    <col min="11774" max="11794" width="0" style="109" hidden="1" customWidth="1"/>
    <col min="11795" max="11800" width="5.85546875" style="109" customWidth="1"/>
    <col min="11801" max="11801" width="7.85546875" style="109" customWidth="1"/>
    <col min="11802" max="11807" width="5.7109375" style="109" customWidth="1"/>
    <col min="11808" max="12028" width="11" style="109"/>
    <col min="12029" max="12029" width="26.42578125" style="109" customWidth="1"/>
    <col min="12030" max="12050" width="0" style="109" hidden="1" customWidth="1"/>
    <col min="12051" max="12056" width="5.85546875" style="109" customWidth="1"/>
    <col min="12057" max="12057" width="7.85546875" style="109" customWidth="1"/>
    <col min="12058" max="12063" width="5.7109375" style="109" customWidth="1"/>
    <col min="12064" max="12284" width="11.42578125" style="109"/>
    <col min="12285" max="12285" width="26.42578125" style="109" customWidth="1"/>
    <col min="12286" max="12306" width="0" style="109" hidden="1" customWidth="1"/>
    <col min="12307" max="12312" width="5.85546875" style="109" customWidth="1"/>
    <col min="12313" max="12313" width="7.85546875" style="109" customWidth="1"/>
    <col min="12314" max="12319" width="5.7109375" style="109" customWidth="1"/>
    <col min="12320" max="12540" width="11" style="109"/>
    <col min="12541" max="12541" width="26.42578125" style="109" customWidth="1"/>
    <col min="12542" max="12562" width="0" style="109" hidden="1" customWidth="1"/>
    <col min="12563" max="12568" width="5.85546875" style="109" customWidth="1"/>
    <col min="12569" max="12569" width="7.85546875" style="109" customWidth="1"/>
    <col min="12570" max="12575" width="5.7109375" style="109" customWidth="1"/>
    <col min="12576" max="12796" width="11" style="109"/>
    <col min="12797" max="12797" width="26.42578125" style="109" customWidth="1"/>
    <col min="12798" max="12818" width="0" style="109" hidden="1" customWidth="1"/>
    <col min="12819" max="12824" width="5.85546875" style="109" customWidth="1"/>
    <col min="12825" max="12825" width="7.85546875" style="109" customWidth="1"/>
    <col min="12826" max="12831" width="5.7109375" style="109" customWidth="1"/>
    <col min="12832" max="13052" width="11" style="109"/>
    <col min="13053" max="13053" width="26.42578125" style="109" customWidth="1"/>
    <col min="13054" max="13074" width="0" style="109" hidden="1" customWidth="1"/>
    <col min="13075" max="13080" width="5.85546875" style="109" customWidth="1"/>
    <col min="13081" max="13081" width="7.85546875" style="109" customWidth="1"/>
    <col min="13082" max="13087" width="5.7109375" style="109" customWidth="1"/>
    <col min="13088" max="13308" width="11.42578125" style="109"/>
    <col min="13309" max="13309" width="26.42578125" style="109" customWidth="1"/>
    <col min="13310" max="13330" width="0" style="109" hidden="1" customWidth="1"/>
    <col min="13331" max="13336" width="5.85546875" style="109" customWidth="1"/>
    <col min="13337" max="13337" width="7.85546875" style="109" customWidth="1"/>
    <col min="13338" max="13343" width="5.7109375" style="109" customWidth="1"/>
    <col min="13344" max="13564" width="11" style="109"/>
    <col min="13565" max="13565" width="26.42578125" style="109" customWidth="1"/>
    <col min="13566" max="13586" width="0" style="109" hidden="1" customWidth="1"/>
    <col min="13587" max="13592" width="5.85546875" style="109" customWidth="1"/>
    <col min="13593" max="13593" width="7.85546875" style="109" customWidth="1"/>
    <col min="13594" max="13599" width="5.7109375" style="109" customWidth="1"/>
    <col min="13600" max="13820" width="11" style="109"/>
    <col min="13821" max="13821" width="26.42578125" style="109" customWidth="1"/>
    <col min="13822" max="13842" width="0" style="109" hidden="1" customWidth="1"/>
    <col min="13843" max="13848" width="5.85546875" style="109" customWidth="1"/>
    <col min="13849" max="13849" width="7.85546875" style="109" customWidth="1"/>
    <col min="13850" max="13855" width="5.7109375" style="109" customWidth="1"/>
    <col min="13856" max="14076" width="11" style="109"/>
    <col min="14077" max="14077" width="26.42578125" style="109" customWidth="1"/>
    <col min="14078" max="14098" width="0" style="109" hidden="1" customWidth="1"/>
    <col min="14099" max="14104" width="5.85546875" style="109" customWidth="1"/>
    <col min="14105" max="14105" width="7.85546875" style="109" customWidth="1"/>
    <col min="14106" max="14111" width="5.7109375" style="109" customWidth="1"/>
    <col min="14112" max="14332" width="11.42578125" style="109"/>
    <col min="14333" max="14333" width="26.42578125" style="109" customWidth="1"/>
    <col min="14334" max="14354" width="0" style="109" hidden="1" customWidth="1"/>
    <col min="14355" max="14360" width="5.85546875" style="109" customWidth="1"/>
    <col min="14361" max="14361" width="7.85546875" style="109" customWidth="1"/>
    <col min="14362" max="14367" width="5.7109375" style="109" customWidth="1"/>
    <col min="14368" max="14588" width="11" style="109"/>
    <col min="14589" max="14589" width="26.42578125" style="109" customWidth="1"/>
    <col min="14590" max="14610" width="0" style="109" hidden="1" customWidth="1"/>
    <col min="14611" max="14616" width="5.85546875" style="109" customWidth="1"/>
    <col min="14617" max="14617" width="7.85546875" style="109" customWidth="1"/>
    <col min="14618" max="14623" width="5.7109375" style="109" customWidth="1"/>
    <col min="14624" max="14844" width="11" style="109"/>
    <col min="14845" max="14845" width="26.42578125" style="109" customWidth="1"/>
    <col min="14846" max="14866" width="0" style="109" hidden="1" customWidth="1"/>
    <col min="14867" max="14872" width="5.85546875" style="109" customWidth="1"/>
    <col min="14873" max="14873" width="7.85546875" style="109" customWidth="1"/>
    <col min="14874" max="14879" width="5.7109375" style="109" customWidth="1"/>
    <col min="14880" max="15100" width="11" style="109"/>
    <col min="15101" max="15101" width="26.42578125" style="109" customWidth="1"/>
    <col min="15102" max="15122" width="0" style="109" hidden="1" customWidth="1"/>
    <col min="15123" max="15128" width="5.85546875" style="109" customWidth="1"/>
    <col min="15129" max="15129" width="7.85546875" style="109" customWidth="1"/>
    <col min="15130" max="15135" width="5.7109375" style="109" customWidth="1"/>
    <col min="15136" max="15356" width="11.42578125" style="109"/>
    <col min="15357" max="15357" width="26.42578125" style="109" customWidth="1"/>
    <col min="15358" max="15378" width="0" style="109" hidden="1" customWidth="1"/>
    <col min="15379" max="15384" width="5.85546875" style="109" customWidth="1"/>
    <col min="15385" max="15385" width="7.85546875" style="109" customWidth="1"/>
    <col min="15386" max="15391" width="5.7109375" style="109" customWidth="1"/>
    <col min="15392" max="15612" width="11" style="109"/>
    <col min="15613" max="15613" width="26.42578125" style="109" customWidth="1"/>
    <col min="15614" max="15634" width="0" style="109" hidden="1" customWidth="1"/>
    <col min="15635" max="15640" width="5.85546875" style="109" customWidth="1"/>
    <col min="15641" max="15641" width="7.85546875" style="109" customWidth="1"/>
    <col min="15642" max="15647" width="5.7109375" style="109" customWidth="1"/>
    <col min="15648" max="15868" width="11" style="109"/>
    <col min="15869" max="15869" width="26.42578125" style="109" customWidth="1"/>
    <col min="15870" max="15890" width="0" style="109" hidden="1" customWidth="1"/>
    <col min="15891" max="15896" width="5.85546875" style="109" customWidth="1"/>
    <col min="15897" max="15897" width="7.85546875" style="109" customWidth="1"/>
    <col min="15898" max="15903" width="5.7109375" style="109" customWidth="1"/>
    <col min="15904" max="16124" width="11" style="109"/>
    <col min="16125" max="16125" width="26.42578125" style="109" customWidth="1"/>
    <col min="16126" max="16146" width="0" style="109" hidden="1" customWidth="1"/>
    <col min="16147" max="16152" width="5.85546875" style="109" customWidth="1"/>
    <col min="16153" max="16153" width="7.85546875" style="109" customWidth="1"/>
    <col min="16154" max="16159" width="5.7109375" style="109" customWidth="1"/>
    <col min="16160" max="16384" width="11.42578125" style="109"/>
  </cols>
  <sheetData>
    <row r="1" spans="1:33" ht="13.5" x14ac:dyDescent="0.15">
      <c r="A1" s="630" t="s">
        <v>302</v>
      </c>
      <c r="B1" s="630"/>
      <c r="C1" s="630"/>
      <c r="D1" s="630"/>
      <c r="E1" s="630"/>
      <c r="F1" s="630"/>
      <c r="G1" s="630"/>
      <c r="H1" s="630"/>
      <c r="I1" s="630"/>
      <c r="J1" s="630"/>
      <c r="K1" s="630"/>
      <c r="L1" s="630"/>
      <c r="M1" s="630"/>
      <c r="N1" s="630"/>
      <c r="O1" s="630"/>
      <c r="P1" s="630"/>
      <c r="Q1" s="630"/>
      <c r="R1" s="630"/>
      <c r="S1" s="630"/>
      <c r="T1" s="630"/>
      <c r="U1" s="630"/>
      <c r="V1" s="630"/>
      <c r="W1" s="630"/>
      <c r="X1" s="630"/>
      <c r="Y1" s="630"/>
      <c r="Z1" s="630"/>
      <c r="AA1" s="630"/>
      <c r="AB1" s="630"/>
      <c r="AC1" s="630"/>
      <c r="AD1" s="630"/>
      <c r="AE1" s="630"/>
      <c r="AF1" s="630"/>
      <c r="AG1" s="630"/>
    </row>
    <row r="2" spans="1:33" ht="5.0999999999999996" customHeight="1" x14ac:dyDescent="0.15">
      <c r="A2" s="191"/>
      <c r="B2" s="192"/>
      <c r="C2" s="192"/>
      <c r="D2" s="192"/>
      <c r="E2" s="192"/>
      <c r="F2" s="192"/>
      <c r="G2" s="192"/>
      <c r="H2" s="192"/>
      <c r="I2" s="192"/>
      <c r="J2" s="192"/>
      <c r="K2" s="193"/>
      <c r="L2" s="193"/>
      <c r="M2" s="194"/>
      <c r="N2" s="194"/>
      <c r="O2" s="194"/>
      <c r="P2" s="194"/>
      <c r="Q2" s="194"/>
      <c r="R2" s="194"/>
      <c r="S2" s="194"/>
      <c r="T2" s="194"/>
      <c r="U2" s="194"/>
      <c r="V2" s="194"/>
      <c r="W2" s="194"/>
      <c r="X2" s="194"/>
      <c r="Y2" s="194"/>
      <c r="Z2" s="195"/>
      <c r="AA2" s="195"/>
      <c r="AB2" s="195"/>
      <c r="AC2" s="195"/>
    </row>
    <row r="3" spans="1:33" s="111" customFormat="1" ht="15" customHeight="1" x14ac:dyDescent="0.2">
      <c r="A3" s="255" t="s">
        <v>150</v>
      </c>
      <c r="B3" s="204">
        <v>1991</v>
      </c>
      <c r="C3" s="204">
        <v>1992</v>
      </c>
      <c r="D3" s="204">
        <v>1993</v>
      </c>
      <c r="E3" s="204" t="s">
        <v>151</v>
      </c>
      <c r="F3" s="204" t="s">
        <v>152</v>
      </c>
      <c r="G3" s="204" t="s">
        <v>153</v>
      </c>
      <c r="H3" s="204">
        <v>1997</v>
      </c>
      <c r="I3" s="204">
        <v>1998</v>
      </c>
      <c r="J3" s="204">
        <v>1999</v>
      </c>
      <c r="K3" s="204">
        <v>2000</v>
      </c>
      <c r="L3" s="204">
        <v>2001</v>
      </c>
      <c r="M3" s="204">
        <v>2002</v>
      </c>
      <c r="N3" s="204">
        <v>2003</v>
      </c>
      <c r="O3" s="204">
        <v>2004</v>
      </c>
      <c r="P3" s="204">
        <v>2005</v>
      </c>
      <c r="Q3" s="204">
        <v>2006</v>
      </c>
      <c r="R3" s="204">
        <v>2007</v>
      </c>
      <c r="S3" s="205">
        <v>2008</v>
      </c>
      <c r="T3" s="206">
        <v>2009</v>
      </c>
      <c r="U3" s="206">
        <v>2010</v>
      </c>
      <c r="V3" s="206">
        <v>2011</v>
      </c>
      <c r="W3" s="207">
        <v>2013</v>
      </c>
      <c r="X3" s="208">
        <v>2014</v>
      </c>
      <c r="Y3" s="208">
        <v>2015</v>
      </c>
      <c r="Z3" s="208">
        <v>2016</v>
      </c>
      <c r="AA3" s="208">
        <v>2017</v>
      </c>
      <c r="AB3" s="208">
        <v>2018</v>
      </c>
      <c r="AC3" s="208">
        <v>2019</v>
      </c>
      <c r="AD3" s="208">
        <v>2020</v>
      </c>
      <c r="AE3" s="208">
        <v>2021</v>
      </c>
      <c r="AF3" s="208">
        <v>2022</v>
      </c>
      <c r="AG3" s="208" t="s">
        <v>300</v>
      </c>
    </row>
    <row r="4" spans="1:33" s="111" customFormat="1" ht="5.0999999999999996" customHeight="1" x14ac:dyDescent="0.2">
      <c r="A4" s="598"/>
      <c r="B4" s="599"/>
      <c r="C4" s="599"/>
      <c r="D4" s="599"/>
      <c r="E4" s="599"/>
      <c r="F4" s="599"/>
      <c r="G4" s="599"/>
      <c r="H4" s="599"/>
      <c r="I4" s="599"/>
      <c r="J4" s="599"/>
      <c r="K4" s="599"/>
      <c r="L4" s="599"/>
      <c r="M4" s="599"/>
      <c r="N4" s="599"/>
      <c r="O4" s="599"/>
      <c r="P4" s="599"/>
      <c r="Q4" s="599"/>
      <c r="R4" s="599"/>
      <c r="S4" s="600"/>
      <c r="T4" s="599"/>
      <c r="U4" s="599"/>
      <c r="V4" s="599"/>
      <c r="W4" s="601"/>
      <c r="X4" s="599"/>
      <c r="Y4" s="599"/>
      <c r="Z4" s="599"/>
      <c r="AA4" s="599"/>
      <c r="AB4" s="599"/>
      <c r="AC4" s="599"/>
      <c r="AD4" s="599"/>
      <c r="AE4" s="599"/>
      <c r="AF4" s="599"/>
      <c r="AG4" s="599"/>
    </row>
    <row r="5" spans="1:33" s="111" customFormat="1" ht="14.25" customHeight="1" x14ac:dyDescent="0.2">
      <c r="A5" s="592" t="s">
        <v>264</v>
      </c>
      <c r="B5" s="209"/>
      <c r="C5" s="209"/>
      <c r="D5" s="209"/>
      <c r="E5" s="209"/>
      <c r="F5" s="209"/>
      <c r="G5" s="209"/>
      <c r="H5" s="209"/>
      <c r="I5" s="209"/>
      <c r="J5" s="209"/>
      <c r="K5" s="209"/>
      <c r="L5" s="209"/>
      <c r="M5" s="210"/>
      <c r="N5" s="211"/>
      <c r="O5" s="211"/>
      <c r="P5" s="211"/>
      <c r="Q5" s="211"/>
      <c r="R5" s="212"/>
      <c r="S5" s="213"/>
      <c r="T5" s="214"/>
      <c r="U5" s="214"/>
      <c r="V5" s="215"/>
      <c r="W5" s="216"/>
      <c r="X5" s="217"/>
      <c r="Y5" s="217"/>
      <c r="Z5" s="217"/>
      <c r="AA5" s="217"/>
      <c r="AB5" s="217"/>
      <c r="AC5" s="217"/>
    </row>
    <row r="6" spans="1:33" s="111" customFormat="1" ht="18" customHeight="1" x14ac:dyDescent="0.2">
      <c r="A6" s="246" t="s">
        <v>154</v>
      </c>
      <c r="B6" s="215"/>
      <c r="C6" s="215"/>
      <c r="D6" s="215"/>
      <c r="E6" s="215">
        <v>1898</v>
      </c>
      <c r="F6" s="215">
        <v>2204</v>
      </c>
      <c r="G6" s="215">
        <v>2746</v>
      </c>
      <c r="H6" s="215">
        <v>3265</v>
      </c>
      <c r="I6" s="215">
        <v>3428</v>
      </c>
      <c r="J6" s="215">
        <v>3793</v>
      </c>
      <c r="K6" s="215">
        <v>4220</v>
      </c>
      <c r="L6" s="215">
        <v>4251</v>
      </c>
      <c r="M6" s="215">
        <v>4319</v>
      </c>
      <c r="N6" s="215">
        <v>4472</v>
      </c>
      <c r="O6" s="215">
        <v>4664</v>
      </c>
      <c r="P6" s="215">
        <v>5095</v>
      </c>
      <c r="Q6" s="215">
        <v>5259</v>
      </c>
      <c r="R6" s="215">
        <v>5505</v>
      </c>
      <c r="S6" s="218">
        <v>6460</v>
      </c>
      <c r="T6" s="215">
        <v>6945</v>
      </c>
      <c r="U6" s="215">
        <v>7140</v>
      </c>
      <c r="V6" s="215">
        <v>7812</v>
      </c>
      <c r="W6" s="219">
        <v>9355</v>
      </c>
      <c r="X6" s="219">
        <v>10719</v>
      </c>
      <c r="Y6" s="219">
        <v>12623</v>
      </c>
      <c r="Z6" s="463">
        <v>15758</v>
      </c>
      <c r="AA6" s="219">
        <v>16240</v>
      </c>
      <c r="AB6" s="219">
        <v>17662</v>
      </c>
      <c r="AC6" s="219">
        <v>19924</v>
      </c>
      <c r="AD6" s="219">
        <v>19764</v>
      </c>
      <c r="AE6" s="219">
        <v>20883</v>
      </c>
      <c r="AF6" s="219">
        <v>22159</v>
      </c>
      <c r="AG6" s="219">
        <v>23984</v>
      </c>
    </row>
    <row r="7" spans="1:33" s="111" customFormat="1" ht="18" customHeight="1" x14ac:dyDescent="0.2">
      <c r="A7" s="246" t="s">
        <v>155</v>
      </c>
      <c r="B7" s="215"/>
      <c r="C7" s="215"/>
      <c r="D7" s="215"/>
      <c r="E7" s="215">
        <v>2761</v>
      </c>
      <c r="F7" s="215">
        <v>2773</v>
      </c>
      <c r="G7" s="215">
        <v>2919</v>
      </c>
      <c r="H7" s="215">
        <v>3310</v>
      </c>
      <c r="I7" s="215">
        <v>3465</v>
      </c>
      <c r="J7" s="215">
        <v>3620</v>
      </c>
      <c r="K7" s="215">
        <v>3750</v>
      </c>
      <c r="L7" s="215">
        <v>3823</v>
      </c>
      <c r="M7" s="215">
        <v>4049</v>
      </c>
      <c r="N7" s="215">
        <v>4205</v>
      </c>
      <c r="O7" s="215">
        <v>4435</v>
      </c>
      <c r="P7" s="215">
        <v>4685</v>
      </c>
      <c r="Q7" s="215">
        <v>5040</v>
      </c>
      <c r="R7" s="215">
        <v>5505</v>
      </c>
      <c r="S7" s="218">
        <v>5948</v>
      </c>
      <c r="T7" s="215">
        <v>6008</v>
      </c>
      <c r="U7" s="215">
        <v>6531</v>
      </c>
      <c r="V7" s="215">
        <v>7066</v>
      </c>
      <c r="W7" s="219">
        <v>7734</v>
      </c>
      <c r="X7" s="219">
        <v>8133</v>
      </c>
      <c r="Y7" s="219">
        <v>8666</v>
      </c>
      <c r="Z7" s="463">
        <v>9344</v>
      </c>
      <c r="AA7" s="219">
        <v>9432</v>
      </c>
      <c r="AB7" s="219">
        <v>9862</v>
      </c>
      <c r="AC7" s="219">
        <v>10292</v>
      </c>
      <c r="AD7" s="219">
        <v>9627</v>
      </c>
      <c r="AE7" s="219">
        <v>10488</v>
      </c>
      <c r="AF7" s="219">
        <v>10895</v>
      </c>
      <c r="AG7" s="219">
        <v>11295</v>
      </c>
    </row>
    <row r="8" spans="1:33" s="111" customFormat="1" ht="18" customHeight="1" x14ac:dyDescent="0.2">
      <c r="A8" s="247" t="s">
        <v>156</v>
      </c>
      <c r="B8" s="220" t="s">
        <v>157</v>
      </c>
      <c r="C8" s="221" t="s">
        <v>158</v>
      </c>
      <c r="D8" s="221" t="s">
        <v>158</v>
      </c>
      <c r="E8" s="221" t="s">
        <v>158</v>
      </c>
      <c r="F8" s="222">
        <v>0.43462513582035456</v>
      </c>
      <c r="G8" s="222">
        <v>5.2650558961413623</v>
      </c>
      <c r="H8" s="222">
        <v>13.394998287084618</v>
      </c>
      <c r="I8" s="222">
        <v>4.6827794561933587</v>
      </c>
      <c r="J8" s="222">
        <v>4.4733044733044665</v>
      </c>
      <c r="K8" s="222">
        <v>3.5911602209944817</v>
      </c>
      <c r="L8" s="222">
        <v>1.9466666666666725</v>
      </c>
      <c r="M8" s="222">
        <v>5.9115877583050036</v>
      </c>
      <c r="N8" s="222">
        <v>3.8528031612743803</v>
      </c>
      <c r="O8" s="222">
        <v>5.4696789536266408</v>
      </c>
      <c r="P8" s="222">
        <v>5.6369785794813936</v>
      </c>
      <c r="Q8" s="222">
        <v>7.5773745997865518</v>
      </c>
      <c r="R8" s="222">
        <v>9.2261904761904674</v>
      </c>
      <c r="S8" s="223">
        <f t="shared" ref="S8:Y8" si="0">+S7/R7*100-100</f>
        <v>8.0472297910989994</v>
      </c>
      <c r="T8" s="222">
        <f t="shared" si="0"/>
        <v>1.0087424344317384</v>
      </c>
      <c r="U8" s="222">
        <f t="shared" si="0"/>
        <v>8.7050599201065211</v>
      </c>
      <c r="V8" s="222">
        <f t="shared" si="0"/>
        <v>8.1917011177461347</v>
      </c>
      <c r="W8" s="220">
        <f t="shared" si="0"/>
        <v>9.4537220492499188</v>
      </c>
      <c r="X8" s="220">
        <f t="shared" si="0"/>
        <v>5.1590380139643059</v>
      </c>
      <c r="Y8" s="220">
        <f t="shared" si="0"/>
        <v>6.5535472765277234</v>
      </c>
      <c r="Z8" s="464">
        <v>7.8236787445188156</v>
      </c>
      <c r="AA8" s="220">
        <v>0.94178082191780277</v>
      </c>
      <c r="AB8" s="220">
        <v>4.5589482612383279</v>
      </c>
      <c r="AC8" s="220">
        <v>4.3601703508416136</v>
      </c>
      <c r="AD8" s="220">
        <v>-6.4613291877186185</v>
      </c>
      <c r="AE8" s="220">
        <v>8.6423600290848697</v>
      </c>
      <c r="AF8" s="220">
        <v>3.8818242661822495</v>
      </c>
      <c r="AG8" s="220">
        <v>3.7</v>
      </c>
    </row>
    <row r="9" spans="1:33" s="111" customFormat="1" ht="12.75" customHeight="1" x14ac:dyDescent="0.2">
      <c r="A9" s="592" t="s">
        <v>159</v>
      </c>
      <c r="B9" s="224"/>
      <c r="C9" s="224"/>
      <c r="D9" s="224"/>
      <c r="E9" s="224"/>
      <c r="F9" s="222"/>
      <c r="G9" s="222"/>
      <c r="H9" s="222"/>
      <c r="I9" s="222"/>
      <c r="J9" s="222"/>
      <c r="K9" s="222"/>
      <c r="L9" s="222"/>
      <c r="M9" s="222"/>
      <c r="N9" s="222"/>
      <c r="O9" s="222"/>
      <c r="P9" s="222"/>
      <c r="Q9" s="222"/>
      <c r="R9" s="225"/>
      <c r="S9" s="226"/>
      <c r="T9" s="225"/>
      <c r="U9" s="225"/>
      <c r="V9" s="225"/>
      <c r="W9" s="227"/>
      <c r="X9" s="227"/>
      <c r="Y9" s="227"/>
      <c r="Z9" s="461"/>
      <c r="AA9" s="227"/>
      <c r="AB9" s="228"/>
      <c r="AC9" s="257"/>
      <c r="AD9" s="199"/>
      <c r="AE9" s="200"/>
      <c r="AG9" s="219"/>
    </row>
    <row r="10" spans="1:33" s="111" customFormat="1" ht="18" customHeight="1" x14ac:dyDescent="0.25">
      <c r="A10" s="592" t="s">
        <v>2</v>
      </c>
      <c r="B10" s="229">
        <v>13900.599999999999</v>
      </c>
      <c r="C10" s="229">
        <v>13044.099999999999</v>
      </c>
      <c r="D10" s="229">
        <v>14678.5</v>
      </c>
      <c r="E10" s="229">
        <v>15842.599999999999</v>
      </c>
      <c r="F10" s="229">
        <v>16880.099999999999</v>
      </c>
      <c r="G10" s="229">
        <v>17279.808000000001</v>
      </c>
      <c r="H10" s="229">
        <v>17953.41</v>
      </c>
      <c r="I10" s="229">
        <v>18582.5</v>
      </c>
      <c r="J10" s="229">
        <v>19049.599999999999</v>
      </c>
      <c r="K10" s="229">
        <v>19922.514233000005</v>
      </c>
      <c r="L10" s="229">
        <v>20785.5</v>
      </c>
      <c r="M10" s="229">
        <v>21982.323172000008</v>
      </c>
      <c r="N10" s="229">
        <v>22923.353873999997</v>
      </c>
      <c r="O10" s="229">
        <v>24267.012071000005</v>
      </c>
      <c r="P10" s="229">
        <v>25509.736815</v>
      </c>
      <c r="Q10" s="229">
        <v>27374.070488849131</v>
      </c>
      <c r="R10" s="229">
        <v>29943.047142000003</v>
      </c>
      <c r="S10" s="230">
        <v>32463.106282999986</v>
      </c>
      <c r="T10" s="229">
        <v>32944.735821000009</v>
      </c>
      <c r="U10" s="229">
        <f>SUM(U11:U14)</f>
        <v>33545.815807199993</v>
      </c>
      <c r="V10" s="229">
        <f>SUM(V11:V14)</f>
        <v>36248.532290235242</v>
      </c>
      <c r="W10" s="244">
        <f>SUM(W11:W14)</f>
        <v>43330.2</v>
      </c>
      <c r="X10" s="244">
        <f>SUM(X11:X14)</f>
        <v>45549.8</v>
      </c>
      <c r="Y10" s="244">
        <f>SUM(Y11:Y14)</f>
        <v>48066.2</v>
      </c>
      <c r="Z10" s="465">
        <v>51699.973931207278</v>
      </c>
      <c r="AA10" s="244">
        <f t="shared" ref="AA10:AG10" si="1">SUM(AA11:AA14)</f>
        <v>52700.053320272826</v>
      </c>
      <c r="AB10" s="244">
        <f t="shared" si="1"/>
        <v>54893.157159376497</v>
      </c>
      <c r="AC10" s="244">
        <f t="shared" si="1"/>
        <v>56968.504119371828</v>
      </c>
      <c r="AD10" s="244">
        <f t="shared" si="1"/>
        <v>52743.710685599581</v>
      </c>
      <c r="AE10" s="244">
        <f t="shared" si="1"/>
        <v>57397.015803761693</v>
      </c>
      <c r="AF10" s="244">
        <f t="shared" si="1"/>
        <v>59712.573961987284</v>
      </c>
      <c r="AG10" s="244">
        <f t="shared" si="1"/>
        <v>62069.1</v>
      </c>
    </row>
    <row r="11" spans="1:33" s="111" customFormat="1" ht="18" customHeight="1" x14ac:dyDescent="0.25">
      <c r="A11" s="246" t="s">
        <v>160</v>
      </c>
      <c r="B11" s="231">
        <v>11230.9</v>
      </c>
      <c r="C11" s="231">
        <v>9690.4</v>
      </c>
      <c r="D11" s="231">
        <v>11675.9</v>
      </c>
      <c r="E11" s="231">
        <v>12816.3</v>
      </c>
      <c r="F11" s="222">
        <v>12937.6</v>
      </c>
      <c r="G11" s="231">
        <v>13323.6</v>
      </c>
      <c r="H11" s="231">
        <v>13214.53</v>
      </c>
      <c r="I11" s="231">
        <v>13809.2</v>
      </c>
      <c r="J11" s="231">
        <v>14541</v>
      </c>
      <c r="K11" s="225">
        <v>16175.868261000001</v>
      </c>
      <c r="L11" s="225">
        <v>17614.7</v>
      </c>
      <c r="M11" s="225">
        <v>18040.127915000005</v>
      </c>
      <c r="N11" s="225">
        <v>18533.720860999994</v>
      </c>
      <c r="O11" s="225">
        <v>17525.338961000005</v>
      </c>
      <c r="P11" s="225">
        <v>17567.105377792748</v>
      </c>
      <c r="Q11" s="225">
        <v>19160.751642958581</v>
      </c>
      <c r="R11" s="225">
        <v>19107.193966340001</v>
      </c>
      <c r="S11" s="226">
        <v>18607.792106999997</v>
      </c>
      <c r="T11" s="225">
        <v>19419.221612000001</v>
      </c>
      <c r="U11" s="232">
        <v>19567.404609199999</v>
      </c>
      <c r="V11" s="232">
        <v>21027.418404235243</v>
      </c>
      <c r="W11" s="245">
        <v>22319.599999999999</v>
      </c>
      <c r="X11" s="317">
        <v>22210.7</v>
      </c>
      <c r="Y11" s="317">
        <v>23300.6</v>
      </c>
      <c r="Z11" s="466">
        <v>24171.687750762641</v>
      </c>
      <c r="AA11" s="317">
        <v>29074.513497615771</v>
      </c>
      <c r="AB11" s="317">
        <v>30737.457609338191</v>
      </c>
      <c r="AC11" s="317">
        <v>31462.088384782866</v>
      </c>
      <c r="AD11" s="317">
        <v>30510.304202127463</v>
      </c>
      <c r="AE11" s="317">
        <v>31925.680936000019</v>
      </c>
      <c r="AF11" s="317">
        <v>29743.804973672322</v>
      </c>
      <c r="AG11" s="317">
        <v>29087.8</v>
      </c>
    </row>
    <row r="12" spans="1:33" s="111" customFormat="1" ht="18" customHeight="1" x14ac:dyDescent="0.25">
      <c r="A12" s="246" t="s">
        <v>161</v>
      </c>
      <c r="B12" s="231">
        <v>2669.7</v>
      </c>
      <c r="C12" s="231">
        <v>3353.7</v>
      </c>
      <c r="D12" s="231">
        <v>3002.6</v>
      </c>
      <c r="E12" s="231">
        <v>3026.3</v>
      </c>
      <c r="F12" s="222">
        <v>3942.5</v>
      </c>
      <c r="G12" s="231">
        <v>3955.8</v>
      </c>
      <c r="H12" s="231">
        <v>4738.32</v>
      </c>
      <c r="I12" s="231">
        <v>4772.8</v>
      </c>
      <c r="J12" s="231">
        <v>4508</v>
      </c>
      <c r="K12" s="225">
        <v>3745.8002720000004</v>
      </c>
      <c r="L12" s="225">
        <v>3169.6</v>
      </c>
      <c r="M12" s="225">
        <v>3940.9688570000035</v>
      </c>
      <c r="N12" s="225">
        <v>4388.4066130000028</v>
      </c>
      <c r="O12" s="225">
        <v>6740.4467100000011</v>
      </c>
      <c r="P12" s="225">
        <v>6242.5431669999998</v>
      </c>
      <c r="Q12" s="225">
        <v>6451.7857470000008</v>
      </c>
      <c r="R12" s="225">
        <v>9092.0707240000011</v>
      </c>
      <c r="S12" s="226">
        <v>11965.692749000002</v>
      </c>
      <c r="T12" s="225">
        <v>11501.454770999999</v>
      </c>
      <c r="U12" s="232">
        <v>13977.184797999998</v>
      </c>
      <c r="V12" s="232">
        <v>15219.887485999998</v>
      </c>
      <c r="W12" s="245">
        <v>20812.5</v>
      </c>
      <c r="X12" s="317">
        <v>22882.3</v>
      </c>
      <c r="Y12" s="317">
        <v>23932.799999999999</v>
      </c>
      <c r="Z12" s="466">
        <v>26223.448536038188</v>
      </c>
      <c r="AA12" s="317">
        <v>22264.907211657061</v>
      </c>
      <c r="AB12" s="317">
        <v>21907.860842221638</v>
      </c>
      <c r="AC12" s="317">
        <v>23088.318115588962</v>
      </c>
      <c r="AD12" s="317">
        <v>19641.098247472124</v>
      </c>
      <c r="AE12" s="317">
        <v>22847.062425761673</v>
      </c>
      <c r="AF12" s="317">
        <v>27215.911490314953</v>
      </c>
      <c r="AG12" s="317">
        <v>29669.3</v>
      </c>
    </row>
    <row r="13" spans="1:33" s="111" customFormat="1" ht="18" customHeight="1" x14ac:dyDescent="0.25">
      <c r="A13" s="247" t="s">
        <v>162</v>
      </c>
      <c r="B13" s="221" t="s">
        <v>158</v>
      </c>
      <c r="C13" s="221" t="s">
        <v>158</v>
      </c>
      <c r="D13" s="221" t="s">
        <v>158</v>
      </c>
      <c r="E13" s="221" t="s">
        <v>158</v>
      </c>
      <c r="F13" s="221" t="s">
        <v>158</v>
      </c>
      <c r="G13" s="221" t="s">
        <v>158</v>
      </c>
      <c r="H13" s="221" t="s">
        <v>158</v>
      </c>
      <c r="I13" s="221" t="s">
        <v>158</v>
      </c>
      <c r="J13" s="221" t="s">
        <v>158</v>
      </c>
      <c r="K13" s="221" t="s">
        <v>158</v>
      </c>
      <c r="L13" s="221" t="s">
        <v>158</v>
      </c>
      <c r="M13" s="221" t="s">
        <v>158</v>
      </c>
      <c r="N13" s="221" t="s">
        <v>158</v>
      </c>
      <c r="O13" s="221" t="s">
        <v>158</v>
      </c>
      <c r="P13" s="221" t="s">
        <v>41</v>
      </c>
      <c r="Q13" s="221" t="s">
        <v>41</v>
      </c>
      <c r="R13" s="221" t="s">
        <v>41</v>
      </c>
      <c r="S13" s="233" t="s">
        <v>41</v>
      </c>
      <c r="T13" s="221" t="s">
        <v>41</v>
      </c>
      <c r="U13" s="221" t="s">
        <v>41</v>
      </c>
      <c r="V13" s="234" t="s">
        <v>41</v>
      </c>
      <c r="W13" s="245">
        <v>196.9</v>
      </c>
      <c r="X13" s="317">
        <v>199.3</v>
      </c>
      <c r="Y13" s="317">
        <v>230.4</v>
      </c>
      <c r="Z13" s="466">
        <v>241.00855900000002</v>
      </c>
      <c r="AA13" s="317">
        <v>287.20034299999998</v>
      </c>
      <c r="AB13" s="317">
        <v>745.40054000000009</v>
      </c>
      <c r="AC13" s="317">
        <v>763.05862699999989</v>
      </c>
      <c r="AD13" s="317">
        <v>778.20613200000003</v>
      </c>
      <c r="AE13" s="317">
        <v>801.697453</v>
      </c>
      <c r="AF13" s="317">
        <v>820.98820499999999</v>
      </c>
      <c r="AG13" s="317">
        <v>956.7</v>
      </c>
    </row>
    <row r="14" spans="1:33" s="111" customFormat="1" ht="18" customHeight="1" x14ac:dyDescent="0.25">
      <c r="A14" s="247" t="s">
        <v>163</v>
      </c>
      <c r="B14" s="221" t="s">
        <v>158</v>
      </c>
      <c r="C14" s="221" t="s">
        <v>158</v>
      </c>
      <c r="D14" s="221" t="s">
        <v>158</v>
      </c>
      <c r="E14" s="221" t="s">
        <v>158</v>
      </c>
      <c r="F14" s="235" t="s">
        <v>158</v>
      </c>
      <c r="G14" s="236">
        <v>0.40799999999999997</v>
      </c>
      <c r="H14" s="231">
        <v>0.56000000000000005</v>
      </c>
      <c r="I14" s="231">
        <v>0.5</v>
      </c>
      <c r="J14" s="231">
        <v>0.6</v>
      </c>
      <c r="K14" s="237">
        <v>0.84570000000000001</v>
      </c>
      <c r="L14" s="237">
        <v>1.2</v>
      </c>
      <c r="M14" s="237">
        <v>1.2264000000000002</v>
      </c>
      <c r="N14" s="237">
        <v>1.2264000000000002</v>
      </c>
      <c r="O14" s="237">
        <v>1.2264000000000002</v>
      </c>
      <c r="P14" s="237">
        <v>1.2264000000000002</v>
      </c>
      <c r="Q14" s="237">
        <v>1.2264000000000002</v>
      </c>
      <c r="R14" s="237">
        <v>1.2264000000000002</v>
      </c>
      <c r="S14" s="238">
        <v>1.2264000000000004</v>
      </c>
      <c r="T14" s="237">
        <v>1.2264000000000002</v>
      </c>
      <c r="U14" s="232">
        <v>1.2264000000000002</v>
      </c>
      <c r="V14" s="232">
        <v>1.2264000000000004</v>
      </c>
      <c r="W14" s="245">
        <v>1.2</v>
      </c>
      <c r="X14" s="317">
        <v>257.5</v>
      </c>
      <c r="Y14" s="317">
        <v>602.4</v>
      </c>
      <c r="Z14" s="466">
        <v>1063.8290854064501</v>
      </c>
      <c r="AA14" s="317">
        <v>1073.432268</v>
      </c>
      <c r="AB14" s="317">
        <v>1502.4381678166669</v>
      </c>
      <c r="AC14" s="317">
        <v>1655.0389919999998</v>
      </c>
      <c r="AD14" s="317">
        <v>1814.1021039999998</v>
      </c>
      <c r="AE14" s="317">
        <v>1822.574989</v>
      </c>
      <c r="AF14" s="317">
        <v>1931.8692930000004</v>
      </c>
      <c r="AG14" s="317">
        <v>2355.3000000000002</v>
      </c>
    </row>
    <row r="15" spans="1:33" s="111" customFormat="1" ht="4.5" customHeight="1" x14ac:dyDescent="0.2">
      <c r="A15" s="247"/>
      <c r="B15" s="221"/>
      <c r="C15" s="221"/>
      <c r="D15" s="221"/>
      <c r="E15" s="221"/>
      <c r="F15" s="235"/>
      <c r="G15" s="236"/>
      <c r="H15" s="231"/>
      <c r="I15" s="231"/>
      <c r="J15" s="231"/>
      <c r="K15" s="237"/>
      <c r="L15" s="237"/>
      <c r="M15" s="237"/>
      <c r="N15" s="237"/>
      <c r="O15" s="237"/>
      <c r="P15" s="237"/>
      <c r="Q15" s="237"/>
      <c r="R15" s="237"/>
      <c r="S15" s="238"/>
      <c r="T15" s="237"/>
      <c r="U15" s="232"/>
      <c r="V15" s="232"/>
      <c r="W15" s="243"/>
      <c r="X15" s="243"/>
      <c r="Y15" s="243"/>
      <c r="Z15" s="462"/>
      <c r="AA15" s="243"/>
      <c r="AB15" s="243"/>
      <c r="AC15" s="243"/>
      <c r="AD15" s="200"/>
      <c r="AE15" s="200"/>
      <c r="AG15" s="219"/>
    </row>
    <row r="16" spans="1:33" s="111" customFormat="1" ht="15.75" customHeight="1" x14ac:dyDescent="0.25">
      <c r="A16" s="592" t="s">
        <v>164</v>
      </c>
      <c r="B16" s="210">
        <v>54.6</v>
      </c>
      <c r="C16" s="210">
        <v>54.9</v>
      </c>
      <c r="D16" s="209">
        <v>56.8</v>
      </c>
      <c r="E16" s="209">
        <v>61.1</v>
      </c>
      <c r="F16" s="209">
        <v>64.900000000000006</v>
      </c>
      <c r="G16" s="209">
        <v>66.099999999999994</v>
      </c>
      <c r="H16" s="209">
        <v>67.7</v>
      </c>
      <c r="I16" s="209">
        <v>69.5</v>
      </c>
      <c r="J16" s="209">
        <v>72.099999999999994</v>
      </c>
      <c r="K16" s="209">
        <v>73.5</v>
      </c>
      <c r="L16" s="222">
        <v>74.94</v>
      </c>
      <c r="M16" s="209">
        <v>75.3</v>
      </c>
      <c r="N16" s="222">
        <v>76.960755695428773</v>
      </c>
      <c r="O16" s="222">
        <v>79.949273765239326</v>
      </c>
      <c r="P16" s="222">
        <v>76.960755695428773</v>
      </c>
      <c r="Q16" s="222">
        <v>79.949273765239326</v>
      </c>
      <c r="R16" s="222">
        <v>81.831992857526487</v>
      </c>
      <c r="S16" s="223">
        <v>84.260258278592175</v>
      </c>
      <c r="T16" s="222">
        <v>86.299046684140109</v>
      </c>
      <c r="U16" s="222">
        <v>87.850783951794199</v>
      </c>
      <c r="V16" s="222">
        <v>89.54605937807365</v>
      </c>
      <c r="W16" s="245">
        <v>92.298386325082262</v>
      </c>
      <c r="X16" s="318">
        <v>93.217026818240655</v>
      </c>
      <c r="Y16" s="318">
        <v>94.159351839773279</v>
      </c>
      <c r="Z16" s="467">
        <v>94.459732662068831</v>
      </c>
      <c r="AA16" s="318">
        <v>95.108170537841104</v>
      </c>
      <c r="AB16" s="318">
        <v>95.513437879978142</v>
      </c>
      <c r="AC16" s="318">
        <v>95.806964228695819</v>
      </c>
      <c r="AD16" s="318">
        <v>96.341483345097245</v>
      </c>
      <c r="AE16" s="318">
        <v>95.859368630141532</v>
      </c>
      <c r="AF16" s="318">
        <v>96.213664496384453</v>
      </c>
      <c r="AG16" s="318">
        <v>96.213664496384453</v>
      </c>
    </row>
    <row r="17" spans="1:33" s="111" customFormat="1" ht="15.75" customHeight="1" x14ac:dyDescent="0.2">
      <c r="A17" s="629" t="s">
        <v>280</v>
      </c>
      <c r="B17" s="209"/>
      <c r="C17" s="209"/>
      <c r="D17" s="209"/>
      <c r="E17" s="209"/>
      <c r="F17" s="209"/>
      <c r="G17" s="209"/>
      <c r="H17" s="209"/>
      <c r="I17" s="209"/>
      <c r="J17" s="209"/>
      <c r="K17" s="212"/>
      <c r="L17" s="228"/>
      <c r="M17" s="228"/>
      <c r="N17" s="228"/>
      <c r="O17" s="228"/>
      <c r="P17" s="228"/>
      <c r="Q17" s="228"/>
      <c r="R17" s="228"/>
      <c r="S17" s="239"/>
      <c r="T17" s="240"/>
      <c r="U17" s="240"/>
      <c r="V17" s="212"/>
      <c r="W17" s="228"/>
      <c r="X17" s="228"/>
      <c r="Y17" s="228"/>
      <c r="Z17" s="257"/>
      <c r="AA17" s="228"/>
      <c r="AB17" s="210"/>
      <c r="AC17" s="210"/>
      <c r="AE17" s="200"/>
      <c r="AG17" s="219"/>
    </row>
    <row r="18" spans="1:33" s="111" customFormat="1" ht="15.75" customHeight="1" x14ac:dyDescent="0.2">
      <c r="A18" s="629"/>
      <c r="B18" s="217">
        <v>1953302</v>
      </c>
      <c r="C18" s="217">
        <v>2004580</v>
      </c>
      <c r="D18" s="217">
        <v>2104868</v>
      </c>
      <c r="E18" s="217">
        <v>2309.6019999999999</v>
      </c>
      <c r="F18" s="228">
        <v>2488.5259999999998</v>
      </c>
      <c r="G18" s="217">
        <v>2778.0189999999998</v>
      </c>
      <c r="H18" s="217">
        <v>2959.1849999999999</v>
      </c>
      <c r="I18" s="217">
        <v>3052.4850000000001</v>
      </c>
      <c r="J18" s="217">
        <v>3217.0479999999998</v>
      </c>
      <c r="K18" s="219">
        <v>3359</v>
      </c>
      <c r="L18" s="219">
        <v>3452.6880000000001</v>
      </c>
      <c r="M18" s="219">
        <v>3621.6329999999998</v>
      </c>
      <c r="N18" s="219">
        <v>3733.3530000000001</v>
      </c>
      <c r="O18" s="219">
        <v>3866.8490000000002</v>
      </c>
      <c r="P18" s="219">
        <v>3983.5720000000001</v>
      </c>
      <c r="Q18" s="219">
        <v>4171.8599999999997</v>
      </c>
      <c r="R18" s="219">
        <v>4366.5550000000003</v>
      </c>
      <c r="S18" s="241">
        <v>4628.2529999999997</v>
      </c>
      <c r="T18" s="219">
        <v>4888.2939999999999</v>
      </c>
      <c r="U18" s="219">
        <v>5165.6459999999997</v>
      </c>
      <c r="V18" s="219">
        <v>5496.5219999999999</v>
      </c>
      <c r="W18" s="219">
        <v>6146.1170000000002</v>
      </c>
      <c r="X18" s="219">
        <v>6438.9059999999999</v>
      </c>
      <c r="Y18" s="219">
        <v>6738.335</v>
      </c>
      <c r="Z18" s="219">
        <v>6992.8469999999998</v>
      </c>
      <c r="AA18" s="219">
        <v>7224.0410000000002</v>
      </c>
      <c r="AB18" s="219">
        <v>7423.7209999999995</v>
      </c>
      <c r="AC18" s="219">
        <v>7686.1940000000004</v>
      </c>
      <c r="AD18" s="219">
        <v>7895.683</v>
      </c>
      <c r="AE18" s="219">
        <v>8461.9830000000002</v>
      </c>
      <c r="AF18" s="219">
        <v>8745.3680000000004</v>
      </c>
      <c r="AG18" s="219">
        <v>8977</v>
      </c>
    </row>
    <row r="19" spans="1:33" s="111" customFormat="1" ht="15.75" customHeight="1" x14ac:dyDescent="0.2">
      <c r="A19" s="592" t="s">
        <v>165</v>
      </c>
      <c r="B19" s="217"/>
      <c r="C19" s="217"/>
      <c r="D19" s="217"/>
      <c r="E19" s="217"/>
      <c r="F19" s="228"/>
      <c r="G19" s="217"/>
      <c r="H19" s="217"/>
      <c r="I19" s="217"/>
      <c r="J19" s="217"/>
      <c r="K19" s="219"/>
      <c r="L19" s="219"/>
      <c r="M19" s="219"/>
      <c r="N19" s="219"/>
      <c r="O19" s="219"/>
      <c r="P19" s="219"/>
      <c r="Q19" s="219"/>
      <c r="R19" s="219"/>
      <c r="S19" s="241"/>
      <c r="T19" s="219"/>
      <c r="U19" s="219"/>
      <c r="V19" s="219"/>
      <c r="W19" s="219"/>
      <c r="X19" s="219"/>
      <c r="Y19" s="219"/>
      <c r="AG19" s="219"/>
    </row>
    <row r="20" spans="1:33" s="111" customFormat="1" ht="15.75" customHeight="1" x14ac:dyDescent="0.2">
      <c r="A20" s="246" t="s">
        <v>166</v>
      </c>
      <c r="B20" s="217"/>
      <c r="C20" s="217"/>
      <c r="D20" s="217"/>
      <c r="E20" s="217"/>
      <c r="F20" s="228"/>
      <c r="G20" s="217"/>
      <c r="H20" s="217"/>
      <c r="I20" s="217"/>
      <c r="J20" s="217"/>
      <c r="K20" s="219"/>
      <c r="L20" s="219"/>
      <c r="M20" s="219"/>
      <c r="N20" s="219"/>
      <c r="O20" s="219"/>
      <c r="P20" s="219"/>
      <c r="Q20" s="219"/>
      <c r="R20" s="219"/>
      <c r="S20" s="241"/>
      <c r="T20" s="219">
        <v>6148</v>
      </c>
      <c r="U20" s="219">
        <v>13249</v>
      </c>
      <c r="V20" s="219">
        <v>25630</v>
      </c>
      <c r="W20" s="219">
        <v>51687</v>
      </c>
      <c r="X20" s="219">
        <v>247207</v>
      </c>
      <c r="Y20" s="219">
        <v>332086</v>
      </c>
      <c r="Z20" s="219">
        <v>425379</v>
      </c>
      <c r="AA20" s="219">
        <v>557593</v>
      </c>
      <c r="AB20" s="219">
        <v>743800</v>
      </c>
      <c r="AC20" s="219">
        <v>937032</v>
      </c>
      <c r="AD20" s="219">
        <v>1027331</v>
      </c>
      <c r="AE20" s="219">
        <v>1281384</v>
      </c>
      <c r="AF20" s="219">
        <v>1541643</v>
      </c>
      <c r="AG20" s="219">
        <v>1763862</v>
      </c>
    </row>
    <row r="21" spans="1:33" s="111" customFormat="1" ht="15.75" customHeight="1" x14ac:dyDescent="0.2">
      <c r="A21" s="592" t="s">
        <v>212</v>
      </c>
      <c r="B21" s="217"/>
      <c r="C21" s="217"/>
      <c r="D21" s="217"/>
      <c r="E21" s="217"/>
      <c r="F21" s="210"/>
      <c r="G21" s="210"/>
      <c r="H21" s="210"/>
      <c r="I21" s="210"/>
      <c r="J21" s="210"/>
      <c r="K21" s="228"/>
      <c r="L21" s="228"/>
      <c r="M21" s="228"/>
      <c r="N21" s="228"/>
      <c r="O21" s="228"/>
      <c r="P21" s="228"/>
      <c r="Q21" s="228"/>
      <c r="R21" s="228"/>
      <c r="S21" s="242"/>
      <c r="T21" s="228"/>
      <c r="U21" s="219"/>
      <c r="V21" s="228"/>
      <c r="W21" s="228"/>
      <c r="X21" s="228"/>
      <c r="Y21" s="228"/>
      <c r="AG21" s="219"/>
    </row>
    <row r="22" spans="1:33" s="111" customFormat="1" ht="15.75" customHeight="1" x14ac:dyDescent="0.2">
      <c r="A22" s="246" t="s">
        <v>167</v>
      </c>
      <c r="B22" s="217">
        <v>930625</v>
      </c>
      <c r="C22" s="217">
        <v>861409</v>
      </c>
      <c r="D22" s="217">
        <v>1005484</v>
      </c>
      <c r="E22" s="217">
        <v>956532</v>
      </c>
      <c r="F22" s="210" t="s">
        <v>157</v>
      </c>
      <c r="G22" s="217">
        <v>1119272.7540000002</v>
      </c>
      <c r="H22" s="217">
        <v>1115003.662</v>
      </c>
      <c r="I22" s="217">
        <v>1171348.02</v>
      </c>
      <c r="J22" s="217">
        <v>1176143.7580000001</v>
      </c>
      <c r="K22" s="219">
        <v>1174779.534</v>
      </c>
      <c r="L22" s="219">
        <v>1139085.1499999999</v>
      </c>
      <c r="M22" s="219">
        <v>1161763.98</v>
      </c>
      <c r="N22" s="219">
        <v>1191853.1287500006</v>
      </c>
      <c r="O22" s="219">
        <v>1166385.3601699998</v>
      </c>
      <c r="P22" s="219">
        <v>1229674.6765149995</v>
      </c>
      <c r="Q22" s="219">
        <v>1264459.2894591046</v>
      </c>
      <c r="R22" s="219">
        <v>1263752.5652699994</v>
      </c>
      <c r="S22" s="241">
        <v>1285370.2623999997</v>
      </c>
      <c r="T22" s="219">
        <v>1304255.0179750002</v>
      </c>
      <c r="U22" s="219">
        <v>1321357.7941567032</v>
      </c>
      <c r="V22" s="219">
        <v>1320837.8637406437</v>
      </c>
      <c r="W22" s="219">
        <v>1358262.6090485761</v>
      </c>
      <c r="X22" s="219">
        <v>1374624.0319250408</v>
      </c>
      <c r="Y22" s="219">
        <v>1421219.4320622908</v>
      </c>
      <c r="Z22" s="463">
        <v>1411027.1825168387</v>
      </c>
      <c r="AA22" s="219">
        <v>1406254.1914009501</v>
      </c>
      <c r="AB22" s="219">
        <v>1457968.5819867197</v>
      </c>
      <c r="AC22" s="219">
        <v>1485461.7353996015</v>
      </c>
      <c r="AD22" s="219">
        <v>1512413.6979810572</v>
      </c>
      <c r="AE22" s="219">
        <v>1512991.6288833423</v>
      </c>
      <c r="AF22" s="219">
        <v>1551294</v>
      </c>
      <c r="AG22" s="219">
        <v>1562559</v>
      </c>
    </row>
    <row r="23" spans="1:33" s="111" customFormat="1" ht="15.75" customHeight="1" x14ac:dyDescent="0.2">
      <c r="A23" s="246" t="s">
        <v>166</v>
      </c>
      <c r="B23" s="217">
        <v>631340</v>
      </c>
      <c r="C23" s="217">
        <v>526982</v>
      </c>
      <c r="D23" s="217">
        <v>647424</v>
      </c>
      <c r="E23" s="217">
        <v>729292</v>
      </c>
      <c r="F23" s="210">
        <v>666827</v>
      </c>
      <c r="G23" s="217">
        <v>678801</v>
      </c>
      <c r="H23" s="217">
        <v>642369</v>
      </c>
      <c r="I23" s="217">
        <v>705298</v>
      </c>
      <c r="J23" s="217">
        <v>682509</v>
      </c>
      <c r="K23" s="219">
        <v>677798</v>
      </c>
      <c r="L23" s="219">
        <v>660390</v>
      </c>
      <c r="M23" s="219">
        <v>649023</v>
      </c>
      <c r="N23" s="219">
        <v>662351</v>
      </c>
      <c r="O23" s="219">
        <v>623149</v>
      </c>
      <c r="P23" s="219">
        <v>669723.55455</v>
      </c>
      <c r="Q23" s="219">
        <v>664804.76879999985</v>
      </c>
      <c r="R23" s="219">
        <v>650762</v>
      </c>
      <c r="S23" s="241">
        <v>658748.82364000008</v>
      </c>
      <c r="T23" s="219">
        <v>671604.14234706899</v>
      </c>
      <c r="U23" s="219">
        <v>680818.82900000003</v>
      </c>
      <c r="V23" s="219">
        <v>683246.15500000003</v>
      </c>
      <c r="W23" s="219">
        <v>679940.28240000003</v>
      </c>
      <c r="X23" s="219">
        <v>683524.91799999995</v>
      </c>
      <c r="Y23" s="219">
        <v>713459.16299999994</v>
      </c>
      <c r="Z23" s="219">
        <v>714745.42700000003</v>
      </c>
      <c r="AA23" s="219">
        <v>699010.03</v>
      </c>
      <c r="AB23" s="219">
        <v>729326.49199999997</v>
      </c>
      <c r="AC23" s="219">
        <v>748491.598</v>
      </c>
      <c r="AD23" s="219">
        <v>757011.24199999997</v>
      </c>
      <c r="AE23" s="219">
        <v>754056.84699999995</v>
      </c>
      <c r="AF23" s="219">
        <v>780543.73385000008</v>
      </c>
      <c r="AG23" s="219">
        <v>802560</v>
      </c>
    </row>
    <row r="24" spans="1:33" ht="5.0999999999999996" customHeight="1" x14ac:dyDescent="0.15">
      <c r="A24" s="256"/>
      <c r="B24" s="256"/>
      <c r="C24" s="256"/>
      <c r="D24" s="256"/>
      <c r="E24" s="256"/>
      <c r="F24" s="256"/>
      <c r="G24" s="256"/>
      <c r="H24" s="256"/>
      <c r="I24" s="256"/>
      <c r="J24" s="256"/>
      <c r="K24" s="256"/>
      <c r="L24" s="256"/>
      <c r="M24" s="256"/>
      <c r="N24" s="256"/>
      <c r="O24" s="256"/>
      <c r="P24" s="256"/>
      <c r="Q24" s="256"/>
      <c r="R24" s="256"/>
      <c r="S24" s="256"/>
      <c r="T24" s="256"/>
      <c r="U24" s="256"/>
      <c r="V24" s="256"/>
      <c r="W24" s="256"/>
      <c r="X24" s="256"/>
      <c r="Y24" s="513"/>
      <c r="Z24" s="513"/>
      <c r="AA24" s="513"/>
      <c r="AB24" s="513"/>
      <c r="AC24" s="513"/>
      <c r="AD24" s="513"/>
      <c r="AE24" s="513"/>
      <c r="AF24" s="513"/>
      <c r="AG24" s="513"/>
    </row>
    <row r="25" spans="1:33" ht="11.1" customHeight="1" x14ac:dyDescent="0.15">
      <c r="A25" s="414" t="s">
        <v>301</v>
      </c>
      <c r="B25" s="112"/>
      <c r="C25" s="112"/>
      <c r="D25" s="112"/>
      <c r="E25" s="112"/>
      <c r="F25" s="112"/>
      <c r="G25" s="112"/>
      <c r="H25" s="112"/>
      <c r="I25" s="112"/>
      <c r="J25" s="112"/>
      <c r="K25" s="112"/>
      <c r="L25" s="112"/>
      <c r="X25" s="114"/>
      <c r="Y25" s="114"/>
      <c r="Z25" s="114"/>
      <c r="AA25" s="114"/>
      <c r="AB25" s="114"/>
      <c r="AC25" s="114"/>
      <c r="AD25" s="114"/>
    </row>
    <row r="26" spans="1:33" ht="10.5" customHeight="1" x14ac:dyDescent="0.15">
      <c r="A26" s="632" t="s">
        <v>325</v>
      </c>
      <c r="B26" s="632"/>
      <c r="C26" s="632"/>
      <c r="D26" s="632"/>
      <c r="E26" s="632"/>
      <c r="F26" s="632"/>
      <c r="G26" s="632"/>
      <c r="H26" s="632"/>
      <c r="I26" s="632"/>
      <c r="J26" s="632"/>
      <c r="K26" s="632"/>
      <c r="L26" s="632"/>
      <c r="M26" s="632"/>
      <c r="N26" s="632"/>
      <c r="O26" s="632"/>
      <c r="P26" s="632"/>
      <c r="Q26" s="632"/>
      <c r="R26" s="632"/>
      <c r="S26" s="632"/>
      <c r="T26" s="632"/>
      <c r="U26" s="632"/>
      <c r="V26" s="632"/>
      <c r="W26" s="632"/>
      <c r="X26" s="632"/>
      <c r="Y26" s="632"/>
      <c r="Z26" s="632"/>
      <c r="AA26" s="632"/>
      <c r="AB26" s="632"/>
      <c r="AC26" s="632"/>
      <c r="AD26" s="632"/>
      <c r="AE26" s="632"/>
      <c r="AF26" s="632"/>
      <c r="AG26" s="632"/>
    </row>
    <row r="27" spans="1:33" ht="10.5" customHeight="1" x14ac:dyDescent="0.15">
      <c r="A27" s="609" t="s">
        <v>326</v>
      </c>
      <c r="B27" s="608"/>
      <c r="C27" s="608"/>
      <c r="D27" s="608"/>
      <c r="E27" s="608"/>
      <c r="F27" s="608"/>
      <c r="G27" s="608"/>
      <c r="H27" s="608"/>
      <c r="I27" s="608"/>
      <c r="J27" s="608"/>
      <c r="K27" s="608"/>
      <c r="L27" s="608"/>
      <c r="M27" s="608"/>
      <c r="N27" s="608"/>
      <c r="O27" s="608"/>
      <c r="P27" s="608"/>
      <c r="Q27" s="608"/>
      <c r="R27" s="608"/>
      <c r="S27" s="608"/>
      <c r="T27" s="608"/>
      <c r="U27" s="608"/>
      <c r="V27" s="608"/>
      <c r="W27" s="608"/>
      <c r="X27" s="608"/>
      <c r="Y27" s="608"/>
      <c r="Z27" s="608"/>
      <c r="AA27" s="608"/>
      <c r="AB27" s="608"/>
      <c r="AC27" s="608"/>
      <c r="AD27" s="608"/>
      <c r="AE27" s="608"/>
      <c r="AF27" s="608"/>
      <c r="AG27" s="608"/>
    </row>
    <row r="28" spans="1:33" ht="36.75" customHeight="1" x14ac:dyDescent="0.15">
      <c r="A28" s="631" t="s">
        <v>323</v>
      </c>
      <c r="B28" s="631"/>
      <c r="C28" s="631"/>
      <c r="D28" s="631"/>
      <c r="E28" s="631"/>
      <c r="F28" s="631"/>
      <c r="G28" s="631"/>
      <c r="H28" s="631"/>
      <c r="I28" s="631"/>
      <c r="J28" s="631"/>
      <c r="K28" s="631"/>
      <c r="L28" s="631"/>
      <c r="M28" s="631"/>
      <c r="N28" s="631"/>
      <c r="O28" s="631"/>
      <c r="P28" s="631"/>
      <c r="Q28" s="631"/>
      <c r="R28" s="631"/>
      <c r="S28" s="631"/>
      <c r="T28" s="631"/>
      <c r="U28" s="631"/>
      <c r="V28" s="631"/>
      <c r="W28" s="631"/>
      <c r="X28" s="631"/>
      <c r="Y28" s="631"/>
      <c r="Z28" s="631"/>
      <c r="AA28" s="631"/>
      <c r="AB28" s="631"/>
      <c r="AC28" s="631"/>
      <c r="AD28" s="631"/>
      <c r="AE28" s="631"/>
      <c r="AF28" s="631"/>
      <c r="AG28" s="631"/>
    </row>
    <row r="29" spans="1:33" ht="11.1" customHeight="1" x14ac:dyDescent="0.15">
      <c r="A29" s="110" t="s">
        <v>324</v>
      </c>
      <c r="B29" s="112"/>
      <c r="C29" s="112"/>
      <c r="D29" s="112"/>
      <c r="E29" s="112"/>
      <c r="F29" s="112"/>
      <c r="G29" s="112"/>
      <c r="H29" s="112"/>
      <c r="I29" s="112"/>
      <c r="J29" s="112"/>
      <c r="K29" s="112"/>
      <c r="L29" s="112"/>
      <c r="M29" s="115"/>
      <c r="N29" s="115"/>
      <c r="O29" s="115"/>
      <c r="P29" s="115"/>
      <c r="S29" s="115"/>
      <c r="T29" s="115"/>
      <c r="U29" s="115"/>
      <c r="V29" s="108"/>
      <c r="W29" s="108"/>
      <c r="X29" s="115"/>
      <c r="Y29" s="115"/>
      <c r="Z29" s="115"/>
      <c r="AA29" s="115"/>
      <c r="AB29" s="114"/>
      <c r="AC29" s="114"/>
      <c r="AD29" s="114"/>
    </row>
    <row r="30" spans="1:33" ht="11.1" customHeight="1" x14ac:dyDescent="0.15">
      <c r="A30" s="110"/>
      <c r="B30" s="112"/>
      <c r="C30" s="112"/>
      <c r="D30" s="112"/>
      <c r="E30" s="112"/>
      <c r="F30" s="112"/>
      <c r="G30" s="112"/>
      <c r="H30" s="112"/>
      <c r="I30" s="112"/>
      <c r="J30" s="112"/>
      <c r="K30" s="112"/>
      <c r="L30" s="112"/>
      <c r="U30" s="115"/>
      <c r="V30" s="115"/>
      <c r="W30" s="115"/>
      <c r="X30" s="108"/>
    </row>
    <row r="31" spans="1:33" ht="11.1" customHeight="1" x14ac:dyDescent="0.15">
      <c r="A31" s="110"/>
      <c r="B31" s="112"/>
      <c r="C31" s="112"/>
      <c r="D31" s="112"/>
      <c r="E31" s="112"/>
      <c r="F31" s="112"/>
      <c r="G31" s="112"/>
      <c r="H31" s="112"/>
      <c r="I31" s="112"/>
      <c r="J31" s="112"/>
      <c r="K31" s="112"/>
      <c r="L31" s="112"/>
      <c r="U31" s="115"/>
      <c r="V31" s="115"/>
      <c r="W31" s="115"/>
    </row>
    <row r="32" spans="1:33" ht="11.1" customHeight="1" x14ac:dyDescent="0.15">
      <c r="A32" s="110"/>
      <c r="B32" s="112"/>
      <c r="C32" s="112"/>
      <c r="D32" s="112"/>
      <c r="E32" s="112"/>
      <c r="F32" s="112"/>
      <c r="G32" s="112"/>
      <c r="H32" s="112"/>
      <c r="I32" s="112"/>
      <c r="J32" s="112"/>
      <c r="K32" s="112"/>
      <c r="L32" s="112"/>
      <c r="N32" s="115"/>
      <c r="O32" s="115"/>
      <c r="P32" s="115"/>
      <c r="Q32" s="115"/>
      <c r="R32" s="115"/>
      <c r="S32" s="115"/>
      <c r="T32" s="115"/>
      <c r="X32" s="113"/>
      <c r="Y32" s="113"/>
      <c r="Z32" s="113"/>
      <c r="AA32" s="113"/>
    </row>
    <row r="33" spans="1:31" ht="11.1" customHeight="1" x14ac:dyDescent="0.15">
      <c r="A33" s="110"/>
      <c r="B33" s="112"/>
      <c r="C33" s="112"/>
      <c r="D33" s="112"/>
      <c r="E33" s="112"/>
      <c r="F33" s="112"/>
      <c r="G33" s="112"/>
      <c r="H33" s="112"/>
      <c r="I33" s="112"/>
      <c r="J33" s="112"/>
      <c r="K33" s="116"/>
      <c r="L33" s="116"/>
      <c r="M33" s="112"/>
      <c r="N33" s="115"/>
      <c r="O33" s="115"/>
      <c r="P33" s="115"/>
      <c r="Q33" s="115"/>
      <c r="R33" s="115"/>
      <c r="S33" s="115"/>
      <c r="T33" s="115"/>
      <c r="W33" s="113"/>
      <c r="X33" s="113"/>
      <c r="Y33" s="113"/>
      <c r="Z33" s="113"/>
      <c r="AA33" s="113"/>
      <c r="AB33" s="113"/>
      <c r="AC33" s="113"/>
      <c r="AD33" s="113"/>
    </row>
    <row r="34" spans="1:31" s="117" customFormat="1" ht="17.25" customHeight="1" x14ac:dyDescent="0.15">
      <c r="K34" s="116"/>
      <c r="L34" s="116"/>
      <c r="T34" s="118"/>
      <c r="U34" s="119"/>
      <c r="V34" s="119"/>
      <c r="Y34" s="120">
        <v>1999</v>
      </c>
      <c r="Z34" s="121">
        <v>4.4733044733044665</v>
      </c>
      <c r="AA34" s="121"/>
      <c r="AB34" s="123"/>
      <c r="AC34" s="122"/>
      <c r="AD34" s="122"/>
    </row>
    <row r="35" spans="1:31" s="117" customFormat="1" ht="23.1" customHeight="1" x14ac:dyDescent="0.15">
      <c r="T35" s="118"/>
      <c r="U35" s="119"/>
      <c r="V35" s="119"/>
      <c r="AC35" s="120">
        <v>2006</v>
      </c>
      <c r="AD35" s="308" t="s">
        <v>220</v>
      </c>
    </row>
    <row r="36" spans="1:31" s="117" customFormat="1" x14ac:dyDescent="0.15">
      <c r="T36" s="118"/>
      <c r="U36" s="119"/>
      <c r="V36" s="119"/>
      <c r="AC36" s="120">
        <v>2007</v>
      </c>
      <c r="AD36" s="308">
        <v>9.2261904761904674</v>
      </c>
    </row>
    <row r="37" spans="1:31" s="117" customFormat="1" x14ac:dyDescent="0.15">
      <c r="T37" s="118"/>
      <c r="U37" s="119"/>
      <c r="V37" s="119"/>
      <c r="AC37" s="120">
        <v>2008</v>
      </c>
      <c r="AD37" s="308">
        <v>8.0472297910989994</v>
      </c>
    </row>
    <row r="38" spans="1:31" s="117" customFormat="1" x14ac:dyDescent="0.15">
      <c r="T38" s="124"/>
      <c r="U38" s="124"/>
      <c r="V38" s="124"/>
      <c r="AC38" s="120">
        <v>2009</v>
      </c>
      <c r="AD38" s="308">
        <v>1.0087424344317384</v>
      </c>
    </row>
    <row r="39" spans="1:31" s="117" customFormat="1" x14ac:dyDescent="0.15">
      <c r="T39" s="124"/>
      <c r="U39" s="124"/>
      <c r="V39" s="124"/>
      <c r="AC39" s="120">
        <v>2010</v>
      </c>
      <c r="AD39" s="308">
        <v>8.7050599201065211</v>
      </c>
    </row>
    <row r="40" spans="1:31" s="117" customFormat="1" x14ac:dyDescent="0.15">
      <c r="T40" s="124"/>
      <c r="U40" s="124"/>
      <c r="V40" s="124"/>
      <c r="AC40" s="120">
        <v>2011</v>
      </c>
      <c r="AD40" s="308">
        <v>8.1917011177461347</v>
      </c>
    </row>
    <row r="41" spans="1:31" s="117" customFormat="1" x14ac:dyDescent="0.15">
      <c r="T41" s="124"/>
      <c r="U41" s="124"/>
      <c r="V41" s="124"/>
      <c r="AC41" s="125">
        <v>2012</v>
      </c>
      <c r="AD41" s="308">
        <v>5.8731955844891104</v>
      </c>
    </row>
    <row r="42" spans="1:31" s="117" customFormat="1" ht="12.75" customHeight="1" x14ac:dyDescent="0.15">
      <c r="T42" s="124"/>
      <c r="U42" s="124"/>
      <c r="V42" s="124"/>
      <c r="W42" s="124"/>
      <c r="X42" s="124"/>
      <c r="AC42" s="125">
        <v>2013</v>
      </c>
      <c r="AD42" s="308">
        <v>3.3819008153990211</v>
      </c>
      <c r="AE42" s="258"/>
    </row>
    <row r="43" spans="1:31" s="117" customFormat="1" ht="8.25" customHeight="1" x14ac:dyDescent="0.15">
      <c r="T43" s="124"/>
      <c r="U43" s="124"/>
      <c r="V43" s="124"/>
      <c r="W43" s="124"/>
      <c r="X43" s="124"/>
      <c r="AC43" s="125">
        <v>2014</v>
      </c>
      <c r="AD43" s="308">
        <v>5.1590380139643059</v>
      </c>
      <c r="AE43" s="258"/>
    </row>
    <row r="44" spans="1:31" s="117" customFormat="1" ht="8.25" customHeight="1" x14ac:dyDescent="0.15">
      <c r="AC44" s="125">
        <v>2015</v>
      </c>
      <c r="AD44" s="308">
        <v>6.5535472765277234</v>
      </c>
      <c r="AE44" s="258"/>
    </row>
    <row r="45" spans="1:31" x14ac:dyDescent="0.15">
      <c r="A45" s="112"/>
      <c r="B45" s="112"/>
      <c r="C45" s="112"/>
      <c r="D45" s="112"/>
      <c r="E45" s="112"/>
      <c r="F45" s="112"/>
      <c r="G45" s="112"/>
      <c r="H45" s="112"/>
      <c r="I45" s="112"/>
      <c r="J45" s="112"/>
      <c r="K45" s="112"/>
      <c r="L45" s="112"/>
      <c r="Y45" s="126"/>
      <c r="Z45" s="126"/>
      <c r="AA45" s="126"/>
      <c r="AC45" s="125">
        <v>2016</v>
      </c>
      <c r="AD45" s="308">
        <v>7.8121393953381073</v>
      </c>
      <c r="AE45" s="258"/>
    </row>
    <row r="46" spans="1:31" x14ac:dyDescent="0.15">
      <c r="A46" s="112"/>
      <c r="B46" s="112"/>
      <c r="C46" s="112"/>
      <c r="D46" s="112"/>
      <c r="E46" s="112"/>
      <c r="F46" s="112"/>
      <c r="G46" s="112"/>
      <c r="H46" s="112"/>
      <c r="I46" s="112"/>
      <c r="J46" s="112"/>
      <c r="K46" s="112"/>
      <c r="L46" s="112"/>
      <c r="Y46" s="126"/>
      <c r="Z46" s="126"/>
      <c r="AA46" s="126"/>
      <c r="AC46" s="125" t="s">
        <v>168</v>
      </c>
      <c r="AD46" s="309">
        <v>0.94188162260515185</v>
      </c>
      <c r="AE46" s="258"/>
    </row>
    <row r="47" spans="1:31" x14ac:dyDescent="0.15">
      <c r="A47" s="112"/>
      <c r="B47" s="112"/>
      <c r="C47" s="112"/>
      <c r="D47" s="112"/>
      <c r="E47" s="112"/>
      <c r="F47" s="112"/>
      <c r="G47" s="112"/>
      <c r="H47" s="112"/>
      <c r="I47" s="112"/>
      <c r="J47" s="112"/>
      <c r="K47" s="112"/>
      <c r="L47" s="112"/>
      <c r="Y47" s="126"/>
      <c r="Z47" s="126"/>
      <c r="AA47" s="126"/>
      <c r="AC47" s="125" t="s">
        <v>219</v>
      </c>
      <c r="AD47" s="309">
        <v>4.5</v>
      </c>
    </row>
    <row r="48" spans="1:31" x14ac:dyDescent="0.15">
      <c r="AC48" s="125" t="s">
        <v>215</v>
      </c>
      <c r="AD48" s="309">
        <v>3.9</v>
      </c>
    </row>
    <row r="49" spans="30:30" x14ac:dyDescent="0.15">
      <c r="AD49" s="309"/>
    </row>
  </sheetData>
  <mergeCells count="4">
    <mergeCell ref="A17:A18"/>
    <mergeCell ref="A1:AG1"/>
    <mergeCell ref="A28:AG28"/>
    <mergeCell ref="A26:AG26"/>
  </mergeCells>
  <phoneticPr fontId="6" type="noConversion"/>
  <pageMargins left="0.78740157480314965" right="0.59055118110236227" top="0.98425196850393704" bottom="0.98425196850393704" header="0.31496062992125984" footer="0"/>
  <pageSetup paperSize="9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/>
  <dimension ref="A1:T57"/>
  <sheetViews>
    <sheetView showGridLines="0" topLeftCell="A33" zoomScaleNormal="100" zoomScaleSheetLayoutView="130" workbookViewId="0">
      <selection activeCell="A33" sqref="A33:T33"/>
    </sheetView>
  </sheetViews>
  <sheetFormatPr baseColWidth="10" defaultColWidth="11.7109375" defaultRowHeight="11.25" x14ac:dyDescent="0.2"/>
  <cols>
    <col min="1" max="1" width="18" style="1" customWidth="1"/>
    <col min="2" max="2" width="6.5703125" style="1" hidden="1" customWidth="1"/>
    <col min="3" max="5" width="9.140625" style="1" hidden="1" customWidth="1"/>
    <col min="6" max="10" width="10.7109375" style="1" hidden="1" customWidth="1"/>
    <col min="11" max="12" width="9.7109375" style="1" hidden="1" customWidth="1"/>
    <col min="13" max="13" width="2.7109375" style="1" hidden="1" customWidth="1"/>
    <col min="14" max="18" width="9.7109375" style="1" customWidth="1"/>
    <col min="19" max="20" width="9.85546875" style="1" customWidth="1"/>
    <col min="21" max="16384" width="11.7109375" style="1"/>
  </cols>
  <sheetData>
    <row r="1" spans="1:11" s="4" customFormat="1" ht="15" hidden="1" customHeight="1" x14ac:dyDescent="0.2">
      <c r="A1" s="3" t="s">
        <v>59</v>
      </c>
      <c r="B1" s="61"/>
      <c r="C1" s="61"/>
      <c r="D1" s="61"/>
      <c r="E1" s="61"/>
      <c r="F1" s="61"/>
      <c r="G1" s="61"/>
      <c r="H1" s="72"/>
      <c r="I1" s="72"/>
    </row>
    <row r="2" spans="1:11" s="4" customFormat="1" ht="13.5" hidden="1" x14ac:dyDescent="0.2">
      <c r="A2" s="82" t="s">
        <v>47</v>
      </c>
      <c r="B2" s="61"/>
      <c r="C2" s="61"/>
      <c r="D2" s="61"/>
      <c r="E2" s="61"/>
      <c r="F2" s="61"/>
      <c r="G2" s="61"/>
      <c r="H2" s="62"/>
      <c r="I2" s="62"/>
    </row>
    <row r="3" spans="1:11" ht="5.0999999999999996" hidden="1" customHeight="1" x14ac:dyDescent="0.2">
      <c r="A3" s="2"/>
    </row>
    <row r="4" spans="1:11" s="4" customFormat="1" ht="35.1" hidden="1" customHeight="1" x14ac:dyDescent="0.2">
      <c r="A4" s="83" t="s">
        <v>1</v>
      </c>
      <c r="B4" s="17">
        <v>2005</v>
      </c>
      <c r="C4" s="18">
        <v>2006</v>
      </c>
      <c r="D4" s="18">
        <v>2007</v>
      </c>
      <c r="E4" s="18">
        <v>2008</v>
      </c>
      <c r="F4" s="18">
        <v>2009</v>
      </c>
      <c r="G4" s="18">
        <v>2010</v>
      </c>
      <c r="H4" s="18">
        <v>2011</v>
      </c>
      <c r="I4" s="18">
        <v>2012</v>
      </c>
      <c r="J4" s="18">
        <v>2013</v>
      </c>
      <c r="K4" s="18">
        <v>2014</v>
      </c>
    </row>
    <row r="5" spans="1:11" s="4" customFormat="1" ht="5.0999999999999996" hidden="1" customHeight="1" x14ac:dyDescent="0.25">
      <c r="A5" s="84"/>
      <c r="B5" s="7"/>
      <c r="C5" s="7"/>
      <c r="D5" s="7"/>
      <c r="E5" s="7"/>
      <c r="F5" s="7"/>
      <c r="G5" s="7"/>
      <c r="H5" s="7"/>
      <c r="I5" s="7"/>
      <c r="J5" s="7"/>
    </row>
    <row r="6" spans="1:11" s="4" customFormat="1" ht="15" hidden="1" customHeight="1" x14ac:dyDescent="0.2">
      <c r="A6" s="5" t="s">
        <v>2</v>
      </c>
      <c r="B6" s="19">
        <f t="shared" ref="B6:G6" si="0">SUM(B8:B28)</f>
        <v>121871</v>
      </c>
      <c r="C6" s="19">
        <f t="shared" si="0"/>
        <v>129080</v>
      </c>
      <c r="D6" s="19">
        <f t="shared" si="0"/>
        <v>136755</v>
      </c>
      <c r="E6" s="19">
        <f t="shared" si="0"/>
        <v>145455</v>
      </c>
      <c r="F6" s="19">
        <f t="shared" si="0"/>
        <v>174006</v>
      </c>
      <c r="G6" s="19">
        <f t="shared" si="0"/>
        <v>185814</v>
      </c>
      <c r="H6" s="19">
        <f>SUM(H8:H28)</f>
        <v>230367</v>
      </c>
      <c r="I6" s="19">
        <f>SUM(I8:I28)</f>
        <v>250546.5</v>
      </c>
      <c r="J6" s="19">
        <f>SUM(J8:J28)</f>
        <v>255705.99999999988</v>
      </c>
      <c r="K6" s="19">
        <f>SUM(K8:K28)</f>
        <v>239153.22727272732</v>
      </c>
    </row>
    <row r="7" spans="1:11" s="4" customFormat="1" ht="15" hidden="1" customHeight="1" x14ac:dyDescent="0.25">
      <c r="A7" s="84"/>
      <c r="B7" s="7"/>
      <c r="C7" s="20"/>
      <c r="D7" s="20"/>
      <c r="E7" s="20"/>
      <c r="F7" s="20"/>
      <c r="G7" s="20"/>
      <c r="H7" s="7"/>
      <c r="I7" s="20"/>
      <c r="J7" s="7"/>
    </row>
    <row r="8" spans="1:11" s="4" customFormat="1" ht="15" hidden="1" customHeight="1" x14ac:dyDescent="0.2">
      <c r="A8" s="24" t="s">
        <v>0</v>
      </c>
      <c r="B8" s="21">
        <v>27047</v>
      </c>
      <c r="C8" s="21">
        <v>28243</v>
      </c>
      <c r="D8" s="21">
        <v>29432</v>
      </c>
      <c r="E8" s="21">
        <v>30931</v>
      </c>
      <c r="F8" s="21">
        <v>32330</v>
      </c>
      <c r="G8" s="21">
        <v>34174</v>
      </c>
      <c r="H8" s="21">
        <v>41826</v>
      </c>
      <c r="I8" s="21">
        <v>43447.5</v>
      </c>
      <c r="J8" s="21">
        <v>44054.357142857101</v>
      </c>
      <c r="K8" s="21">
        <f>AVERAGE(39463,39680,39835,40046,40209,40637,40842,41010,41228,41391,41644,41795)</f>
        <v>40648.333333333336</v>
      </c>
    </row>
    <row r="9" spans="1:11" s="4" customFormat="1" ht="15" hidden="1" customHeight="1" x14ac:dyDescent="0.2">
      <c r="A9" s="24" t="s">
        <v>3</v>
      </c>
      <c r="B9" s="21">
        <v>2879</v>
      </c>
      <c r="C9" s="21">
        <v>2979</v>
      </c>
      <c r="D9" s="21">
        <v>3152</v>
      </c>
      <c r="E9" s="21">
        <v>3358</v>
      </c>
      <c r="F9" s="21">
        <v>3505</v>
      </c>
      <c r="G9" s="21">
        <v>3658</v>
      </c>
      <c r="H9" s="21">
        <v>4489</v>
      </c>
      <c r="I9" s="21">
        <v>4639</v>
      </c>
      <c r="J9" s="21">
        <v>4736.0357142857101</v>
      </c>
      <c r="K9" s="21">
        <f>AVERAGE(4350,4356,4365,4385,4390,4399,4398,4407,4417,4425,4431,4435)</f>
        <v>4396.5</v>
      </c>
    </row>
    <row r="10" spans="1:11" s="4" customFormat="1" ht="15" hidden="1" customHeight="1" x14ac:dyDescent="0.2">
      <c r="A10" s="24" t="s">
        <v>4</v>
      </c>
      <c r="B10" s="21">
        <v>9447</v>
      </c>
      <c r="C10" s="21">
        <v>10747</v>
      </c>
      <c r="D10" s="21">
        <v>11257</v>
      </c>
      <c r="E10" s="21">
        <v>11445</v>
      </c>
      <c r="F10" s="21">
        <v>14583</v>
      </c>
      <c r="G10" s="21">
        <v>14997</v>
      </c>
      <c r="H10" s="21">
        <v>18034</v>
      </c>
      <c r="I10" s="21">
        <v>19810</v>
      </c>
      <c r="J10" s="21">
        <v>20397.1785714285</v>
      </c>
      <c r="K10" s="21">
        <f>AVERAGE(16084,16139,16235,16354,16398,16579,16601,16765,16802,16839,16858,16864)</f>
        <v>16543.166666666668</v>
      </c>
    </row>
    <row r="11" spans="1:11" s="4" customFormat="1" ht="15" hidden="1" customHeight="1" x14ac:dyDescent="0.2">
      <c r="A11" s="24" t="s">
        <v>5</v>
      </c>
      <c r="B11" s="21">
        <v>1337</v>
      </c>
      <c r="C11" s="21">
        <v>1375</v>
      </c>
      <c r="D11" s="21">
        <v>1440</v>
      </c>
      <c r="E11" s="21">
        <v>1550</v>
      </c>
      <c r="F11" s="21">
        <v>1740</v>
      </c>
      <c r="G11" s="21">
        <v>2520</v>
      </c>
      <c r="H11" s="21">
        <v>3569</v>
      </c>
      <c r="I11" s="21">
        <v>4054</v>
      </c>
      <c r="J11" s="21">
        <v>3988.4285714285802</v>
      </c>
      <c r="K11" s="21">
        <f>AVERAGE(3165,3165,3169,3172,3177,3179,3192,3233,3237,3239,3240,3241)</f>
        <v>3200.75</v>
      </c>
    </row>
    <row r="12" spans="1:11" s="4" customFormat="1" ht="15" hidden="1" customHeight="1" x14ac:dyDescent="0.2">
      <c r="A12" s="24" t="s">
        <v>6</v>
      </c>
      <c r="B12" s="21">
        <v>840</v>
      </c>
      <c r="C12" s="21">
        <v>842</v>
      </c>
      <c r="D12" s="21">
        <v>864</v>
      </c>
      <c r="E12" s="21">
        <v>856</v>
      </c>
      <c r="F12" s="21">
        <v>855</v>
      </c>
      <c r="G12" s="21">
        <v>854</v>
      </c>
      <c r="H12" s="21">
        <v>1020</v>
      </c>
      <c r="I12" s="21">
        <v>1019</v>
      </c>
      <c r="J12" s="21">
        <v>1006.89285714286</v>
      </c>
      <c r="K12" s="21">
        <f>AVERAGE(1191,1184,1175,1177,1169,1161,1149,1149,1149,1152,1152,1153)</f>
        <v>1163.4166666666667</v>
      </c>
    </row>
    <row r="13" spans="1:11" s="4" customFormat="1" ht="15" hidden="1" customHeight="1" x14ac:dyDescent="0.2">
      <c r="A13" s="24" t="s">
        <v>7</v>
      </c>
      <c r="B13" s="21">
        <v>1911</v>
      </c>
      <c r="C13" s="21">
        <v>2017</v>
      </c>
      <c r="D13" s="21">
        <v>2110</v>
      </c>
      <c r="E13" s="21">
        <v>2214</v>
      </c>
      <c r="F13" s="21">
        <v>2338</v>
      </c>
      <c r="G13" s="21">
        <v>3518</v>
      </c>
      <c r="H13" s="21">
        <v>4286</v>
      </c>
      <c r="I13" s="21">
        <v>4938</v>
      </c>
      <c r="J13" s="21">
        <v>4892.3214285714303</v>
      </c>
      <c r="K13" s="21">
        <f>AVERAGE(5227,5216,5216,5196,5191,5216,5223,5254,5255,5268,5279)</f>
        <v>5231</v>
      </c>
    </row>
    <row r="14" spans="1:11" s="4" customFormat="1" ht="15" hidden="1" customHeight="1" x14ac:dyDescent="0.2">
      <c r="A14" s="24" t="s">
        <v>8</v>
      </c>
      <c r="B14" s="21">
        <v>1427</v>
      </c>
      <c r="C14" s="21">
        <v>1769</v>
      </c>
      <c r="D14" s="21">
        <v>1897</v>
      </c>
      <c r="E14" s="21">
        <v>2186</v>
      </c>
      <c r="F14" s="21">
        <v>2430</v>
      </c>
      <c r="G14" s="21">
        <v>3552</v>
      </c>
      <c r="H14" s="21">
        <v>4898</v>
      </c>
      <c r="I14" s="21">
        <v>5581</v>
      </c>
      <c r="J14" s="21">
        <v>5642.4285714285697</v>
      </c>
      <c r="K14" s="21">
        <f>AVERAGE(7973,7933,7886,7885,7857,7826,7812,7859,7862,7888,7908,7922)</f>
        <v>7884.25</v>
      </c>
    </row>
    <row r="15" spans="1:11" s="4" customFormat="1" ht="15" hidden="1" customHeight="1" x14ac:dyDescent="0.2">
      <c r="A15" s="24" t="s">
        <v>9</v>
      </c>
      <c r="B15" s="21">
        <v>94</v>
      </c>
      <c r="C15" s="21">
        <v>101</v>
      </c>
      <c r="D15" s="21">
        <v>105</v>
      </c>
      <c r="E15" s="21">
        <v>105</v>
      </c>
      <c r="F15" s="21">
        <v>109</v>
      </c>
      <c r="G15" s="21">
        <v>108</v>
      </c>
      <c r="H15" s="21">
        <v>134</v>
      </c>
      <c r="I15" s="21">
        <v>135.5</v>
      </c>
      <c r="J15" s="21">
        <v>136.53571428571399</v>
      </c>
      <c r="K15" s="21">
        <f>AVERAGE(114,113,114,114,114,115,115,115,115,115,115)</f>
        <v>114.45454545454545</v>
      </c>
    </row>
    <row r="16" spans="1:11" s="4" customFormat="1" ht="15" hidden="1" customHeight="1" x14ac:dyDescent="0.2">
      <c r="A16" s="24" t="s">
        <v>10</v>
      </c>
      <c r="B16" s="21">
        <v>1</v>
      </c>
      <c r="C16" s="21">
        <v>1</v>
      </c>
      <c r="D16" s="21">
        <v>1</v>
      </c>
      <c r="E16" s="21">
        <v>1</v>
      </c>
      <c r="F16" s="21">
        <v>4</v>
      </c>
      <c r="G16" s="21">
        <v>4</v>
      </c>
      <c r="H16" s="21">
        <v>5</v>
      </c>
      <c r="I16" s="21">
        <v>6.5</v>
      </c>
      <c r="J16" s="21">
        <v>6.71428571428571</v>
      </c>
      <c r="K16" s="21">
        <v>5</v>
      </c>
    </row>
    <row r="17" spans="1:11" s="4" customFormat="1" ht="15" hidden="1" customHeight="1" x14ac:dyDescent="0.2">
      <c r="A17" s="24" t="s">
        <v>11</v>
      </c>
      <c r="B17" s="21">
        <v>142</v>
      </c>
      <c r="C17" s="21">
        <v>151</v>
      </c>
      <c r="D17" s="21">
        <v>158</v>
      </c>
      <c r="E17" s="21">
        <v>164</v>
      </c>
      <c r="F17" s="21">
        <v>268</v>
      </c>
      <c r="G17" s="21">
        <v>499</v>
      </c>
      <c r="H17" s="21">
        <v>621</v>
      </c>
      <c r="I17" s="21">
        <v>788.5</v>
      </c>
      <c r="J17" s="21">
        <v>777.642857142857</v>
      </c>
      <c r="K17" s="21">
        <f>AVERAGE(641,640,638,636,637,638,636,640,642,643,644,644)</f>
        <v>639.91666666666663</v>
      </c>
    </row>
    <row r="18" spans="1:11" s="4" customFormat="1" ht="15" hidden="1" customHeight="1" x14ac:dyDescent="0.2">
      <c r="A18" s="24" t="s">
        <v>12</v>
      </c>
      <c r="B18" s="21">
        <v>47108</v>
      </c>
      <c r="C18" s="21">
        <v>50040</v>
      </c>
      <c r="D18" s="21">
        <v>53972</v>
      </c>
      <c r="E18" s="21">
        <v>58343</v>
      </c>
      <c r="F18" s="21">
        <v>63832</v>
      </c>
      <c r="G18" s="21">
        <v>69073</v>
      </c>
      <c r="H18" s="21">
        <v>86167</v>
      </c>
      <c r="I18" s="21">
        <v>91532</v>
      </c>
      <c r="J18" s="21">
        <v>94065.25</v>
      </c>
      <c r="K18" s="21">
        <f>AVERAGE(86931,87256,87460,87664,88365,89445,90380,90806,91334,91792,92523,93196)</f>
        <v>89762.666666666672</v>
      </c>
    </row>
    <row r="19" spans="1:11" s="4" customFormat="1" ht="15" hidden="1" customHeight="1" x14ac:dyDescent="0.2">
      <c r="A19" s="24" t="s">
        <v>13</v>
      </c>
      <c r="B19" s="21">
        <v>1771</v>
      </c>
      <c r="C19" s="21">
        <v>1929</v>
      </c>
      <c r="D19" s="21">
        <v>2052</v>
      </c>
      <c r="E19" s="21">
        <v>2238</v>
      </c>
      <c r="F19" s="21">
        <v>3841</v>
      </c>
      <c r="G19" s="21">
        <v>3719</v>
      </c>
      <c r="H19" s="21">
        <v>4501</v>
      </c>
      <c r="I19" s="21">
        <v>5241.5</v>
      </c>
      <c r="J19" s="21">
        <v>5505.7142857142799</v>
      </c>
      <c r="K19" s="21">
        <f>AVERAGE(4600,4594,4586,4578,4550,4557,4611,4613,4644,4616,4903,4922)</f>
        <v>4647.833333333333</v>
      </c>
    </row>
    <row r="20" spans="1:11" s="4" customFormat="1" ht="15" hidden="1" customHeight="1" x14ac:dyDescent="0.2">
      <c r="A20" s="24" t="s">
        <v>60</v>
      </c>
      <c r="B20" s="21">
        <v>6851</v>
      </c>
      <c r="C20" s="21">
        <v>7108</v>
      </c>
      <c r="D20" s="21">
        <v>7371</v>
      </c>
      <c r="E20" s="21">
        <v>8011</v>
      </c>
      <c r="F20" s="21">
        <v>8185</v>
      </c>
      <c r="G20" s="21">
        <v>8520</v>
      </c>
      <c r="H20" s="21">
        <v>10635</v>
      </c>
      <c r="I20" s="21">
        <v>10889.5</v>
      </c>
      <c r="J20" s="21">
        <v>11099.464285714301</v>
      </c>
      <c r="K20" s="21">
        <f>AVERAGE(13253,13310,13460,13581,13599,13690,13688,13682,13791,14200,14332,14577)</f>
        <v>13763.583333333334</v>
      </c>
    </row>
    <row r="21" spans="1:11" s="4" customFormat="1" ht="15" hidden="1" customHeight="1" x14ac:dyDescent="0.2">
      <c r="A21" s="24" t="s">
        <v>20</v>
      </c>
      <c r="B21" s="21">
        <v>6328</v>
      </c>
      <c r="C21" s="21">
        <v>6619</v>
      </c>
      <c r="D21" s="21">
        <v>7041</v>
      </c>
      <c r="E21" s="21">
        <v>7647</v>
      </c>
      <c r="F21" s="21">
        <v>15782</v>
      </c>
      <c r="G21" s="21">
        <v>15704</v>
      </c>
      <c r="H21" s="21">
        <v>18810</v>
      </c>
      <c r="I21" s="21">
        <v>22838.5</v>
      </c>
      <c r="J21" s="21">
        <v>23881.142857142899</v>
      </c>
      <c r="K21" s="21">
        <f>AVERAGE(18760,18760,18776,18767,18760,18749,18744,18756,18787,18793,18822,19090)</f>
        <v>18797</v>
      </c>
    </row>
    <row r="22" spans="1:11" s="4" customFormat="1" ht="15" hidden="1" customHeight="1" x14ac:dyDescent="0.2">
      <c r="A22" s="24" t="s">
        <v>15</v>
      </c>
      <c r="B22" s="21">
        <v>803</v>
      </c>
      <c r="C22" s="21">
        <v>893</v>
      </c>
      <c r="D22" s="21">
        <v>938</v>
      </c>
      <c r="E22" s="21">
        <v>1012</v>
      </c>
      <c r="F22" s="21">
        <v>1056</v>
      </c>
      <c r="G22" s="21">
        <v>1099</v>
      </c>
      <c r="H22" s="21">
        <v>1362</v>
      </c>
      <c r="I22" s="21">
        <v>1405.5</v>
      </c>
      <c r="J22" s="21">
        <v>1450.8571428571399</v>
      </c>
      <c r="K22" s="21">
        <f>AVERAGE(1272,1272,1270,1498,1512,1540,1538,1539,1538,1538,2364,2751)</f>
        <v>1636</v>
      </c>
    </row>
    <row r="23" spans="1:11" s="4" customFormat="1" ht="15" hidden="1" customHeight="1" x14ac:dyDescent="0.2">
      <c r="A23" s="24" t="s">
        <v>16</v>
      </c>
      <c r="B23" s="21">
        <v>4487</v>
      </c>
      <c r="C23" s="21">
        <v>4674</v>
      </c>
      <c r="D23" s="21">
        <v>5099</v>
      </c>
      <c r="E23" s="21">
        <v>2321</v>
      </c>
      <c r="F23" s="21">
        <v>5210</v>
      </c>
      <c r="G23" s="21">
        <v>5731</v>
      </c>
      <c r="H23" s="21">
        <v>7193</v>
      </c>
      <c r="I23" s="21">
        <v>8898</v>
      </c>
      <c r="J23" s="21">
        <v>8036.8214285714303</v>
      </c>
      <c r="K23" s="21">
        <f>AVERAGE(6441,6443,6470,6493,6528,6558,6570,6596,6607,6638,6641,6641)</f>
        <v>6552.166666666667</v>
      </c>
    </row>
    <row r="24" spans="1:11" s="4" customFormat="1" ht="15" hidden="1" customHeight="1" x14ac:dyDescent="0.2">
      <c r="A24" s="24" t="s">
        <v>42</v>
      </c>
      <c r="B24" s="22" t="s">
        <v>41</v>
      </c>
      <c r="C24" s="22" t="s">
        <v>41</v>
      </c>
      <c r="D24" s="22" t="s">
        <v>41</v>
      </c>
      <c r="E24" s="21">
        <v>3025</v>
      </c>
      <c r="F24" s="22">
        <v>2228</v>
      </c>
      <c r="G24" s="22">
        <v>2331</v>
      </c>
      <c r="H24" s="21">
        <v>2864</v>
      </c>
      <c r="I24" s="21">
        <v>2517</v>
      </c>
      <c r="J24" s="22">
        <v>2835</v>
      </c>
      <c r="K24" s="21">
        <f>AVERAGE(4239,4230,4227,4421,4442,4483,4510,4621,4626,4690,5102)</f>
        <v>4508.272727272727</v>
      </c>
    </row>
    <row r="25" spans="1:11" s="4" customFormat="1" ht="15" hidden="1" customHeight="1" x14ac:dyDescent="0.2">
      <c r="A25" s="24" t="s">
        <v>19</v>
      </c>
      <c r="B25" s="21">
        <v>3881</v>
      </c>
      <c r="C25" s="21">
        <v>4007</v>
      </c>
      <c r="D25" s="21">
        <v>4203</v>
      </c>
      <c r="E25" s="21">
        <v>4266</v>
      </c>
      <c r="F25" s="21">
        <v>8288</v>
      </c>
      <c r="G25" s="21">
        <v>8351</v>
      </c>
      <c r="H25" s="21">
        <v>10273</v>
      </c>
      <c r="I25" s="21">
        <v>12315.5</v>
      </c>
      <c r="J25" s="21">
        <v>12671.5</v>
      </c>
      <c r="K25" s="21">
        <f>AVERAGE(10975,10995,10978,10968,10966,10951,10963,11015,11024,11023,11075,11107)</f>
        <v>11003.333333333334</v>
      </c>
    </row>
    <row r="26" spans="1:11" s="6" customFormat="1" ht="15" hidden="1" customHeight="1" x14ac:dyDescent="0.2">
      <c r="A26" s="24" t="s">
        <v>17</v>
      </c>
      <c r="B26" s="21">
        <v>3107</v>
      </c>
      <c r="C26" s="21">
        <v>3098</v>
      </c>
      <c r="D26" s="21">
        <v>3067</v>
      </c>
      <c r="E26" s="21">
        <v>3019</v>
      </c>
      <c r="F26" s="21">
        <v>4497</v>
      </c>
      <c r="G26" s="21">
        <v>4394</v>
      </c>
      <c r="H26" s="21">
        <v>5242</v>
      </c>
      <c r="I26" s="21">
        <v>5929.5</v>
      </c>
      <c r="J26" s="21">
        <v>5969.3571428571404</v>
      </c>
      <c r="K26" s="21">
        <f>AVERAGE(4495,4491,4493,4488,4475,4491,4483,4492,4535,4545,4548,4566)</f>
        <v>4508.5</v>
      </c>
    </row>
    <row r="27" spans="1:11" s="4" customFormat="1" ht="15" hidden="1" customHeight="1" x14ac:dyDescent="0.2">
      <c r="A27" s="24" t="s">
        <v>18</v>
      </c>
      <c r="B27" s="21">
        <v>2021</v>
      </c>
      <c r="C27" s="21">
        <v>2085</v>
      </c>
      <c r="D27" s="21">
        <v>2188</v>
      </c>
      <c r="E27" s="21">
        <v>2319</v>
      </c>
      <c r="F27" s="21">
        <v>2441</v>
      </c>
      <c r="G27" s="21">
        <v>2494</v>
      </c>
      <c r="H27" s="21">
        <v>3790</v>
      </c>
      <c r="I27" s="21">
        <v>3877.5</v>
      </c>
      <c r="J27" s="21">
        <v>3860.5357142857201</v>
      </c>
      <c r="K27" s="21">
        <f>AVERAGE(3503,3506,3493,3494,3483,3513,3500,3506,3517,3526,3524,3528)</f>
        <v>3507.75</v>
      </c>
    </row>
    <row r="28" spans="1:11" s="4" customFormat="1" ht="15" hidden="1" customHeight="1" x14ac:dyDescent="0.2">
      <c r="A28" s="24" t="s">
        <v>39</v>
      </c>
      <c r="B28" s="23">
        <v>389</v>
      </c>
      <c r="C28" s="21">
        <v>402</v>
      </c>
      <c r="D28" s="21">
        <v>408</v>
      </c>
      <c r="E28" s="21">
        <v>444</v>
      </c>
      <c r="F28" s="21">
        <v>484</v>
      </c>
      <c r="G28" s="21">
        <v>514</v>
      </c>
      <c r="H28" s="21">
        <v>648</v>
      </c>
      <c r="I28" s="21">
        <v>683</v>
      </c>
      <c r="J28" s="21">
        <v>691.82142857142799</v>
      </c>
      <c r="K28" s="21">
        <f>AVERAGE(635,635,634,638,638,636,638,638,639,646,646,649)</f>
        <v>639.33333333333337</v>
      </c>
    </row>
    <row r="29" spans="1:11" s="4" customFormat="1" ht="4.5" hidden="1" customHeight="1" x14ac:dyDescent="0.2">
      <c r="A29" s="26"/>
      <c r="B29" s="13"/>
      <c r="C29" s="11"/>
      <c r="D29" s="11"/>
      <c r="E29" s="11"/>
      <c r="F29" s="11"/>
      <c r="G29" s="11"/>
      <c r="H29" s="11"/>
      <c r="I29" s="14"/>
      <c r="J29" s="14"/>
      <c r="K29" s="14"/>
    </row>
    <row r="30" spans="1:11" ht="15" hidden="1" customHeight="1" x14ac:dyDescent="0.2">
      <c r="A30" s="85" t="s">
        <v>43</v>
      </c>
    </row>
    <row r="31" spans="1:11" ht="9.75" hidden="1" customHeight="1" x14ac:dyDescent="0.2"/>
    <row r="32" spans="1:11" ht="9.75" hidden="1" customHeight="1" x14ac:dyDescent="0.2"/>
    <row r="33" spans="1:20" ht="14.1" customHeight="1" x14ac:dyDescent="0.2">
      <c r="A33" s="633" t="s">
        <v>308</v>
      </c>
      <c r="B33" s="633"/>
      <c r="C33" s="633"/>
      <c r="D33" s="633"/>
      <c r="E33" s="633"/>
      <c r="F33" s="633"/>
      <c r="G33" s="633"/>
      <c r="H33" s="633"/>
      <c r="I33" s="633"/>
      <c r="J33" s="633"/>
      <c r="K33" s="633"/>
      <c r="L33" s="633"/>
      <c r="M33" s="633"/>
      <c r="N33" s="633"/>
      <c r="O33" s="633"/>
      <c r="P33" s="633"/>
      <c r="Q33" s="633"/>
      <c r="R33" s="633"/>
      <c r="S33" s="633"/>
      <c r="T33" s="633"/>
    </row>
    <row r="34" spans="1:20" ht="11.1" customHeight="1" x14ac:dyDescent="0.2">
      <c r="A34" s="82" t="s">
        <v>47</v>
      </c>
      <c r="B34" s="61"/>
      <c r="C34" s="61"/>
      <c r="D34" s="61"/>
      <c r="E34" s="61"/>
      <c r="F34" s="61"/>
      <c r="G34" s="61"/>
      <c r="H34" s="62"/>
      <c r="I34" s="62"/>
      <c r="J34" s="4"/>
      <c r="K34" s="4"/>
      <c r="L34" s="4"/>
      <c r="M34" s="4"/>
      <c r="N34" s="4"/>
      <c r="O34" s="306"/>
      <c r="P34" s="313"/>
      <c r="Q34" s="331"/>
    </row>
    <row r="35" spans="1:20" ht="5.0999999999999996" customHeight="1" x14ac:dyDescent="0.2">
      <c r="A35" s="2"/>
      <c r="O35" s="313"/>
      <c r="P35" s="313"/>
    </row>
    <row r="36" spans="1:20" ht="16.5" customHeight="1" x14ac:dyDescent="0.2">
      <c r="A36" s="363" t="s">
        <v>1</v>
      </c>
      <c r="B36" s="17">
        <v>2005</v>
      </c>
      <c r="C36" s="18">
        <v>2006</v>
      </c>
      <c r="D36" s="18">
        <v>2007</v>
      </c>
      <c r="E36" s="18">
        <v>2008</v>
      </c>
      <c r="F36" s="18">
        <v>2010</v>
      </c>
      <c r="G36" s="18">
        <v>2011</v>
      </c>
      <c r="H36" s="18">
        <v>2012</v>
      </c>
      <c r="I36" s="18">
        <v>2013</v>
      </c>
      <c r="J36" s="18">
        <v>2014</v>
      </c>
      <c r="K36" s="18">
        <v>2015</v>
      </c>
      <c r="L36" s="18">
        <v>2016</v>
      </c>
      <c r="M36" s="18">
        <v>2017</v>
      </c>
      <c r="N36" s="18">
        <v>2018</v>
      </c>
      <c r="O36" s="18">
        <v>2019</v>
      </c>
      <c r="P36" s="18">
        <v>2020</v>
      </c>
      <c r="Q36" s="18">
        <v>2021</v>
      </c>
      <c r="R36" s="18">
        <v>2022</v>
      </c>
      <c r="S36" s="18">
        <v>2023</v>
      </c>
      <c r="T36" s="18" t="s">
        <v>270</v>
      </c>
    </row>
    <row r="37" spans="1:20" ht="5.0999999999999996" customHeight="1" x14ac:dyDescent="0.25">
      <c r="A37" s="84"/>
      <c r="B37" s="7"/>
      <c r="C37" s="7"/>
      <c r="D37" s="7"/>
      <c r="E37" s="7"/>
      <c r="F37" s="7"/>
      <c r="G37" s="7"/>
      <c r="H37" s="7"/>
      <c r="I37" s="7"/>
      <c r="J37" s="7"/>
      <c r="K37" s="4"/>
      <c r="L37" s="4"/>
      <c r="M37" s="4"/>
      <c r="N37" s="4"/>
      <c r="O37" s="306"/>
      <c r="P37" s="313"/>
    </row>
    <row r="38" spans="1:20" ht="10.5" customHeight="1" x14ac:dyDescent="0.2">
      <c r="A38" s="5" t="s">
        <v>2</v>
      </c>
      <c r="B38" s="19">
        <f>SUM(B39:B51)</f>
        <v>121871</v>
      </c>
      <c r="C38" s="19">
        <f>SUM(C39:C51)</f>
        <v>129080</v>
      </c>
      <c r="D38" s="19">
        <f>SUM(D39:D51)</f>
        <v>136755</v>
      </c>
      <c r="E38" s="19">
        <f>SUM(E39:E51)</f>
        <v>145455</v>
      </c>
      <c r="F38" s="19">
        <v>185814</v>
      </c>
      <c r="G38" s="19">
        <v>230367</v>
      </c>
      <c r="H38" s="19">
        <v>250546.5</v>
      </c>
      <c r="I38" s="19">
        <v>255705.99999999991</v>
      </c>
      <c r="J38" s="19">
        <v>239153.22727272726</v>
      </c>
      <c r="K38" s="19">
        <v>266588</v>
      </c>
      <c r="L38" s="19">
        <f t="shared" ref="L38:Q38" si="1">SUM(L39:L54)</f>
        <v>277813</v>
      </c>
      <c r="M38" s="19">
        <f t="shared" si="1"/>
        <v>291182</v>
      </c>
      <c r="N38" s="19">
        <f t="shared" si="1"/>
        <v>383959</v>
      </c>
      <c r="O38" s="19">
        <f t="shared" si="1"/>
        <v>393975</v>
      </c>
      <c r="P38" s="19">
        <f t="shared" si="1"/>
        <v>403141</v>
      </c>
      <c r="Q38" s="19">
        <f t="shared" si="1"/>
        <v>417247</v>
      </c>
      <c r="R38" s="19">
        <v>421204</v>
      </c>
      <c r="S38" s="19">
        <f>SUM(S39:S54)</f>
        <v>2476453</v>
      </c>
      <c r="T38" s="19">
        <f>SUM(T39:T54)</f>
        <v>2749449</v>
      </c>
    </row>
    <row r="39" spans="1:20" ht="10.5" customHeight="1" x14ac:dyDescent="0.2">
      <c r="A39" s="24" t="s">
        <v>309</v>
      </c>
      <c r="B39" s="21">
        <v>48879</v>
      </c>
      <c r="C39" s="21">
        <v>51969</v>
      </c>
      <c r="D39" s="21">
        <v>56024</v>
      </c>
      <c r="E39" s="21">
        <v>60581</v>
      </c>
      <c r="F39" s="21">
        <v>72792</v>
      </c>
      <c r="G39" s="21">
        <v>90668</v>
      </c>
      <c r="H39" s="21">
        <v>96773.5</v>
      </c>
      <c r="I39" s="21">
        <v>99570.964285714275</v>
      </c>
      <c r="J39" s="21">
        <v>94410.5</v>
      </c>
      <c r="K39" s="21">
        <v>103876</v>
      </c>
      <c r="L39" s="50">
        <v>110403</v>
      </c>
      <c r="M39" s="50">
        <v>114237</v>
      </c>
      <c r="N39" s="50">
        <v>118167</v>
      </c>
      <c r="O39" s="50">
        <v>122196</v>
      </c>
      <c r="P39" s="21">
        <v>124810</v>
      </c>
      <c r="Q39" s="21">
        <v>131617</v>
      </c>
      <c r="R39" s="50">
        <v>134802</v>
      </c>
      <c r="S39" s="50">
        <v>960868</v>
      </c>
      <c r="T39" s="50">
        <v>1101547</v>
      </c>
    </row>
    <row r="40" spans="1:20" ht="10.5" customHeight="1" x14ac:dyDescent="0.2">
      <c r="A40" s="24" t="s">
        <v>14</v>
      </c>
      <c r="B40" s="21">
        <v>6851</v>
      </c>
      <c r="C40" s="21">
        <v>7108</v>
      </c>
      <c r="D40" s="21">
        <v>7371</v>
      </c>
      <c r="E40" s="21">
        <v>8011</v>
      </c>
      <c r="F40" s="21">
        <v>8520</v>
      </c>
      <c r="G40" s="21">
        <v>10635</v>
      </c>
      <c r="H40" s="21">
        <v>10889.5</v>
      </c>
      <c r="I40" s="21">
        <v>11099.464285714301</v>
      </c>
      <c r="J40" s="21">
        <v>13763.583333333334</v>
      </c>
      <c r="K40" s="90">
        <v>16700</v>
      </c>
      <c r="L40" s="480">
        <v>17003</v>
      </c>
      <c r="M40" s="480">
        <v>18319</v>
      </c>
      <c r="N40" s="480">
        <v>18564</v>
      </c>
      <c r="O40" s="480">
        <v>18610</v>
      </c>
      <c r="P40" s="90">
        <v>19062</v>
      </c>
      <c r="Q40" s="90">
        <v>19586</v>
      </c>
      <c r="R40" s="50">
        <v>19917</v>
      </c>
      <c r="S40" s="50">
        <v>140074</v>
      </c>
      <c r="T40" s="50">
        <v>160955</v>
      </c>
    </row>
    <row r="41" spans="1:20" ht="10.5" customHeight="1" x14ac:dyDescent="0.2">
      <c r="A41" s="24" t="s">
        <v>20</v>
      </c>
      <c r="B41" s="21">
        <v>6328</v>
      </c>
      <c r="C41" s="21">
        <v>6619</v>
      </c>
      <c r="D41" s="21">
        <v>7041</v>
      </c>
      <c r="E41" s="21">
        <v>7647</v>
      </c>
      <c r="F41" s="21">
        <v>15704</v>
      </c>
      <c r="G41" s="21">
        <v>18810</v>
      </c>
      <c r="H41" s="21">
        <v>22838.5</v>
      </c>
      <c r="I41" s="21">
        <v>23881.142857142899</v>
      </c>
      <c r="J41" s="21">
        <v>18797</v>
      </c>
      <c r="K41" s="21">
        <v>21265</v>
      </c>
      <c r="L41" s="50">
        <v>21561</v>
      </c>
      <c r="M41" s="50">
        <v>21746</v>
      </c>
      <c r="N41" s="50">
        <v>21542</v>
      </c>
      <c r="O41" s="50">
        <v>21630</v>
      </c>
      <c r="P41" s="21">
        <v>22027</v>
      </c>
      <c r="Q41" s="21">
        <v>22834</v>
      </c>
      <c r="R41" s="50">
        <v>22993</v>
      </c>
      <c r="S41" s="50">
        <v>163457</v>
      </c>
      <c r="T41" s="50">
        <v>189489</v>
      </c>
    </row>
    <row r="42" spans="1:20" ht="10.5" customHeight="1" x14ac:dyDescent="0.2">
      <c r="A42" s="24" t="s">
        <v>15</v>
      </c>
      <c r="B42" s="21">
        <v>803</v>
      </c>
      <c r="C42" s="21">
        <v>893</v>
      </c>
      <c r="D42" s="21">
        <v>938</v>
      </c>
      <c r="E42" s="21">
        <v>1012</v>
      </c>
      <c r="F42" s="21">
        <v>1099</v>
      </c>
      <c r="G42" s="21">
        <v>1362</v>
      </c>
      <c r="H42" s="21">
        <v>1405.5</v>
      </c>
      <c r="I42" s="21">
        <v>1450.8571428571399</v>
      </c>
      <c r="J42" s="21">
        <v>1636</v>
      </c>
      <c r="K42" s="21">
        <v>4410</v>
      </c>
      <c r="L42" s="50">
        <v>4385</v>
      </c>
      <c r="M42" s="50">
        <v>4906</v>
      </c>
      <c r="N42" s="50">
        <v>4881</v>
      </c>
      <c r="O42" s="50">
        <v>4991</v>
      </c>
      <c r="P42" s="21">
        <v>5110</v>
      </c>
      <c r="Q42" s="21">
        <v>5302</v>
      </c>
      <c r="R42" s="50">
        <v>5306</v>
      </c>
      <c r="S42" s="50">
        <v>44519</v>
      </c>
      <c r="T42" s="50">
        <v>52114</v>
      </c>
    </row>
    <row r="43" spans="1:20" ht="10.5" customHeight="1" x14ac:dyDescent="0.2">
      <c r="A43" s="24" t="s">
        <v>42</v>
      </c>
      <c r="B43" s="22" t="s">
        <v>41</v>
      </c>
      <c r="C43" s="22" t="s">
        <v>41</v>
      </c>
      <c r="D43" s="22" t="s">
        <v>41</v>
      </c>
      <c r="E43" s="21">
        <v>3025</v>
      </c>
      <c r="F43" s="21">
        <v>2331</v>
      </c>
      <c r="G43" s="21">
        <v>2864</v>
      </c>
      <c r="H43" s="21">
        <v>2517</v>
      </c>
      <c r="I43" s="21">
        <v>2835</v>
      </c>
      <c r="J43" s="21">
        <v>4508.272727272727</v>
      </c>
      <c r="K43" s="21">
        <v>5867</v>
      </c>
      <c r="L43" s="50">
        <v>6000</v>
      </c>
      <c r="M43" s="50">
        <v>6479</v>
      </c>
      <c r="N43" s="50">
        <v>6412</v>
      </c>
      <c r="O43" s="50">
        <v>6457</v>
      </c>
      <c r="P43" s="21">
        <v>6411</v>
      </c>
      <c r="Q43" s="21">
        <v>6571</v>
      </c>
      <c r="R43" s="50">
        <v>6244</v>
      </c>
      <c r="S43" s="50">
        <v>43816</v>
      </c>
      <c r="T43" s="50">
        <v>49633</v>
      </c>
    </row>
    <row r="44" spans="1:20" ht="10.5" customHeight="1" x14ac:dyDescent="0.2">
      <c r="A44" s="24" t="s">
        <v>182</v>
      </c>
      <c r="B44" s="21">
        <v>6988</v>
      </c>
      <c r="C44" s="21">
        <v>7105</v>
      </c>
      <c r="D44" s="21">
        <v>7270</v>
      </c>
      <c r="E44" s="21">
        <v>7285</v>
      </c>
      <c r="F44" s="21">
        <v>12745</v>
      </c>
      <c r="G44" s="21">
        <v>15515</v>
      </c>
      <c r="H44" s="21">
        <v>18245</v>
      </c>
      <c r="I44" s="21">
        <v>18640.857142857141</v>
      </c>
      <c r="J44" s="21">
        <v>15511.833333333334</v>
      </c>
      <c r="K44" s="21">
        <v>16044</v>
      </c>
      <c r="L44" s="50">
        <v>16276</v>
      </c>
      <c r="M44" s="50">
        <v>17057</v>
      </c>
      <c r="N44" s="50">
        <v>16764</v>
      </c>
      <c r="O44" s="50">
        <v>18247</v>
      </c>
      <c r="P44" s="21">
        <v>18588</v>
      </c>
      <c r="Q44" s="21">
        <v>19096</v>
      </c>
      <c r="R44" s="50">
        <v>19092</v>
      </c>
      <c r="S44" s="50">
        <v>136052</v>
      </c>
      <c r="T44" s="50">
        <v>156993</v>
      </c>
    </row>
    <row r="45" spans="1:20" ht="10.5" customHeight="1" x14ac:dyDescent="0.2">
      <c r="A45" s="24" t="s">
        <v>18</v>
      </c>
      <c r="B45" s="21">
        <v>2021</v>
      </c>
      <c r="C45" s="21">
        <v>2085</v>
      </c>
      <c r="D45" s="21">
        <v>2188</v>
      </c>
      <c r="E45" s="21">
        <v>2319</v>
      </c>
      <c r="F45" s="21">
        <v>2494</v>
      </c>
      <c r="G45" s="21">
        <v>3790</v>
      </c>
      <c r="H45" s="21">
        <v>3877.5</v>
      </c>
      <c r="I45" s="21">
        <v>3860.5357142857201</v>
      </c>
      <c r="J45" s="21">
        <v>3507.75</v>
      </c>
      <c r="K45" s="21">
        <v>3827</v>
      </c>
      <c r="L45" s="50">
        <v>3740</v>
      </c>
      <c r="M45" s="50">
        <v>4324</v>
      </c>
      <c r="N45" s="50">
        <v>4413</v>
      </c>
      <c r="O45" s="50">
        <v>4511</v>
      </c>
      <c r="P45" s="21">
        <v>4651</v>
      </c>
      <c r="Q45" s="21">
        <v>5527</v>
      </c>
      <c r="R45" s="50">
        <v>5738</v>
      </c>
      <c r="S45" s="50">
        <v>41154</v>
      </c>
      <c r="T45" s="50">
        <v>47723</v>
      </c>
    </row>
    <row r="46" spans="1:20" ht="10.5" customHeight="1" x14ac:dyDescent="0.2">
      <c r="A46" s="24" t="s">
        <v>39</v>
      </c>
      <c r="B46" s="21">
        <v>389</v>
      </c>
      <c r="C46" s="21">
        <v>402</v>
      </c>
      <c r="D46" s="21">
        <v>408</v>
      </c>
      <c r="E46" s="21">
        <v>444</v>
      </c>
      <c r="F46" s="21">
        <v>514</v>
      </c>
      <c r="G46" s="21">
        <v>648</v>
      </c>
      <c r="H46" s="21">
        <v>683</v>
      </c>
      <c r="I46" s="21">
        <v>691.82142857142799</v>
      </c>
      <c r="J46" s="21">
        <v>639.33333333333337</v>
      </c>
      <c r="K46" s="21">
        <v>772</v>
      </c>
      <c r="L46" s="50">
        <v>854</v>
      </c>
      <c r="M46" s="50">
        <v>1791</v>
      </c>
      <c r="N46" s="50">
        <v>1851</v>
      </c>
      <c r="O46" s="50">
        <v>1845</v>
      </c>
      <c r="P46" s="21">
        <v>1890</v>
      </c>
      <c r="Q46" s="21">
        <v>2673</v>
      </c>
      <c r="R46" s="50">
        <v>2790</v>
      </c>
      <c r="S46" s="50">
        <v>20411</v>
      </c>
      <c r="T46" s="50">
        <v>23862</v>
      </c>
    </row>
    <row r="47" spans="1:20" ht="10.5" customHeight="1" x14ac:dyDescent="0.2">
      <c r="A47" s="24" t="s">
        <v>16</v>
      </c>
      <c r="B47" s="21">
        <v>4487</v>
      </c>
      <c r="C47" s="21">
        <v>4674</v>
      </c>
      <c r="D47" s="21">
        <v>5099</v>
      </c>
      <c r="E47" s="21">
        <v>2321</v>
      </c>
      <c r="F47" s="21">
        <v>5731</v>
      </c>
      <c r="G47" s="21">
        <v>7193</v>
      </c>
      <c r="H47" s="21">
        <v>8898</v>
      </c>
      <c r="I47" s="21">
        <v>8036.8214285714303</v>
      </c>
      <c r="J47" s="21">
        <v>6552.166666666667</v>
      </c>
      <c r="K47" s="21">
        <v>7268</v>
      </c>
      <c r="L47" s="50">
        <v>7552</v>
      </c>
      <c r="M47" s="50">
        <v>8245</v>
      </c>
      <c r="N47" s="50">
        <v>8273</v>
      </c>
      <c r="O47" s="50">
        <v>8326</v>
      </c>
      <c r="P47" s="21">
        <v>8499</v>
      </c>
      <c r="Q47" s="21">
        <v>8738</v>
      </c>
      <c r="R47" s="50">
        <v>8875</v>
      </c>
      <c r="S47" s="50">
        <v>62811</v>
      </c>
      <c r="T47" s="50">
        <v>72346</v>
      </c>
    </row>
    <row r="48" spans="1:20" ht="10.5" customHeight="1" x14ac:dyDescent="0.2">
      <c r="A48" s="24" t="s">
        <v>310</v>
      </c>
      <c r="B48" s="21">
        <v>27189</v>
      </c>
      <c r="C48" s="21">
        <v>28394</v>
      </c>
      <c r="D48" s="21">
        <v>29590</v>
      </c>
      <c r="E48" s="21">
        <v>31095</v>
      </c>
      <c r="F48" s="21">
        <v>34673</v>
      </c>
      <c r="G48" s="21">
        <v>42447</v>
      </c>
      <c r="H48" s="21">
        <v>44236</v>
      </c>
      <c r="I48" s="21">
        <v>44831.999999999956</v>
      </c>
      <c r="J48" s="21">
        <v>41288.25</v>
      </c>
      <c r="K48" s="21">
        <v>44871</v>
      </c>
      <c r="L48" s="50">
        <v>47215</v>
      </c>
      <c r="M48" s="50">
        <v>48910</v>
      </c>
      <c r="N48" s="50">
        <v>50442</v>
      </c>
      <c r="O48" s="50">
        <v>52327</v>
      </c>
      <c r="P48" s="21">
        <v>53561</v>
      </c>
      <c r="Q48" s="21">
        <v>55785</v>
      </c>
      <c r="R48" s="50">
        <v>57325</v>
      </c>
      <c r="S48" s="50">
        <v>406594</v>
      </c>
      <c r="T48" s="50">
        <v>471428</v>
      </c>
    </row>
    <row r="49" spans="1:20" ht="10.5" customHeight="1" x14ac:dyDescent="0.2">
      <c r="A49" s="24" t="s">
        <v>54</v>
      </c>
      <c r="B49" s="21">
        <v>12695</v>
      </c>
      <c r="C49" s="21">
        <v>14139</v>
      </c>
      <c r="D49" s="21">
        <v>14807</v>
      </c>
      <c r="E49" s="21">
        <v>15209</v>
      </c>
      <c r="F49" s="21">
        <v>21035</v>
      </c>
      <c r="G49" s="21">
        <v>25889</v>
      </c>
      <c r="H49" s="21">
        <v>28802</v>
      </c>
      <c r="I49" s="21">
        <v>29277.928571428511</v>
      </c>
      <c r="J49" s="21">
        <v>24974.916666666668</v>
      </c>
      <c r="K49" s="21">
        <v>27163</v>
      </c>
      <c r="L49" s="50">
        <v>27095</v>
      </c>
      <c r="M49" s="50">
        <v>29703</v>
      </c>
      <c r="N49" s="50">
        <v>29608</v>
      </c>
      <c r="O49" s="50">
        <v>30131</v>
      </c>
      <c r="P49" s="21">
        <v>31443</v>
      </c>
      <c r="Q49" s="21">
        <v>32521</v>
      </c>
      <c r="R49" s="50">
        <v>32736</v>
      </c>
      <c r="S49" s="50">
        <v>232230</v>
      </c>
      <c r="T49" s="50">
        <v>265196</v>
      </c>
    </row>
    <row r="50" spans="1:20" ht="10.5" customHeight="1" x14ac:dyDescent="0.2">
      <c r="A50" s="24" t="s">
        <v>55</v>
      </c>
      <c r="B50" s="21">
        <v>2267</v>
      </c>
      <c r="C50" s="21">
        <v>2611</v>
      </c>
      <c r="D50" s="21">
        <v>2761</v>
      </c>
      <c r="E50" s="21">
        <v>3042</v>
      </c>
      <c r="F50" s="21">
        <v>4406</v>
      </c>
      <c r="G50" s="21">
        <v>5918</v>
      </c>
      <c r="H50" s="21">
        <v>6600</v>
      </c>
      <c r="I50" s="21">
        <v>6649.3214285714294</v>
      </c>
      <c r="J50" s="21">
        <v>9047.6666666666661</v>
      </c>
      <c r="K50" s="21">
        <v>9650</v>
      </c>
      <c r="L50" s="50">
        <v>10328</v>
      </c>
      <c r="M50" s="50">
        <v>10289</v>
      </c>
      <c r="N50" s="50">
        <v>9946</v>
      </c>
      <c r="O50" s="50">
        <v>10052</v>
      </c>
      <c r="P50" s="21">
        <v>11375</v>
      </c>
      <c r="Q50" s="21">
        <v>11805</v>
      </c>
      <c r="R50" s="50">
        <v>11742</v>
      </c>
      <c r="S50" s="50">
        <v>84105</v>
      </c>
      <c r="T50" s="50">
        <v>95220</v>
      </c>
    </row>
    <row r="51" spans="1:20" ht="10.5" customHeight="1" x14ac:dyDescent="0.2">
      <c r="A51" s="24" t="s">
        <v>56</v>
      </c>
      <c r="B51" s="21">
        <v>2974</v>
      </c>
      <c r="C51" s="21">
        <v>3081</v>
      </c>
      <c r="D51" s="21">
        <v>3258</v>
      </c>
      <c r="E51" s="21">
        <v>3464</v>
      </c>
      <c r="F51" s="21">
        <v>3770</v>
      </c>
      <c r="G51" s="21">
        <v>4628</v>
      </c>
      <c r="H51" s="21">
        <v>4781</v>
      </c>
      <c r="I51" s="21">
        <v>4879.2857142857101</v>
      </c>
      <c r="J51" s="21">
        <v>4515.954545454545</v>
      </c>
      <c r="K51" s="21">
        <v>4875</v>
      </c>
      <c r="L51" s="50">
        <v>5401</v>
      </c>
      <c r="M51" s="50">
        <v>5176</v>
      </c>
      <c r="N51" s="50">
        <v>5257</v>
      </c>
      <c r="O51" s="50">
        <v>5367</v>
      </c>
      <c r="P51" s="21">
        <v>5491</v>
      </c>
      <c r="Q51" s="21">
        <v>5743</v>
      </c>
      <c r="R51" s="50">
        <v>5687</v>
      </c>
      <c r="S51" s="50">
        <v>41531</v>
      </c>
      <c r="T51" s="50">
        <v>48779</v>
      </c>
    </row>
    <row r="52" spans="1:20" ht="10.5" customHeight="1" x14ac:dyDescent="0.2">
      <c r="A52" s="24" t="s">
        <v>222</v>
      </c>
      <c r="B52" s="21"/>
      <c r="C52" s="21"/>
      <c r="D52" s="21"/>
      <c r="E52" s="21"/>
      <c r="F52" s="22" t="s">
        <v>170</v>
      </c>
      <c r="G52" s="22" t="s">
        <v>170</v>
      </c>
      <c r="H52" s="22" t="s">
        <v>170</v>
      </c>
      <c r="I52" s="22" t="s">
        <v>170</v>
      </c>
      <c r="J52" s="22" t="s">
        <v>170</v>
      </c>
      <c r="K52" s="22" t="s">
        <v>44</v>
      </c>
      <c r="L52" s="25" t="s">
        <v>44</v>
      </c>
      <c r="M52" s="25" t="s">
        <v>44</v>
      </c>
      <c r="N52" s="25" t="s">
        <v>44</v>
      </c>
      <c r="O52" s="25" t="s">
        <v>44</v>
      </c>
      <c r="P52" s="21">
        <v>938</v>
      </c>
      <c r="Q52" s="21">
        <v>980</v>
      </c>
      <c r="R52" s="50">
        <v>996</v>
      </c>
      <c r="S52" s="50">
        <v>11269</v>
      </c>
      <c r="T52" s="50">
        <v>14164</v>
      </c>
    </row>
    <row r="53" spans="1:20" ht="10.5" customHeight="1" x14ac:dyDescent="0.2">
      <c r="A53" s="24" t="s">
        <v>253</v>
      </c>
      <c r="B53" s="21"/>
      <c r="C53" s="21"/>
      <c r="D53" s="21"/>
      <c r="E53" s="21"/>
      <c r="F53" s="22"/>
      <c r="G53" s="22"/>
      <c r="H53" s="22"/>
      <c r="I53" s="22"/>
      <c r="J53" s="22"/>
      <c r="K53" s="22"/>
      <c r="L53" s="25" t="s">
        <v>44</v>
      </c>
      <c r="M53" s="25" t="s">
        <v>44</v>
      </c>
      <c r="N53" s="25" t="s">
        <v>44</v>
      </c>
      <c r="O53" s="25" t="s">
        <v>44</v>
      </c>
      <c r="P53" s="25" t="s">
        <v>44</v>
      </c>
      <c r="Q53" s="25" t="s">
        <v>44</v>
      </c>
      <c r="R53" s="25" t="s">
        <v>44</v>
      </c>
      <c r="S53" s="50">
        <v>654</v>
      </c>
      <c r="T53" s="25" t="s">
        <v>44</v>
      </c>
    </row>
    <row r="54" spans="1:20" ht="10.5" customHeight="1" x14ac:dyDescent="0.2">
      <c r="A54" s="24" t="s">
        <v>206</v>
      </c>
      <c r="B54" s="21"/>
      <c r="C54" s="21"/>
      <c r="D54" s="21"/>
      <c r="E54" s="21"/>
      <c r="F54" s="22" t="s">
        <v>44</v>
      </c>
      <c r="G54" s="22" t="s">
        <v>44</v>
      </c>
      <c r="H54" s="22" t="s">
        <v>44</v>
      </c>
      <c r="I54" s="22" t="s">
        <v>44</v>
      </c>
      <c r="J54" s="22" t="s">
        <v>44</v>
      </c>
      <c r="K54" s="22" t="s">
        <v>44</v>
      </c>
      <c r="L54" s="25" t="s">
        <v>44</v>
      </c>
      <c r="M54" s="25" t="s">
        <v>44</v>
      </c>
      <c r="N54" s="25">
        <v>87839</v>
      </c>
      <c r="O54" s="50">
        <v>89285</v>
      </c>
      <c r="P54" s="21">
        <v>89285</v>
      </c>
      <c r="Q54" s="21">
        <v>88469</v>
      </c>
      <c r="R54" s="50">
        <v>86961</v>
      </c>
      <c r="S54" s="50">
        <v>86908</v>
      </c>
      <c r="T54" s="25" t="s">
        <v>44</v>
      </c>
    </row>
    <row r="55" spans="1:20" ht="5.0999999999999996" customHeight="1" x14ac:dyDescent="0.2">
      <c r="A55" s="26"/>
      <c r="B55" s="13"/>
      <c r="C55" s="11"/>
      <c r="D55" s="11"/>
      <c r="E55" s="11"/>
      <c r="F55" s="11"/>
      <c r="G55" s="11"/>
      <c r="H55" s="11"/>
      <c r="I55" s="14"/>
      <c r="J55" s="14"/>
      <c r="K55" s="14"/>
      <c r="L55" s="14"/>
      <c r="M55" s="14"/>
      <c r="N55" s="14"/>
      <c r="O55" s="314"/>
      <c r="P55" s="314"/>
      <c r="Q55" s="314"/>
      <c r="R55" s="314"/>
      <c r="S55" s="314"/>
      <c r="T55" s="314"/>
    </row>
    <row r="56" spans="1:20" ht="11.1" customHeight="1" x14ac:dyDescent="0.2">
      <c r="A56" s="107" t="s">
        <v>271</v>
      </c>
      <c r="B56" s="93"/>
      <c r="C56" s="93"/>
      <c r="D56" s="93"/>
      <c r="E56" s="93"/>
      <c r="F56" s="93"/>
      <c r="G56" s="93"/>
      <c r="H56" s="93"/>
      <c r="I56" s="4"/>
      <c r="J56" s="4"/>
      <c r="K56" s="330"/>
      <c r="L56" s="4"/>
      <c r="M56" s="4"/>
      <c r="N56" s="4"/>
      <c r="O56" s="306"/>
      <c r="P56" s="313"/>
    </row>
    <row r="57" spans="1:20" ht="11.1" customHeight="1" x14ac:dyDescent="0.2">
      <c r="A57" s="85" t="s">
        <v>327</v>
      </c>
      <c r="O57" s="313"/>
      <c r="P57" s="313"/>
    </row>
  </sheetData>
  <mergeCells count="1">
    <mergeCell ref="A33:T33"/>
  </mergeCells>
  <phoneticPr fontId="0" type="noConversion"/>
  <pageMargins left="0.78740157480314965" right="0.78740157480314965" top="0.98425196850393704" bottom="0.98425196850393704" header="0.31496062992125984" footer="0"/>
  <pageSetup paperSize="9" orientation="portrait" r:id="rId1"/>
  <headerFooter alignWithMargins="0"/>
  <ignoredErrors>
    <ignoredError sqref="K9" 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369"/>
  <sheetViews>
    <sheetView showGridLines="0" topLeftCell="A215" zoomScaleNormal="100" zoomScaleSheetLayoutView="130" workbookViewId="0">
      <selection activeCell="A215" sqref="A215:G215"/>
    </sheetView>
  </sheetViews>
  <sheetFormatPr baseColWidth="10" defaultRowHeight="12.75" x14ac:dyDescent="0.2"/>
  <cols>
    <col min="1" max="1" width="19.42578125" style="338" customWidth="1"/>
    <col min="2" max="7" width="10.7109375" style="95" customWidth="1"/>
    <col min="8" max="8" width="8.42578125" style="95" customWidth="1"/>
    <col min="9" max="9" width="18.7109375" style="95" customWidth="1"/>
    <col min="10" max="14" width="10.7109375" style="95" customWidth="1"/>
    <col min="15" max="15" width="11.28515625" style="95" customWidth="1"/>
    <col min="16" max="16384" width="11.42578125" style="95"/>
  </cols>
  <sheetData>
    <row r="1" spans="1:7" ht="15" hidden="1" customHeight="1" x14ac:dyDescent="0.2">
      <c r="A1" s="617"/>
      <c r="B1" s="617"/>
      <c r="C1" s="617"/>
      <c r="D1" s="617"/>
      <c r="E1" s="617"/>
      <c r="F1" s="617"/>
      <c r="G1" s="617"/>
    </row>
    <row r="2" spans="1:7" ht="11.1" hidden="1" customHeight="1" x14ac:dyDescent="0.2">
      <c r="A2" s="617"/>
      <c r="B2" s="617"/>
      <c r="C2" s="617"/>
      <c r="D2" s="617"/>
      <c r="E2" s="617"/>
      <c r="F2" s="617"/>
      <c r="G2" s="617"/>
    </row>
    <row r="3" spans="1:7" ht="5.0999999999999996" hidden="1" customHeight="1" x14ac:dyDescent="0.2">
      <c r="A3" s="617"/>
      <c r="B3" s="617"/>
      <c r="C3" s="617"/>
      <c r="D3" s="617"/>
      <c r="E3" s="617"/>
      <c r="F3" s="617"/>
      <c r="G3" s="617"/>
    </row>
    <row r="4" spans="1:7" ht="33" hidden="1" customHeight="1" x14ac:dyDescent="0.2">
      <c r="A4" s="617"/>
      <c r="B4" s="617"/>
      <c r="C4" s="617"/>
      <c r="D4" s="617"/>
      <c r="E4" s="617"/>
      <c r="F4" s="617"/>
      <c r="G4" s="617"/>
    </row>
    <row r="5" spans="1:7" ht="5.0999999999999996" hidden="1" customHeight="1" x14ac:dyDescent="0.2">
      <c r="A5" s="617"/>
      <c r="B5" s="617"/>
      <c r="C5" s="617"/>
      <c r="D5" s="617"/>
      <c r="E5" s="617"/>
      <c r="F5" s="617"/>
      <c r="G5" s="617"/>
    </row>
    <row r="6" spans="1:7" ht="15.75" hidden="1" customHeight="1" x14ac:dyDescent="0.2">
      <c r="A6" s="617"/>
      <c r="B6" s="617"/>
      <c r="C6" s="617"/>
      <c r="D6" s="617"/>
      <c r="E6" s="617"/>
      <c r="F6" s="617"/>
      <c r="G6" s="617"/>
    </row>
    <row r="7" spans="1:7" s="332" customFormat="1" ht="18" hidden="1" customHeight="1" x14ac:dyDescent="0.2">
      <c r="A7" s="617"/>
      <c r="B7" s="617"/>
      <c r="C7" s="617"/>
      <c r="D7" s="617"/>
      <c r="E7" s="617"/>
      <c r="F7" s="617"/>
      <c r="G7" s="617"/>
    </row>
    <row r="8" spans="1:7" s="332" customFormat="1" ht="15.75" hidden="1" customHeight="1" x14ac:dyDescent="0.2">
      <c r="A8" s="617"/>
      <c r="B8" s="617"/>
      <c r="C8" s="617"/>
      <c r="D8" s="617"/>
      <c r="E8" s="617"/>
      <c r="F8" s="617"/>
      <c r="G8" s="617"/>
    </row>
    <row r="9" spans="1:7" s="332" customFormat="1" ht="15.75" hidden="1" customHeight="1" x14ac:dyDescent="0.2">
      <c r="A9" s="617"/>
      <c r="B9" s="617"/>
      <c r="C9" s="617"/>
      <c r="D9" s="617"/>
      <c r="E9" s="617"/>
      <c r="F9" s="617"/>
      <c r="G9" s="617"/>
    </row>
    <row r="10" spans="1:7" s="332" customFormat="1" ht="15.75" hidden="1" customHeight="1" x14ac:dyDescent="0.2">
      <c r="A10" s="617"/>
      <c r="B10" s="617"/>
      <c r="C10" s="617"/>
      <c r="D10" s="617"/>
      <c r="E10" s="617"/>
      <c r="F10" s="617"/>
      <c r="G10" s="617"/>
    </row>
    <row r="11" spans="1:7" s="332" customFormat="1" ht="15.75" hidden="1" customHeight="1" x14ac:dyDescent="0.2">
      <c r="A11" s="617"/>
      <c r="B11" s="617"/>
      <c r="C11" s="617"/>
      <c r="D11" s="617"/>
      <c r="E11" s="617"/>
      <c r="F11" s="617"/>
      <c r="G11" s="617"/>
    </row>
    <row r="12" spans="1:7" s="332" customFormat="1" ht="15.75" hidden="1" customHeight="1" x14ac:dyDescent="0.2">
      <c r="A12" s="617"/>
      <c r="B12" s="617"/>
      <c r="C12" s="617"/>
      <c r="D12" s="617"/>
      <c r="E12" s="617"/>
      <c r="F12" s="617"/>
      <c r="G12" s="617"/>
    </row>
    <row r="13" spans="1:7" s="332" customFormat="1" ht="15.75" hidden="1" customHeight="1" x14ac:dyDescent="0.2">
      <c r="A13" s="617"/>
      <c r="B13" s="617"/>
      <c r="C13" s="617"/>
      <c r="D13" s="617"/>
      <c r="E13" s="617"/>
      <c r="F13" s="617"/>
      <c r="G13" s="617"/>
    </row>
    <row r="14" spans="1:7" s="332" customFormat="1" ht="15.75" hidden="1" customHeight="1" x14ac:dyDescent="0.2">
      <c r="A14" s="617"/>
      <c r="B14" s="617"/>
      <c r="C14" s="617"/>
      <c r="D14" s="617"/>
      <c r="E14" s="617"/>
      <c r="F14" s="617"/>
      <c r="G14" s="617"/>
    </row>
    <row r="15" spans="1:7" s="332" customFormat="1" ht="15.75" hidden="1" customHeight="1" x14ac:dyDescent="0.2">
      <c r="A15" s="617"/>
      <c r="B15" s="617"/>
      <c r="C15" s="617"/>
      <c r="D15" s="617"/>
      <c r="E15" s="617"/>
      <c r="F15" s="617"/>
      <c r="G15" s="617"/>
    </row>
    <row r="16" spans="1:7" s="332" customFormat="1" ht="15.75" hidden="1" customHeight="1" x14ac:dyDescent="0.2">
      <c r="A16" s="617"/>
      <c r="B16" s="617"/>
      <c r="C16" s="617"/>
      <c r="D16" s="617"/>
      <c r="E16" s="617"/>
      <c r="F16" s="617"/>
      <c r="G16" s="617"/>
    </row>
    <row r="17" spans="1:7" s="332" customFormat="1" ht="15.75" hidden="1" customHeight="1" x14ac:dyDescent="0.2">
      <c r="A17" s="617"/>
      <c r="B17" s="617"/>
      <c r="C17" s="617"/>
      <c r="D17" s="617"/>
      <c r="E17" s="617"/>
      <c r="F17" s="617"/>
      <c r="G17" s="617"/>
    </row>
    <row r="18" spans="1:7" s="332" customFormat="1" ht="15.75" hidden="1" customHeight="1" x14ac:dyDescent="0.2">
      <c r="A18" s="617"/>
      <c r="B18" s="617"/>
      <c r="C18" s="617"/>
      <c r="D18" s="617"/>
      <c r="E18" s="617"/>
      <c r="F18" s="617"/>
      <c r="G18" s="617"/>
    </row>
    <row r="19" spans="1:7" s="332" customFormat="1" ht="15.75" hidden="1" customHeight="1" x14ac:dyDescent="0.2">
      <c r="A19" s="617"/>
      <c r="B19" s="617"/>
      <c r="C19" s="617"/>
      <c r="D19" s="617"/>
      <c r="E19" s="617"/>
      <c r="F19" s="617"/>
      <c r="G19" s="617"/>
    </row>
    <row r="20" spans="1:7" s="332" customFormat="1" ht="15.75" hidden="1" customHeight="1" x14ac:dyDescent="0.2">
      <c r="A20" s="617"/>
      <c r="B20" s="617"/>
      <c r="C20" s="617"/>
      <c r="D20" s="617"/>
      <c r="E20" s="617"/>
      <c r="F20" s="617"/>
      <c r="G20" s="617"/>
    </row>
    <row r="21" spans="1:7" s="332" customFormat="1" ht="15.75" hidden="1" customHeight="1" x14ac:dyDescent="0.2">
      <c r="A21" s="617"/>
      <c r="B21" s="617"/>
      <c r="C21" s="617"/>
      <c r="D21" s="617"/>
      <c r="E21" s="617"/>
      <c r="F21" s="617"/>
      <c r="G21" s="617"/>
    </row>
    <row r="22" spans="1:7" s="332" customFormat="1" ht="15.75" hidden="1" customHeight="1" x14ac:dyDescent="0.2">
      <c r="A22" s="617"/>
      <c r="B22" s="617"/>
      <c r="C22" s="617"/>
      <c r="D22" s="617"/>
      <c r="E22" s="617"/>
      <c r="F22" s="617"/>
      <c r="G22" s="617"/>
    </row>
    <row r="23" spans="1:7" s="332" customFormat="1" ht="15.75" hidden="1" customHeight="1" x14ac:dyDescent="0.2">
      <c r="A23" s="617"/>
      <c r="B23" s="617"/>
      <c r="C23" s="617"/>
      <c r="D23" s="617"/>
      <c r="E23" s="617"/>
      <c r="F23" s="617"/>
      <c r="G23" s="617"/>
    </row>
    <row r="24" spans="1:7" s="332" customFormat="1" ht="15.75" hidden="1" customHeight="1" x14ac:dyDescent="0.2">
      <c r="A24" s="617"/>
      <c r="B24" s="617"/>
      <c r="C24" s="617"/>
      <c r="D24" s="617"/>
      <c r="E24" s="617"/>
      <c r="F24" s="617"/>
      <c r="G24" s="617"/>
    </row>
    <row r="25" spans="1:7" s="332" customFormat="1" ht="15.75" hidden="1" customHeight="1" x14ac:dyDescent="0.2">
      <c r="A25" s="617"/>
      <c r="B25" s="617"/>
      <c r="C25" s="617"/>
      <c r="D25" s="617"/>
      <c r="E25" s="617"/>
      <c r="F25" s="617"/>
      <c r="G25" s="617"/>
    </row>
    <row r="26" spans="1:7" s="332" customFormat="1" ht="15.75" hidden="1" customHeight="1" x14ac:dyDescent="0.2">
      <c r="A26" s="617"/>
      <c r="B26" s="617"/>
      <c r="C26" s="617"/>
      <c r="D26" s="617"/>
      <c r="E26" s="617"/>
      <c r="F26" s="617"/>
      <c r="G26" s="617"/>
    </row>
    <row r="27" spans="1:7" s="332" customFormat="1" ht="15.75" hidden="1" customHeight="1" x14ac:dyDescent="0.2">
      <c r="A27" s="617"/>
      <c r="B27" s="617"/>
      <c r="C27" s="617"/>
      <c r="D27" s="617"/>
      <c r="E27" s="617"/>
      <c r="F27" s="617"/>
      <c r="G27" s="617"/>
    </row>
    <row r="28" spans="1:7" s="332" customFormat="1" ht="15.75" hidden="1" customHeight="1" x14ac:dyDescent="0.2">
      <c r="A28" s="617"/>
      <c r="B28" s="617"/>
      <c r="C28" s="617"/>
      <c r="D28" s="617"/>
      <c r="E28" s="617"/>
      <c r="F28" s="617"/>
      <c r="G28" s="617"/>
    </row>
    <row r="29" spans="1:7" ht="5.0999999999999996" hidden="1" customHeight="1" x14ac:dyDescent="0.2">
      <c r="A29" s="617"/>
      <c r="B29" s="617"/>
      <c r="C29" s="617"/>
      <c r="D29" s="617"/>
      <c r="E29" s="617"/>
      <c r="F29" s="617"/>
      <c r="G29" s="617"/>
    </row>
    <row r="30" spans="1:7" ht="12.75" hidden="1" customHeight="1" x14ac:dyDescent="0.2">
      <c r="A30" s="617"/>
      <c r="B30" s="617"/>
      <c r="C30" s="617"/>
      <c r="D30" s="617"/>
      <c r="E30" s="617"/>
      <c r="F30" s="617"/>
      <c r="G30" s="617"/>
    </row>
    <row r="31" spans="1:7" ht="6" hidden="1" customHeight="1" x14ac:dyDescent="0.2">
      <c r="A31" s="617"/>
      <c r="B31" s="617"/>
      <c r="C31" s="617"/>
      <c r="D31" s="617"/>
      <c r="E31" s="617"/>
      <c r="F31" s="617"/>
      <c r="G31" s="617"/>
    </row>
    <row r="32" spans="1:7" ht="15" hidden="1" customHeight="1" x14ac:dyDescent="0.2">
      <c r="A32" s="617"/>
      <c r="B32" s="617"/>
      <c r="C32" s="617"/>
      <c r="D32" s="617"/>
      <c r="E32" s="617"/>
      <c r="F32" s="617"/>
      <c r="G32" s="617"/>
    </row>
    <row r="33" spans="1:7" ht="11.1" hidden="1" customHeight="1" x14ac:dyDescent="0.2">
      <c r="A33" s="617"/>
      <c r="B33" s="617"/>
      <c r="C33" s="617"/>
      <c r="D33" s="617"/>
      <c r="E33" s="617"/>
      <c r="F33" s="617"/>
      <c r="G33" s="617"/>
    </row>
    <row r="34" spans="1:7" ht="5.25" hidden="1" customHeight="1" x14ac:dyDescent="0.2">
      <c r="A34" s="617"/>
      <c r="B34" s="617"/>
      <c r="C34" s="617"/>
      <c r="D34" s="617"/>
      <c r="E34" s="617"/>
      <c r="F34" s="617"/>
      <c r="G34" s="617"/>
    </row>
    <row r="35" spans="1:7" ht="27.75" hidden="1" customHeight="1" x14ac:dyDescent="0.2">
      <c r="A35" s="617"/>
      <c r="B35" s="617"/>
      <c r="C35" s="617"/>
      <c r="D35" s="617"/>
      <c r="E35" s="617"/>
      <c r="F35" s="617"/>
      <c r="G35" s="617"/>
    </row>
    <row r="36" spans="1:7" ht="5.0999999999999996" hidden="1" customHeight="1" x14ac:dyDescent="0.2">
      <c r="A36" s="617"/>
      <c r="B36" s="617"/>
      <c r="C36" s="617"/>
      <c r="D36" s="617"/>
      <c r="E36" s="617"/>
      <c r="F36" s="617"/>
      <c r="G36" s="617"/>
    </row>
    <row r="37" spans="1:7" ht="18" hidden="1" customHeight="1" x14ac:dyDescent="0.2">
      <c r="A37" s="617"/>
      <c r="B37" s="617"/>
      <c r="C37" s="617"/>
      <c r="D37" s="617"/>
      <c r="E37" s="617"/>
      <c r="F37" s="617"/>
      <c r="G37" s="617"/>
    </row>
    <row r="38" spans="1:7" s="332" customFormat="1" ht="18" hidden="1" customHeight="1" x14ac:dyDescent="0.2">
      <c r="A38" s="617"/>
      <c r="B38" s="617"/>
      <c r="C38" s="617"/>
      <c r="D38" s="617"/>
      <c r="E38" s="617"/>
      <c r="F38" s="617"/>
      <c r="G38" s="617"/>
    </row>
    <row r="39" spans="1:7" s="332" customFormat="1" ht="15.2" hidden="1" customHeight="1" x14ac:dyDescent="0.2">
      <c r="A39" s="617"/>
      <c r="B39" s="617"/>
      <c r="C39" s="617"/>
      <c r="D39" s="617"/>
      <c r="E39" s="617"/>
      <c r="F39" s="617"/>
      <c r="G39" s="617"/>
    </row>
    <row r="40" spans="1:7" s="332" customFormat="1" ht="15.2" hidden="1" customHeight="1" x14ac:dyDescent="0.2">
      <c r="A40" s="617"/>
      <c r="B40" s="617"/>
      <c r="C40" s="617"/>
      <c r="D40" s="617"/>
      <c r="E40" s="617"/>
      <c r="F40" s="617"/>
      <c r="G40" s="617"/>
    </row>
    <row r="41" spans="1:7" s="332" customFormat="1" ht="15.2" hidden="1" customHeight="1" x14ac:dyDescent="0.2">
      <c r="A41" s="617"/>
      <c r="B41" s="617"/>
      <c r="C41" s="617"/>
      <c r="D41" s="617"/>
      <c r="E41" s="617"/>
      <c r="F41" s="617"/>
      <c r="G41" s="617"/>
    </row>
    <row r="42" spans="1:7" s="332" customFormat="1" ht="15.2" hidden="1" customHeight="1" x14ac:dyDescent="0.2">
      <c r="A42" s="617"/>
      <c r="B42" s="617"/>
      <c r="C42" s="617"/>
      <c r="D42" s="617"/>
      <c r="E42" s="617"/>
      <c r="F42" s="617"/>
      <c r="G42" s="617"/>
    </row>
    <row r="43" spans="1:7" s="332" customFormat="1" ht="15.2" hidden="1" customHeight="1" x14ac:dyDescent="0.2">
      <c r="A43" s="617"/>
      <c r="B43" s="617"/>
      <c r="C43" s="617"/>
      <c r="D43" s="617"/>
      <c r="E43" s="617"/>
      <c r="F43" s="617"/>
      <c r="G43" s="617"/>
    </row>
    <row r="44" spans="1:7" s="332" customFormat="1" ht="15.2" hidden="1" customHeight="1" x14ac:dyDescent="0.2">
      <c r="A44" s="617"/>
      <c r="B44" s="617"/>
      <c r="C44" s="617"/>
      <c r="D44" s="617"/>
      <c r="E44" s="617"/>
      <c r="F44" s="617"/>
      <c r="G44" s="617"/>
    </row>
    <row r="45" spans="1:7" s="332" customFormat="1" ht="15.2" hidden="1" customHeight="1" x14ac:dyDescent="0.2">
      <c r="A45" s="617"/>
      <c r="B45" s="617"/>
      <c r="C45" s="617"/>
      <c r="D45" s="617"/>
      <c r="E45" s="617"/>
      <c r="F45" s="617"/>
      <c r="G45" s="617"/>
    </row>
    <row r="46" spans="1:7" s="332" customFormat="1" ht="15.2" hidden="1" customHeight="1" x14ac:dyDescent="0.2">
      <c r="A46" s="617"/>
      <c r="B46" s="617"/>
      <c r="C46" s="617"/>
      <c r="D46" s="617"/>
      <c r="E46" s="617"/>
      <c r="F46" s="617"/>
      <c r="G46" s="617"/>
    </row>
    <row r="47" spans="1:7" s="332" customFormat="1" ht="15.2" hidden="1" customHeight="1" x14ac:dyDescent="0.2">
      <c r="A47" s="617"/>
      <c r="B47" s="617"/>
      <c r="C47" s="617"/>
      <c r="D47" s="617"/>
      <c r="E47" s="617"/>
      <c r="F47" s="617"/>
      <c r="G47" s="617"/>
    </row>
    <row r="48" spans="1:7" s="332" customFormat="1" ht="15.2" hidden="1" customHeight="1" x14ac:dyDescent="0.2">
      <c r="A48" s="617"/>
      <c r="B48" s="617"/>
      <c r="C48" s="617"/>
      <c r="D48" s="617"/>
      <c r="E48" s="617"/>
      <c r="F48" s="617"/>
      <c r="G48" s="617"/>
    </row>
    <row r="49" spans="1:7" s="332" customFormat="1" ht="15.2" hidden="1" customHeight="1" x14ac:dyDescent="0.2">
      <c r="A49" s="617"/>
      <c r="B49" s="617"/>
      <c r="C49" s="617"/>
      <c r="D49" s="617"/>
      <c r="E49" s="617"/>
      <c r="F49" s="617"/>
      <c r="G49" s="617"/>
    </row>
    <row r="50" spans="1:7" s="332" customFormat="1" ht="15.2" hidden="1" customHeight="1" x14ac:dyDescent="0.2">
      <c r="A50" s="617"/>
      <c r="B50" s="617"/>
      <c r="C50" s="617"/>
      <c r="D50" s="617"/>
      <c r="E50" s="617"/>
      <c r="F50" s="617"/>
      <c r="G50" s="617"/>
    </row>
    <row r="51" spans="1:7" s="332" customFormat="1" ht="15.2" hidden="1" customHeight="1" x14ac:dyDescent="0.2">
      <c r="A51" s="617"/>
      <c r="B51" s="617"/>
      <c r="C51" s="617"/>
      <c r="D51" s="617"/>
      <c r="E51" s="617"/>
      <c r="F51" s="617"/>
      <c r="G51" s="617"/>
    </row>
    <row r="52" spans="1:7" s="332" customFormat="1" ht="15.2" hidden="1" customHeight="1" x14ac:dyDescent="0.2">
      <c r="A52" s="617"/>
      <c r="B52" s="617"/>
      <c r="C52" s="617"/>
      <c r="D52" s="617"/>
      <c r="E52" s="617"/>
      <c r="F52" s="617"/>
      <c r="G52" s="617"/>
    </row>
    <row r="53" spans="1:7" s="332" customFormat="1" ht="15.2" hidden="1" customHeight="1" x14ac:dyDescent="0.2">
      <c r="A53" s="617"/>
      <c r="B53" s="617"/>
      <c r="C53" s="617"/>
      <c r="D53" s="617"/>
      <c r="E53" s="617"/>
      <c r="F53" s="617"/>
      <c r="G53" s="617"/>
    </row>
    <row r="54" spans="1:7" s="332" customFormat="1" ht="15.2" hidden="1" customHeight="1" x14ac:dyDescent="0.2">
      <c r="A54" s="617"/>
      <c r="B54" s="617"/>
      <c r="C54" s="617"/>
      <c r="D54" s="617"/>
      <c r="E54" s="617"/>
      <c r="F54" s="617"/>
      <c r="G54" s="617"/>
    </row>
    <row r="55" spans="1:7" s="332" customFormat="1" ht="15.2" hidden="1" customHeight="1" x14ac:dyDescent="0.2">
      <c r="A55" s="617"/>
      <c r="B55" s="617"/>
      <c r="C55" s="617"/>
      <c r="D55" s="617"/>
      <c r="E55" s="617"/>
      <c r="F55" s="617"/>
      <c r="G55" s="617"/>
    </row>
    <row r="56" spans="1:7" s="332" customFormat="1" ht="15.2" hidden="1" customHeight="1" x14ac:dyDescent="0.2">
      <c r="A56" s="617"/>
      <c r="B56" s="617"/>
      <c r="C56" s="617"/>
      <c r="D56" s="617"/>
      <c r="E56" s="617"/>
      <c r="F56" s="617"/>
      <c r="G56" s="617"/>
    </row>
    <row r="57" spans="1:7" s="332" customFormat="1" ht="15.2" hidden="1" customHeight="1" x14ac:dyDescent="0.2">
      <c r="A57" s="617"/>
      <c r="B57" s="617"/>
      <c r="C57" s="617"/>
      <c r="D57" s="617"/>
      <c r="E57" s="617"/>
      <c r="F57" s="617"/>
      <c r="G57" s="617"/>
    </row>
    <row r="58" spans="1:7" s="332" customFormat="1" ht="15.2" hidden="1" customHeight="1" x14ac:dyDescent="0.2">
      <c r="A58" s="617"/>
      <c r="B58" s="617"/>
      <c r="C58" s="617"/>
      <c r="D58" s="617"/>
      <c r="E58" s="617"/>
      <c r="F58" s="617"/>
      <c r="G58" s="617"/>
    </row>
    <row r="59" spans="1:7" s="332" customFormat="1" ht="15.2" hidden="1" customHeight="1" x14ac:dyDescent="0.2">
      <c r="A59" s="617"/>
      <c r="B59" s="617"/>
      <c r="C59" s="617"/>
      <c r="D59" s="617"/>
      <c r="E59" s="617"/>
      <c r="F59" s="617"/>
      <c r="G59" s="617"/>
    </row>
    <row r="60" spans="1:7" ht="5.0999999999999996" hidden="1" customHeight="1" x14ac:dyDescent="0.2">
      <c r="A60" s="617"/>
      <c r="B60" s="617"/>
      <c r="C60" s="617"/>
      <c r="D60" s="617"/>
      <c r="E60" s="617"/>
      <c r="F60" s="617"/>
      <c r="G60" s="617"/>
    </row>
    <row r="61" spans="1:7" ht="12" hidden="1" customHeight="1" x14ac:dyDescent="0.2">
      <c r="A61" s="617"/>
      <c r="B61" s="617"/>
      <c r="C61" s="617"/>
      <c r="D61" s="617"/>
      <c r="E61" s="617"/>
      <c r="F61" s="617"/>
      <c r="G61" s="617"/>
    </row>
    <row r="62" spans="1:7" ht="12.75" hidden="1" customHeight="1" x14ac:dyDescent="0.2">
      <c r="A62" s="617"/>
      <c r="B62" s="617"/>
      <c r="C62" s="617"/>
      <c r="D62" s="617"/>
      <c r="E62" s="617"/>
      <c r="F62" s="617"/>
      <c r="G62" s="617"/>
    </row>
    <row r="63" spans="1:7" ht="13.5" hidden="1" customHeight="1" x14ac:dyDescent="0.2">
      <c r="A63" s="617"/>
      <c r="B63" s="617"/>
      <c r="C63" s="617"/>
      <c r="D63" s="617"/>
      <c r="E63" s="617"/>
      <c r="F63" s="617"/>
      <c r="G63" s="617"/>
    </row>
    <row r="64" spans="1:7" ht="12" hidden="1" customHeight="1" x14ac:dyDescent="0.2">
      <c r="A64" s="617"/>
      <c r="B64" s="617"/>
      <c r="C64" s="617"/>
      <c r="D64" s="617"/>
      <c r="E64" s="617"/>
      <c r="F64" s="617"/>
      <c r="G64" s="617"/>
    </row>
    <row r="65" spans="1:9" ht="4.5" hidden="1" customHeight="1" x14ac:dyDescent="0.2">
      <c r="A65" s="617"/>
      <c r="B65" s="617"/>
      <c r="C65" s="617"/>
      <c r="D65" s="617"/>
      <c r="E65" s="617"/>
      <c r="F65" s="617"/>
      <c r="G65" s="617"/>
    </row>
    <row r="66" spans="1:9" ht="21.75" hidden="1" customHeight="1" x14ac:dyDescent="0.2">
      <c r="A66" s="617"/>
      <c r="B66" s="617"/>
      <c r="C66" s="617"/>
      <c r="D66" s="617"/>
      <c r="E66" s="617"/>
      <c r="F66" s="617"/>
      <c r="G66" s="617"/>
    </row>
    <row r="67" spans="1:9" ht="12.75" hidden="1" customHeight="1" x14ac:dyDescent="0.2">
      <c r="A67" s="617"/>
      <c r="B67" s="617"/>
      <c r="C67" s="617"/>
      <c r="D67" s="617"/>
      <c r="E67" s="617"/>
      <c r="F67" s="617"/>
      <c r="G67" s="617"/>
    </row>
    <row r="68" spans="1:9" ht="12.75" hidden="1" customHeight="1" x14ac:dyDescent="0.2">
      <c r="A68" s="617"/>
      <c r="B68" s="617"/>
      <c r="C68" s="617"/>
      <c r="D68" s="617"/>
      <c r="E68" s="617"/>
      <c r="F68" s="617"/>
      <c r="G68" s="617"/>
    </row>
    <row r="69" spans="1:9" ht="24" hidden="1" customHeight="1" x14ac:dyDescent="0.2">
      <c r="A69" s="617"/>
      <c r="B69" s="617"/>
      <c r="C69" s="617"/>
      <c r="D69" s="617"/>
      <c r="E69" s="617"/>
      <c r="F69" s="617"/>
      <c r="G69" s="617"/>
      <c r="I69" s="339"/>
    </row>
    <row r="70" spans="1:9" ht="14.1" hidden="1" customHeight="1" x14ac:dyDescent="0.2">
      <c r="A70" s="617"/>
      <c r="B70" s="617"/>
      <c r="C70" s="617"/>
      <c r="D70" s="617"/>
      <c r="E70" s="617"/>
      <c r="F70" s="617"/>
      <c r="G70" s="617"/>
      <c r="I70" s="339"/>
    </row>
    <row r="71" spans="1:9" ht="14.1" hidden="1" customHeight="1" x14ac:dyDescent="0.2">
      <c r="A71" s="617"/>
      <c r="B71" s="617"/>
      <c r="C71" s="617"/>
      <c r="D71" s="617"/>
      <c r="E71" s="617"/>
      <c r="F71" s="617"/>
      <c r="G71" s="617"/>
      <c r="I71" s="339"/>
    </row>
    <row r="72" spans="1:9" ht="14.1" hidden="1" customHeight="1" x14ac:dyDescent="0.2">
      <c r="A72" s="617"/>
      <c r="B72" s="617"/>
      <c r="C72" s="617"/>
      <c r="D72" s="617"/>
      <c r="E72" s="617"/>
      <c r="F72" s="617"/>
      <c r="G72" s="617"/>
      <c r="I72" s="339"/>
    </row>
    <row r="73" spans="1:9" ht="14.1" hidden="1" customHeight="1" x14ac:dyDescent="0.2">
      <c r="A73" s="617"/>
      <c r="B73" s="617"/>
      <c r="C73" s="617"/>
      <c r="D73" s="617"/>
      <c r="E73" s="617"/>
      <c r="F73" s="617"/>
      <c r="G73" s="617"/>
      <c r="I73" s="339"/>
    </row>
    <row r="74" spans="1:9" ht="14.1" hidden="1" customHeight="1" x14ac:dyDescent="0.2">
      <c r="A74" s="617"/>
      <c r="B74" s="617"/>
      <c r="C74" s="617"/>
      <c r="D74" s="617"/>
      <c r="E74" s="617"/>
      <c r="F74" s="617"/>
      <c r="G74" s="617"/>
      <c r="I74" s="339"/>
    </row>
    <row r="75" spans="1:9" ht="14.1" hidden="1" customHeight="1" x14ac:dyDescent="0.2">
      <c r="A75" s="617"/>
      <c r="B75" s="617"/>
      <c r="C75" s="617"/>
      <c r="D75" s="617"/>
      <c r="E75" s="617"/>
      <c r="F75" s="617"/>
      <c r="G75" s="617"/>
      <c r="I75" s="339"/>
    </row>
    <row r="76" spans="1:9" ht="14.1" hidden="1" customHeight="1" x14ac:dyDescent="0.2">
      <c r="A76" s="617"/>
      <c r="B76" s="617"/>
      <c r="C76" s="617"/>
      <c r="D76" s="617"/>
      <c r="E76" s="617"/>
      <c r="F76" s="617"/>
      <c r="G76" s="617"/>
      <c r="I76" s="339"/>
    </row>
    <row r="77" spans="1:9" ht="14.1" hidden="1" customHeight="1" x14ac:dyDescent="0.2">
      <c r="A77" s="617"/>
      <c r="B77" s="617"/>
      <c r="C77" s="617"/>
      <c r="D77" s="617"/>
      <c r="E77" s="617"/>
      <c r="F77" s="617"/>
      <c r="G77" s="617"/>
      <c r="I77" s="339"/>
    </row>
    <row r="78" spans="1:9" ht="14.1" hidden="1" customHeight="1" x14ac:dyDescent="0.2">
      <c r="A78" s="617"/>
      <c r="B78" s="617"/>
      <c r="C78" s="617"/>
      <c r="D78" s="617"/>
      <c r="E78" s="617"/>
      <c r="F78" s="617"/>
      <c r="G78" s="617"/>
      <c r="I78" s="339"/>
    </row>
    <row r="79" spans="1:9" ht="14.1" hidden="1" customHeight="1" x14ac:dyDescent="0.2">
      <c r="A79" s="617"/>
      <c r="B79" s="617"/>
      <c r="C79" s="617"/>
      <c r="D79" s="617"/>
      <c r="E79" s="617"/>
      <c r="F79" s="617"/>
      <c r="G79" s="617"/>
      <c r="I79" s="339"/>
    </row>
    <row r="80" spans="1:9" ht="14.1" hidden="1" customHeight="1" x14ac:dyDescent="0.2">
      <c r="A80" s="617"/>
      <c r="B80" s="617"/>
      <c r="C80" s="617"/>
      <c r="D80" s="617"/>
      <c r="E80" s="617"/>
      <c r="F80" s="617"/>
      <c r="G80" s="617"/>
      <c r="I80" s="339"/>
    </row>
    <row r="81" spans="1:9" ht="14.1" hidden="1" customHeight="1" x14ac:dyDescent="0.2">
      <c r="A81" s="617"/>
      <c r="B81" s="617"/>
      <c r="C81" s="617"/>
      <c r="D81" s="617"/>
      <c r="E81" s="617"/>
      <c r="F81" s="617"/>
      <c r="G81" s="617"/>
      <c r="I81" s="339"/>
    </row>
    <row r="82" spans="1:9" ht="14.1" hidden="1" customHeight="1" x14ac:dyDescent="0.2">
      <c r="A82" s="617"/>
      <c r="B82" s="617"/>
      <c r="C82" s="617"/>
      <c r="D82" s="617"/>
      <c r="E82" s="617"/>
      <c r="F82" s="617"/>
      <c r="G82" s="617"/>
      <c r="I82" s="339"/>
    </row>
    <row r="83" spans="1:9" ht="14.1" hidden="1" customHeight="1" x14ac:dyDescent="0.2">
      <c r="A83" s="617"/>
      <c r="B83" s="617"/>
      <c r="C83" s="617"/>
      <c r="D83" s="617"/>
      <c r="E83" s="617"/>
      <c r="F83" s="617"/>
      <c r="G83" s="617"/>
      <c r="I83" s="339"/>
    </row>
    <row r="84" spans="1:9" ht="14.1" hidden="1" customHeight="1" x14ac:dyDescent="0.2">
      <c r="A84" s="617"/>
      <c r="B84" s="617"/>
      <c r="C84" s="617"/>
      <c r="D84" s="617"/>
      <c r="E84" s="617"/>
      <c r="F84" s="617"/>
      <c r="G84" s="617"/>
      <c r="I84" s="339"/>
    </row>
    <row r="85" spans="1:9" ht="14.1" hidden="1" customHeight="1" x14ac:dyDescent="0.2">
      <c r="A85" s="617"/>
      <c r="B85" s="617"/>
      <c r="C85" s="617"/>
      <c r="D85" s="617"/>
      <c r="E85" s="617"/>
      <c r="F85" s="617"/>
      <c r="G85" s="617"/>
      <c r="I85" s="339"/>
    </row>
    <row r="86" spans="1:9" ht="14.1" hidden="1" customHeight="1" x14ac:dyDescent="0.2">
      <c r="A86" s="617"/>
      <c r="B86" s="617"/>
      <c r="C86" s="617"/>
      <c r="D86" s="617"/>
      <c r="E86" s="617"/>
      <c r="F86" s="617"/>
      <c r="G86" s="617"/>
      <c r="I86" s="339"/>
    </row>
    <row r="87" spans="1:9" ht="14.1" hidden="1" customHeight="1" x14ac:dyDescent="0.2">
      <c r="A87" s="617"/>
      <c r="B87" s="617"/>
      <c r="C87" s="617"/>
      <c r="D87" s="617"/>
      <c r="E87" s="617"/>
      <c r="F87" s="617"/>
      <c r="G87" s="617"/>
      <c r="I87" s="339"/>
    </row>
    <row r="88" spans="1:9" ht="14.1" hidden="1" customHeight="1" x14ac:dyDescent="0.2">
      <c r="A88" s="617"/>
      <c r="B88" s="617"/>
      <c r="C88" s="617"/>
      <c r="D88" s="617"/>
      <c r="E88" s="617"/>
      <c r="F88" s="617"/>
      <c r="G88" s="617"/>
      <c r="I88" s="339"/>
    </row>
    <row r="89" spans="1:9" ht="14.1" hidden="1" customHeight="1" x14ac:dyDescent="0.2">
      <c r="A89" s="617"/>
      <c r="B89" s="617"/>
      <c r="C89" s="617"/>
      <c r="D89" s="617"/>
      <c r="E89" s="617"/>
      <c r="F89" s="617"/>
      <c r="G89" s="617"/>
      <c r="I89" s="339"/>
    </row>
    <row r="90" spans="1:9" ht="14.1" hidden="1" customHeight="1" x14ac:dyDescent="0.2">
      <c r="A90" s="617"/>
      <c r="B90" s="617"/>
      <c r="C90" s="617"/>
      <c r="D90" s="617"/>
      <c r="E90" s="617"/>
      <c r="F90" s="617"/>
      <c r="G90" s="617"/>
      <c r="I90" s="339"/>
    </row>
    <row r="91" spans="1:9" ht="3" hidden="1" customHeight="1" x14ac:dyDescent="0.2">
      <c r="A91" s="617"/>
      <c r="B91" s="617"/>
      <c r="C91" s="617"/>
      <c r="D91" s="617"/>
      <c r="E91" s="617"/>
      <c r="F91" s="617"/>
      <c r="G91" s="617"/>
    </row>
    <row r="92" spans="1:9" ht="12.75" hidden="1" customHeight="1" x14ac:dyDescent="0.2">
      <c r="A92" s="617"/>
      <c r="B92" s="617"/>
      <c r="C92" s="617"/>
      <c r="D92" s="617"/>
      <c r="E92" s="617"/>
      <c r="F92" s="617"/>
      <c r="G92" s="617"/>
    </row>
    <row r="93" spans="1:9" ht="13.5" hidden="1" customHeight="1" x14ac:dyDescent="0.2">
      <c r="A93" s="617"/>
      <c r="B93" s="617"/>
      <c r="C93" s="617"/>
      <c r="D93" s="617"/>
      <c r="E93" s="617"/>
      <c r="F93" s="617"/>
      <c r="G93" s="617"/>
    </row>
    <row r="94" spans="1:9" ht="3" hidden="1" customHeight="1" x14ac:dyDescent="0.2">
      <c r="A94" s="617"/>
      <c r="B94" s="617"/>
      <c r="C94" s="617"/>
      <c r="D94" s="617"/>
      <c r="E94" s="617"/>
      <c r="F94" s="617"/>
      <c r="G94" s="617"/>
    </row>
    <row r="95" spans="1:9" ht="10.5" hidden="1" customHeight="1" x14ac:dyDescent="0.2">
      <c r="A95" s="617"/>
      <c r="B95" s="617"/>
      <c r="C95" s="617"/>
      <c r="D95" s="617"/>
      <c r="E95" s="617"/>
      <c r="F95" s="617"/>
      <c r="G95" s="617"/>
    </row>
    <row r="96" spans="1:9" ht="3" hidden="1" customHeight="1" x14ac:dyDescent="0.2">
      <c r="A96" s="617"/>
      <c r="B96" s="617"/>
      <c r="C96" s="617"/>
      <c r="D96" s="617"/>
      <c r="E96" s="617"/>
      <c r="F96" s="617"/>
      <c r="G96" s="617"/>
    </row>
    <row r="97" spans="1:9" ht="12.75" hidden="1" customHeight="1" x14ac:dyDescent="0.2">
      <c r="A97" s="617"/>
      <c r="B97" s="617"/>
      <c r="C97" s="617"/>
      <c r="D97" s="617"/>
      <c r="E97" s="617"/>
      <c r="F97" s="617"/>
      <c r="G97" s="617"/>
    </row>
    <row r="98" spans="1:9" ht="4.5" hidden="1" customHeight="1" x14ac:dyDescent="0.2">
      <c r="A98" s="617"/>
      <c r="B98" s="617"/>
      <c r="C98" s="617"/>
      <c r="D98" s="617"/>
      <c r="E98" s="617"/>
      <c r="F98" s="617"/>
      <c r="G98" s="617"/>
    </row>
    <row r="99" spans="1:9" ht="24.95" hidden="1" customHeight="1" x14ac:dyDescent="0.2">
      <c r="A99" s="617"/>
      <c r="B99" s="617"/>
      <c r="C99" s="617"/>
      <c r="D99" s="617"/>
      <c r="E99" s="617"/>
      <c r="F99" s="617"/>
      <c r="G99" s="617"/>
    </row>
    <row r="100" spans="1:9" ht="24.95" hidden="1" customHeight="1" x14ac:dyDescent="0.2">
      <c r="A100" s="617"/>
      <c r="B100" s="617"/>
      <c r="C100" s="617"/>
      <c r="D100" s="617"/>
      <c r="E100" s="617"/>
      <c r="F100" s="617"/>
      <c r="G100" s="617"/>
      <c r="I100" s="339"/>
    </row>
    <row r="101" spans="1:9" ht="24.95" hidden="1" customHeight="1" x14ac:dyDescent="0.2">
      <c r="A101" s="617"/>
      <c r="B101" s="617"/>
      <c r="C101" s="617"/>
      <c r="D101" s="617"/>
      <c r="E101" s="617"/>
      <c r="F101" s="617"/>
      <c r="G101" s="617"/>
      <c r="I101" s="339"/>
    </row>
    <row r="102" spans="1:9" ht="24.95" hidden="1" customHeight="1" x14ac:dyDescent="0.2">
      <c r="A102" s="617"/>
      <c r="B102" s="617"/>
      <c r="C102" s="617"/>
      <c r="D102" s="617"/>
      <c r="E102" s="617"/>
      <c r="F102" s="617"/>
      <c r="G102" s="617"/>
      <c r="I102" s="339"/>
    </row>
    <row r="103" spans="1:9" ht="24.95" hidden="1" customHeight="1" x14ac:dyDescent="0.2">
      <c r="A103" s="617"/>
      <c r="B103" s="617"/>
      <c r="C103" s="617"/>
      <c r="D103" s="617"/>
      <c r="E103" s="617"/>
      <c r="F103" s="617"/>
      <c r="G103" s="617"/>
      <c r="I103" s="339"/>
    </row>
    <row r="104" spans="1:9" ht="24.95" hidden="1" customHeight="1" x14ac:dyDescent="0.2">
      <c r="A104" s="617"/>
      <c r="B104" s="617"/>
      <c r="C104" s="617"/>
      <c r="D104" s="617"/>
      <c r="E104" s="617"/>
      <c r="F104" s="617"/>
      <c r="G104" s="617"/>
      <c r="I104" s="339"/>
    </row>
    <row r="105" spans="1:9" ht="24.95" hidden="1" customHeight="1" x14ac:dyDescent="0.2">
      <c r="A105" s="617"/>
      <c r="B105" s="617"/>
      <c r="C105" s="617"/>
      <c r="D105" s="617"/>
      <c r="E105" s="617"/>
      <c r="F105" s="617"/>
      <c r="G105" s="617"/>
      <c r="I105" s="339"/>
    </row>
    <row r="106" spans="1:9" ht="24.95" hidden="1" customHeight="1" x14ac:dyDescent="0.2">
      <c r="A106" s="617"/>
      <c r="B106" s="617"/>
      <c r="C106" s="617"/>
      <c r="D106" s="617"/>
      <c r="E106" s="617"/>
      <c r="F106" s="617"/>
      <c r="G106" s="617"/>
      <c r="I106" s="339"/>
    </row>
    <row r="107" spans="1:9" ht="24.95" hidden="1" customHeight="1" x14ac:dyDescent="0.2">
      <c r="A107" s="617"/>
      <c r="B107" s="617"/>
      <c r="C107" s="617"/>
      <c r="D107" s="617"/>
      <c r="E107" s="617"/>
      <c r="F107" s="617"/>
      <c r="G107" s="617"/>
      <c r="I107" s="339"/>
    </row>
    <row r="108" spans="1:9" ht="24.95" hidden="1" customHeight="1" x14ac:dyDescent="0.2">
      <c r="A108" s="617"/>
      <c r="B108" s="617"/>
      <c r="C108" s="617"/>
      <c r="D108" s="617"/>
      <c r="E108" s="617"/>
      <c r="F108" s="617"/>
      <c r="G108" s="617"/>
      <c r="I108" s="339"/>
    </row>
    <row r="109" spans="1:9" ht="24.95" hidden="1" customHeight="1" x14ac:dyDescent="0.2">
      <c r="A109" s="617"/>
      <c r="B109" s="617"/>
      <c r="C109" s="617"/>
      <c r="D109" s="617"/>
      <c r="E109" s="617"/>
      <c r="F109" s="617"/>
      <c r="G109" s="617"/>
      <c r="I109" s="339"/>
    </row>
    <row r="110" spans="1:9" ht="24.95" hidden="1" customHeight="1" x14ac:dyDescent="0.2">
      <c r="A110" s="617"/>
      <c r="B110" s="617"/>
      <c r="C110" s="617"/>
      <c r="D110" s="617"/>
      <c r="E110" s="617"/>
      <c r="F110" s="617"/>
      <c r="G110" s="617"/>
      <c r="I110" s="339"/>
    </row>
    <row r="111" spans="1:9" ht="24.95" hidden="1" customHeight="1" x14ac:dyDescent="0.2">
      <c r="A111" s="617"/>
      <c r="B111" s="617"/>
      <c r="C111" s="617"/>
      <c r="D111" s="617"/>
      <c r="E111" s="617"/>
      <c r="F111" s="617"/>
      <c r="G111" s="617"/>
      <c r="I111" s="339"/>
    </row>
    <row r="112" spans="1:9" ht="24.95" hidden="1" customHeight="1" x14ac:dyDescent="0.2">
      <c r="A112" s="617"/>
      <c r="B112" s="617"/>
      <c r="C112" s="617"/>
      <c r="D112" s="617"/>
      <c r="E112" s="617"/>
      <c r="F112" s="617"/>
      <c r="G112" s="617"/>
      <c r="I112" s="339"/>
    </row>
    <row r="113" spans="1:9" ht="24.95" hidden="1" customHeight="1" x14ac:dyDescent="0.2">
      <c r="A113" s="617"/>
      <c r="B113" s="617"/>
      <c r="C113" s="617"/>
      <c r="D113" s="617"/>
      <c r="E113" s="617"/>
      <c r="F113" s="617"/>
      <c r="G113" s="617"/>
      <c r="I113" s="339"/>
    </row>
    <row r="114" spans="1:9" ht="3" hidden="1" customHeight="1" x14ac:dyDescent="0.2">
      <c r="A114" s="617"/>
      <c r="B114" s="617"/>
      <c r="C114" s="617"/>
      <c r="D114" s="617"/>
      <c r="E114" s="617"/>
      <c r="F114" s="617"/>
      <c r="G114" s="617"/>
    </row>
    <row r="115" spans="1:9" ht="12.75" hidden="1" customHeight="1" x14ac:dyDescent="0.2">
      <c r="A115" s="617"/>
      <c r="B115" s="617"/>
      <c r="C115" s="617"/>
      <c r="D115" s="617"/>
      <c r="E115" s="617"/>
      <c r="F115" s="617"/>
      <c r="G115" s="617"/>
    </row>
    <row r="116" spans="1:9" ht="12.75" hidden="1" customHeight="1" x14ac:dyDescent="0.2">
      <c r="A116" s="617"/>
      <c r="B116" s="617"/>
      <c r="C116" s="617"/>
      <c r="D116" s="617"/>
      <c r="E116" s="617"/>
      <c r="F116" s="617"/>
      <c r="G116" s="617"/>
    </row>
    <row r="117" spans="1:9" ht="13.5" hidden="1" customHeight="1" x14ac:dyDescent="0.2">
      <c r="A117" s="617"/>
      <c r="B117" s="617"/>
      <c r="C117" s="617"/>
      <c r="D117" s="617"/>
      <c r="E117" s="617"/>
      <c r="F117" s="617"/>
      <c r="G117" s="617"/>
    </row>
    <row r="118" spans="1:9" ht="3" hidden="1" customHeight="1" x14ac:dyDescent="0.2">
      <c r="A118" s="617"/>
      <c r="B118" s="617"/>
      <c r="C118" s="617"/>
      <c r="D118" s="617"/>
      <c r="E118" s="617"/>
      <c r="F118" s="617"/>
      <c r="G118" s="617"/>
    </row>
    <row r="119" spans="1:9" ht="10.5" hidden="1" customHeight="1" x14ac:dyDescent="0.2">
      <c r="A119" s="617"/>
      <c r="B119" s="617"/>
      <c r="C119" s="617"/>
      <c r="D119" s="617"/>
      <c r="E119" s="617"/>
      <c r="F119" s="617"/>
      <c r="G119" s="617"/>
    </row>
    <row r="120" spans="1:9" ht="4.5" hidden="1" customHeight="1" x14ac:dyDescent="0.2">
      <c r="A120" s="617"/>
      <c r="B120" s="617"/>
      <c r="C120" s="617"/>
      <c r="D120" s="617"/>
      <c r="E120" s="617"/>
      <c r="F120" s="617"/>
      <c r="G120" s="617"/>
    </row>
    <row r="121" spans="1:9" ht="12.75" hidden="1" customHeight="1" x14ac:dyDescent="0.2">
      <c r="A121" s="617"/>
      <c r="B121" s="617"/>
      <c r="C121" s="617"/>
      <c r="D121" s="617"/>
      <c r="E121" s="617"/>
      <c r="F121" s="617"/>
      <c r="G121" s="617"/>
    </row>
    <row r="122" spans="1:9" ht="4.5" hidden="1" customHeight="1" x14ac:dyDescent="0.2">
      <c r="A122" s="617"/>
      <c r="B122" s="617"/>
      <c r="C122" s="617"/>
      <c r="D122" s="617"/>
      <c r="E122" s="617"/>
      <c r="F122" s="617"/>
      <c r="G122" s="617"/>
    </row>
    <row r="123" spans="1:9" ht="24.95" hidden="1" customHeight="1" x14ac:dyDescent="0.2">
      <c r="A123" s="617"/>
      <c r="B123" s="617"/>
      <c r="C123" s="617"/>
      <c r="D123" s="617"/>
      <c r="E123" s="617"/>
      <c r="F123" s="617"/>
      <c r="G123" s="617"/>
    </row>
    <row r="124" spans="1:9" ht="24.95" hidden="1" customHeight="1" x14ac:dyDescent="0.2">
      <c r="A124" s="617"/>
      <c r="B124" s="617"/>
      <c r="C124" s="617"/>
      <c r="D124" s="617"/>
      <c r="E124" s="617"/>
      <c r="F124" s="617"/>
      <c r="G124" s="617"/>
      <c r="I124" s="339"/>
    </row>
    <row r="125" spans="1:9" ht="24.95" hidden="1" customHeight="1" x14ac:dyDescent="0.2">
      <c r="A125" s="617"/>
      <c r="B125" s="617"/>
      <c r="C125" s="617"/>
      <c r="D125" s="617"/>
      <c r="E125" s="617"/>
      <c r="F125" s="617"/>
      <c r="G125" s="617"/>
      <c r="I125" s="339"/>
    </row>
    <row r="126" spans="1:9" ht="24.95" hidden="1" customHeight="1" x14ac:dyDescent="0.2">
      <c r="A126" s="617"/>
      <c r="B126" s="617"/>
      <c r="C126" s="617"/>
      <c r="D126" s="617"/>
      <c r="E126" s="617"/>
      <c r="F126" s="617"/>
      <c r="G126" s="617"/>
      <c r="I126" s="339"/>
    </row>
    <row r="127" spans="1:9" ht="24.95" hidden="1" customHeight="1" x14ac:dyDescent="0.2">
      <c r="A127" s="617"/>
      <c r="B127" s="617"/>
      <c r="C127" s="617"/>
      <c r="D127" s="617"/>
      <c r="E127" s="617"/>
      <c r="F127" s="617"/>
      <c r="G127" s="617"/>
      <c r="I127" s="339"/>
    </row>
    <row r="128" spans="1:9" ht="24.95" hidden="1" customHeight="1" x14ac:dyDescent="0.2">
      <c r="A128" s="617"/>
      <c r="B128" s="617"/>
      <c r="C128" s="617"/>
      <c r="D128" s="617"/>
      <c r="E128" s="617"/>
      <c r="F128" s="617"/>
      <c r="G128" s="617"/>
      <c r="I128" s="339"/>
    </row>
    <row r="129" spans="1:15" ht="24.95" hidden="1" customHeight="1" x14ac:dyDescent="0.2">
      <c r="A129" s="617"/>
      <c r="B129" s="617"/>
      <c r="C129" s="617"/>
      <c r="D129" s="617"/>
      <c r="E129" s="617"/>
      <c r="F129" s="617"/>
      <c r="G129" s="617"/>
      <c r="I129" s="339"/>
    </row>
    <row r="130" spans="1:15" ht="24.95" hidden="1" customHeight="1" x14ac:dyDescent="0.2">
      <c r="A130" s="617"/>
      <c r="B130" s="617"/>
      <c r="C130" s="617"/>
      <c r="D130" s="617"/>
      <c r="E130" s="617"/>
      <c r="F130" s="617"/>
      <c r="G130" s="617"/>
      <c r="I130" s="339"/>
    </row>
    <row r="131" spans="1:15" ht="24.95" hidden="1" customHeight="1" x14ac:dyDescent="0.2">
      <c r="A131" s="617"/>
      <c r="B131" s="617"/>
      <c r="C131" s="617"/>
      <c r="D131" s="617"/>
      <c r="E131" s="617"/>
      <c r="F131" s="617"/>
      <c r="G131" s="617"/>
      <c r="I131" s="339"/>
    </row>
    <row r="132" spans="1:15" ht="24.95" hidden="1" customHeight="1" x14ac:dyDescent="0.2">
      <c r="A132" s="617"/>
      <c r="B132" s="617"/>
      <c r="C132" s="617"/>
      <c r="D132" s="617"/>
      <c r="E132" s="617"/>
      <c r="F132" s="617"/>
      <c r="G132" s="617"/>
      <c r="I132" s="339"/>
    </row>
    <row r="133" spans="1:15" ht="24.95" hidden="1" customHeight="1" x14ac:dyDescent="0.2">
      <c r="A133" s="617"/>
      <c r="B133" s="617"/>
      <c r="C133" s="617"/>
      <c r="D133" s="617"/>
      <c r="E133" s="617"/>
      <c r="F133" s="617"/>
      <c r="G133" s="617"/>
      <c r="I133" s="339"/>
    </row>
    <row r="134" spans="1:15" ht="24.95" hidden="1" customHeight="1" x14ac:dyDescent="0.2">
      <c r="A134" s="617"/>
      <c r="B134" s="617"/>
      <c r="C134" s="617"/>
      <c r="D134" s="617"/>
      <c r="E134" s="617"/>
      <c r="F134" s="617"/>
      <c r="G134" s="617"/>
      <c r="I134" s="339"/>
    </row>
    <row r="135" spans="1:15" ht="24.95" hidden="1" customHeight="1" x14ac:dyDescent="0.2">
      <c r="A135" s="617"/>
      <c r="B135" s="617"/>
      <c r="C135" s="617"/>
      <c r="D135" s="617"/>
      <c r="E135" s="617"/>
      <c r="F135" s="617"/>
      <c r="G135" s="617"/>
      <c r="I135" s="339"/>
    </row>
    <row r="136" spans="1:15" ht="24.95" hidden="1" customHeight="1" x14ac:dyDescent="0.2">
      <c r="A136" s="617"/>
      <c r="B136" s="617"/>
      <c r="C136" s="617"/>
      <c r="D136" s="617"/>
      <c r="E136" s="617"/>
      <c r="F136" s="617"/>
      <c r="G136" s="617"/>
      <c r="I136" s="339"/>
    </row>
    <row r="137" spans="1:15" ht="17.25" hidden="1" customHeight="1" x14ac:dyDescent="0.2">
      <c r="A137" s="617"/>
      <c r="B137" s="617"/>
      <c r="C137" s="617"/>
      <c r="D137" s="617"/>
      <c r="E137" s="617"/>
      <c r="F137" s="617"/>
      <c r="G137" s="617"/>
      <c r="I137" s="339"/>
    </row>
    <row r="138" spans="1:15" ht="10.5" hidden="1" customHeight="1" x14ac:dyDescent="0.2">
      <c r="A138" s="617"/>
      <c r="B138" s="617"/>
      <c r="C138" s="617"/>
      <c r="D138" s="617"/>
      <c r="E138" s="617"/>
      <c r="F138" s="617"/>
      <c r="G138" s="617"/>
    </row>
    <row r="139" spans="1:15" ht="12.75" hidden="1" customHeight="1" x14ac:dyDescent="0.2">
      <c r="A139" s="617"/>
      <c r="B139" s="617"/>
      <c r="C139" s="617"/>
      <c r="D139" s="617"/>
      <c r="E139" s="617"/>
      <c r="F139" s="617"/>
      <c r="G139" s="617"/>
    </row>
    <row r="140" spans="1:15" ht="12.75" hidden="1" customHeight="1" x14ac:dyDescent="0.2">
      <c r="A140" s="617"/>
      <c r="B140" s="617"/>
      <c r="C140" s="617"/>
      <c r="D140" s="617"/>
      <c r="E140" s="617"/>
      <c r="F140" s="617"/>
      <c r="G140" s="617"/>
    </row>
    <row r="141" spans="1:15" ht="12.75" hidden="1" customHeight="1" x14ac:dyDescent="0.2">
      <c r="A141" s="617"/>
      <c r="B141" s="617"/>
      <c r="C141" s="617"/>
      <c r="D141" s="617"/>
      <c r="E141" s="617"/>
      <c r="F141" s="617"/>
      <c r="G141" s="617"/>
    </row>
    <row r="142" spans="1:15" ht="12.75" hidden="1" customHeight="1" x14ac:dyDescent="0.2">
      <c r="A142" s="617"/>
      <c r="B142" s="617"/>
      <c r="C142" s="617"/>
      <c r="D142" s="617"/>
      <c r="E142" s="617"/>
      <c r="F142" s="617"/>
      <c r="G142" s="617"/>
    </row>
    <row r="143" spans="1:15" ht="13.5" hidden="1" customHeight="1" x14ac:dyDescent="0.2">
      <c r="A143" s="617"/>
      <c r="B143" s="617"/>
      <c r="C143" s="617"/>
      <c r="D143" s="617"/>
      <c r="E143" s="617"/>
      <c r="F143" s="617"/>
      <c r="G143" s="617"/>
      <c r="I143" s="637" t="s">
        <v>248</v>
      </c>
      <c r="J143" s="638"/>
      <c r="K143" s="638"/>
      <c r="L143" s="638"/>
      <c r="M143" s="638"/>
      <c r="N143" s="638"/>
      <c r="O143" s="638"/>
    </row>
    <row r="144" spans="1:15" ht="9.75" hidden="1" customHeight="1" x14ac:dyDescent="0.2">
      <c r="A144" s="617"/>
      <c r="B144" s="617"/>
      <c r="C144" s="617"/>
      <c r="D144" s="617"/>
      <c r="E144" s="617"/>
      <c r="F144" s="617"/>
      <c r="G144" s="617"/>
      <c r="I144" s="86" t="s">
        <v>47</v>
      </c>
      <c r="J144" s="340"/>
      <c r="K144" s="340"/>
      <c r="L144" s="340"/>
      <c r="M144" s="340"/>
      <c r="N144" s="340"/>
      <c r="O144" s="340"/>
    </row>
    <row r="145" spans="1:25" ht="3.75" hidden="1" customHeight="1" x14ac:dyDescent="0.2">
      <c r="A145" s="617"/>
      <c r="B145" s="617"/>
      <c r="C145" s="617"/>
      <c r="D145" s="617"/>
      <c r="E145" s="617"/>
      <c r="F145" s="617"/>
      <c r="G145" s="617"/>
      <c r="I145" s="15"/>
      <c r="J145" s="332"/>
      <c r="K145" s="332"/>
      <c r="L145" s="332"/>
      <c r="M145" s="332"/>
      <c r="N145" s="332"/>
      <c r="O145" s="67"/>
    </row>
    <row r="146" spans="1:25" ht="21" hidden="1" customHeight="1" x14ac:dyDescent="0.2">
      <c r="A146" s="617"/>
      <c r="B146" s="617"/>
      <c r="C146" s="617"/>
      <c r="D146" s="617"/>
      <c r="E146" s="617"/>
      <c r="F146" s="617"/>
      <c r="G146" s="617"/>
      <c r="I146" s="634" t="s">
        <v>48</v>
      </c>
      <c r="J146" s="60" t="s">
        <v>29</v>
      </c>
      <c r="K146" s="60" t="s">
        <v>30</v>
      </c>
      <c r="L146" s="60" t="s">
        <v>31</v>
      </c>
      <c r="M146" s="54" t="s">
        <v>32</v>
      </c>
      <c r="N146" s="54" t="s">
        <v>33</v>
      </c>
      <c r="O146" s="55" t="s">
        <v>45</v>
      </c>
    </row>
    <row r="147" spans="1:25" ht="4.5" hidden="1" customHeight="1" x14ac:dyDescent="0.2">
      <c r="A147" s="617"/>
      <c r="B147" s="617"/>
      <c r="C147" s="617"/>
      <c r="D147" s="617"/>
      <c r="E147" s="617"/>
      <c r="F147" s="617"/>
      <c r="G147" s="617"/>
      <c r="I147" s="635"/>
      <c r="J147" s="66"/>
      <c r="K147" s="66"/>
      <c r="L147" s="66"/>
      <c r="M147" s="64"/>
      <c r="N147" s="64"/>
      <c r="O147" s="65"/>
    </row>
    <row r="148" spans="1:25" ht="10.5" hidden="1" customHeight="1" x14ac:dyDescent="0.2">
      <c r="A148" s="617"/>
      <c r="B148" s="617"/>
      <c r="C148" s="617"/>
      <c r="D148" s="617"/>
      <c r="E148" s="617"/>
      <c r="F148" s="617"/>
      <c r="G148" s="617"/>
      <c r="I148" s="329">
        <v>2016</v>
      </c>
      <c r="J148" s="332"/>
      <c r="K148" s="332"/>
      <c r="L148" s="332"/>
      <c r="M148" s="332"/>
      <c r="N148" s="332"/>
      <c r="O148" s="332"/>
    </row>
    <row r="149" spans="1:25" ht="9.9499999999999993" hidden="1" customHeight="1" x14ac:dyDescent="0.2">
      <c r="A149" s="617"/>
      <c r="B149" s="617"/>
      <c r="C149" s="617"/>
      <c r="D149" s="617"/>
      <c r="E149" s="617"/>
      <c r="F149" s="617"/>
      <c r="G149" s="617"/>
      <c r="I149" s="329" t="s">
        <v>2</v>
      </c>
      <c r="J149" s="58">
        <f t="shared" ref="J149:O149" si="0">SUM(J150:J162)</f>
        <v>273097</v>
      </c>
      <c r="K149" s="58">
        <f t="shared" si="0"/>
        <v>274904</v>
      </c>
      <c r="L149" s="58">
        <f t="shared" si="0"/>
        <v>275533</v>
      </c>
      <c r="M149" s="58">
        <f t="shared" si="0"/>
        <v>276001</v>
      </c>
      <c r="N149" s="58">
        <f t="shared" si="0"/>
        <v>276987</v>
      </c>
      <c r="O149" s="58">
        <f t="shared" si="0"/>
        <v>277813</v>
      </c>
      <c r="Q149" s="484"/>
      <c r="R149" s="484"/>
      <c r="S149" s="484"/>
      <c r="T149" s="484"/>
      <c r="U149" s="484"/>
      <c r="V149" s="484"/>
      <c r="W149" s="484"/>
      <c r="X149" s="484"/>
      <c r="Y149" s="484"/>
    </row>
    <row r="150" spans="1:25" ht="9.9499999999999993" hidden="1" customHeight="1" x14ac:dyDescent="0.2">
      <c r="A150" s="617"/>
      <c r="B150" s="617"/>
      <c r="C150" s="617"/>
      <c r="D150" s="617"/>
      <c r="E150" s="617"/>
      <c r="F150" s="617"/>
      <c r="G150" s="617"/>
      <c r="I150" s="333" t="s">
        <v>50</v>
      </c>
      <c r="J150" s="21">
        <v>107982</v>
      </c>
      <c r="K150" s="21">
        <v>108216</v>
      </c>
      <c r="L150" s="21">
        <v>109560</v>
      </c>
      <c r="M150" s="21">
        <v>107756</v>
      </c>
      <c r="N150" s="21">
        <v>108171</v>
      </c>
      <c r="O150" s="21">
        <v>110403</v>
      </c>
      <c r="Q150" s="484"/>
      <c r="R150" s="484"/>
      <c r="S150" s="484"/>
      <c r="T150" s="484"/>
      <c r="U150" s="484"/>
      <c r="V150" s="484"/>
      <c r="W150" s="484"/>
      <c r="X150" s="484"/>
      <c r="Y150" s="484"/>
    </row>
    <row r="151" spans="1:25" ht="9.9499999999999993" hidden="1" customHeight="1" x14ac:dyDescent="0.2">
      <c r="A151" s="617"/>
      <c r="B151" s="617"/>
      <c r="C151" s="617"/>
      <c r="D151" s="617"/>
      <c r="E151" s="617"/>
      <c r="F151" s="617"/>
      <c r="G151" s="617"/>
      <c r="I151" s="333" t="s">
        <v>14</v>
      </c>
      <c r="J151" s="21">
        <v>15228</v>
      </c>
      <c r="K151" s="21">
        <v>15281</v>
      </c>
      <c r="L151" s="21">
        <v>14959</v>
      </c>
      <c r="M151" s="21">
        <v>15639</v>
      </c>
      <c r="N151" s="21">
        <v>16820</v>
      </c>
      <c r="O151" s="21">
        <v>17003</v>
      </c>
      <c r="Q151" s="484"/>
      <c r="R151" s="484"/>
      <c r="S151" s="484"/>
      <c r="T151" s="484"/>
      <c r="U151" s="484"/>
      <c r="V151" s="484"/>
      <c r="W151" s="484"/>
      <c r="X151" s="484"/>
      <c r="Y151" s="484"/>
    </row>
    <row r="152" spans="1:25" ht="9.9499999999999993" hidden="1" customHeight="1" x14ac:dyDescent="0.2">
      <c r="A152" s="617"/>
      <c r="B152" s="617"/>
      <c r="C152" s="617"/>
      <c r="D152" s="617"/>
      <c r="E152" s="617"/>
      <c r="F152" s="617"/>
      <c r="G152" s="617"/>
      <c r="I152" s="333" t="s">
        <v>20</v>
      </c>
      <c r="J152" s="21">
        <v>20574</v>
      </c>
      <c r="K152" s="21">
        <v>21142</v>
      </c>
      <c r="L152" s="21">
        <v>22868</v>
      </c>
      <c r="M152" s="21">
        <v>21097</v>
      </c>
      <c r="N152" s="21">
        <v>20828</v>
      </c>
      <c r="O152" s="21">
        <v>21561</v>
      </c>
      <c r="Q152" s="484"/>
      <c r="R152" s="484"/>
      <c r="S152" s="484"/>
      <c r="T152" s="484"/>
      <c r="U152" s="484"/>
      <c r="V152" s="484"/>
      <c r="W152" s="484"/>
      <c r="X152" s="484"/>
      <c r="Y152" s="484"/>
    </row>
    <row r="153" spans="1:25" ht="9.9499999999999993" hidden="1" customHeight="1" x14ac:dyDescent="0.2">
      <c r="A153" s="617"/>
      <c r="B153" s="617"/>
      <c r="C153" s="617"/>
      <c r="D153" s="617"/>
      <c r="E153" s="617"/>
      <c r="F153" s="617"/>
      <c r="G153" s="617"/>
      <c r="I153" s="333" t="s">
        <v>15</v>
      </c>
      <c r="J153" s="21">
        <v>4681</v>
      </c>
      <c r="K153" s="21">
        <v>4695</v>
      </c>
      <c r="L153" s="21">
        <v>4742</v>
      </c>
      <c r="M153" s="21">
        <v>4789</v>
      </c>
      <c r="N153" s="21">
        <v>4837</v>
      </c>
      <c r="O153" s="21">
        <v>4385</v>
      </c>
      <c r="Q153" s="485"/>
      <c r="R153" s="485"/>
      <c r="S153" s="484"/>
      <c r="T153" s="484"/>
      <c r="U153" s="484"/>
      <c r="V153" s="484"/>
      <c r="W153" s="484"/>
      <c r="X153" s="484"/>
      <c r="Y153" s="484"/>
    </row>
    <row r="154" spans="1:25" ht="9.9499999999999993" hidden="1" customHeight="1" x14ac:dyDescent="0.2">
      <c r="A154" s="617"/>
      <c r="B154" s="617"/>
      <c r="C154" s="617"/>
      <c r="D154" s="617"/>
      <c r="E154" s="617"/>
      <c r="F154" s="617"/>
      <c r="G154" s="617"/>
      <c r="I154" s="333" t="s">
        <v>42</v>
      </c>
      <c r="J154" s="21">
        <v>6228</v>
      </c>
      <c r="K154" s="21">
        <v>6247</v>
      </c>
      <c r="L154" s="21">
        <v>6309</v>
      </c>
      <c r="M154" s="21">
        <v>6372</v>
      </c>
      <c r="N154" s="21">
        <v>6436</v>
      </c>
      <c r="O154" s="21">
        <v>6000</v>
      </c>
      <c r="Q154" s="484"/>
      <c r="R154" s="484"/>
      <c r="S154" s="484"/>
      <c r="T154" s="484"/>
      <c r="U154" s="484"/>
      <c r="V154" s="484"/>
      <c r="W154" s="484"/>
      <c r="X154" s="484"/>
      <c r="Y154" s="484"/>
    </row>
    <row r="155" spans="1:25" ht="9.9499999999999993" hidden="1" customHeight="1" x14ac:dyDescent="0.2">
      <c r="A155" s="617"/>
      <c r="B155" s="617"/>
      <c r="C155" s="617"/>
      <c r="D155" s="617"/>
      <c r="E155" s="617"/>
      <c r="F155" s="617"/>
      <c r="G155" s="617"/>
      <c r="I155" s="333" t="s">
        <v>51</v>
      </c>
      <c r="J155" s="21">
        <v>15531</v>
      </c>
      <c r="K155" s="21">
        <v>16082</v>
      </c>
      <c r="L155" s="21">
        <v>15753</v>
      </c>
      <c r="M155" s="21">
        <v>16426</v>
      </c>
      <c r="N155" s="21">
        <v>16100</v>
      </c>
      <c r="O155" s="21">
        <v>16276</v>
      </c>
      <c r="Q155" s="486"/>
      <c r="R155" s="484"/>
      <c r="S155" s="484"/>
      <c r="T155" s="484"/>
      <c r="U155" s="484"/>
      <c r="V155" s="484"/>
      <c r="W155" s="484"/>
      <c r="X155" s="484"/>
      <c r="Y155" s="484"/>
    </row>
    <row r="156" spans="1:25" ht="9.9499999999999993" hidden="1" customHeight="1" x14ac:dyDescent="0.2">
      <c r="A156" s="617"/>
      <c r="B156" s="617"/>
      <c r="C156" s="617"/>
      <c r="D156" s="617"/>
      <c r="E156" s="617"/>
      <c r="F156" s="617"/>
      <c r="G156" s="617"/>
      <c r="I156" s="333" t="s">
        <v>52</v>
      </c>
      <c r="J156" s="21">
        <v>4062</v>
      </c>
      <c r="K156" s="21">
        <v>4074</v>
      </c>
      <c r="L156" s="21">
        <v>4115</v>
      </c>
      <c r="M156" s="21">
        <v>4156</v>
      </c>
      <c r="N156" s="21">
        <v>4198</v>
      </c>
      <c r="O156" s="21">
        <v>3740</v>
      </c>
      <c r="Q156" s="484"/>
      <c r="R156" s="484"/>
      <c r="S156" s="484"/>
      <c r="T156" s="484"/>
      <c r="U156" s="484"/>
      <c r="V156" s="484"/>
      <c r="W156" s="484"/>
      <c r="X156" s="484"/>
      <c r="Y156" s="484"/>
    </row>
    <row r="157" spans="1:25" ht="9.9499999999999993" hidden="1" customHeight="1" x14ac:dyDescent="0.2">
      <c r="A157" s="617"/>
      <c r="B157" s="617"/>
      <c r="C157" s="617"/>
      <c r="D157" s="617"/>
      <c r="E157" s="617"/>
      <c r="F157" s="617"/>
      <c r="G157" s="617"/>
      <c r="I157" s="333" t="s">
        <v>39</v>
      </c>
      <c r="J157" s="21">
        <v>820</v>
      </c>
      <c r="K157" s="21">
        <v>822</v>
      </c>
      <c r="L157" s="21">
        <v>830</v>
      </c>
      <c r="M157" s="21">
        <v>838</v>
      </c>
      <c r="N157" s="21">
        <v>846</v>
      </c>
      <c r="O157" s="21">
        <v>854</v>
      </c>
      <c r="Q157" s="481"/>
      <c r="R157" s="484"/>
      <c r="S157" s="484"/>
      <c r="T157" s="484"/>
      <c r="U157" s="484"/>
      <c r="V157" s="484"/>
      <c r="W157" s="484"/>
      <c r="X157" s="484"/>
      <c r="Y157" s="484"/>
    </row>
    <row r="158" spans="1:25" ht="9.9499999999999993" hidden="1" customHeight="1" x14ac:dyDescent="0.2">
      <c r="A158" s="617"/>
      <c r="B158" s="617"/>
      <c r="C158" s="617"/>
      <c r="D158" s="617"/>
      <c r="E158" s="617"/>
      <c r="F158" s="617"/>
      <c r="G158" s="617"/>
      <c r="I158" s="333" t="s">
        <v>16</v>
      </c>
      <c r="J158" s="21">
        <v>7715</v>
      </c>
      <c r="K158" s="21">
        <v>7738</v>
      </c>
      <c r="L158" s="21">
        <v>7815</v>
      </c>
      <c r="M158" s="21">
        <v>7893</v>
      </c>
      <c r="N158" s="21">
        <v>7972</v>
      </c>
      <c r="O158" s="21">
        <v>7552</v>
      </c>
      <c r="Q158" s="484"/>
      <c r="R158" s="484"/>
      <c r="S158" s="484"/>
      <c r="T158" s="484"/>
      <c r="U158" s="484"/>
      <c r="V158" s="484"/>
      <c r="W158" s="484"/>
      <c r="X158" s="484"/>
      <c r="Y158" s="484"/>
    </row>
    <row r="159" spans="1:25" ht="9.9499999999999993" hidden="1" customHeight="1" x14ac:dyDescent="0.2">
      <c r="A159" s="617"/>
      <c r="B159" s="617"/>
      <c r="C159" s="617"/>
      <c r="D159" s="617"/>
      <c r="E159" s="617"/>
      <c r="F159" s="617"/>
      <c r="G159" s="617"/>
      <c r="I159" s="333" t="s">
        <v>53</v>
      </c>
      <c r="J159" s="21">
        <v>46782</v>
      </c>
      <c r="K159" s="21">
        <v>46775</v>
      </c>
      <c r="L159" s="21">
        <v>46253</v>
      </c>
      <c r="M159" s="21">
        <v>47236</v>
      </c>
      <c r="N159" s="21">
        <v>46723</v>
      </c>
      <c r="O159" s="21">
        <v>47215</v>
      </c>
      <c r="Q159" s="484"/>
      <c r="R159" s="484"/>
      <c r="S159" s="484"/>
      <c r="T159" s="484"/>
      <c r="U159" s="484"/>
      <c r="V159" s="484"/>
      <c r="W159" s="484"/>
      <c r="X159" s="484"/>
      <c r="Y159" s="484"/>
    </row>
    <row r="160" spans="1:25" ht="9.9499999999999993" hidden="1" customHeight="1" x14ac:dyDescent="0.2">
      <c r="A160" s="617"/>
      <c r="B160" s="617"/>
      <c r="C160" s="617"/>
      <c r="D160" s="617"/>
      <c r="E160" s="617"/>
      <c r="F160" s="617"/>
      <c r="G160" s="617"/>
      <c r="I160" s="333" t="s">
        <v>54</v>
      </c>
      <c r="J160" s="21">
        <v>28334</v>
      </c>
      <c r="K160" s="21">
        <v>28421</v>
      </c>
      <c r="L160" s="21">
        <v>27710</v>
      </c>
      <c r="M160" s="21">
        <v>28502</v>
      </c>
      <c r="N160" s="21">
        <v>29797</v>
      </c>
      <c r="O160" s="21">
        <v>27095</v>
      </c>
      <c r="Q160" s="484"/>
      <c r="R160" s="484"/>
      <c r="S160" s="484"/>
      <c r="T160" s="484"/>
      <c r="U160" s="484"/>
      <c r="V160" s="484"/>
      <c r="W160" s="484"/>
      <c r="X160" s="484"/>
      <c r="Y160" s="484"/>
    </row>
    <row r="161" spans="1:25" ht="9.9499999999999993" hidden="1" customHeight="1" x14ac:dyDescent="0.2">
      <c r="A161" s="617"/>
      <c r="B161" s="617"/>
      <c r="C161" s="617"/>
      <c r="D161" s="617"/>
      <c r="E161" s="617"/>
      <c r="F161" s="617"/>
      <c r="G161" s="617"/>
      <c r="I161" s="333" t="s">
        <v>55</v>
      </c>
      <c r="J161" s="21">
        <v>9985</v>
      </c>
      <c r="K161" s="21">
        <v>10220</v>
      </c>
      <c r="L161" s="21">
        <v>9376</v>
      </c>
      <c r="M161" s="21">
        <v>10002</v>
      </c>
      <c r="N161" s="21">
        <v>9285</v>
      </c>
      <c r="O161" s="21">
        <v>10328</v>
      </c>
      <c r="Q161" s="484"/>
      <c r="R161" s="484"/>
      <c r="S161" s="484"/>
      <c r="T161" s="484"/>
      <c r="U161" s="484"/>
      <c r="V161" s="484"/>
      <c r="W161" s="484"/>
      <c r="X161" s="484"/>
      <c r="Y161" s="484"/>
    </row>
    <row r="162" spans="1:25" ht="9.9499999999999993" hidden="1" customHeight="1" x14ac:dyDescent="0.2">
      <c r="A162" s="617"/>
      <c r="B162" s="617"/>
      <c r="C162" s="617"/>
      <c r="D162" s="617"/>
      <c r="E162" s="617"/>
      <c r="F162" s="617"/>
      <c r="G162" s="617"/>
      <c r="I162" s="333" t="s">
        <v>56</v>
      </c>
      <c r="J162" s="21">
        <v>5175</v>
      </c>
      <c r="K162" s="21">
        <v>5191</v>
      </c>
      <c r="L162" s="21">
        <v>5243</v>
      </c>
      <c r="M162" s="21">
        <v>5295</v>
      </c>
      <c r="N162" s="21">
        <v>4974</v>
      </c>
      <c r="O162" s="21">
        <v>5401</v>
      </c>
      <c r="Q162" s="484"/>
      <c r="R162" s="484"/>
      <c r="S162" s="484"/>
      <c r="T162" s="484"/>
      <c r="U162" s="484"/>
      <c r="V162" s="484"/>
      <c r="W162" s="484"/>
      <c r="X162" s="484"/>
      <c r="Y162" s="484"/>
    </row>
    <row r="163" spans="1:25" ht="3" hidden="1" customHeight="1" x14ac:dyDescent="0.2">
      <c r="A163" s="617"/>
      <c r="B163" s="617"/>
      <c r="C163" s="617"/>
      <c r="D163" s="617"/>
      <c r="E163" s="617"/>
      <c r="F163" s="617"/>
      <c r="G163" s="617"/>
      <c r="I163" s="334"/>
      <c r="J163" s="336"/>
      <c r="K163" s="336"/>
      <c r="L163" s="336"/>
      <c r="M163" s="336"/>
      <c r="N163" s="336"/>
      <c r="O163" s="336"/>
      <c r="Q163" s="484"/>
      <c r="R163" s="484"/>
      <c r="S163" s="484"/>
      <c r="T163" s="484"/>
      <c r="U163" s="484"/>
      <c r="V163" s="484"/>
      <c r="W163" s="484"/>
      <c r="X163" s="484"/>
      <c r="Y163" s="484"/>
    </row>
    <row r="164" spans="1:25" ht="12.75" hidden="1" customHeight="1" x14ac:dyDescent="0.2">
      <c r="A164" s="617"/>
      <c r="B164" s="617"/>
      <c r="C164" s="617"/>
      <c r="D164" s="617"/>
      <c r="E164" s="617"/>
      <c r="F164" s="617"/>
      <c r="G164" s="617"/>
      <c r="I164" s="338"/>
      <c r="O164" s="361" t="s">
        <v>49</v>
      </c>
      <c r="Q164" s="484"/>
      <c r="R164" s="484"/>
      <c r="S164" s="484"/>
      <c r="T164" s="484"/>
      <c r="U164" s="484"/>
      <c r="V164" s="484"/>
      <c r="W164" s="484"/>
      <c r="X164" s="484"/>
      <c r="Y164" s="484"/>
    </row>
    <row r="165" spans="1:25" ht="6" hidden="1" customHeight="1" x14ac:dyDescent="0.2">
      <c r="A165" s="617"/>
      <c r="B165" s="617"/>
      <c r="C165" s="617"/>
      <c r="D165" s="617"/>
      <c r="E165" s="617"/>
      <c r="F165" s="617"/>
      <c r="G165" s="617"/>
      <c r="I165" s="338"/>
      <c r="Q165" s="484"/>
      <c r="R165" s="484"/>
      <c r="S165" s="484"/>
      <c r="T165" s="484"/>
      <c r="U165" s="484"/>
      <c r="V165" s="484"/>
      <c r="W165" s="484"/>
      <c r="X165" s="484"/>
      <c r="Y165" s="484"/>
    </row>
    <row r="166" spans="1:25" ht="13.5" hidden="1" customHeight="1" x14ac:dyDescent="0.2">
      <c r="A166" s="617"/>
      <c r="B166" s="617"/>
      <c r="C166" s="617"/>
      <c r="D166" s="617"/>
      <c r="E166" s="617"/>
      <c r="F166" s="617"/>
      <c r="G166" s="617"/>
      <c r="I166" s="637" t="s">
        <v>265</v>
      </c>
      <c r="J166" s="638"/>
      <c r="K166" s="638"/>
      <c r="L166" s="638"/>
      <c r="M166" s="638"/>
      <c r="N166" s="638"/>
      <c r="O166" s="638"/>
      <c r="Q166" s="484"/>
      <c r="R166" s="484"/>
      <c r="S166" s="484"/>
      <c r="T166" s="484"/>
      <c r="U166" s="484"/>
      <c r="V166" s="484"/>
      <c r="W166" s="484"/>
      <c r="X166" s="484"/>
      <c r="Y166" s="484"/>
    </row>
    <row r="167" spans="1:25" ht="11.25" hidden="1" customHeight="1" x14ac:dyDescent="0.2">
      <c r="A167" s="617"/>
      <c r="B167" s="617"/>
      <c r="C167" s="617"/>
      <c r="D167" s="617"/>
      <c r="E167" s="617"/>
      <c r="F167" s="617"/>
      <c r="G167" s="617"/>
      <c r="I167" s="86" t="s">
        <v>47</v>
      </c>
      <c r="J167" s="340"/>
      <c r="K167" s="340"/>
      <c r="L167" s="340"/>
      <c r="M167" s="340"/>
      <c r="N167" s="340"/>
      <c r="O167" s="340"/>
      <c r="Q167" s="484"/>
      <c r="R167" s="484"/>
      <c r="S167" s="484"/>
      <c r="T167" s="484"/>
      <c r="U167" s="484"/>
      <c r="V167" s="484"/>
      <c r="W167" s="484"/>
      <c r="X167" s="484"/>
      <c r="Y167" s="484"/>
    </row>
    <row r="168" spans="1:25" ht="3.75" hidden="1" customHeight="1" x14ac:dyDescent="0.2">
      <c r="A168" s="617"/>
      <c r="B168" s="617"/>
      <c r="C168" s="617"/>
      <c r="D168" s="617"/>
      <c r="E168" s="617"/>
      <c r="F168" s="617"/>
      <c r="G168" s="617"/>
      <c r="I168" s="15"/>
      <c r="J168" s="332"/>
      <c r="K168" s="332"/>
      <c r="L168" s="332"/>
      <c r="M168" s="332"/>
      <c r="N168" s="332"/>
      <c r="O168" s="67"/>
      <c r="Q168" s="484"/>
      <c r="R168" s="484"/>
      <c r="S168" s="484"/>
      <c r="T168" s="484"/>
      <c r="U168" s="484"/>
      <c r="V168" s="484"/>
      <c r="W168" s="484"/>
      <c r="X168" s="484"/>
      <c r="Y168" s="484"/>
    </row>
    <row r="169" spans="1:25" ht="21" hidden="1" customHeight="1" x14ac:dyDescent="0.2">
      <c r="A169" s="617"/>
      <c r="B169" s="617"/>
      <c r="C169" s="617"/>
      <c r="D169" s="617"/>
      <c r="E169" s="617"/>
      <c r="F169" s="617"/>
      <c r="G169" s="617"/>
      <c r="I169" s="634" t="s">
        <v>48</v>
      </c>
      <c r="J169" s="60" t="s">
        <v>29</v>
      </c>
      <c r="K169" s="60" t="s">
        <v>30</v>
      </c>
      <c r="L169" s="60" t="s">
        <v>31</v>
      </c>
      <c r="M169" s="54" t="s">
        <v>32</v>
      </c>
      <c r="N169" s="54" t="s">
        <v>33</v>
      </c>
      <c r="O169" s="55" t="s">
        <v>45</v>
      </c>
      <c r="Q169" s="484"/>
      <c r="R169" s="484"/>
      <c r="S169" s="484"/>
      <c r="T169" s="484"/>
      <c r="U169" s="484"/>
      <c r="V169" s="484"/>
      <c r="W169" s="484"/>
      <c r="X169" s="484"/>
      <c r="Y169" s="484"/>
    </row>
    <row r="170" spans="1:25" ht="4.5" hidden="1" customHeight="1" x14ac:dyDescent="0.2">
      <c r="A170" s="617"/>
      <c r="B170" s="617"/>
      <c r="C170" s="617"/>
      <c r="D170" s="617"/>
      <c r="E170" s="617"/>
      <c r="F170" s="617"/>
      <c r="G170" s="617"/>
      <c r="I170" s="635"/>
      <c r="J170" s="66"/>
      <c r="K170" s="66"/>
      <c r="L170" s="66"/>
      <c r="M170" s="64"/>
      <c r="N170" s="64"/>
      <c r="O170" s="65"/>
      <c r="Q170" s="484"/>
      <c r="R170" s="484"/>
      <c r="S170" s="484"/>
      <c r="T170" s="484"/>
      <c r="U170" s="484"/>
      <c r="V170" s="484"/>
      <c r="W170" s="484"/>
      <c r="X170" s="484"/>
      <c r="Y170" s="484"/>
    </row>
    <row r="171" spans="1:25" ht="18" hidden="1" customHeight="1" x14ac:dyDescent="0.2">
      <c r="A171" s="617"/>
      <c r="B171" s="617"/>
      <c r="C171" s="617"/>
      <c r="D171" s="617"/>
      <c r="E171" s="617"/>
      <c r="F171" s="617"/>
      <c r="G171" s="617"/>
      <c r="I171" s="329">
        <v>2017</v>
      </c>
      <c r="J171" s="332"/>
      <c r="K171" s="332"/>
      <c r="L171" s="332"/>
      <c r="M171" s="332"/>
      <c r="N171" s="332"/>
      <c r="O171" s="332"/>
      <c r="Q171" s="484"/>
      <c r="R171" s="484"/>
      <c r="S171" s="484"/>
      <c r="T171" s="484"/>
      <c r="U171" s="484"/>
      <c r="V171" s="484"/>
      <c r="W171" s="484"/>
      <c r="X171" s="484"/>
      <c r="Y171" s="484"/>
    </row>
    <row r="172" spans="1:25" ht="18" hidden="1" customHeight="1" x14ac:dyDescent="0.2">
      <c r="A172" s="617"/>
      <c r="B172" s="617"/>
      <c r="C172" s="617"/>
      <c r="D172" s="617"/>
      <c r="E172" s="617"/>
      <c r="F172" s="617"/>
      <c r="G172" s="617"/>
      <c r="I172" s="329" t="s">
        <v>2</v>
      </c>
      <c r="J172" s="58">
        <f t="shared" ref="J172:O172" si="1">SUM(J173:J185)</f>
        <v>285327</v>
      </c>
      <c r="K172" s="482">
        <f t="shared" si="1"/>
        <v>286330</v>
      </c>
      <c r="L172" s="482">
        <f t="shared" si="1"/>
        <v>288074</v>
      </c>
      <c r="M172" s="482">
        <f t="shared" si="1"/>
        <v>289095</v>
      </c>
      <c r="N172" s="482">
        <f t="shared" si="1"/>
        <v>289095</v>
      </c>
      <c r="O172" s="482">
        <f t="shared" si="1"/>
        <v>291182</v>
      </c>
      <c r="Q172" s="484"/>
      <c r="R172" s="484"/>
      <c r="S172" s="484"/>
      <c r="T172" s="484"/>
      <c r="U172" s="484"/>
      <c r="V172" s="484"/>
      <c r="W172" s="484"/>
      <c r="X172" s="484"/>
      <c r="Y172" s="484"/>
    </row>
    <row r="173" spans="1:25" ht="18" hidden="1" customHeight="1" x14ac:dyDescent="0.2">
      <c r="A173" s="617"/>
      <c r="B173" s="617"/>
      <c r="C173" s="617"/>
      <c r="D173" s="617"/>
      <c r="E173" s="617"/>
      <c r="F173" s="617"/>
      <c r="G173" s="617"/>
      <c r="I173" s="333" t="s">
        <v>50</v>
      </c>
      <c r="J173" s="21">
        <v>112375</v>
      </c>
      <c r="K173" s="50">
        <v>112785</v>
      </c>
      <c r="L173" s="50">
        <v>113162</v>
      </c>
      <c r="M173" s="50">
        <v>113600</v>
      </c>
      <c r="N173" s="50">
        <v>113600</v>
      </c>
      <c r="O173" s="50">
        <v>114237</v>
      </c>
      <c r="Q173" s="484"/>
      <c r="R173" s="484"/>
      <c r="S173" s="484"/>
      <c r="T173" s="484"/>
      <c r="U173" s="484"/>
      <c r="V173" s="484"/>
      <c r="W173" s="484"/>
      <c r="X173" s="484"/>
      <c r="Y173" s="484"/>
    </row>
    <row r="174" spans="1:25" ht="18" hidden="1" customHeight="1" x14ac:dyDescent="0.2">
      <c r="A174" s="617"/>
      <c r="B174" s="617"/>
      <c r="C174" s="617"/>
      <c r="D174" s="617"/>
      <c r="E174" s="617"/>
      <c r="F174" s="617"/>
      <c r="G174" s="617"/>
      <c r="I174" s="333" t="s">
        <v>14</v>
      </c>
      <c r="J174" s="21">
        <v>17184</v>
      </c>
      <c r="K174" s="50">
        <v>17281</v>
      </c>
      <c r="L174" s="50">
        <v>17868</v>
      </c>
      <c r="M174" s="50">
        <v>18019</v>
      </c>
      <c r="N174" s="50">
        <v>18019</v>
      </c>
      <c r="O174" s="50">
        <v>18319</v>
      </c>
      <c r="Q174" s="487"/>
      <c r="R174" s="484"/>
      <c r="S174" s="484"/>
      <c r="T174" s="484"/>
      <c r="U174" s="484"/>
      <c r="V174" s="484"/>
      <c r="W174" s="484"/>
      <c r="X174" s="484"/>
      <c r="Y174" s="484"/>
    </row>
    <row r="175" spans="1:25" ht="18" hidden="1" customHeight="1" x14ac:dyDescent="0.2">
      <c r="A175" s="617"/>
      <c r="B175" s="617"/>
      <c r="C175" s="617"/>
      <c r="D175" s="617"/>
      <c r="E175" s="617"/>
      <c r="F175" s="617"/>
      <c r="G175" s="617"/>
      <c r="I175" s="333" t="s">
        <v>20</v>
      </c>
      <c r="J175" s="21">
        <v>21381</v>
      </c>
      <c r="K175" s="50">
        <v>21457</v>
      </c>
      <c r="L175" s="50">
        <v>21584</v>
      </c>
      <c r="M175" s="50">
        <v>21630</v>
      </c>
      <c r="N175" s="50">
        <v>21630</v>
      </c>
      <c r="O175" s="50">
        <v>21746</v>
      </c>
      <c r="P175" s="342"/>
      <c r="Q175" s="484"/>
      <c r="R175" s="484"/>
      <c r="S175" s="484"/>
      <c r="T175" s="484"/>
      <c r="U175" s="484"/>
      <c r="V175" s="484"/>
      <c r="W175" s="484"/>
      <c r="X175" s="484"/>
      <c r="Y175" s="484"/>
    </row>
    <row r="176" spans="1:25" ht="18" hidden="1" customHeight="1" x14ac:dyDescent="0.2">
      <c r="A176" s="617"/>
      <c r="B176" s="617"/>
      <c r="C176" s="617"/>
      <c r="D176" s="617"/>
      <c r="E176" s="617"/>
      <c r="F176" s="617"/>
      <c r="G176" s="617"/>
      <c r="I176" s="333" t="s">
        <v>15</v>
      </c>
      <c r="J176" s="21">
        <v>4856</v>
      </c>
      <c r="K176" s="50">
        <v>4864</v>
      </c>
      <c r="L176" s="50">
        <v>4867</v>
      </c>
      <c r="M176" s="50">
        <v>4884</v>
      </c>
      <c r="N176" s="50">
        <v>4884</v>
      </c>
      <c r="O176" s="50">
        <v>4906</v>
      </c>
      <c r="Q176" s="481"/>
      <c r="R176" s="484"/>
      <c r="S176" s="484"/>
      <c r="T176" s="484"/>
      <c r="U176" s="484"/>
      <c r="V176" s="484"/>
      <c r="W176" s="484"/>
      <c r="X176" s="484"/>
      <c r="Y176" s="484"/>
    </row>
    <row r="177" spans="1:25" ht="18" hidden="1" customHeight="1" x14ac:dyDescent="0.2">
      <c r="A177" s="617"/>
      <c r="B177" s="617"/>
      <c r="C177" s="617"/>
      <c r="D177" s="617"/>
      <c r="E177" s="617"/>
      <c r="F177" s="617"/>
      <c r="G177" s="617"/>
      <c r="I177" s="333" t="s">
        <v>42</v>
      </c>
      <c r="J177" s="21">
        <v>6408</v>
      </c>
      <c r="K177" s="50">
        <v>6434</v>
      </c>
      <c r="L177" s="50">
        <v>6441</v>
      </c>
      <c r="M177" s="50">
        <v>6443</v>
      </c>
      <c r="N177" s="50">
        <v>6443</v>
      </c>
      <c r="O177" s="50">
        <v>6479</v>
      </c>
      <c r="Q177" s="484"/>
      <c r="R177" s="484"/>
      <c r="S177" s="484"/>
      <c r="T177" s="484"/>
      <c r="U177" s="484"/>
      <c r="V177" s="484"/>
      <c r="W177" s="484"/>
      <c r="X177" s="484"/>
      <c r="Y177" s="484"/>
    </row>
    <row r="178" spans="1:25" ht="18" hidden="1" customHeight="1" x14ac:dyDescent="0.2">
      <c r="A178" s="617"/>
      <c r="B178" s="617"/>
      <c r="C178" s="617"/>
      <c r="D178" s="617"/>
      <c r="E178" s="617"/>
      <c r="F178" s="617"/>
      <c r="G178" s="617"/>
      <c r="I178" s="333" t="s">
        <v>51</v>
      </c>
      <c r="J178" s="21">
        <v>16583</v>
      </c>
      <c r="K178" s="50">
        <v>16686</v>
      </c>
      <c r="L178" s="50">
        <v>16926</v>
      </c>
      <c r="M178" s="50">
        <v>17009</v>
      </c>
      <c r="N178" s="50">
        <v>17009</v>
      </c>
      <c r="O178" s="50">
        <v>17057</v>
      </c>
      <c r="Q178" s="484"/>
      <c r="R178" s="484"/>
      <c r="S178" s="484"/>
      <c r="T178" s="484"/>
      <c r="U178" s="484"/>
      <c r="V178" s="484"/>
      <c r="W178" s="484"/>
      <c r="X178" s="484"/>
      <c r="Y178" s="484"/>
    </row>
    <row r="179" spans="1:25" ht="18" hidden="1" customHeight="1" x14ac:dyDescent="0.2">
      <c r="A179" s="617"/>
      <c r="B179" s="617"/>
      <c r="C179" s="617"/>
      <c r="D179" s="617"/>
      <c r="E179" s="617"/>
      <c r="F179" s="617"/>
      <c r="G179" s="617"/>
      <c r="I179" s="333" t="s">
        <v>52</v>
      </c>
      <c r="J179" s="21">
        <v>3893</v>
      </c>
      <c r="K179" s="50">
        <v>3896</v>
      </c>
      <c r="L179" s="50">
        <v>3909</v>
      </c>
      <c r="M179" s="50">
        <v>3916</v>
      </c>
      <c r="N179" s="50">
        <v>3916</v>
      </c>
      <c r="O179" s="50">
        <v>4324</v>
      </c>
      <c r="Q179" s="484"/>
      <c r="R179" s="484"/>
      <c r="S179" s="484"/>
      <c r="T179" s="484"/>
      <c r="U179" s="484"/>
      <c r="V179" s="484"/>
      <c r="W179" s="484"/>
      <c r="X179" s="484"/>
      <c r="Y179" s="484"/>
    </row>
    <row r="180" spans="1:25" ht="18" hidden="1" customHeight="1" x14ac:dyDescent="0.2">
      <c r="A180" s="617"/>
      <c r="B180" s="617"/>
      <c r="C180" s="617"/>
      <c r="D180" s="617"/>
      <c r="E180" s="617"/>
      <c r="F180" s="617"/>
      <c r="G180" s="617"/>
      <c r="I180" s="333" t="s">
        <v>39</v>
      </c>
      <c r="J180" s="21">
        <v>1771</v>
      </c>
      <c r="K180" s="50">
        <v>1773</v>
      </c>
      <c r="L180" s="50">
        <v>1781</v>
      </c>
      <c r="M180" s="50">
        <v>1782</v>
      </c>
      <c r="N180" s="50">
        <v>1782</v>
      </c>
      <c r="O180" s="50">
        <v>1791</v>
      </c>
    </row>
    <row r="181" spans="1:25" ht="18" hidden="1" customHeight="1" x14ac:dyDescent="0.2">
      <c r="A181" s="617"/>
      <c r="B181" s="617"/>
      <c r="C181" s="617"/>
      <c r="D181" s="617"/>
      <c r="E181" s="617"/>
      <c r="F181" s="617"/>
      <c r="G181" s="617"/>
      <c r="I181" s="333" t="s">
        <v>16</v>
      </c>
      <c r="J181" s="21">
        <v>8192</v>
      </c>
      <c r="K181" s="50">
        <v>8205</v>
      </c>
      <c r="L181" s="50">
        <v>8209</v>
      </c>
      <c r="M181" s="50">
        <v>8221</v>
      </c>
      <c r="N181" s="50">
        <v>8221</v>
      </c>
      <c r="O181" s="50">
        <v>8245</v>
      </c>
    </row>
    <row r="182" spans="1:25" ht="18" hidden="1" customHeight="1" x14ac:dyDescent="0.2">
      <c r="A182" s="617"/>
      <c r="B182" s="617"/>
      <c r="C182" s="617"/>
      <c r="D182" s="617"/>
      <c r="E182" s="617"/>
      <c r="F182" s="617"/>
      <c r="G182" s="617"/>
      <c r="I182" s="333" t="s">
        <v>53</v>
      </c>
      <c r="J182" s="21">
        <v>48130</v>
      </c>
      <c r="K182" s="50">
        <v>48253</v>
      </c>
      <c r="L182" s="50">
        <v>48505</v>
      </c>
      <c r="M182" s="50">
        <v>48692</v>
      </c>
      <c r="N182" s="50">
        <v>48692</v>
      </c>
      <c r="O182" s="50">
        <v>48910</v>
      </c>
    </row>
    <row r="183" spans="1:25" ht="18" hidden="1" customHeight="1" x14ac:dyDescent="0.2">
      <c r="A183" s="617"/>
      <c r="B183" s="617"/>
      <c r="C183" s="617"/>
      <c r="D183" s="617"/>
      <c r="E183" s="617"/>
      <c r="F183" s="617"/>
      <c r="G183" s="617"/>
      <c r="I183" s="333" t="s">
        <v>54</v>
      </c>
      <c r="J183" s="21">
        <v>29242</v>
      </c>
      <c r="K183" s="50">
        <v>29357</v>
      </c>
      <c r="L183" s="50">
        <v>29452</v>
      </c>
      <c r="M183" s="50">
        <v>29507</v>
      </c>
      <c r="N183" s="50">
        <v>29507</v>
      </c>
      <c r="O183" s="50">
        <v>29703</v>
      </c>
    </row>
    <row r="184" spans="1:25" ht="18" hidden="1" customHeight="1" x14ac:dyDescent="0.2">
      <c r="A184" s="617"/>
      <c r="B184" s="617"/>
      <c r="C184" s="617"/>
      <c r="D184" s="617"/>
      <c r="E184" s="617"/>
      <c r="F184" s="617"/>
      <c r="G184" s="617"/>
      <c r="I184" s="333" t="s">
        <v>55</v>
      </c>
      <c r="J184" s="21">
        <v>10166</v>
      </c>
      <c r="K184" s="50">
        <v>10183</v>
      </c>
      <c r="L184" s="50">
        <v>10201</v>
      </c>
      <c r="M184" s="50">
        <v>10218</v>
      </c>
      <c r="N184" s="50">
        <v>10218</v>
      </c>
      <c r="O184" s="50">
        <v>10289</v>
      </c>
    </row>
    <row r="185" spans="1:25" ht="18" hidden="1" customHeight="1" x14ac:dyDescent="0.2">
      <c r="A185" s="617"/>
      <c r="B185" s="617"/>
      <c r="C185" s="617"/>
      <c r="D185" s="617"/>
      <c r="E185" s="617"/>
      <c r="F185" s="617"/>
      <c r="G185" s="617"/>
      <c r="I185" s="94" t="s">
        <v>56</v>
      </c>
      <c r="J185" s="21">
        <v>5146</v>
      </c>
      <c r="K185" s="50">
        <v>5156</v>
      </c>
      <c r="L185" s="50">
        <v>5169</v>
      </c>
      <c r="M185" s="50">
        <v>5174</v>
      </c>
      <c r="N185" s="50">
        <v>5174</v>
      </c>
      <c r="O185" s="50">
        <v>5176</v>
      </c>
    </row>
    <row r="186" spans="1:25" ht="3" hidden="1" customHeight="1" x14ac:dyDescent="0.2">
      <c r="A186" s="617"/>
      <c r="B186" s="617"/>
      <c r="C186" s="617"/>
      <c r="D186" s="617"/>
      <c r="E186" s="617"/>
      <c r="F186" s="617"/>
      <c r="G186" s="617"/>
      <c r="I186" s="334"/>
      <c r="J186" s="336"/>
      <c r="K186" s="483"/>
      <c r="L186" s="483"/>
      <c r="M186" s="483"/>
      <c r="N186" s="483"/>
      <c r="O186" s="483"/>
    </row>
    <row r="187" spans="1:25" ht="11.1" hidden="1" customHeight="1" x14ac:dyDescent="0.2">
      <c r="A187" s="617"/>
      <c r="B187" s="617"/>
      <c r="C187" s="617"/>
      <c r="D187" s="617"/>
      <c r="E187" s="617"/>
      <c r="F187" s="617"/>
      <c r="G187" s="617"/>
      <c r="I187" s="63"/>
      <c r="J187" s="332"/>
      <c r="K187" s="1"/>
      <c r="L187" s="1"/>
      <c r="M187" s="1"/>
      <c r="N187" s="1"/>
      <c r="O187" s="331" t="s">
        <v>49</v>
      </c>
    </row>
    <row r="188" spans="1:25" ht="3.75" hidden="1" customHeight="1" x14ac:dyDescent="0.2">
      <c r="A188" s="617"/>
      <c r="B188" s="617"/>
      <c r="C188" s="617"/>
      <c r="D188" s="617"/>
      <c r="E188" s="617"/>
      <c r="F188" s="617"/>
      <c r="G188" s="617"/>
      <c r="I188" s="341"/>
      <c r="J188" s="342"/>
      <c r="K188" s="342"/>
      <c r="L188" s="342"/>
      <c r="M188" s="342"/>
      <c r="N188" s="342"/>
      <c r="O188" s="342"/>
    </row>
    <row r="189" spans="1:25" ht="13.5" hidden="1" customHeight="1" x14ac:dyDescent="0.2">
      <c r="A189" s="617"/>
      <c r="B189" s="617"/>
      <c r="C189" s="617"/>
      <c r="D189" s="617"/>
      <c r="E189" s="617"/>
      <c r="F189" s="617"/>
      <c r="G189" s="617"/>
      <c r="I189" s="637" t="s">
        <v>305</v>
      </c>
      <c r="J189" s="638"/>
      <c r="K189" s="638"/>
      <c r="L189" s="638"/>
      <c r="M189" s="638"/>
      <c r="N189" s="638"/>
      <c r="O189" s="638"/>
    </row>
    <row r="190" spans="1:25" ht="11.25" hidden="1" customHeight="1" x14ac:dyDescent="0.2">
      <c r="A190" s="617"/>
      <c r="B190" s="617"/>
      <c r="C190" s="617"/>
      <c r="D190" s="617"/>
      <c r="E190" s="617"/>
      <c r="F190" s="617"/>
      <c r="G190" s="617"/>
      <c r="I190" s="86" t="s">
        <v>47</v>
      </c>
      <c r="J190" s="340"/>
      <c r="K190" s="340"/>
      <c r="L190" s="340"/>
      <c r="M190" s="340"/>
      <c r="N190" s="340"/>
      <c r="O190" s="340"/>
    </row>
    <row r="191" spans="1:25" ht="4.5" hidden="1" customHeight="1" x14ac:dyDescent="0.2">
      <c r="A191" s="617"/>
      <c r="B191" s="617"/>
      <c r="C191" s="617"/>
      <c r="D191" s="617"/>
      <c r="E191" s="617"/>
      <c r="F191" s="617"/>
      <c r="G191" s="617"/>
      <c r="I191" s="15"/>
      <c r="J191" s="332"/>
      <c r="K191" s="332"/>
      <c r="L191" s="332"/>
      <c r="M191" s="332"/>
      <c r="N191" s="332"/>
      <c r="O191" s="67"/>
    </row>
    <row r="192" spans="1:25" ht="15" hidden="1" customHeight="1" x14ac:dyDescent="0.2">
      <c r="A192" s="617"/>
      <c r="B192" s="617"/>
      <c r="C192" s="617"/>
      <c r="D192" s="617"/>
      <c r="E192" s="617"/>
      <c r="F192" s="617"/>
      <c r="G192" s="617"/>
      <c r="I192" s="634" t="s">
        <v>48</v>
      </c>
      <c r="J192" s="60" t="s">
        <v>29</v>
      </c>
      <c r="K192" s="60" t="s">
        <v>30</v>
      </c>
      <c r="L192" s="60" t="s">
        <v>31</v>
      </c>
      <c r="M192" s="54" t="s">
        <v>32</v>
      </c>
      <c r="N192" s="54" t="s">
        <v>33</v>
      </c>
      <c r="O192" s="55" t="s">
        <v>45</v>
      </c>
    </row>
    <row r="193" spans="1:15" ht="4.5" hidden="1" customHeight="1" x14ac:dyDescent="0.2">
      <c r="A193" s="617"/>
      <c r="B193" s="617"/>
      <c r="C193" s="617"/>
      <c r="D193" s="617"/>
      <c r="E193" s="617"/>
      <c r="F193" s="617"/>
      <c r="G193" s="617"/>
      <c r="I193" s="635"/>
      <c r="J193" s="66"/>
      <c r="K193" s="66"/>
      <c r="L193" s="66"/>
      <c r="M193" s="64"/>
      <c r="N193" s="64"/>
      <c r="O193" s="65"/>
    </row>
    <row r="194" spans="1:15" ht="17.100000000000001" hidden="1" customHeight="1" x14ac:dyDescent="0.2">
      <c r="A194" s="617"/>
      <c r="B194" s="617"/>
      <c r="C194" s="617"/>
      <c r="D194" s="617"/>
      <c r="E194" s="617"/>
      <c r="F194" s="617"/>
      <c r="G194" s="617"/>
      <c r="I194" s="329">
        <v>2018</v>
      </c>
      <c r="J194" s="332"/>
      <c r="K194" s="332"/>
      <c r="L194" s="332"/>
      <c r="M194" s="332"/>
      <c r="N194" s="332"/>
      <c r="O194" s="332"/>
    </row>
    <row r="195" spans="1:15" ht="17.100000000000001" hidden="1" customHeight="1" x14ac:dyDescent="0.2">
      <c r="A195" s="617"/>
      <c r="B195" s="617"/>
      <c r="C195" s="617"/>
      <c r="D195" s="617"/>
      <c r="E195" s="617"/>
      <c r="F195" s="617"/>
      <c r="G195" s="617"/>
      <c r="H195" s="343"/>
      <c r="I195" s="329" t="s">
        <v>2</v>
      </c>
      <c r="J195" s="57">
        <v>384869</v>
      </c>
      <c r="K195" s="57">
        <v>384544</v>
      </c>
      <c r="L195" s="57">
        <v>385420</v>
      </c>
      <c r="M195" s="57">
        <v>386281</v>
      </c>
      <c r="N195" s="57">
        <v>384282</v>
      </c>
      <c r="O195" s="57">
        <v>383959</v>
      </c>
    </row>
    <row r="196" spans="1:15" ht="17.100000000000001" hidden="1" customHeight="1" x14ac:dyDescent="0.2">
      <c r="A196" s="617"/>
      <c r="B196" s="617"/>
      <c r="C196" s="617"/>
      <c r="D196" s="617"/>
      <c r="E196" s="617"/>
      <c r="F196" s="617"/>
      <c r="G196" s="617"/>
      <c r="I196" s="333" t="s">
        <v>50</v>
      </c>
      <c r="J196" s="21">
        <v>117385</v>
      </c>
      <c r="K196" s="21">
        <v>116871</v>
      </c>
      <c r="L196" s="21">
        <v>117404</v>
      </c>
      <c r="M196" s="21">
        <v>117890</v>
      </c>
      <c r="N196" s="21">
        <v>117870</v>
      </c>
      <c r="O196" s="21">
        <v>118167</v>
      </c>
    </row>
    <row r="197" spans="1:15" ht="17.100000000000001" hidden="1" customHeight="1" x14ac:dyDescent="0.2">
      <c r="A197" s="617"/>
      <c r="B197" s="617"/>
      <c r="C197" s="617"/>
      <c r="D197" s="617"/>
      <c r="E197" s="617"/>
      <c r="F197" s="617"/>
      <c r="G197" s="617"/>
      <c r="I197" s="333" t="s">
        <v>14</v>
      </c>
      <c r="J197" s="21">
        <v>18817</v>
      </c>
      <c r="K197" s="21">
        <v>18857</v>
      </c>
      <c r="L197" s="21">
        <v>18901</v>
      </c>
      <c r="M197" s="21">
        <v>18937</v>
      </c>
      <c r="N197" s="21">
        <v>18927</v>
      </c>
      <c r="O197" s="21">
        <v>18564</v>
      </c>
    </row>
    <row r="198" spans="1:15" ht="17.100000000000001" hidden="1" customHeight="1" x14ac:dyDescent="0.2">
      <c r="A198" s="617"/>
      <c r="B198" s="617"/>
      <c r="C198" s="617"/>
      <c r="D198" s="617"/>
      <c r="E198" s="617"/>
      <c r="F198" s="617"/>
      <c r="G198" s="617"/>
      <c r="I198" s="333" t="s">
        <v>20</v>
      </c>
      <c r="J198" s="21">
        <v>21984</v>
      </c>
      <c r="K198" s="21">
        <v>22006</v>
      </c>
      <c r="L198" s="21">
        <v>22038</v>
      </c>
      <c r="M198" s="21">
        <v>21910</v>
      </c>
      <c r="N198" s="21">
        <v>21456</v>
      </c>
      <c r="O198" s="21">
        <v>21542</v>
      </c>
    </row>
    <row r="199" spans="1:15" ht="17.100000000000001" hidden="1" customHeight="1" x14ac:dyDescent="0.2">
      <c r="A199" s="617"/>
      <c r="B199" s="617"/>
      <c r="C199" s="617"/>
      <c r="D199" s="617"/>
      <c r="E199" s="617"/>
      <c r="F199" s="617"/>
      <c r="G199" s="617"/>
      <c r="I199" s="333" t="s">
        <v>15</v>
      </c>
      <c r="J199" s="21">
        <v>4983</v>
      </c>
      <c r="K199" s="21">
        <v>4983</v>
      </c>
      <c r="L199" s="21">
        <v>5005</v>
      </c>
      <c r="M199" s="21">
        <v>5027</v>
      </c>
      <c r="N199" s="21">
        <v>5033</v>
      </c>
      <c r="O199" s="21">
        <v>4881</v>
      </c>
    </row>
    <row r="200" spans="1:15" ht="17.100000000000001" hidden="1" customHeight="1" x14ac:dyDescent="0.2">
      <c r="A200" s="617"/>
      <c r="B200" s="617"/>
      <c r="C200" s="617"/>
      <c r="D200" s="617"/>
      <c r="E200" s="617"/>
      <c r="F200" s="617"/>
      <c r="G200" s="617"/>
      <c r="I200" s="333" t="s">
        <v>42</v>
      </c>
      <c r="J200" s="21">
        <v>6538</v>
      </c>
      <c r="K200" s="21">
        <v>6501</v>
      </c>
      <c r="L200" s="21">
        <v>6486</v>
      </c>
      <c r="M200" s="21">
        <v>6474</v>
      </c>
      <c r="N200" s="21">
        <v>6470</v>
      </c>
      <c r="O200" s="21">
        <v>6412</v>
      </c>
    </row>
    <row r="201" spans="1:15" ht="17.100000000000001" hidden="1" customHeight="1" x14ac:dyDescent="0.2">
      <c r="A201" s="617"/>
      <c r="B201" s="617"/>
      <c r="C201" s="617"/>
      <c r="D201" s="617"/>
      <c r="E201" s="617"/>
      <c r="F201" s="617"/>
      <c r="G201" s="617"/>
      <c r="I201" s="333" t="s">
        <v>51</v>
      </c>
      <c r="J201" s="21">
        <v>17212</v>
      </c>
      <c r="K201" s="21">
        <v>17220</v>
      </c>
      <c r="L201" s="21">
        <v>17260</v>
      </c>
      <c r="M201" s="21">
        <v>17277</v>
      </c>
      <c r="N201" s="21">
        <v>16757</v>
      </c>
      <c r="O201" s="21">
        <v>16764</v>
      </c>
    </row>
    <row r="202" spans="1:15" ht="17.100000000000001" hidden="1" customHeight="1" x14ac:dyDescent="0.2">
      <c r="A202" s="617"/>
      <c r="B202" s="617"/>
      <c r="C202" s="617"/>
      <c r="D202" s="617"/>
      <c r="E202" s="617"/>
      <c r="F202" s="617"/>
      <c r="G202" s="617"/>
      <c r="I202" s="333" t="s">
        <v>52</v>
      </c>
      <c r="J202" s="21">
        <v>4366</v>
      </c>
      <c r="K202" s="21">
        <v>4370</v>
      </c>
      <c r="L202" s="21">
        <v>4372</v>
      </c>
      <c r="M202" s="21">
        <v>4524</v>
      </c>
      <c r="N202" s="21">
        <v>4524</v>
      </c>
      <c r="O202" s="21">
        <v>4413</v>
      </c>
    </row>
    <row r="203" spans="1:15" ht="17.100000000000001" hidden="1" customHeight="1" x14ac:dyDescent="0.2">
      <c r="A203" s="617"/>
      <c r="B203" s="617"/>
      <c r="C203" s="617"/>
      <c r="D203" s="617"/>
      <c r="E203" s="617"/>
      <c r="F203" s="617"/>
      <c r="G203" s="617"/>
      <c r="I203" s="333" t="s">
        <v>39</v>
      </c>
      <c r="J203" s="21">
        <v>1901</v>
      </c>
      <c r="K203" s="21">
        <v>1879</v>
      </c>
      <c r="L203" s="21">
        <v>1889</v>
      </c>
      <c r="M203" s="21">
        <v>1907</v>
      </c>
      <c r="N203" s="21">
        <v>1853</v>
      </c>
      <c r="O203" s="21">
        <v>1851</v>
      </c>
    </row>
    <row r="204" spans="1:15" ht="17.100000000000001" hidden="1" customHeight="1" x14ac:dyDescent="0.2">
      <c r="A204" s="617"/>
      <c r="B204" s="617"/>
      <c r="C204" s="617"/>
      <c r="D204" s="617"/>
      <c r="E204" s="617"/>
      <c r="F204" s="617"/>
      <c r="G204" s="617"/>
      <c r="I204" s="333" t="s">
        <v>16</v>
      </c>
      <c r="J204" s="21">
        <v>8334</v>
      </c>
      <c r="K204" s="21">
        <v>8336</v>
      </c>
      <c r="L204" s="21">
        <v>8349</v>
      </c>
      <c r="M204" s="21">
        <v>8372</v>
      </c>
      <c r="N204" s="21">
        <v>8390</v>
      </c>
      <c r="O204" s="21">
        <v>8273</v>
      </c>
    </row>
    <row r="205" spans="1:15" ht="17.100000000000001" hidden="1" customHeight="1" x14ac:dyDescent="0.2">
      <c r="A205" s="617"/>
      <c r="B205" s="617"/>
      <c r="C205" s="617"/>
      <c r="D205" s="617"/>
      <c r="E205" s="617"/>
      <c r="F205" s="617"/>
      <c r="G205" s="617"/>
      <c r="I205" s="333" t="s">
        <v>53</v>
      </c>
      <c r="J205" s="21">
        <v>49852</v>
      </c>
      <c r="K205" s="21">
        <v>49953</v>
      </c>
      <c r="L205" s="21">
        <v>50135</v>
      </c>
      <c r="M205" s="21">
        <v>50260</v>
      </c>
      <c r="N205" s="21">
        <v>50339</v>
      </c>
      <c r="O205" s="21">
        <v>50442</v>
      </c>
    </row>
    <row r="206" spans="1:15" ht="17.100000000000001" hidden="1" customHeight="1" x14ac:dyDescent="0.2">
      <c r="A206" s="617"/>
      <c r="B206" s="617"/>
      <c r="C206" s="617"/>
      <c r="D206" s="617"/>
      <c r="E206" s="617"/>
      <c r="F206" s="617"/>
      <c r="G206" s="617"/>
      <c r="I206" s="333" t="s">
        <v>54</v>
      </c>
      <c r="J206" s="21">
        <v>30029</v>
      </c>
      <c r="K206" s="21">
        <v>30075</v>
      </c>
      <c r="L206" s="21">
        <v>30073</v>
      </c>
      <c r="M206" s="21">
        <v>30168</v>
      </c>
      <c r="N206" s="21">
        <v>29624</v>
      </c>
      <c r="O206" s="21">
        <v>29608</v>
      </c>
    </row>
    <row r="207" spans="1:15" ht="17.100000000000001" hidden="1" customHeight="1" x14ac:dyDescent="0.2">
      <c r="A207" s="617"/>
      <c r="B207" s="617"/>
      <c r="C207" s="617"/>
      <c r="D207" s="617"/>
      <c r="E207" s="617"/>
      <c r="F207" s="617"/>
      <c r="G207" s="617"/>
      <c r="I207" s="333" t="s">
        <v>55</v>
      </c>
      <c r="J207" s="21">
        <v>10387</v>
      </c>
      <c r="K207" s="21">
        <v>10395</v>
      </c>
      <c r="L207" s="21">
        <v>10407</v>
      </c>
      <c r="M207" s="21">
        <v>10419</v>
      </c>
      <c r="N207" s="21">
        <v>9954</v>
      </c>
      <c r="O207" s="21">
        <v>9946</v>
      </c>
    </row>
    <row r="208" spans="1:15" ht="17.100000000000001" hidden="1" customHeight="1" x14ac:dyDescent="0.2">
      <c r="A208" s="617"/>
      <c r="B208" s="617"/>
      <c r="C208" s="617"/>
      <c r="D208" s="617"/>
      <c r="E208" s="617"/>
      <c r="F208" s="617"/>
      <c r="G208" s="617"/>
      <c r="I208" s="94" t="s">
        <v>56</v>
      </c>
      <c r="J208" s="21">
        <v>5242</v>
      </c>
      <c r="K208" s="21">
        <v>5259</v>
      </c>
      <c r="L208" s="21">
        <v>5262</v>
      </c>
      <c r="M208" s="21">
        <v>5277</v>
      </c>
      <c r="N208" s="21">
        <v>5246</v>
      </c>
      <c r="O208" s="21">
        <v>5257</v>
      </c>
    </row>
    <row r="209" spans="1:15" ht="17.100000000000001" hidden="1" customHeight="1" x14ac:dyDescent="0.2">
      <c r="A209" s="617"/>
      <c r="B209" s="617"/>
      <c r="C209" s="617"/>
      <c r="D209" s="617"/>
      <c r="E209" s="617"/>
      <c r="F209" s="617"/>
      <c r="G209" s="617"/>
      <c r="I209" s="94" t="s">
        <v>206</v>
      </c>
      <c r="J209" s="21">
        <v>87839</v>
      </c>
      <c r="K209" s="21">
        <v>87839</v>
      </c>
      <c r="L209" s="21">
        <v>87839</v>
      </c>
      <c r="M209" s="21">
        <v>87839</v>
      </c>
      <c r="N209" s="21">
        <v>87839</v>
      </c>
      <c r="O209" s="21">
        <v>87839</v>
      </c>
    </row>
    <row r="210" spans="1:15" ht="4.5" hidden="1" customHeight="1" x14ac:dyDescent="0.2">
      <c r="A210" s="617"/>
      <c r="B210" s="617"/>
      <c r="C210" s="617"/>
      <c r="D210" s="617"/>
      <c r="E210" s="617"/>
      <c r="F210" s="617"/>
      <c r="G210" s="617"/>
      <c r="I210" s="334"/>
      <c r="J210" s="336"/>
      <c r="K210" s="336"/>
      <c r="L210" s="336"/>
      <c r="M210" s="336"/>
      <c r="N210" s="336"/>
      <c r="O210" s="336"/>
    </row>
    <row r="211" spans="1:15" ht="11.1" hidden="1" customHeight="1" x14ac:dyDescent="0.2">
      <c r="A211" s="617"/>
      <c r="B211" s="617"/>
      <c r="C211" s="617"/>
      <c r="D211" s="617"/>
      <c r="E211" s="617"/>
      <c r="F211" s="617"/>
      <c r="G211" s="617"/>
      <c r="I211" s="63"/>
      <c r="J211" s="332"/>
      <c r="K211" s="332"/>
      <c r="L211" s="332"/>
      <c r="M211" s="332"/>
      <c r="N211" s="332"/>
      <c r="O211" s="361" t="s">
        <v>49</v>
      </c>
    </row>
    <row r="212" spans="1:15" ht="11.25" hidden="1" customHeight="1" x14ac:dyDescent="0.2">
      <c r="A212" s="617"/>
      <c r="B212" s="617"/>
      <c r="C212" s="617"/>
      <c r="D212" s="617"/>
      <c r="E212" s="617"/>
      <c r="F212" s="617"/>
      <c r="G212" s="617"/>
      <c r="I212" s="63"/>
      <c r="J212" s="332"/>
      <c r="K212" s="332"/>
      <c r="L212" s="332"/>
      <c r="M212" s="332"/>
      <c r="N212" s="332"/>
      <c r="O212" s="361"/>
    </row>
    <row r="213" spans="1:15" ht="11.25" hidden="1" customHeight="1" x14ac:dyDescent="0.2">
      <c r="A213" s="617"/>
      <c r="B213" s="617"/>
      <c r="C213" s="617"/>
      <c r="D213" s="617"/>
      <c r="E213" s="617"/>
      <c r="F213" s="617"/>
      <c r="G213" s="617"/>
      <c r="I213" s="63"/>
      <c r="J213" s="332"/>
      <c r="K213" s="332"/>
      <c r="L213" s="332"/>
      <c r="M213" s="332"/>
      <c r="N213" s="332"/>
      <c r="O213" s="361"/>
    </row>
    <row r="214" spans="1:15" ht="11.25" hidden="1" customHeight="1" x14ac:dyDescent="0.2">
      <c r="A214" s="617"/>
      <c r="B214" s="617"/>
      <c r="C214" s="617"/>
      <c r="D214" s="617"/>
      <c r="E214" s="617"/>
      <c r="F214" s="617"/>
      <c r="G214" s="617"/>
      <c r="I214" s="63"/>
      <c r="J214" s="332"/>
      <c r="K214" s="332"/>
      <c r="L214" s="332"/>
      <c r="M214" s="332"/>
      <c r="N214" s="332"/>
      <c r="O214" s="361"/>
    </row>
    <row r="215" spans="1:15" ht="13.5" customHeight="1" x14ac:dyDescent="0.2">
      <c r="A215" s="636" t="s">
        <v>311</v>
      </c>
      <c r="B215" s="636"/>
      <c r="C215" s="636"/>
      <c r="D215" s="636"/>
      <c r="E215" s="636"/>
      <c r="F215" s="636"/>
      <c r="G215" s="636"/>
      <c r="I215" s="636" t="str">
        <f>A215</f>
        <v>16.3 PUNO: USUARIOS DE ENERGÍA ELÉCTRICA MENSUAL, SEGÚN LOCALIDADES, 2019 - 2024</v>
      </c>
      <c r="J215" s="636"/>
      <c r="K215" s="636"/>
      <c r="L215" s="636"/>
      <c r="M215" s="636"/>
      <c r="N215" s="636"/>
      <c r="O215" s="636"/>
    </row>
    <row r="216" spans="1:15" ht="10.5" customHeight="1" x14ac:dyDescent="0.2">
      <c r="A216" s="86" t="s">
        <v>331</v>
      </c>
      <c r="B216" s="52"/>
      <c r="C216" s="52"/>
      <c r="D216" s="52"/>
      <c r="E216" s="52"/>
      <c r="F216" s="52"/>
      <c r="G216" s="52"/>
      <c r="I216" s="86" t="s">
        <v>331</v>
      </c>
      <c r="J216" s="52"/>
      <c r="K216" s="52"/>
      <c r="L216" s="52"/>
      <c r="M216" s="52"/>
      <c r="N216" s="52"/>
      <c r="O216" s="340"/>
    </row>
    <row r="217" spans="1:15" ht="5.0999999999999996" customHeight="1" x14ac:dyDescent="0.2">
      <c r="A217" s="15"/>
      <c r="B217" s="15"/>
      <c r="C217" s="15"/>
      <c r="D217" s="15"/>
      <c r="E217" s="15"/>
      <c r="F217" s="15"/>
      <c r="G217" s="15"/>
      <c r="I217" s="15"/>
      <c r="J217" s="332"/>
      <c r="K217" s="332"/>
      <c r="L217" s="332"/>
      <c r="M217" s="332"/>
      <c r="N217" s="332"/>
      <c r="O217" s="67"/>
    </row>
    <row r="218" spans="1:15" ht="16.5" customHeight="1" x14ac:dyDescent="0.2">
      <c r="A218" s="634" t="s">
        <v>48</v>
      </c>
      <c r="B218" s="59" t="s">
        <v>21</v>
      </c>
      <c r="C218" s="60" t="s">
        <v>22</v>
      </c>
      <c r="D218" s="60" t="s">
        <v>23</v>
      </c>
      <c r="E218" s="60" t="s">
        <v>26</v>
      </c>
      <c r="F218" s="60" t="s">
        <v>27</v>
      </c>
      <c r="G218" s="60" t="s">
        <v>28</v>
      </c>
      <c r="I218" s="634" t="s">
        <v>48</v>
      </c>
      <c r="J218" s="60" t="s">
        <v>29</v>
      </c>
      <c r="K218" s="60" t="s">
        <v>30</v>
      </c>
      <c r="L218" s="60" t="s">
        <v>31</v>
      </c>
      <c r="M218" s="54" t="s">
        <v>32</v>
      </c>
      <c r="N218" s="54" t="s">
        <v>33</v>
      </c>
      <c r="O218" s="55" t="s">
        <v>45</v>
      </c>
    </row>
    <row r="219" spans="1:15" ht="5.0999999999999996" customHeight="1" x14ac:dyDescent="0.2">
      <c r="A219" s="635"/>
      <c r="B219" s="66"/>
      <c r="C219" s="66"/>
      <c r="D219" s="66"/>
      <c r="E219" s="66"/>
      <c r="F219" s="66"/>
      <c r="G219" s="66"/>
      <c r="I219" s="635"/>
      <c r="J219" s="66"/>
      <c r="K219" s="66"/>
      <c r="L219" s="66"/>
      <c r="M219" s="64"/>
      <c r="N219" s="64"/>
      <c r="O219" s="65"/>
    </row>
    <row r="220" spans="1:15" ht="17.100000000000001" customHeight="1" x14ac:dyDescent="0.2">
      <c r="A220" s="329">
        <v>2019</v>
      </c>
      <c r="B220" s="56"/>
      <c r="C220" s="56"/>
      <c r="D220" s="56"/>
      <c r="E220" s="56"/>
      <c r="F220" s="56"/>
      <c r="G220" s="56"/>
      <c r="I220" s="329">
        <v>2019</v>
      </c>
      <c r="J220" s="332"/>
      <c r="K220" s="332"/>
      <c r="L220" s="332"/>
      <c r="M220" s="332"/>
      <c r="N220" s="332"/>
      <c r="O220" s="332"/>
    </row>
    <row r="221" spans="1:15" ht="17.100000000000001" customHeight="1" x14ac:dyDescent="0.2">
      <c r="A221" s="329" t="s">
        <v>2</v>
      </c>
      <c r="B221" s="57">
        <v>385254</v>
      </c>
      <c r="C221" s="57">
        <v>385991</v>
      </c>
      <c r="D221" s="57">
        <v>387446</v>
      </c>
      <c r="E221" s="57">
        <v>387973</v>
      </c>
      <c r="F221" s="57">
        <v>388623</v>
      </c>
      <c r="G221" s="57">
        <v>389455</v>
      </c>
      <c r="H221" s="343"/>
      <c r="I221" s="329" t="s">
        <v>2</v>
      </c>
      <c r="J221" s="57">
        <v>390589</v>
      </c>
      <c r="K221" s="57">
        <v>391637</v>
      </c>
      <c r="L221" s="57">
        <v>392857</v>
      </c>
      <c r="M221" s="57">
        <v>393939</v>
      </c>
      <c r="N221" s="57">
        <v>392976</v>
      </c>
      <c r="O221" s="57">
        <v>393975</v>
      </c>
    </row>
    <row r="222" spans="1:15" ht="17.100000000000001" customHeight="1" x14ac:dyDescent="0.2">
      <c r="A222" s="333" t="s">
        <v>50</v>
      </c>
      <c r="B222" s="21">
        <v>118146</v>
      </c>
      <c r="C222" s="21">
        <v>118517</v>
      </c>
      <c r="D222" s="21">
        <v>118833</v>
      </c>
      <c r="E222" s="21">
        <v>118945</v>
      </c>
      <c r="F222" s="21">
        <v>119271</v>
      </c>
      <c r="G222" s="21">
        <v>119689</v>
      </c>
      <c r="I222" s="333" t="s">
        <v>50</v>
      </c>
      <c r="J222" s="21">
        <v>120293</v>
      </c>
      <c r="K222" s="21">
        <v>120705</v>
      </c>
      <c r="L222" s="21">
        <v>121513</v>
      </c>
      <c r="M222" s="22">
        <v>121565</v>
      </c>
      <c r="N222" s="22">
        <v>121761</v>
      </c>
      <c r="O222" s="22">
        <v>122196</v>
      </c>
    </row>
    <row r="223" spans="1:15" ht="17.100000000000001" customHeight="1" x14ac:dyDescent="0.2">
      <c r="A223" s="333" t="s">
        <v>14</v>
      </c>
      <c r="B223" s="21">
        <v>18478</v>
      </c>
      <c r="C223" s="21">
        <v>18505</v>
      </c>
      <c r="D223" s="21">
        <v>18543</v>
      </c>
      <c r="E223" s="21">
        <v>18625</v>
      </c>
      <c r="F223" s="21">
        <v>18632</v>
      </c>
      <c r="G223" s="21">
        <v>18668</v>
      </c>
      <c r="I223" s="333" t="s">
        <v>14</v>
      </c>
      <c r="J223" s="21">
        <v>18687</v>
      </c>
      <c r="K223" s="21">
        <v>18718</v>
      </c>
      <c r="L223" s="21">
        <v>18741</v>
      </c>
      <c r="M223" s="22">
        <v>18765</v>
      </c>
      <c r="N223" s="22">
        <v>18593</v>
      </c>
      <c r="O223" s="22">
        <v>18610</v>
      </c>
    </row>
    <row r="224" spans="1:15" ht="17.100000000000001" customHeight="1" x14ac:dyDescent="0.2">
      <c r="A224" s="333" t="s">
        <v>20</v>
      </c>
      <c r="B224" s="21">
        <v>21509</v>
      </c>
      <c r="C224" s="21">
        <v>21534</v>
      </c>
      <c r="D224" s="21">
        <v>21566</v>
      </c>
      <c r="E224" s="21">
        <v>21604</v>
      </c>
      <c r="F224" s="21">
        <v>21628</v>
      </c>
      <c r="G224" s="21">
        <v>21666</v>
      </c>
      <c r="I224" s="333" t="s">
        <v>20</v>
      </c>
      <c r="J224" s="21">
        <v>21688</v>
      </c>
      <c r="K224" s="21">
        <v>21716</v>
      </c>
      <c r="L224" s="21">
        <v>21753</v>
      </c>
      <c r="M224" s="22">
        <v>21788</v>
      </c>
      <c r="N224" s="22">
        <v>21632</v>
      </c>
      <c r="O224" s="22">
        <v>21630</v>
      </c>
    </row>
    <row r="225" spans="1:15" ht="17.100000000000001" customHeight="1" x14ac:dyDescent="0.2">
      <c r="A225" s="333" t="s">
        <v>15</v>
      </c>
      <c r="B225" s="21">
        <v>4885</v>
      </c>
      <c r="C225" s="21">
        <v>4901</v>
      </c>
      <c r="D225" s="21">
        <v>4922</v>
      </c>
      <c r="E225" s="21">
        <v>4960</v>
      </c>
      <c r="F225" s="21">
        <v>4979</v>
      </c>
      <c r="G225" s="21">
        <v>4997</v>
      </c>
      <c r="I225" s="333" t="s">
        <v>15</v>
      </c>
      <c r="J225" s="21">
        <v>5013</v>
      </c>
      <c r="K225" s="21">
        <v>5043</v>
      </c>
      <c r="L225" s="21">
        <v>5062</v>
      </c>
      <c r="M225" s="22">
        <v>5073</v>
      </c>
      <c r="N225" s="22">
        <v>5001</v>
      </c>
      <c r="O225" s="22">
        <v>4991</v>
      </c>
    </row>
    <row r="226" spans="1:15" ht="17.100000000000001" customHeight="1" x14ac:dyDescent="0.2">
      <c r="A226" s="333" t="s">
        <v>42</v>
      </c>
      <c r="B226" s="21">
        <v>6409</v>
      </c>
      <c r="C226" s="21">
        <v>6400</v>
      </c>
      <c r="D226" s="21">
        <v>6515</v>
      </c>
      <c r="E226" s="21">
        <v>6516</v>
      </c>
      <c r="F226" s="21">
        <v>6496</v>
      </c>
      <c r="G226" s="21">
        <v>6515</v>
      </c>
      <c r="I226" s="333" t="s">
        <v>42</v>
      </c>
      <c r="J226" s="21">
        <v>6517</v>
      </c>
      <c r="K226" s="21">
        <v>6516</v>
      </c>
      <c r="L226" s="21">
        <v>6509</v>
      </c>
      <c r="M226" s="22">
        <v>6525</v>
      </c>
      <c r="N226" s="22">
        <v>6466</v>
      </c>
      <c r="O226" s="22">
        <v>6457</v>
      </c>
    </row>
    <row r="227" spans="1:15" ht="17.100000000000001" customHeight="1" x14ac:dyDescent="0.2">
      <c r="A227" s="333" t="s">
        <v>51</v>
      </c>
      <c r="B227" s="21">
        <v>16719</v>
      </c>
      <c r="C227" s="21">
        <v>16782</v>
      </c>
      <c r="D227" s="21">
        <v>17481</v>
      </c>
      <c r="E227" s="21">
        <v>17545</v>
      </c>
      <c r="F227" s="21">
        <v>17616</v>
      </c>
      <c r="G227" s="21">
        <v>17729</v>
      </c>
      <c r="I227" s="333" t="s">
        <v>51</v>
      </c>
      <c r="J227" s="21">
        <v>18030</v>
      </c>
      <c r="K227" s="21">
        <v>18326</v>
      </c>
      <c r="L227" s="21">
        <v>18383</v>
      </c>
      <c r="M227" s="22">
        <v>18435</v>
      </c>
      <c r="N227" s="22">
        <v>18261</v>
      </c>
      <c r="O227" s="22">
        <v>18247</v>
      </c>
    </row>
    <row r="228" spans="1:15" ht="17.100000000000001" customHeight="1" x14ac:dyDescent="0.2">
      <c r="A228" s="333" t="s">
        <v>52</v>
      </c>
      <c r="B228" s="21">
        <v>4431</v>
      </c>
      <c r="C228" s="21">
        <v>4429</v>
      </c>
      <c r="D228" s="21">
        <v>4442</v>
      </c>
      <c r="E228" s="21">
        <v>4450</v>
      </c>
      <c r="F228" s="21">
        <v>4450</v>
      </c>
      <c r="G228" s="21">
        <v>4456</v>
      </c>
      <c r="I228" s="333" t="s">
        <v>52</v>
      </c>
      <c r="J228" s="21">
        <v>4469</v>
      </c>
      <c r="K228" s="21">
        <v>4479</v>
      </c>
      <c r="L228" s="21">
        <v>4533</v>
      </c>
      <c r="M228" s="22">
        <v>4572</v>
      </c>
      <c r="N228" s="22">
        <v>4519</v>
      </c>
      <c r="O228" s="22">
        <v>4511</v>
      </c>
    </row>
    <row r="229" spans="1:15" ht="17.100000000000001" customHeight="1" x14ac:dyDescent="0.2">
      <c r="A229" s="333" t="s">
        <v>39</v>
      </c>
      <c r="B229" s="21">
        <v>1871</v>
      </c>
      <c r="C229" s="21">
        <v>1876</v>
      </c>
      <c r="D229" s="21">
        <v>1880</v>
      </c>
      <c r="E229" s="21">
        <v>1882</v>
      </c>
      <c r="F229" s="21">
        <v>1859</v>
      </c>
      <c r="G229" s="21">
        <v>1859</v>
      </c>
      <c r="I229" s="333" t="s">
        <v>39</v>
      </c>
      <c r="J229" s="21">
        <v>1861</v>
      </c>
      <c r="K229" s="21">
        <v>1870</v>
      </c>
      <c r="L229" s="21">
        <v>1870</v>
      </c>
      <c r="M229" s="22">
        <v>1875</v>
      </c>
      <c r="N229" s="22">
        <v>1846</v>
      </c>
      <c r="O229" s="22">
        <v>1845</v>
      </c>
    </row>
    <row r="230" spans="1:15" ht="17.100000000000001" customHeight="1" x14ac:dyDescent="0.2">
      <c r="A230" s="333" t="s">
        <v>16</v>
      </c>
      <c r="B230" s="21">
        <v>8290</v>
      </c>
      <c r="C230" s="21">
        <v>8296</v>
      </c>
      <c r="D230" s="21">
        <v>8303</v>
      </c>
      <c r="E230" s="21">
        <v>8313</v>
      </c>
      <c r="F230" s="21">
        <v>8323</v>
      </c>
      <c r="G230" s="21">
        <v>8332</v>
      </c>
      <c r="I230" s="333" t="s">
        <v>16</v>
      </c>
      <c r="J230" s="21">
        <v>8347</v>
      </c>
      <c r="K230" s="21">
        <v>8360</v>
      </c>
      <c r="L230" s="21">
        <v>8375</v>
      </c>
      <c r="M230" s="22">
        <v>8392</v>
      </c>
      <c r="N230" s="22">
        <v>8314</v>
      </c>
      <c r="O230" s="22">
        <v>8326</v>
      </c>
    </row>
    <row r="231" spans="1:15" ht="17.100000000000001" customHeight="1" x14ac:dyDescent="0.2">
      <c r="A231" s="333" t="s">
        <v>53</v>
      </c>
      <c r="B231" s="21">
        <v>50512</v>
      </c>
      <c r="C231" s="21">
        <v>50617</v>
      </c>
      <c r="D231" s="21">
        <v>50732</v>
      </c>
      <c r="E231" s="21">
        <v>50825</v>
      </c>
      <c r="F231" s="21">
        <v>50964</v>
      </c>
      <c r="G231" s="21">
        <v>51082</v>
      </c>
      <c r="I231" s="333" t="s">
        <v>53</v>
      </c>
      <c r="J231" s="21">
        <v>51188</v>
      </c>
      <c r="K231" s="21">
        <v>51303</v>
      </c>
      <c r="L231" s="21">
        <v>51402</v>
      </c>
      <c r="M231" s="22">
        <v>52026</v>
      </c>
      <c r="N231" s="22">
        <v>52118</v>
      </c>
      <c r="O231" s="22">
        <v>52327</v>
      </c>
    </row>
    <row r="232" spans="1:15" ht="17.100000000000001" customHeight="1" x14ac:dyDescent="0.2">
      <c r="A232" s="333" t="s">
        <v>54</v>
      </c>
      <c r="B232" s="21">
        <v>29590</v>
      </c>
      <c r="C232" s="21">
        <v>29690</v>
      </c>
      <c r="D232" s="21">
        <v>29753</v>
      </c>
      <c r="E232" s="21">
        <v>29805</v>
      </c>
      <c r="F232" s="21">
        <v>29857</v>
      </c>
      <c r="G232" s="21">
        <v>29892</v>
      </c>
      <c r="I232" s="333" t="s">
        <v>54</v>
      </c>
      <c r="J232" s="21">
        <v>29913</v>
      </c>
      <c r="K232" s="21">
        <v>29988</v>
      </c>
      <c r="L232" s="21">
        <v>30078</v>
      </c>
      <c r="M232" s="22">
        <v>30080</v>
      </c>
      <c r="N232" s="22">
        <v>29785</v>
      </c>
      <c r="O232" s="22">
        <v>30131</v>
      </c>
    </row>
    <row r="233" spans="1:15" ht="17.100000000000001" customHeight="1" x14ac:dyDescent="0.2">
      <c r="A233" s="333" t="s">
        <v>55</v>
      </c>
      <c r="B233" s="21">
        <v>9881</v>
      </c>
      <c r="C233" s="21">
        <v>9895</v>
      </c>
      <c r="D233" s="21">
        <v>9915</v>
      </c>
      <c r="E233" s="21">
        <v>9938</v>
      </c>
      <c r="F233" s="21">
        <v>9967</v>
      </c>
      <c r="G233" s="21">
        <v>9976</v>
      </c>
      <c r="I233" s="333" t="s">
        <v>55</v>
      </c>
      <c r="J233" s="21">
        <v>9977</v>
      </c>
      <c r="K233" s="21">
        <v>9988</v>
      </c>
      <c r="L233" s="21">
        <v>9996</v>
      </c>
      <c r="M233" s="22">
        <v>10190</v>
      </c>
      <c r="N233" s="22">
        <v>10039</v>
      </c>
      <c r="O233" s="22">
        <v>10052</v>
      </c>
    </row>
    <row r="234" spans="1:15" ht="27" customHeight="1" x14ac:dyDescent="0.2">
      <c r="A234" s="94" t="s">
        <v>56</v>
      </c>
      <c r="B234" s="21">
        <v>5248</v>
      </c>
      <c r="C234" s="21">
        <v>5264</v>
      </c>
      <c r="D234" s="21">
        <v>5276</v>
      </c>
      <c r="E234" s="21">
        <v>5280</v>
      </c>
      <c r="F234" s="21">
        <v>5296</v>
      </c>
      <c r="G234" s="21">
        <v>5309</v>
      </c>
      <c r="I234" s="94" t="s">
        <v>56</v>
      </c>
      <c r="J234" s="21">
        <v>5321</v>
      </c>
      <c r="K234" s="21">
        <v>5340</v>
      </c>
      <c r="L234" s="21">
        <v>5357</v>
      </c>
      <c r="M234" s="22">
        <v>5368</v>
      </c>
      <c r="N234" s="22">
        <v>5356</v>
      </c>
      <c r="O234" s="22">
        <v>5367</v>
      </c>
    </row>
    <row r="235" spans="1:15" ht="17.100000000000001" customHeight="1" x14ac:dyDescent="0.2">
      <c r="A235" s="94" t="s">
        <v>206</v>
      </c>
      <c r="B235" s="21">
        <v>89285</v>
      </c>
      <c r="C235" s="21">
        <v>89285</v>
      </c>
      <c r="D235" s="21">
        <v>89285</v>
      </c>
      <c r="E235" s="21">
        <v>89285</v>
      </c>
      <c r="F235" s="21">
        <v>89285</v>
      </c>
      <c r="G235" s="21">
        <v>89285</v>
      </c>
      <c r="I235" s="94" t="s">
        <v>206</v>
      </c>
      <c r="J235" s="21">
        <v>89285</v>
      </c>
      <c r="K235" s="21">
        <v>89285</v>
      </c>
      <c r="L235" s="21">
        <v>89285</v>
      </c>
      <c r="M235" s="22">
        <v>89285</v>
      </c>
      <c r="N235" s="22">
        <v>89285</v>
      </c>
      <c r="O235" s="22">
        <v>89285</v>
      </c>
    </row>
    <row r="236" spans="1:15" ht="5.0999999999999996" customHeight="1" x14ac:dyDescent="0.2">
      <c r="A236" s="334"/>
      <c r="B236" s="335"/>
      <c r="C236" s="336"/>
      <c r="D236" s="336"/>
      <c r="E236" s="336"/>
      <c r="F236" s="336"/>
      <c r="G236" s="337"/>
      <c r="I236" s="334"/>
      <c r="J236" s="336"/>
      <c r="K236" s="336"/>
      <c r="L236" s="336"/>
      <c r="M236" s="336"/>
      <c r="N236" s="336"/>
      <c r="O236" s="336"/>
    </row>
    <row r="237" spans="1:15" ht="11.1" customHeight="1" x14ac:dyDescent="0.2">
      <c r="A237" s="63"/>
      <c r="B237" s="332"/>
      <c r="C237" s="332"/>
      <c r="D237" s="332"/>
      <c r="E237" s="332"/>
      <c r="F237" s="332"/>
      <c r="G237" s="361" t="s">
        <v>49</v>
      </c>
      <c r="I237" s="63"/>
      <c r="J237" s="332"/>
      <c r="K237" s="332"/>
      <c r="L237" s="332"/>
      <c r="M237" s="332"/>
      <c r="N237" s="332"/>
      <c r="O237" s="361" t="s">
        <v>49</v>
      </c>
    </row>
    <row r="238" spans="1:15" ht="3" customHeight="1" x14ac:dyDescent="0.2">
      <c r="I238" s="338"/>
    </row>
    <row r="239" spans="1:15" ht="13.5" customHeight="1" x14ac:dyDescent="0.2">
      <c r="A239" s="636" t="str">
        <f>A215</f>
        <v>16.3 PUNO: USUARIOS DE ENERGÍA ELÉCTRICA MENSUAL, SEGÚN LOCALIDADES, 2019 - 2024</v>
      </c>
      <c r="B239" s="636"/>
      <c r="C239" s="636"/>
      <c r="D239" s="636"/>
      <c r="E239" s="636"/>
      <c r="F239" s="636"/>
      <c r="G239" s="636"/>
      <c r="I239" s="636" t="str">
        <f>A215</f>
        <v>16.3 PUNO: USUARIOS DE ENERGÍA ELÉCTRICA MENSUAL, SEGÚN LOCALIDADES, 2019 - 2024</v>
      </c>
      <c r="J239" s="636"/>
      <c r="K239" s="636"/>
      <c r="L239" s="636"/>
      <c r="M239" s="636"/>
      <c r="N239" s="636"/>
      <c r="O239" s="636"/>
    </row>
    <row r="240" spans="1:15" ht="9.75" customHeight="1" x14ac:dyDescent="0.2">
      <c r="A240" s="86" t="s">
        <v>331</v>
      </c>
      <c r="B240" s="52"/>
      <c r="C240" s="52"/>
      <c r="D240" s="52"/>
      <c r="E240" s="52"/>
      <c r="F240" s="52"/>
      <c r="G240" s="52"/>
      <c r="I240" s="86" t="s">
        <v>331</v>
      </c>
      <c r="J240" s="340"/>
      <c r="K240" s="340"/>
      <c r="L240" s="340"/>
      <c r="M240" s="340"/>
      <c r="N240" s="340"/>
      <c r="O240" s="340"/>
    </row>
    <row r="241" spans="1:15" ht="5.0999999999999996" customHeight="1" x14ac:dyDescent="0.2">
      <c r="A241" s="15"/>
      <c r="B241" s="15"/>
      <c r="C241" s="15"/>
      <c r="D241" s="15"/>
      <c r="E241" s="15"/>
      <c r="F241" s="15"/>
      <c r="G241" s="15"/>
      <c r="I241" s="15"/>
      <c r="J241" s="332"/>
      <c r="K241" s="332"/>
      <c r="L241" s="332"/>
      <c r="M241" s="332"/>
      <c r="N241" s="332"/>
      <c r="O241" s="67"/>
    </row>
    <row r="242" spans="1:15" ht="15.75" customHeight="1" x14ac:dyDescent="0.2">
      <c r="A242" s="634" t="s">
        <v>48</v>
      </c>
      <c r="B242" s="59" t="s">
        <v>21</v>
      </c>
      <c r="C242" s="60" t="s">
        <v>22</v>
      </c>
      <c r="D242" s="60" t="s">
        <v>23</v>
      </c>
      <c r="E242" s="60" t="s">
        <v>26</v>
      </c>
      <c r="F242" s="60" t="s">
        <v>27</v>
      </c>
      <c r="G242" s="60" t="s">
        <v>28</v>
      </c>
      <c r="I242" s="634" t="s">
        <v>48</v>
      </c>
      <c r="J242" s="60" t="s">
        <v>29</v>
      </c>
      <c r="K242" s="60" t="s">
        <v>30</v>
      </c>
      <c r="L242" s="60" t="s">
        <v>31</v>
      </c>
      <c r="M242" s="54" t="s">
        <v>32</v>
      </c>
      <c r="N242" s="54" t="s">
        <v>33</v>
      </c>
      <c r="O242" s="55" t="s">
        <v>45</v>
      </c>
    </row>
    <row r="243" spans="1:15" ht="5.0999999999999996" customHeight="1" x14ac:dyDescent="0.2">
      <c r="A243" s="635"/>
      <c r="B243" s="66"/>
      <c r="C243" s="66"/>
      <c r="D243" s="66"/>
      <c r="E243" s="66"/>
      <c r="F243" s="66"/>
      <c r="G243" s="66"/>
      <c r="I243" s="635"/>
      <c r="J243" s="66"/>
      <c r="K243" s="66"/>
      <c r="L243" s="66"/>
      <c r="M243" s="64"/>
      <c r="N243" s="64"/>
      <c r="O243" s="65"/>
    </row>
    <row r="244" spans="1:15" ht="17.100000000000001" customHeight="1" x14ac:dyDescent="0.2">
      <c r="A244" s="329">
        <v>2020</v>
      </c>
      <c r="B244" s="56"/>
      <c r="C244" s="56"/>
      <c r="D244" s="56"/>
      <c r="E244" s="56"/>
      <c r="F244" s="56"/>
      <c r="G244" s="56"/>
      <c r="I244" s="329">
        <v>2020</v>
      </c>
      <c r="J244" s="332"/>
      <c r="K244" s="332"/>
      <c r="L244" s="332"/>
      <c r="M244" s="332"/>
      <c r="N244" s="332"/>
      <c r="O244" s="332"/>
    </row>
    <row r="245" spans="1:15" ht="17.100000000000001" customHeight="1" x14ac:dyDescent="0.2">
      <c r="A245" s="329" t="s">
        <v>2</v>
      </c>
      <c r="B245" s="57">
        <v>395221</v>
      </c>
      <c r="C245" s="57">
        <v>397856</v>
      </c>
      <c r="D245" s="57">
        <v>398613</v>
      </c>
      <c r="E245" s="57">
        <v>399032</v>
      </c>
      <c r="F245" s="57">
        <v>398919</v>
      </c>
      <c r="G245" s="57">
        <v>399092</v>
      </c>
      <c r="I245" s="329" t="s">
        <v>2</v>
      </c>
      <c r="J245" s="57">
        <v>399307</v>
      </c>
      <c r="K245" s="57">
        <v>399641</v>
      </c>
      <c r="L245" s="57">
        <v>400375</v>
      </c>
      <c r="M245" s="57">
        <v>401007</v>
      </c>
      <c r="N245" s="57">
        <v>402081</v>
      </c>
      <c r="O245" s="57">
        <v>403141</v>
      </c>
    </row>
    <row r="246" spans="1:15" ht="17.100000000000001" customHeight="1" x14ac:dyDescent="0.2">
      <c r="A246" s="333" t="s">
        <v>50</v>
      </c>
      <c r="B246" s="21">
        <v>122470</v>
      </c>
      <c r="C246" s="21">
        <v>122968</v>
      </c>
      <c r="D246" s="21">
        <v>123154</v>
      </c>
      <c r="E246" s="21">
        <v>123393</v>
      </c>
      <c r="F246" s="21">
        <v>123332</v>
      </c>
      <c r="G246" s="21">
        <v>123465</v>
      </c>
      <c r="I246" s="333" t="s">
        <v>50</v>
      </c>
      <c r="J246" s="21">
        <v>123481</v>
      </c>
      <c r="K246" s="21">
        <v>123483</v>
      </c>
      <c r="L246" s="21">
        <v>123765</v>
      </c>
      <c r="M246" s="310">
        <v>124031</v>
      </c>
      <c r="N246" s="310">
        <v>124519</v>
      </c>
      <c r="O246" s="310">
        <v>124810</v>
      </c>
    </row>
    <row r="247" spans="1:15" ht="17.100000000000001" customHeight="1" x14ac:dyDescent="0.2">
      <c r="A247" s="333" t="s">
        <v>14</v>
      </c>
      <c r="B247" s="21">
        <v>18641</v>
      </c>
      <c r="C247" s="21">
        <v>18676</v>
      </c>
      <c r="D247" s="21">
        <v>18689</v>
      </c>
      <c r="E247" s="21">
        <v>18712</v>
      </c>
      <c r="F247" s="21">
        <v>18718</v>
      </c>
      <c r="G247" s="21">
        <v>18719</v>
      </c>
      <c r="I247" s="333" t="s">
        <v>14</v>
      </c>
      <c r="J247" s="21">
        <v>18754</v>
      </c>
      <c r="K247" s="21">
        <v>18803</v>
      </c>
      <c r="L247" s="21">
        <v>18894</v>
      </c>
      <c r="M247" s="310">
        <v>18928</v>
      </c>
      <c r="N247" s="310">
        <v>18985</v>
      </c>
      <c r="O247" s="310">
        <v>19062</v>
      </c>
    </row>
    <row r="248" spans="1:15" ht="17.100000000000001" customHeight="1" x14ac:dyDescent="0.2">
      <c r="A248" s="333" t="s">
        <v>20</v>
      </c>
      <c r="B248" s="21">
        <v>21667</v>
      </c>
      <c r="C248" s="21">
        <v>21689</v>
      </c>
      <c r="D248" s="21">
        <v>21721</v>
      </c>
      <c r="E248" s="21">
        <v>21719</v>
      </c>
      <c r="F248" s="21">
        <v>21728</v>
      </c>
      <c r="G248" s="21">
        <v>21725</v>
      </c>
      <c r="I248" s="333" t="s">
        <v>20</v>
      </c>
      <c r="J248" s="21">
        <v>21730</v>
      </c>
      <c r="K248" s="21">
        <v>21813</v>
      </c>
      <c r="L248" s="21">
        <v>21866</v>
      </c>
      <c r="M248" s="310">
        <v>21901</v>
      </c>
      <c r="N248" s="310">
        <v>21970</v>
      </c>
      <c r="O248" s="310">
        <v>22027</v>
      </c>
    </row>
    <row r="249" spans="1:15" ht="17.100000000000001" customHeight="1" x14ac:dyDescent="0.2">
      <c r="A249" s="333" t="s">
        <v>15</v>
      </c>
      <c r="B249" s="21">
        <v>5003</v>
      </c>
      <c r="C249" s="21">
        <v>5015</v>
      </c>
      <c r="D249" s="21">
        <v>5035</v>
      </c>
      <c r="E249" s="21">
        <v>5035</v>
      </c>
      <c r="F249" s="21">
        <v>5034</v>
      </c>
      <c r="G249" s="21">
        <v>5034</v>
      </c>
      <c r="I249" s="333" t="s">
        <v>15</v>
      </c>
      <c r="J249" s="21">
        <v>5034</v>
      </c>
      <c r="K249" s="21">
        <v>5034</v>
      </c>
      <c r="L249" s="21">
        <v>5034</v>
      </c>
      <c r="M249" s="310">
        <v>5049</v>
      </c>
      <c r="N249" s="310">
        <v>5096</v>
      </c>
      <c r="O249" s="310">
        <v>5110</v>
      </c>
    </row>
    <row r="250" spans="1:15" ht="17.100000000000001" customHeight="1" x14ac:dyDescent="0.2">
      <c r="A250" s="333" t="s">
        <v>42</v>
      </c>
      <c r="B250" s="21">
        <v>6469</v>
      </c>
      <c r="C250" s="21">
        <v>6451</v>
      </c>
      <c r="D250" s="21">
        <v>6450</v>
      </c>
      <c r="E250" s="21">
        <v>6444</v>
      </c>
      <c r="F250" s="21">
        <v>6419</v>
      </c>
      <c r="G250" s="21">
        <v>6390</v>
      </c>
      <c r="I250" s="333" t="s">
        <v>42</v>
      </c>
      <c r="J250" s="21">
        <v>6390</v>
      </c>
      <c r="K250" s="21">
        <v>6392</v>
      </c>
      <c r="L250" s="21">
        <v>6397</v>
      </c>
      <c r="M250" s="310">
        <v>6399</v>
      </c>
      <c r="N250" s="310">
        <v>6406</v>
      </c>
      <c r="O250" s="310">
        <v>6411</v>
      </c>
    </row>
    <row r="251" spans="1:15" ht="17.100000000000001" customHeight="1" x14ac:dyDescent="0.2">
      <c r="A251" s="333" t="s">
        <v>51</v>
      </c>
      <c r="B251" s="21">
        <v>18265</v>
      </c>
      <c r="C251" s="21">
        <v>18361</v>
      </c>
      <c r="D251" s="21">
        <v>18405</v>
      </c>
      <c r="E251" s="21">
        <v>18421</v>
      </c>
      <c r="F251" s="21">
        <v>18420</v>
      </c>
      <c r="G251" s="21">
        <v>18427</v>
      </c>
      <c r="I251" s="333" t="s">
        <v>51</v>
      </c>
      <c r="J251" s="21">
        <v>18437</v>
      </c>
      <c r="K251" s="21">
        <v>18455</v>
      </c>
      <c r="L251" s="21">
        <v>18478</v>
      </c>
      <c r="M251" s="310">
        <v>18500</v>
      </c>
      <c r="N251" s="310">
        <v>18544</v>
      </c>
      <c r="O251" s="310">
        <v>18588</v>
      </c>
    </row>
    <row r="252" spans="1:15" ht="17.100000000000001" customHeight="1" x14ac:dyDescent="0.2">
      <c r="A252" s="333" t="s">
        <v>52</v>
      </c>
      <c r="B252" s="21">
        <v>4507</v>
      </c>
      <c r="C252" s="21">
        <v>4516</v>
      </c>
      <c r="D252" s="21">
        <v>4527</v>
      </c>
      <c r="E252" s="21">
        <v>4522</v>
      </c>
      <c r="F252" s="21">
        <v>4522</v>
      </c>
      <c r="G252" s="21">
        <v>4522</v>
      </c>
      <c r="I252" s="333" t="s">
        <v>52</v>
      </c>
      <c r="J252" s="21">
        <v>4536</v>
      </c>
      <c r="K252" s="21">
        <v>4548</v>
      </c>
      <c r="L252" s="21">
        <v>4548</v>
      </c>
      <c r="M252" s="310">
        <v>4549</v>
      </c>
      <c r="N252" s="310">
        <v>4578</v>
      </c>
      <c r="O252" s="310">
        <v>4651</v>
      </c>
    </row>
    <row r="253" spans="1:15" ht="17.100000000000001" customHeight="1" x14ac:dyDescent="0.2">
      <c r="A253" s="333" t="s">
        <v>39</v>
      </c>
      <c r="B253" s="21">
        <v>1852</v>
      </c>
      <c r="C253" s="21">
        <v>1862</v>
      </c>
      <c r="D253" s="21">
        <v>1859</v>
      </c>
      <c r="E253" s="21">
        <v>1860</v>
      </c>
      <c r="F253" s="21">
        <v>1860</v>
      </c>
      <c r="G253" s="21">
        <v>1859</v>
      </c>
      <c r="I253" s="333" t="s">
        <v>39</v>
      </c>
      <c r="J253" s="21">
        <v>1860</v>
      </c>
      <c r="K253" s="21">
        <v>1870</v>
      </c>
      <c r="L253" s="21">
        <v>1878</v>
      </c>
      <c r="M253" s="310">
        <v>1881</v>
      </c>
      <c r="N253" s="310">
        <v>1887</v>
      </c>
      <c r="O253" s="310">
        <v>1890</v>
      </c>
    </row>
    <row r="254" spans="1:15" ht="17.100000000000001" customHeight="1" x14ac:dyDescent="0.2">
      <c r="A254" s="333" t="s">
        <v>16</v>
      </c>
      <c r="B254" s="21">
        <v>8348</v>
      </c>
      <c r="C254" s="21">
        <v>8362</v>
      </c>
      <c r="D254" s="21">
        <v>8370</v>
      </c>
      <c r="E254" s="21">
        <v>8373</v>
      </c>
      <c r="F254" s="21">
        <v>8380</v>
      </c>
      <c r="G254" s="21">
        <v>8389</v>
      </c>
      <c r="I254" s="333" t="s">
        <v>16</v>
      </c>
      <c r="J254" s="21">
        <v>8402</v>
      </c>
      <c r="K254" s="21">
        <v>8420</v>
      </c>
      <c r="L254" s="21">
        <v>8434</v>
      </c>
      <c r="M254" s="310">
        <v>8460</v>
      </c>
      <c r="N254" s="310">
        <v>8484</v>
      </c>
      <c r="O254" s="310">
        <v>8499</v>
      </c>
    </row>
    <row r="255" spans="1:15" ht="17.100000000000001" customHeight="1" x14ac:dyDescent="0.2">
      <c r="A255" s="333" t="s">
        <v>53</v>
      </c>
      <c r="B255" s="21">
        <v>52445</v>
      </c>
      <c r="C255" s="21">
        <v>52624</v>
      </c>
      <c r="D255" s="21">
        <v>52787</v>
      </c>
      <c r="E255" s="21">
        <v>52809</v>
      </c>
      <c r="F255" s="21">
        <v>52783</v>
      </c>
      <c r="G255" s="21">
        <v>52796</v>
      </c>
      <c r="I255" s="333" t="s">
        <v>53</v>
      </c>
      <c r="J255" s="21">
        <v>52862</v>
      </c>
      <c r="K255" s="21">
        <v>52908</v>
      </c>
      <c r="L255" s="21">
        <v>52991</v>
      </c>
      <c r="M255" s="310">
        <v>53135</v>
      </c>
      <c r="N255" s="310">
        <v>53290</v>
      </c>
      <c r="O255" s="310">
        <v>53561</v>
      </c>
    </row>
    <row r="256" spans="1:15" ht="17.100000000000001" customHeight="1" x14ac:dyDescent="0.2">
      <c r="A256" s="333" t="s">
        <v>54</v>
      </c>
      <c r="B256" s="21">
        <v>30196</v>
      </c>
      <c r="C256" s="21">
        <v>30656</v>
      </c>
      <c r="D256" s="21">
        <v>30857</v>
      </c>
      <c r="E256" s="21">
        <v>30956</v>
      </c>
      <c r="F256" s="21">
        <v>30944</v>
      </c>
      <c r="G256" s="21">
        <v>30960</v>
      </c>
      <c r="I256" s="333" t="s">
        <v>54</v>
      </c>
      <c r="J256" s="21">
        <v>30998</v>
      </c>
      <c r="K256" s="21">
        <v>31057</v>
      </c>
      <c r="L256" s="21">
        <v>31174</v>
      </c>
      <c r="M256" s="310">
        <v>31214</v>
      </c>
      <c r="N256" s="310">
        <v>31291</v>
      </c>
      <c r="O256" s="310">
        <v>31443</v>
      </c>
    </row>
    <row r="257" spans="1:15" ht="17.100000000000001" customHeight="1" x14ac:dyDescent="0.2">
      <c r="A257" s="333" t="s">
        <v>55</v>
      </c>
      <c r="B257" s="21">
        <v>10685</v>
      </c>
      <c r="C257" s="21">
        <v>11064</v>
      </c>
      <c r="D257" s="21">
        <v>11143</v>
      </c>
      <c r="E257" s="21">
        <v>11174</v>
      </c>
      <c r="F257" s="21">
        <v>11172</v>
      </c>
      <c r="G257" s="21">
        <v>11179</v>
      </c>
      <c r="I257" s="333" t="s">
        <v>55</v>
      </c>
      <c r="J257" s="21">
        <v>11183</v>
      </c>
      <c r="K257" s="21">
        <v>11219</v>
      </c>
      <c r="L257" s="21">
        <v>11267</v>
      </c>
      <c r="M257" s="310">
        <v>11294</v>
      </c>
      <c r="N257" s="310">
        <v>11343</v>
      </c>
      <c r="O257" s="310">
        <v>11375</v>
      </c>
    </row>
    <row r="258" spans="1:15" ht="24.75" customHeight="1" x14ac:dyDescent="0.2">
      <c r="A258" s="94" t="s">
        <v>56</v>
      </c>
      <c r="B258" s="21">
        <v>5388</v>
      </c>
      <c r="C258" s="21">
        <v>5396</v>
      </c>
      <c r="D258" s="21">
        <v>5396</v>
      </c>
      <c r="E258" s="21">
        <v>5394</v>
      </c>
      <c r="F258" s="21">
        <v>5387</v>
      </c>
      <c r="G258" s="21">
        <v>5407</v>
      </c>
      <c r="I258" s="94" t="s">
        <v>56</v>
      </c>
      <c r="J258" s="21">
        <v>5420</v>
      </c>
      <c r="K258" s="21">
        <v>5419</v>
      </c>
      <c r="L258" s="21">
        <v>5428</v>
      </c>
      <c r="M258" s="310">
        <v>5445</v>
      </c>
      <c r="N258" s="310">
        <v>5467</v>
      </c>
      <c r="O258" s="310">
        <v>5491</v>
      </c>
    </row>
    <row r="259" spans="1:15" ht="17.100000000000001" customHeight="1" x14ac:dyDescent="0.2">
      <c r="A259" s="94" t="s">
        <v>221</v>
      </c>
      <c r="B259" s="22" t="s">
        <v>170</v>
      </c>
      <c r="C259" s="21">
        <v>931</v>
      </c>
      <c r="D259" s="21">
        <v>935</v>
      </c>
      <c r="E259" s="21">
        <v>935</v>
      </c>
      <c r="F259" s="21">
        <v>935</v>
      </c>
      <c r="G259" s="21">
        <v>935</v>
      </c>
      <c r="I259" s="94" t="s">
        <v>221</v>
      </c>
      <c r="J259" s="21">
        <v>935</v>
      </c>
      <c r="K259" s="21">
        <v>935</v>
      </c>
      <c r="L259" s="21">
        <v>936</v>
      </c>
      <c r="M259" s="310">
        <v>936</v>
      </c>
      <c r="N259" s="310">
        <v>936</v>
      </c>
      <c r="O259" s="310">
        <v>938</v>
      </c>
    </row>
    <row r="260" spans="1:15" ht="17.100000000000001" customHeight="1" x14ac:dyDescent="0.2">
      <c r="A260" s="94" t="s">
        <v>206</v>
      </c>
      <c r="B260" s="21">
        <v>89285</v>
      </c>
      <c r="C260" s="21">
        <v>89285</v>
      </c>
      <c r="D260" s="21">
        <v>89285</v>
      </c>
      <c r="E260" s="21">
        <v>89285</v>
      </c>
      <c r="F260" s="21">
        <v>89285</v>
      </c>
      <c r="G260" s="21">
        <v>89285</v>
      </c>
      <c r="I260" s="94" t="s">
        <v>206</v>
      </c>
      <c r="J260" s="21">
        <v>89285</v>
      </c>
      <c r="K260" s="21">
        <v>89285</v>
      </c>
      <c r="L260" s="21">
        <v>89285</v>
      </c>
      <c r="M260" s="21">
        <v>89285</v>
      </c>
      <c r="N260" s="21">
        <v>89285</v>
      </c>
      <c r="O260" s="21">
        <v>89285</v>
      </c>
    </row>
    <row r="261" spans="1:15" ht="5.0999999999999996" customHeight="1" x14ac:dyDescent="0.2">
      <c r="A261" s="344"/>
      <c r="B261" s="336"/>
      <c r="C261" s="336"/>
      <c r="D261" s="336"/>
      <c r="E261" s="336"/>
      <c r="F261" s="336"/>
      <c r="G261" s="336"/>
      <c r="I261" s="344"/>
      <c r="J261" s="336"/>
      <c r="K261" s="336"/>
      <c r="L261" s="336"/>
      <c r="M261" s="336"/>
      <c r="N261" s="336"/>
      <c r="O261" s="336"/>
    </row>
    <row r="262" spans="1:15" ht="11.1" customHeight="1" x14ac:dyDescent="0.2">
      <c r="A262" s="63"/>
      <c r="B262" s="332"/>
      <c r="C262" s="332"/>
      <c r="D262" s="332"/>
      <c r="E262" s="332"/>
      <c r="F262" s="332"/>
      <c r="G262" s="361" t="s">
        <v>49</v>
      </c>
      <c r="I262" s="63"/>
      <c r="J262" s="332"/>
      <c r="K262" s="332"/>
      <c r="L262" s="332"/>
      <c r="M262" s="332"/>
      <c r="N262" s="332"/>
      <c r="O262" s="361" t="s">
        <v>49</v>
      </c>
    </row>
    <row r="263" spans="1:15" ht="3.75" customHeight="1" x14ac:dyDescent="0.2">
      <c r="I263" s="338"/>
    </row>
    <row r="264" spans="1:15" ht="13.5" customHeight="1" x14ac:dyDescent="0.2">
      <c r="A264" s="636" t="str">
        <f>A215</f>
        <v>16.3 PUNO: USUARIOS DE ENERGÍA ELÉCTRICA MENSUAL, SEGÚN LOCALIDADES, 2019 - 2024</v>
      </c>
      <c r="B264" s="636"/>
      <c r="C264" s="636"/>
      <c r="D264" s="636"/>
      <c r="E264" s="636"/>
      <c r="F264" s="636"/>
      <c r="G264" s="636"/>
      <c r="I264" s="636" t="str">
        <f>A215</f>
        <v>16.3 PUNO: USUARIOS DE ENERGÍA ELÉCTRICA MENSUAL, SEGÚN LOCALIDADES, 2019 - 2024</v>
      </c>
      <c r="J264" s="636"/>
      <c r="K264" s="636"/>
      <c r="L264" s="636"/>
      <c r="M264" s="636"/>
      <c r="N264" s="636"/>
      <c r="O264" s="636"/>
    </row>
    <row r="265" spans="1:15" ht="9.75" customHeight="1" x14ac:dyDescent="0.2">
      <c r="A265" s="86" t="s">
        <v>331</v>
      </c>
      <c r="B265" s="52"/>
      <c r="C265" s="52"/>
      <c r="D265" s="52"/>
      <c r="E265" s="52"/>
      <c r="F265" s="52"/>
      <c r="G265" s="52"/>
      <c r="I265" s="86" t="s">
        <v>331</v>
      </c>
      <c r="J265" s="340"/>
      <c r="K265" s="340"/>
      <c r="L265" s="340"/>
      <c r="M265" s="340"/>
      <c r="N265" s="340"/>
      <c r="O265" s="340"/>
    </row>
    <row r="266" spans="1:15" ht="5.0999999999999996" customHeight="1" x14ac:dyDescent="0.2">
      <c r="A266" s="15"/>
      <c r="B266" s="15"/>
      <c r="C266" s="15"/>
      <c r="D266" s="15"/>
      <c r="E266" s="15"/>
      <c r="F266" s="15"/>
      <c r="G266" s="361"/>
      <c r="I266" s="15"/>
      <c r="J266" s="332"/>
      <c r="K266" s="332"/>
      <c r="L266" s="332"/>
      <c r="M266" s="332"/>
      <c r="N266" s="332"/>
      <c r="O266" s="361"/>
    </row>
    <row r="267" spans="1:15" ht="15.75" customHeight="1" x14ac:dyDescent="0.2">
      <c r="A267" s="634" t="s">
        <v>48</v>
      </c>
      <c r="B267" s="59" t="s">
        <v>21</v>
      </c>
      <c r="C267" s="60" t="s">
        <v>22</v>
      </c>
      <c r="D267" s="60" t="s">
        <v>23</v>
      </c>
      <c r="E267" s="60" t="s">
        <v>26</v>
      </c>
      <c r="F267" s="60" t="s">
        <v>27</v>
      </c>
      <c r="G267" s="60" t="s">
        <v>28</v>
      </c>
      <c r="I267" s="634" t="s">
        <v>48</v>
      </c>
      <c r="J267" s="60" t="s">
        <v>29</v>
      </c>
      <c r="K267" s="60" t="s">
        <v>30</v>
      </c>
      <c r="L267" s="60" t="s">
        <v>31</v>
      </c>
      <c r="M267" s="54" t="s">
        <v>32</v>
      </c>
      <c r="N267" s="54" t="s">
        <v>33</v>
      </c>
      <c r="O267" s="55" t="s">
        <v>45</v>
      </c>
    </row>
    <row r="268" spans="1:15" ht="5.0999999999999996" customHeight="1" x14ac:dyDescent="0.2">
      <c r="A268" s="635"/>
      <c r="B268" s="66"/>
      <c r="C268" s="66"/>
      <c r="D268" s="66"/>
      <c r="E268" s="66"/>
      <c r="F268" s="66"/>
      <c r="G268" s="66"/>
      <c r="I268" s="635"/>
      <c r="J268" s="66"/>
      <c r="K268" s="66"/>
      <c r="L268" s="66"/>
      <c r="M268" s="64"/>
      <c r="N268" s="64"/>
      <c r="O268" s="65"/>
    </row>
    <row r="269" spans="1:15" ht="17.100000000000001" customHeight="1" x14ac:dyDescent="0.2">
      <c r="A269" s="329">
        <v>2021</v>
      </c>
      <c r="B269" s="56"/>
      <c r="C269" s="56"/>
      <c r="D269" s="56"/>
      <c r="E269" s="56"/>
      <c r="F269" s="56"/>
      <c r="G269" s="56"/>
      <c r="I269" s="329">
        <v>2021</v>
      </c>
      <c r="J269" s="332"/>
      <c r="K269" s="332"/>
      <c r="L269" s="332"/>
      <c r="M269" s="332"/>
      <c r="N269" s="332"/>
      <c r="O269" s="332"/>
    </row>
    <row r="270" spans="1:15" ht="17.100000000000001" customHeight="1" x14ac:dyDescent="0.2">
      <c r="A270" s="329" t="s">
        <v>2</v>
      </c>
      <c r="B270" s="57">
        <v>404362</v>
      </c>
      <c r="C270" s="57">
        <v>404741</v>
      </c>
      <c r="D270" s="57">
        <v>405298</v>
      </c>
      <c r="E270" s="57">
        <v>407623</v>
      </c>
      <c r="F270" s="57">
        <v>409963</v>
      </c>
      <c r="G270" s="57">
        <v>411440</v>
      </c>
      <c r="I270" s="329" t="s">
        <v>275</v>
      </c>
      <c r="J270" s="57">
        <f t="shared" ref="J270:O270" si="2">SUM(J271:J285)</f>
        <v>412408</v>
      </c>
      <c r="K270" s="57">
        <f t="shared" si="2"/>
        <v>413325</v>
      </c>
      <c r="L270" s="57">
        <f t="shared" si="2"/>
        <v>414385</v>
      </c>
      <c r="M270" s="57">
        <f t="shared" si="2"/>
        <v>415097</v>
      </c>
      <c r="N270" s="57">
        <f t="shared" si="2"/>
        <v>415947</v>
      </c>
      <c r="O270" s="57">
        <f t="shared" si="2"/>
        <v>417247</v>
      </c>
    </row>
    <row r="271" spans="1:15" ht="17.100000000000001" customHeight="1" x14ac:dyDescent="0.2">
      <c r="A271" s="333" t="s">
        <v>50</v>
      </c>
      <c r="B271" s="21">
        <v>125405</v>
      </c>
      <c r="C271" s="21">
        <v>125947</v>
      </c>
      <c r="D271" s="21">
        <v>126001</v>
      </c>
      <c r="E271" s="21">
        <v>127581</v>
      </c>
      <c r="F271" s="21">
        <v>128297</v>
      </c>
      <c r="G271" s="21">
        <v>128936</v>
      </c>
      <c r="I271" s="333" t="s">
        <v>50</v>
      </c>
      <c r="J271" s="21">
        <v>129424</v>
      </c>
      <c r="K271" s="21">
        <v>129809</v>
      </c>
      <c r="L271" s="21">
        <v>130294</v>
      </c>
      <c r="M271" s="310">
        <v>130542</v>
      </c>
      <c r="N271" s="310">
        <v>130926</v>
      </c>
      <c r="O271" s="310">
        <v>131617</v>
      </c>
    </row>
    <row r="272" spans="1:15" ht="17.100000000000001" customHeight="1" x14ac:dyDescent="0.2">
      <c r="A272" s="333" t="s">
        <v>14</v>
      </c>
      <c r="B272" s="21">
        <v>19120</v>
      </c>
      <c r="C272" s="21">
        <v>19170</v>
      </c>
      <c r="D272" s="21">
        <v>19239</v>
      </c>
      <c r="E272" s="21">
        <v>19278</v>
      </c>
      <c r="F272" s="21">
        <v>19325</v>
      </c>
      <c r="G272" s="21">
        <v>19393</v>
      </c>
      <c r="I272" s="333" t="s">
        <v>14</v>
      </c>
      <c r="J272" s="21">
        <v>19410</v>
      </c>
      <c r="K272" s="21">
        <v>19453</v>
      </c>
      <c r="L272" s="21">
        <v>19489</v>
      </c>
      <c r="M272" s="310">
        <v>19512</v>
      </c>
      <c r="N272" s="310">
        <v>19558</v>
      </c>
      <c r="O272" s="310">
        <v>19586</v>
      </c>
    </row>
    <row r="273" spans="1:15" ht="17.100000000000001" customHeight="1" x14ac:dyDescent="0.2">
      <c r="A273" s="333" t="s">
        <v>20</v>
      </c>
      <c r="B273" s="21">
        <v>22104</v>
      </c>
      <c r="C273" s="21">
        <v>22140</v>
      </c>
      <c r="D273" s="21">
        <v>22183</v>
      </c>
      <c r="E273" s="21">
        <v>22238</v>
      </c>
      <c r="F273" s="21">
        <v>22267</v>
      </c>
      <c r="G273" s="21">
        <v>22304</v>
      </c>
      <c r="I273" s="333" t="s">
        <v>20</v>
      </c>
      <c r="J273" s="21">
        <v>22377</v>
      </c>
      <c r="K273" s="21">
        <v>22454</v>
      </c>
      <c r="L273" s="21">
        <v>22503</v>
      </c>
      <c r="M273" s="310">
        <v>22525</v>
      </c>
      <c r="N273" s="310">
        <v>22569</v>
      </c>
      <c r="O273" s="310">
        <v>22834</v>
      </c>
    </row>
    <row r="274" spans="1:15" ht="17.100000000000001" customHeight="1" x14ac:dyDescent="0.2">
      <c r="A274" s="333" t="s">
        <v>15</v>
      </c>
      <c r="B274" s="21">
        <v>5119</v>
      </c>
      <c r="C274" s="21">
        <v>5149</v>
      </c>
      <c r="D274" s="21">
        <v>5167</v>
      </c>
      <c r="E274" s="21">
        <v>5182</v>
      </c>
      <c r="F274" s="21">
        <v>5183</v>
      </c>
      <c r="G274" s="21">
        <v>5202</v>
      </c>
      <c r="I274" s="333" t="s">
        <v>15</v>
      </c>
      <c r="J274" s="21">
        <v>5211</v>
      </c>
      <c r="K274" s="21">
        <v>5213</v>
      </c>
      <c r="L274" s="21">
        <v>5239</v>
      </c>
      <c r="M274" s="310">
        <v>5253</v>
      </c>
      <c r="N274" s="310">
        <v>5273</v>
      </c>
      <c r="O274" s="310">
        <v>5302</v>
      </c>
    </row>
    <row r="275" spans="1:15" ht="17.100000000000001" customHeight="1" x14ac:dyDescent="0.2">
      <c r="A275" s="333" t="s">
        <v>42</v>
      </c>
      <c r="B275" s="21">
        <v>6469</v>
      </c>
      <c r="C275" s="21">
        <v>6440</v>
      </c>
      <c r="D275" s="21">
        <v>6469</v>
      </c>
      <c r="E275" s="21">
        <v>6486</v>
      </c>
      <c r="F275" s="21">
        <v>6508</v>
      </c>
      <c r="G275" s="21">
        <v>6521</v>
      </c>
      <c r="I275" s="333" t="s">
        <v>42</v>
      </c>
      <c r="J275" s="21">
        <v>6549</v>
      </c>
      <c r="K275" s="21">
        <v>6556</v>
      </c>
      <c r="L275" s="21">
        <v>6567</v>
      </c>
      <c r="M275" s="310">
        <v>6578</v>
      </c>
      <c r="N275" s="310">
        <v>6578</v>
      </c>
      <c r="O275" s="310">
        <v>6571</v>
      </c>
    </row>
    <row r="276" spans="1:15" ht="17.100000000000001" customHeight="1" x14ac:dyDescent="0.2">
      <c r="A276" s="333" t="s">
        <v>51</v>
      </c>
      <c r="B276" s="21">
        <v>18621</v>
      </c>
      <c r="C276" s="21">
        <v>18699</v>
      </c>
      <c r="D276" s="21">
        <v>18757</v>
      </c>
      <c r="E276" s="21">
        <v>18806</v>
      </c>
      <c r="F276" s="21">
        <v>18819</v>
      </c>
      <c r="G276" s="21">
        <v>18877</v>
      </c>
      <c r="I276" s="333" t="s">
        <v>51</v>
      </c>
      <c r="J276" s="21">
        <v>18909</v>
      </c>
      <c r="K276" s="21">
        <v>18926</v>
      </c>
      <c r="L276" s="21">
        <v>18974</v>
      </c>
      <c r="M276" s="310">
        <v>19012</v>
      </c>
      <c r="N276" s="310">
        <v>19040</v>
      </c>
      <c r="O276" s="310">
        <v>19096</v>
      </c>
    </row>
    <row r="277" spans="1:15" ht="17.100000000000001" customHeight="1" x14ac:dyDescent="0.2">
      <c r="A277" s="333" t="s">
        <v>52</v>
      </c>
      <c r="B277" s="21">
        <v>4691</v>
      </c>
      <c r="C277" s="21">
        <v>4697</v>
      </c>
      <c r="D277" s="21">
        <v>4700</v>
      </c>
      <c r="E277" s="21">
        <v>4807</v>
      </c>
      <c r="F277" s="21">
        <v>5357</v>
      </c>
      <c r="G277" s="21">
        <v>5403</v>
      </c>
      <c r="I277" s="333" t="s">
        <v>52</v>
      </c>
      <c r="J277" s="21">
        <v>5442</v>
      </c>
      <c r="K277" s="21">
        <v>5450</v>
      </c>
      <c r="L277" s="21">
        <v>5473</v>
      </c>
      <c r="M277" s="310">
        <v>5489</v>
      </c>
      <c r="N277" s="310">
        <v>5516</v>
      </c>
      <c r="O277" s="310">
        <v>5527</v>
      </c>
    </row>
    <row r="278" spans="1:15" ht="17.100000000000001" customHeight="1" x14ac:dyDescent="0.2">
      <c r="A278" s="333" t="s">
        <v>39</v>
      </c>
      <c r="B278" s="21">
        <v>1898</v>
      </c>
      <c r="C278" s="21">
        <v>1901</v>
      </c>
      <c r="D278" s="21">
        <v>1903</v>
      </c>
      <c r="E278" s="21">
        <v>1914</v>
      </c>
      <c r="F278" s="21">
        <v>2563</v>
      </c>
      <c r="G278" s="21">
        <v>2574</v>
      </c>
      <c r="I278" s="333" t="s">
        <v>39</v>
      </c>
      <c r="J278" s="21">
        <v>2576</v>
      </c>
      <c r="K278" s="21">
        <v>2591</v>
      </c>
      <c r="L278" s="21">
        <v>2636</v>
      </c>
      <c r="M278" s="310">
        <v>2645</v>
      </c>
      <c r="N278" s="310">
        <v>2663</v>
      </c>
      <c r="O278" s="310">
        <v>2673</v>
      </c>
    </row>
    <row r="279" spans="1:15" ht="17.100000000000001" customHeight="1" x14ac:dyDescent="0.2">
      <c r="A279" s="333" t="s">
        <v>16</v>
      </c>
      <c r="B279" s="21">
        <v>8520</v>
      </c>
      <c r="C279" s="21">
        <v>8540</v>
      </c>
      <c r="D279" s="21">
        <v>8572</v>
      </c>
      <c r="E279" s="21">
        <v>8596</v>
      </c>
      <c r="F279" s="21">
        <v>8607</v>
      </c>
      <c r="G279" s="21">
        <v>8623</v>
      </c>
      <c r="I279" s="333" t="s">
        <v>16</v>
      </c>
      <c r="J279" s="21">
        <v>8643</v>
      </c>
      <c r="K279" s="21">
        <v>8659</v>
      </c>
      <c r="L279" s="21">
        <v>8690</v>
      </c>
      <c r="M279" s="310">
        <v>8705</v>
      </c>
      <c r="N279" s="310">
        <v>8725</v>
      </c>
      <c r="O279" s="310">
        <v>8738</v>
      </c>
    </row>
    <row r="280" spans="1:15" ht="17.100000000000001" customHeight="1" x14ac:dyDescent="0.2">
      <c r="A280" s="333" t="s">
        <v>53</v>
      </c>
      <c r="B280" s="21">
        <v>53721</v>
      </c>
      <c r="C280" s="21">
        <v>53983</v>
      </c>
      <c r="D280" s="21">
        <v>54147</v>
      </c>
      <c r="E280" s="21">
        <v>54358</v>
      </c>
      <c r="F280" s="21">
        <v>54499</v>
      </c>
      <c r="G280" s="21">
        <v>54810</v>
      </c>
      <c r="I280" s="333" t="s">
        <v>53</v>
      </c>
      <c r="J280" s="21">
        <v>54955</v>
      </c>
      <c r="K280" s="21">
        <v>55131</v>
      </c>
      <c r="L280" s="21">
        <v>55273</v>
      </c>
      <c r="M280" s="310">
        <v>55461</v>
      </c>
      <c r="N280" s="310">
        <v>55645</v>
      </c>
      <c r="O280" s="310">
        <v>55785</v>
      </c>
    </row>
    <row r="281" spans="1:15" ht="17.100000000000001" customHeight="1" x14ac:dyDescent="0.2">
      <c r="A281" s="333" t="s">
        <v>54</v>
      </c>
      <c r="B281" s="21">
        <v>31534</v>
      </c>
      <c r="C281" s="21">
        <v>31665</v>
      </c>
      <c r="D281" s="21">
        <v>31697</v>
      </c>
      <c r="E281" s="21">
        <v>31839</v>
      </c>
      <c r="F281" s="21">
        <v>31919</v>
      </c>
      <c r="G281" s="21">
        <v>32078</v>
      </c>
      <c r="I281" s="333" t="s">
        <v>54</v>
      </c>
      <c r="J281" s="21">
        <v>32151</v>
      </c>
      <c r="K281" s="21">
        <v>32275</v>
      </c>
      <c r="L281" s="21">
        <v>32366</v>
      </c>
      <c r="M281" s="310">
        <v>32430</v>
      </c>
      <c r="N281" s="310">
        <v>32462</v>
      </c>
      <c r="O281" s="310">
        <v>32521</v>
      </c>
    </row>
    <row r="282" spans="1:15" ht="17.100000000000001" customHeight="1" x14ac:dyDescent="0.2">
      <c r="A282" s="333" t="s">
        <v>55</v>
      </c>
      <c r="B282" s="21">
        <v>11410</v>
      </c>
      <c r="C282" s="21">
        <v>11450</v>
      </c>
      <c r="D282" s="21">
        <v>11486</v>
      </c>
      <c r="E282" s="21">
        <v>11521</v>
      </c>
      <c r="F282" s="21">
        <v>11564</v>
      </c>
      <c r="G282" s="21">
        <v>11645</v>
      </c>
      <c r="I282" s="333" t="s">
        <v>55</v>
      </c>
      <c r="J282" s="21">
        <v>11682</v>
      </c>
      <c r="K282" s="21">
        <v>11709</v>
      </c>
      <c r="L282" s="21">
        <v>11739</v>
      </c>
      <c r="M282" s="310">
        <v>11770</v>
      </c>
      <c r="N282" s="310">
        <v>11796</v>
      </c>
      <c r="O282" s="310">
        <v>11805</v>
      </c>
    </row>
    <row r="283" spans="1:15" ht="25.5" customHeight="1" x14ac:dyDescent="0.2">
      <c r="A283" s="94" t="s">
        <v>56</v>
      </c>
      <c r="B283" s="21">
        <v>5518</v>
      </c>
      <c r="C283" s="21">
        <v>5539</v>
      </c>
      <c r="D283" s="21">
        <v>5555</v>
      </c>
      <c r="E283" s="21">
        <v>5591</v>
      </c>
      <c r="F283" s="21">
        <v>5625</v>
      </c>
      <c r="G283" s="21">
        <v>5644</v>
      </c>
      <c r="I283" s="94" t="s">
        <v>56</v>
      </c>
      <c r="J283" s="21">
        <v>5648</v>
      </c>
      <c r="K283" s="21">
        <v>5664</v>
      </c>
      <c r="L283" s="21">
        <v>5703</v>
      </c>
      <c r="M283" s="310">
        <v>5729</v>
      </c>
      <c r="N283" s="310">
        <v>5748</v>
      </c>
      <c r="O283" s="310">
        <v>5743</v>
      </c>
    </row>
    <row r="284" spans="1:15" ht="17.100000000000001" customHeight="1" x14ac:dyDescent="0.2">
      <c r="A284" s="94" t="s">
        <v>221</v>
      </c>
      <c r="B284" s="22">
        <v>947</v>
      </c>
      <c r="C284" s="21">
        <v>952</v>
      </c>
      <c r="D284" s="21">
        <v>953</v>
      </c>
      <c r="E284" s="21">
        <v>957</v>
      </c>
      <c r="F284" s="21">
        <v>961</v>
      </c>
      <c r="G284" s="21">
        <v>961</v>
      </c>
      <c r="I284" s="94" t="s">
        <v>221</v>
      </c>
      <c r="J284" s="21">
        <v>962</v>
      </c>
      <c r="K284" s="21">
        <v>966</v>
      </c>
      <c r="L284" s="21">
        <v>970</v>
      </c>
      <c r="M284" s="310">
        <v>977</v>
      </c>
      <c r="N284" s="310">
        <v>979</v>
      </c>
      <c r="O284" s="310">
        <v>980</v>
      </c>
    </row>
    <row r="285" spans="1:15" ht="17.100000000000001" customHeight="1" x14ac:dyDescent="0.2">
      <c r="A285" s="94" t="s">
        <v>206</v>
      </c>
      <c r="B285" s="21">
        <v>89285</v>
      </c>
      <c r="C285" s="21">
        <v>88469</v>
      </c>
      <c r="D285" s="21">
        <v>88469</v>
      </c>
      <c r="E285" s="21">
        <v>88469</v>
      </c>
      <c r="F285" s="21">
        <v>88469</v>
      </c>
      <c r="G285" s="21">
        <v>88469</v>
      </c>
      <c r="I285" s="94" t="s">
        <v>206</v>
      </c>
      <c r="J285" s="21">
        <v>88469</v>
      </c>
      <c r="K285" s="21">
        <v>88469</v>
      </c>
      <c r="L285" s="21">
        <v>88469</v>
      </c>
      <c r="M285" s="21">
        <v>88469</v>
      </c>
      <c r="N285" s="21">
        <v>88469</v>
      </c>
      <c r="O285" s="21">
        <v>88469</v>
      </c>
    </row>
    <row r="286" spans="1:15" ht="5.0999999999999996" customHeight="1" x14ac:dyDescent="0.2">
      <c r="A286" s="344"/>
      <c r="B286" s="336"/>
      <c r="C286" s="336"/>
      <c r="D286" s="336"/>
      <c r="E286" s="336"/>
      <c r="F286" s="336"/>
      <c r="G286" s="336"/>
      <c r="I286" s="344"/>
      <c r="J286" s="336"/>
      <c r="K286" s="336"/>
      <c r="L286" s="336"/>
      <c r="M286" s="336"/>
      <c r="N286" s="336"/>
      <c r="O286" s="336"/>
    </row>
    <row r="287" spans="1:15" ht="11.1" customHeight="1" x14ac:dyDescent="0.2">
      <c r="A287" s="63"/>
      <c r="B287" s="332"/>
      <c r="C287" s="332"/>
      <c r="D287" s="332"/>
      <c r="E287" s="332"/>
      <c r="F287" s="332"/>
      <c r="G287" s="361" t="s">
        <v>49</v>
      </c>
      <c r="I287" s="63"/>
      <c r="J287" s="332"/>
      <c r="K287" s="332"/>
      <c r="L287" s="332"/>
      <c r="M287" s="332"/>
      <c r="N287" s="332"/>
      <c r="O287" s="361" t="s">
        <v>49</v>
      </c>
    </row>
    <row r="288" spans="1:15" ht="14.25" customHeight="1" x14ac:dyDescent="0.2"/>
    <row r="289" spans="1:22" ht="14.25" customHeight="1" x14ac:dyDescent="0.2"/>
    <row r="290" spans="1:22" ht="14.25" customHeight="1" x14ac:dyDescent="0.2">
      <c r="I290" s="474"/>
      <c r="J290" s="474"/>
      <c r="K290" s="474"/>
      <c r="L290" s="474"/>
      <c r="M290" s="474"/>
      <c r="N290" s="474"/>
      <c r="O290" s="474"/>
    </row>
    <row r="291" spans="1:22" ht="13.5" customHeight="1" x14ac:dyDescent="0.2">
      <c r="A291" s="636" t="str">
        <f>A215</f>
        <v>16.3 PUNO: USUARIOS DE ENERGÍA ELÉCTRICA MENSUAL, SEGÚN LOCALIDADES, 2019 - 2024</v>
      </c>
      <c r="B291" s="636"/>
      <c r="C291" s="636"/>
      <c r="D291" s="636"/>
      <c r="E291" s="636"/>
      <c r="F291" s="636"/>
      <c r="G291" s="636"/>
      <c r="I291" s="636" t="str">
        <f>A215</f>
        <v>16.3 PUNO: USUARIOS DE ENERGÍA ELÉCTRICA MENSUAL, SEGÚN LOCALIDADES, 2019 - 2024</v>
      </c>
      <c r="J291" s="636"/>
      <c r="K291" s="636"/>
      <c r="L291" s="636"/>
      <c r="M291" s="636"/>
      <c r="N291" s="636"/>
      <c r="O291" s="636"/>
    </row>
    <row r="292" spans="1:22" x14ac:dyDescent="0.2">
      <c r="A292" s="86" t="s">
        <v>331</v>
      </c>
      <c r="B292" s="52"/>
      <c r="C292" s="52"/>
      <c r="D292" s="52"/>
      <c r="E292" s="52"/>
      <c r="F292" s="52"/>
      <c r="G292" s="52"/>
      <c r="I292" s="86" t="s">
        <v>331</v>
      </c>
      <c r="J292" s="486"/>
      <c r="K292" s="486"/>
      <c r="L292" s="486"/>
      <c r="M292" s="486"/>
      <c r="N292" s="486"/>
      <c r="O292" s="486"/>
    </row>
    <row r="293" spans="1:22" ht="5.0999999999999996" customHeight="1" x14ac:dyDescent="0.2">
      <c r="A293" s="15"/>
      <c r="B293" s="15"/>
      <c r="C293" s="15"/>
      <c r="D293" s="15"/>
      <c r="E293" s="15"/>
      <c r="F293" s="15"/>
      <c r="G293" s="361"/>
      <c r="I293" s="15"/>
      <c r="J293" s="332"/>
      <c r="K293" s="332"/>
      <c r="L293" s="332"/>
      <c r="M293" s="332"/>
      <c r="N293" s="332"/>
      <c r="O293" s="361"/>
    </row>
    <row r="294" spans="1:22" x14ac:dyDescent="0.2">
      <c r="A294" s="634" t="s">
        <v>48</v>
      </c>
      <c r="B294" s="59" t="s">
        <v>21</v>
      </c>
      <c r="C294" s="60" t="s">
        <v>22</v>
      </c>
      <c r="D294" s="60" t="s">
        <v>23</v>
      </c>
      <c r="E294" s="60" t="s">
        <v>26</v>
      </c>
      <c r="F294" s="60" t="s">
        <v>27</v>
      </c>
      <c r="G294" s="60" t="s">
        <v>28</v>
      </c>
      <c r="I294" s="634" t="s">
        <v>48</v>
      </c>
      <c r="J294" s="60" t="s">
        <v>29</v>
      </c>
      <c r="K294" s="60" t="s">
        <v>30</v>
      </c>
      <c r="L294" s="60" t="s">
        <v>31</v>
      </c>
      <c r="M294" s="54" t="s">
        <v>32</v>
      </c>
      <c r="N294" s="54" t="s">
        <v>33</v>
      </c>
      <c r="O294" s="55" t="s">
        <v>45</v>
      </c>
    </row>
    <row r="295" spans="1:22" ht="5.0999999999999996" customHeight="1" x14ac:dyDescent="0.2">
      <c r="A295" s="635"/>
      <c r="B295" s="66"/>
      <c r="C295" s="66"/>
      <c r="D295" s="66"/>
      <c r="E295" s="66"/>
      <c r="F295" s="66"/>
      <c r="G295" s="66"/>
      <c r="I295" s="635"/>
      <c r="J295" s="66"/>
      <c r="K295" s="66"/>
      <c r="L295" s="66"/>
      <c r="M295" s="64"/>
      <c r="N295" s="64"/>
      <c r="O295" s="65"/>
    </row>
    <row r="296" spans="1:22" ht="17.100000000000001" customHeight="1" x14ac:dyDescent="0.2">
      <c r="A296" s="329">
        <v>2022</v>
      </c>
      <c r="B296" s="56"/>
      <c r="C296" s="56"/>
      <c r="D296" s="56"/>
      <c r="E296" s="56"/>
      <c r="F296" s="56"/>
      <c r="G296" s="56"/>
      <c r="I296" s="329">
        <v>2022</v>
      </c>
      <c r="J296" s="332"/>
      <c r="K296" s="332"/>
      <c r="L296" s="332"/>
      <c r="M296" s="332"/>
      <c r="N296" s="332"/>
      <c r="O296" s="332"/>
      <c r="Q296" s="484"/>
      <c r="R296" s="484"/>
      <c r="S296" s="484"/>
      <c r="T296" s="484"/>
      <c r="U296" s="484"/>
      <c r="V296" s="484"/>
    </row>
    <row r="297" spans="1:22" ht="15.95" customHeight="1" x14ac:dyDescent="0.2">
      <c r="A297" s="329" t="s">
        <v>2</v>
      </c>
      <c r="B297" s="57">
        <f t="shared" ref="B297:G297" si="3">SUM(B298:B312)</f>
        <v>414208</v>
      </c>
      <c r="C297" s="57">
        <f t="shared" si="3"/>
        <v>414746</v>
      </c>
      <c r="D297" s="57">
        <f t="shared" si="3"/>
        <v>415484</v>
      </c>
      <c r="E297" s="57">
        <f t="shared" si="3"/>
        <v>416119</v>
      </c>
      <c r="F297" s="57">
        <f t="shared" si="3"/>
        <v>417226</v>
      </c>
      <c r="G297" s="57">
        <f t="shared" si="3"/>
        <v>418160</v>
      </c>
      <c r="I297" s="329" t="s">
        <v>2</v>
      </c>
      <c r="J297" s="57">
        <v>418827</v>
      </c>
      <c r="K297" s="57">
        <v>419279</v>
      </c>
      <c r="L297" s="57">
        <v>419690</v>
      </c>
      <c r="M297" s="57">
        <v>419974</v>
      </c>
      <c r="N297" s="57">
        <v>420727</v>
      </c>
      <c r="O297" s="57">
        <v>421204</v>
      </c>
      <c r="Q297" s="484"/>
      <c r="R297" s="484"/>
      <c r="S297" s="484"/>
      <c r="T297" s="484"/>
      <c r="U297" s="484"/>
      <c r="V297" s="484"/>
    </row>
    <row r="298" spans="1:22" ht="15.95" customHeight="1" x14ac:dyDescent="0.2">
      <c r="A298" s="333" t="s">
        <v>50</v>
      </c>
      <c r="B298" s="21">
        <v>131471</v>
      </c>
      <c r="C298" s="21">
        <v>131754</v>
      </c>
      <c r="D298" s="21">
        <v>132035</v>
      </c>
      <c r="E298" s="21">
        <v>132235</v>
      </c>
      <c r="F298" s="21">
        <v>132899</v>
      </c>
      <c r="G298" s="21">
        <v>133472</v>
      </c>
      <c r="I298" s="333" t="s">
        <v>50</v>
      </c>
      <c r="J298" s="21">
        <v>133841</v>
      </c>
      <c r="K298" s="21">
        <v>134012</v>
      </c>
      <c r="L298" s="21">
        <v>134121</v>
      </c>
      <c r="M298" s="310">
        <v>134067</v>
      </c>
      <c r="N298" s="310">
        <v>134521</v>
      </c>
      <c r="O298" s="310">
        <v>134802</v>
      </c>
      <c r="P298" s="473"/>
      <c r="Q298" s="486"/>
      <c r="R298" s="484"/>
      <c r="S298" s="484"/>
      <c r="T298" s="484"/>
      <c r="U298" s="484"/>
      <c r="V298" s="484"/>
    </row>
    <row r="299" spans="1:22" ht="15.95" customHeight="1" x14ac:dyDescent="0.2">
      <c r="A299" s="333" t="s">
        <v>14</v>
      </c>
      <c r="B299" s="21">
        <v>19524</v>
      </c>
      <c r="C299" s="21">
        <v>19561</v>
      </c>
      <c r="D299" s="21">
        <v>19592</v>
      </c>
      <c r="E299" s="21">
        <v>19640</v>
      </c>
      <c r="F299" s="21">
        <v>19697</v>
      </c>
      <c r="G299" s="21">
        <v>19716</v>
      </c>
      <c r="I299" s="333" t="s">
        <v>14</v>
      </c>
      <c r="J299" s="21">
        <v>19752</v>
      </c>
      <c r="K299" s="21">
        <v>19770</v>
      </c>
      <c r="L299" s="21">
        <v>19812</v>
      </c>
      <c r="M299" s="310">
        <v>19864</v>
      </c>
      <c r="N299" s="310">
        <v>19894</v>
      </c>
      <c r="O299" s="310">
        <v>19917</v>
      </c>
      <c r="Q299" s="484"/>
      <c r="R299" s="484"/>
      <c r="S299" s="484"/>
      <c r="T299" s="484"/>
      <c r="U299" s="484"/>
      <c r="V299" s="484"/>
    </row>
    <row r="300" spans="1:22" ht="15.95" customHeight="1" x14ac:dyDescent="0.2">
      <c r="A300" s="333" t="s">
        <v>20</v>
      </c>
      <c r="B300" s="21">
        <v>22574</v>
      </c>
      <c r="C300" s="21">
        <v>22625</v>
      </c>
      <c r="D300" s="21">
        <v>22656</v>
      </c>
      <c r="E300" s="21">
        <v>22708</v>
      </c>
      <c r="F300" s="21">
        <v>22754</v>
      </c>
      <c r="G300" s="21">
        <v>22787</v>
      </c>
      <c r="I300" s="333" t="s">
        <v>20</v>
      </c>
      <c r="J300" s="21">
        <v>22813</v>
      </c>
      <c r="K300" s="21">
        <v>22834</v>
      </c>
      <c r="L300" s="21">
        <v>22859</v>
      </c>
      <c r="M300" s="310">
        <v>22887</v>
      </c>
      <c r="N300" s="310">
        <v>22942</v>
      </c>
      <c r="O300" s="310">
        <v>22993</v>
      </c>
      <c r="Q300" s="484"/>
      <c r="R300" s="484"/>
      <c r="S300" s="484"/>
      <c r="T300" s="484"/>
      <c r="U300" s="484"/>
      <c r="V300" s="484"/>
    </row>
    <row r="301" spans="1:22" ht="15.95" customHeight="1" x14ac:dyDescent="0.2">
      <c r="A301" s="333" t="s">
        <v>15</v>
      </c>
      <c r="B301" s="21">
        <v>5199</v>
      </c>
      <c r="C301" s="21">
        <v>5208</v>
      </c>
      <c r="D301" s="21">
        <v>5214</v>
      </c>
      <c r="E301" s="21">
        <v>5239</v>
      </c>
      <c r="F301" s="21">
        <v>5246</v>
      </c>
      <c r="G301" s="21">
        <v>5255</v>
      </c>
      <c r="I301" s="333" t="s">
        <v>15</v>
      </c>
      <c r="J301" s="21">
        <v>5283</v>
      </c>
      <c r="K301" s="21">
        <v>5288</v>
      </c>
      <c r="L301" s="21">
        <v>5290</v>
      </c>
      <c r="M301" s="310">
        <v>5317</v>
      </c>
      <c r="N301" s="310">
        <v>5328</v>
      </c>
      <c r="O301" s="310">
        <v>5306</v>
      </c>
      <c r="Q301" s="484"/>
      <c r="R301" s="484"/>
      <c r="S301" s="484"/>
      <c r="T301" s="484"/>
      <c r="U301" s="484"/>
      <c r="V301" s="484"/>
    </row>
    <row r="302" spans="1:22" ht="15.95" customHeight="1" x14ac:dyDescent="0.2">
      <c r="A302" s="333" t="s">
        <v>42</v>
      </c>
      <c r="B302" s="21">
        <v>6471</v>
      </c>
      <c r="C302" s="21">
        <v>6411</v>
      </c>
      <c r="D302" s="21">
        <v>6402</v>
      </c>
      <c r="E302" s="21">
        <v>6419</v>
      </c>
      <c r="F302" s="21">
        <v>6383</v>
      </c>
      <c r="G302" s="21">
        <v>6356</v>
      </c>
      <c r="I302" s="333" t="s">
        <v>42</v>
      </c>
      <c r="J302" s="21">
        <v>6368</v>
      </c>
      <c r="K302" s="21">
        <v>6396</v>
      </c>
      <c r="L302" s="21">
        <v>6344</v>
      </c>
      <c r="M302" s="310">
        <v>6308</v>
      </c>
      <c r="N302" s="310">
        <v>6282</v>
      </c>
      <c r="O302" s="310">
        <v>6244</v>
      </c>
      <c r="Q302" s="484"/>
      <c r="R302" s="484"/>
      <c r="S302" s="484"/>
      <c r="T302" s="484"/>
      <c r="U302" s="484"/>
      <c r="V302" s="484"/>
    </row>
    <row r="303" spans="1:22" ht="15.95" customHeight="1" x14ac:dyDescent="0.2">
      <c r="A303" s="333" t="s">
        <v>51</v>
      </c>
      <c r="B303" s="21">
        <v>18795</v>
      </c>
      <c r="C303" s="21">
        <v>18809</v>
      </c>
      <c r="D303" s="21">
        <v>18823</v>
      </c>
      <c r="E303" s="21">
        <v>18851</v>
      </c>
      <c r="F303" s="21">
        <v>18871</v>
      </c>
      <c r="G303" s="21">
        <v>18954</v>
      </c>
      <c r="I303" s="333" t="s">
        <v>51</v>
      </c>
      <c r="J303" s="21">
        <v>18997</v>
      </c>
      <c r="K303" s="21">
        <v>19031</v>
      </c>
      <c r="L303" s="21">
        <v>19068</v>
      </c>
      <c r="M303" s="310">
        <v>19086</v>
      </c>
      <c r="N303" s="310">
        <v>19118</v>
      </c>
      <c r="O303" s="310">
        <v>19092</v>
      </c>
    </row>
    <row r="304" spans="1:22" ht="15.95" customHeight="1" x14ac:dyDescent="0.2">
      <c r="A304" s="333" t="s">
        <v>52</v>
      </c>
      <c r="B304" s="21">
        <v>5459</v>
      </c>
      <c r="C304" s="21">
        <v>5459</v>
      </c>
      <c r="D304" s="21">
        <v>5477</v>
      </c>
      <c r="E304" s="21">
        <v>5486</v>
      </c>
      <c r="F304" s="21">
        <v>5554</v>
      </c>
      <c r="G304" s="21">
        <v>5626</v>
      </c>
      <c r="I304" s="544" t="s">
        <v>52</v>
      </c>
      <c r="J304" s="50">
        <v>5655</v>
      </c>
      <c r="K304" s="50">
        <v>5669</v>
      </c>
      <c r="L304" s="50">
        <v>5686</v>
      </c>
      <c r="M304" s="545">
        <v>5715</v>
      </c>
      <c r="N304" s="545">
        <v>5728</v>
      </c>
      <c r="O304" s="545">
        <v>5738</v>
      </c>
    </row>
    <row r="305" spans="1:16" ht="15.95" customHeight="1" x14ac:dyDescent="0.2">
      <c r="A305" s="333" t="s">
        <v>39</v>
      </c>
      <c r="B305" s="21">
        <v>2677</v>
      </c>
      <c r="C305" s="21">
        <v>2686</v>
      </c>
      <c r="D305" s="21">
        <v>2700</v>
      </c>
      <c r="E305" s="21">
        <v>2706</v>
      </c>
      <c r="F305" s="21">
        <v>2718</v>
      </c>
      <c r="G305" s="21">
        <v>2737</v>
      </c>
      <c r="I305" s="333" t="s">
        <v>39</v>
      </c>
      <c r="J305" s="21">
        <v>2746</v>
      </c>
      <c r="K305" s="21">
        <v>2762</v>
      </c>
      <c r="L305" s="21">
        <v>2774</v>
      </c>
      <c r="M305" s="310">
        <v>2784</v>
      </c>
      <c r="N305" s="310">
        <v>2784</v>
      </c>
      <c r="O305" s="310">
        <v>2790</v>
      </c>
    </row>
    <row r="306" spans="1:16" ht="15.95" customHeight="1" x14ac:dyDescent="0.2">
      <c r="A306" s="333" t="s">
        <v>16</v>
      </c>
      <c r="B306" s="21">
        <v>8740</v>
      </c>
      <c r="C306" s="21">
        <v>8758</v>
      </c>
      <c r="D306" s="21">
        <v>8777</v>
      </c>
      <c r="E306" s="21">
        <v>8786</v>
      </c>
      <c r="F306" s="21">
        <v>8793</v>
      </c>
      <c r="G306" s="21">
        <v>8808</v>
      </c>
      <c r="I306" s="333" t="s">
        <v>16</v>
      </c>
      <c r="J306" s="21">
        <v>8817</v>
      </c>
      <c r="K306" s="21">
        <v>8827</v>
      </c>
      <c r="L306" s="21">
        <v>8842</v>
      </c>
      <c r="M306" s="310">
        <v>8850</v>
      </c>
      <c r="N306" s="310">
        <v>8868</v>
      </c>
      <c r="O306" s="310">
        <v>8875</v>
      </c>
    </row>
    <row r="307" spans="1:16" ht="15.95" customHeight="1" x14ac:dyDescent="0.2">
      <c r="A307" s="333" t="s">
        <v>53</v>
      </c>
      <c r="B307" s="21">
        <v>55795</v>
      </c>
      <c r="C307" s="21">
        <v>55954</v>
      </c>
      <c r="D307" s="21">
        <v>56200</v>
      </c>
      <c r="E307" s="21">
        <v>56362</v>
      </c>
      <c r="F307" s="21">
        <v>56514</v>
      </c>
      <c r="G307" s="21">
        <v>56675</v>
      </c>
      <c r="I307" s="333" t="s">
        <v>53</v>
      </c>
      <c r="J307" s="21">
        <v>56731</v>
      </c>
      <c r="K307" s="21">
        <v>56892</v>
      </c>
      <c r="L307" s="21">
        <v>57032</v>
      </c>
      <c r="M307" s="310">
        <v>57131</v>
      </c>
      <c r="N307" s="310">
        <v>57220</v>
      </c>
      <c r="O307" s="310">
        <v>57325</v>
      </c>
    </row>
    <row r="308" spans="1:16" ht="15.95" customHeight="1" x14ac:dyDescent="0.2">
      <c r="A308" s="333" t="s">
        <v>54</v>
      </c>
      <c r="B308" s="21">
        <v>32188</v>
      </c>
      <c r="C308" s="21">
        <v>32236</v>
      </c>
      <c r="D308" s="21">
        <v>32319</v>
      </c>
      <c r="E308" s="21">
        <v>32394</v>
      </c>
      <c r="F308" s="21">
        <v>32454</v>
      </c>
      <c r="G308" s="21">
        <v>32524</v>
      </c>
      <c r="I308" s="333" t="s">
        <v>54</v>
      </c>
      <c r="J308" s="21">
        <v>32540</v>
      </c>
      <c r="K308" s="21">
        <v>32578</v>
      </c>
      <c r="L308" s="21">
        <v>32600</v>
      </c>
      <c r="M308" s="310">
        <v>32648</v>
      </c>
      <c r="N308" s="310">
        <v>32699</v>
      </c>
      <c r="O308" s="310">
        <v>32736</v>
      </c>
    </row>
    <row r="309" spans="1:16" ht="15.95" customHeight="1" x14ac:dyDescent="0.2">
      <c r="A309" s="333" t="s">
        <v>55</v>
      </c>
      <c r="B309" s="21">
        <v>11589</v>
      </c>
      <c r="C309" s="21">
        <v>11600</v>
      </c>
      <c r="D309" s="21">
        <v>11608</v>
      </c>
      <c r="E309" s="21">
        <v>11603</v>
      </c>
      <c r="F309" s="21">
        <v>11620</v>
      </c>
      <c r="G309" s="21">
        <v>11615</v>
      </c>
      <c r="I309" s="333" t="s">
        <v>55</v>
      </c>
      <c r="J309" s="21">
        <v>11631</v>
      </c>
      <c r="K309" s="21">
        <v>11631</v>
      </c>
      <c r="L309" s="21">
        <v>11663</v>
      </c>
      <c r="M309" s="310">
        <v>11699</v>
      </c>
      <c r="N309" s="310">
        <v>11719</v>
      </c>
      <c r="O309" s="310">
        <v>11742</v>
      </c>
    </row>
    <row r="310" spans="1:16" ht="30.75" customHeight="1" x14ac:dyDescent="0.2">
      <c r="A310" s="94" t="s">
        <v>56</v>
      </c>
      <c r="B310" s="21">
        <v>5569</v>
      </c>
      <c r="C310" s="21">
        <v>5577</v>
      </c>
      <c r="D310" s="21">
        <v>5590</v>
      </c>
      <c r="E310" s="21">
        <v>5601</v>
      </c>
      <c r="F310" s="21">
        <v>5603</v>
      </c>
      <c r="G310" s="21">
        <v>5591</v>
      </c>
      <c r="I310" s="94" t="s">
        <v>56</v>
      </c>
      <c r="J310" s="21">
        <v>5609</v>
      </c>
      <c r="K310" s="21">
        <v>5605</v>
      </c>
      <c r="L310" s="21">
        <v>5627</v>
      </c>
      <c r="M310" s="310">
        <v>5646</v>
      </c>
      <c r="N310" s="310">
        <v>5667</v>
      </c>
      <c r="O310" s="310">
        <v>5687</v>
      </c>
    </row>
    <row r="311" spans="1:16" ht="15.95" customHeight="1" x14ac:dyDescent="0.2">
      <c r="A311" s="94" t="s">
        <v>221</v>
      </c>
      <c r="B311" s="22">
        <v>982</v>
      </c>
      <c r="C311" s="21">
        <v>988</v>
      </c>
      <c r="D311" s="21">
        <v>991</v>
      </c>
      <c r="E311" s="21">
        <v>991</v>
      </c>
      <c r="F311" s="21">
        <v>991</v>
      </c>
      <c r="G311" s="21">
        <v>991</v>
      </c>
      <c r="I311" s="94" t="s">
        <v>221</v>
      </c>
      <c r="J311" s="21">
        <v>991</v>
      </c>
      <c r="K311" s="21">
        <v>992</v>
      </c>
      <c r="L311" s="21">
        <v>993</v>
      </c>
      <c r="M311" s="310">
        <v>993</v>
      </c>
      <c r="N311" s="310">
        <v>996</v>
      </c>
      <c r="O311" s="310">
        <v>996</v>
      </c>
    </row>
    <row r="312" spans="1:16" ht="15.95" customHeight="1" x14ac:dyDescent="0.2">
      <c r="A312" s="94" t="s">
        <v>206</v>
      </c>
      <c r="B312" s="21">
        <v>87175</v>
      </c>
      <c r="C312" s="21">
        <v>87120</v>
      </c>
      <c r="D312" s="21">
        <v>87100</v>
      </c>
      <c r="E312" s="21">
        <v>87098</v>
      </c>
      <c r="F312" s="21">
        <v>87129</v>
      </c>
      <c r="G312" s="21">
        <v>87053</v>
      </c>
      <c r="I312" s="94" t="s">
        <v>206</v>
      </c>
      <c r="J312" s="21">
        <v>87053</v>
      </c>
      <c r="K312" s="21">
        <v>86992</v>
      </c>
      <c r="L312" s="21">
        <v>86979</v>
      </c>
      <c r="M312" s="21">
        <v>86979</v>
      </c>
      <c r="N312" s="21">
        <v>86961</v>
      </c>
      <c r="O312" s="21">
        <v>86961</v>
      </c>
    </row>
    <row r="313" spans="1:16" ht="5.0999999999999996" customHeight="1" x14ac:dyDescent="0.2">
      <c r="A313" s="344"/>
      <c r="B313" s="336"/>
      <c r="C313" s="336"/>
      <c r="D313" s="336"/>
      <c r="E313" s="336"/>
      <c r="F313" s="336"/>
      <c r="G313" s="336"/>
      <c r="I313" s="344"/>
      <c r="J313" s="336"/>
      <c r="K313" s="336"/>
      <c r="L313" s="336"/>
      <c r="M313" s="336"/>
      <c r="N313" s="336"/>
      <c r="O313" s="336"/>
    </row>
    <row r="314" spans="1:16" s="492" customFormat="1" ht="11.1" customHeight="1" x14ac:dyDescent="0.2">
      <c r="A314" s="107"/>
      <c r="G314" s="361" t="s">
        <v>49</v>
      </c>
      <c r="O314" s="361" t="s">
        <v>49</v>
      </c>
    </row>
    <row r="316" spans="1:16" ht="13.5" customHeight="1" x14ac:dyDescent="0.2">
      <c r="A316" s="636" t="str">
        <f>A215</f>
        <v>16.3 PUNO: USUARIOS DE ENERGÍA ELÉCTRICA MENSUAL, SEGÚN LOCALIDADES, 2019 - 2024</v>
      </c>
      <c r="B316" s="636"/>
      <c r="C316" s="636"/>
      <c r="D316" s="636"/>
      <c r="E316" s="636"/>
      <c r="F316" s="636"/>
      <c r="G316" s="636"/>
      <c r="I316" s="636" t="str">
        <f>A215</f>
        <v>16.3 PUNO: USUARIOS DE ENERGÍA ELÉCTRICA MENSUAL, SEGÚN LOCALIDADES, 2019 - 2024</v>
      </c>
      <c r="J316" s="636"/>
      <c r="K316" s="636"/>
      <c r="L316" s="636"/>
      <c r="M316" s="636"/>
      <c r="N316" s="636"/>
      <c r="O316" s="636"/>
      <c r="P316" s="342"/>
    </row>
    <row r="317" spans="1:16" x14ac:dyDescent="0.2">
      <c r="A317" s="86" t="s">
        <v>331</v>
      </c>
      <c r="B317" s="52"/>
      <c r="C317" s="52"/>
      <c r="D317" s="52"/>
      <c r="E317" s="52"/>
      <c r="F317" s="52"/>
      <c r="G317" s="52"/>
      <c r="I317" s="86" t="s">
        <v>331</v>
      </c>
      <c r="J317" s="486"/>
      <c r="K317" s="486"/>
      <c r="L317" s="486"/>
      <c r="M317" s="486"/>
      <c r="N317" s="486"/>
      <c r="O317" s="486"/>
      <c r="P317" s="342"/>
    </row>
    <row r="318" spans="1:16" ht="5.0999999999999996" customHeight="1" x14ac:dyDescent="0.2">
      <c r="A318" s="15"/>
      <c r="B318" s="15"/>
      <c r="C318" s="15"/>
      <c r="D318" s="15"/>
      <c r="E318" s="15"/>
      <c r="F318" s="15"/>
      <c r="G318" s="361"/>
      <c r="I318" s="15"/>
      <c r="J318" s="332"/>
      <c r="K318" s="332"/>
      <c r="L318" s="332"/>
      <c r="M318" s="332"/>
      <c r="N318" s="332"/>
      <c r="O318" s="361"/>
      <c r="P318" s="342"/>
    </row>
    <row r="319" spans="1:16" x14ac:dyDescent="0.2">
      <c r="A319" s="634" t="s">
        <v>48</v>
      </c>
      <c r="B319" s="59" t="s">
        <v>21</v>
      </c>
      <c r="C319" s="60" t="s">
        <v>22</v>
      </c>
      <c r="D319" s="60" t="s">
        <v>23</v>
      </c>
      <c r="E319" s="60" t="s">
        <v>26</v>
      </c>
      <c r="F319" s="60" t="s">
        <v>27</v>
      </c>
      <c r="G319" s="60" t="s">
        <v>28</v>
      </c>
      <c r="I319" s="634" t="s">
        <v>48</v>
      </c>
      <c r="J319" s="60" t="s">
        <v>29</v>
      </c>
      <c r="K319" s="60" t="s">
        <v>30</v>
      </c>
      <c r="L319" s="60" t="s">
        <v>31</v>
      </c>
      <c r="M319" s="54" t="s">
        <v>32</v>
      </c>
      <c r="N319" s="54" t="s">
        <v>33</v>
      </c>
      <c r="O319" s="55" t="s">
        <v>45</v>
      </c>
      <c r="P319" s="342"/>
    </row>
    <row r="320" spans="1:16" ht="5.0999999999999996" customHeight="1" x14ac:dyDescent="0.2">
      <c r="A320" s="635"/>
      <c r="B320" s="66"/>
      <c r="C320" s="66"/>
      <c r="D320" s="66"/>
      <c r="E320" s="66"/>
      <c r="F320" s="66"/>
      <c r="G320" s="66"/>
      <c r="I320" s="635"/>
      <c r="J320" s="66"/>
      <c r="K320" s="66"/>
      <c r="L320" s="66"/>
      <c r="M320" s="64"/>
      <c r="N320" s="64"/>
      <c r="O320" s="65"/>
      <c r="P320" s="342"/>
    </row>
    <row r="321" spans="1:16" x14ac:dyDescent="0.2">
      <c r="A321" s="329">
        <v>2023</v>
      </c>
      <c r="B321" s="56"/>
      <c r="C321" s="56"/>
      <c r="D321" s="56"/>
      <c r="E321" s="56"/>
      <c r="F321" s="56"/>
      <c r="G321" s="56"/>
      <c r="I321" s="329">
        <v>2023</v>
      </c>
      <c r="J321" s="332"/>
      <c r="K321" s="332"/>
      <c r="L321" s="332"/>
      <c r="M321" s="332"/>
      <c r="N321" s="332"/>
      <c r="O321" s="332"/>
      <c r="P321" s="342"/>
    </row>
    <row r="322" spans="1:16" x14ac:dyDescent="0.2">
      <c r="A322" s="329" t="s">
        <v>2</v>
      </c>
      <c r="B322" s="57">
        <f t="shared" ref="B322:G322" si="4">SUM(B323:B338)</f>
        <v>421703</v>
      </c>
      <c r="C322" s="57">
        <f t="shared" si="4"/>
        <v>421306</v>
      </c>
      <c r="D322" s="57">
        <f t="shared" si="4"/>
        <v>421481</v>
      </c>
      <c r="E322" s="57">
        <f t="shared" si="4"/>
        <v>421943</v>
      </c>
      <c r="F322" s="57">
        <f t="shared" si="4"/>
        <v>422961</v>
      </c>
      <c r="G322" s="57">
        <f t="shared" si="4"/>
        <v>424790</v>
      </c>
      <c r="I322" s="329" t="s">
        <v>2</v>
      </c>
      <c r="J322" s="57">
        <f t="shared" ref="J322:O322" si="5">SUM(J323:J338)</f>
        <v>284150</v>
      </c>
      <c r="K322" s="57">
        <f t="shared" si="5"/>
        <v>284639</v>
      </c>
      <c r="L322" s="57">
        <f t="shared" si="5"/>
        <v>284944</v>
      </c>
      <c r="M322" s="57">
        <f t="shared" si="5"/>
        <v>285576</v>
      </c>
      <c r="N322" s="57">
        <f t="shared" si="5"/>
        <v>286009</v>
      </c>
      <c r="O322" s="57">
        <f t="shared" si="5"/>
        <v>286335</v>
      </c>
      <c r="P322" s="342"/>
    </row>
    <row r="323" spans="1:16" x14ac:dyDescent="0.2">
      <c r="A323" s="333" t="s">
        <v>50</v>
      </c>
      <c r="B323" s="21">
        <v>135109</v>
      </c>
      <c r="C323" s="21">
        <v>135125</v>
      </c>
      <c r="D323" s="21">
        <v>135192</v>
      </c>
      <c r="E323" s="21">
        <v>135525</v>
      </c>
      <c r="F323" s="21">
        <v>135606</v>
      </c>
      <c r="G323" s="21">
        <v>135890</v>
      </c>
      <c r="I323" s="333" t="s">
        <v>50</v>
      </c>
      <c r="J323" s="21">
        <v>136930</v>
      </c>
      <c r="K323" s="21">
        <v>137224</v>
      </c>
      <c r="L323" s="21">
        <v>137333</v>
      </c>
      <c r="M323" s="21">
        <v>137584</v>
      </c>
      <c r="N323" s="21">
        <v>137834</v>
      </c>
      <c r="O323" s="21">
        <v>138073</v>
      </c>
      <c r="P323" s="342"/>
    </row>
    <row r="324" spans="1:16" x14ac:dyDescent="0.2">
      <c r="A324" s="333" t="s">
        <v>14</v>
      </c>
      <c r="B324" s="21">
        <v>19925</v>
      </c>
      <c r="C324" s="21">
        <v>19918</v>
      </c>
      <c r="D324" s="21">
        <v>19926</v>
      </c>
      <c r="E324" s="21">
        <v>19957</v>
      </c>
      <c r="F324" s="21">
        <v>19963</v>
      </c>
      <c r="G324" s="21">
        <v>19956</v>
      </c>
      <c r="I324" s="333" t="s">
        <v>14</v>
      </c>
      <c r="J324" s="21">
        <v>19977</v>
      </c>
      <c r="K324" s="21">
        <v>19997</v>
      </c>
      <c r="L324" s="21">
        <v>20012</v>
      </c>
      <c r="M324" s="21">
        <v>20038</v>
      </c>
      <c r="N324" s="21">
        <v>20060</v>
      </c>
      <c r="O324" s="21">
        <v>20034</v>
      </c>
      <c r="P324" s="342"/>
    </row>
    <row r="325" spans="1:16" x14ac:dyDescent="0.2">
      <c r="A325" s="333" t="s">
        <v>20</v>
      </c>
      <c r="B325" s="21">
        <v>23034</v>
      </c>
      <c r="C325" s="21">
        <v>23054</v>
      </c>
      <c r="D325" s="21">
        <v>23073</v>
      </c>
      <c r="E325" s="21">
        <v>23116</v>
      </c>
      <c r="F325" s="21">
        <v>23151</v>
      </c>
      <c r="G325" s="21">
        <v>23158</v>
      </c>
      <c r="I325" s="333" t="s">
        <v>20</v>
      </c>
      <c r="J325" s="21">
        <v>23366</v>
      </c>
      <c r="K325" s="21">
        <v>23371</v>
      </c>
      <c r="L325" s="21">
        <v>23384</v>
      </c>
      <c r="M325" s="21">
        <v>23384</v>
      </c>
      <c r="N325" s="21">
        <v>23386</v>
      </c>
      <c r="O325" s="21">
        <v>23408</v>
      </c>
      <c r="P325" s="342"/>
    </row>
    <row r="326" spans="1:16" x14ac:dyDescent="0.2">
      <c r="A326" s="333" t="s">
        <v>15</v>
      </c>
      <c r="B326" s="21">
        <v>5307</v>
      </c>
      <c r="C326" s="21">
        <v>5312</v>
      </c>
      <c r="D326" s="21">
        <v>5313</v>
      </c>
      <c r="E326" s="21">
        <v>5317</v>
      </c>
      <c r="F326" s="21">
        <v>5979</v>
      </c>
      <c r="G326" s="21">
        <v>6233</v>
      </c>
      <c r="I326" s="333" t="s">
        <v>15</v>
      </c>
      <c r="J326" s="21">
        <v>6365</v>
      </c>
      <c r="K326" s="21">
        <v>6369</v>
      </c>
      <c r="L326" s="21">
        <v>6373</v>
      </c>
      <c r="M326" s="21">
        <v>6385</v>
      </c>
      <c r="N326" s="21">
        <v>6396</v>
      </c>
      <c r="O326" s="21">
        <v>6398</v>
      </c>
      <c r="P326" s="342"/>
    </row>
    <row r="327" spans="1:16" x14ac:dyDescent="0.2">
      <c r="A327" s="333" t="s">
        <v>42</v>
      </c>
      <c r="B327" s="21">
        <v>6240</v>
      </c>
      <c r="C327" s="21">
        <v>6252</v>
      </c>
      <c r="D327" s="21">
        <v>6251</v>
      </c>
      <c r="E327" s="21">
        <v>6177</v>
      </c>
      <c r="F327" s="21">
        <v>6180</v>
      </c>
      <c r="G327" s="21">
        <v>6331</v>
      </c>
      <c r="I327" s="333" t="s">
        <v>42</v>
      </c>
      <c r="J327" s="21">
        <v>6184</v>
      </c>
      <c r="K327" s="21">
        <v>6191</v>
      </c>
      <c r="L327" s="21">
        <v>6215</v>
      </c>
      <c r="M327" s="21">
        <v>6292</v>
      </c>
      <c r="N327" s="21">
        <v>6301</v>
      </c>
      <c r="O327" s="21">
        <v>6302</v>
      </c>
      <c r="P327" s="342"/>
    </row>
    <row r="328" spans="1:16" x14ac:dyDescent="0.2">
      <c r="A328" s="333" t="s">
        <v>51</v>
      </c>
      <c r="B328" s="21">
        <v>19128</v>
      </c>
      <c r="C328" s="21">
        <v>19133</v>
      </c>
      <c r="D328" s="21">
        <v>19138</v>
      </c>
      <c r="E328" s="21">
        <v>19160</v>
      </c>
      <c r="F328" s="21">
        <v>19183</v>
      </c>
      <c r="G328" s="21">
        <v>19198</v>
      </c>
      <c r="I328" s="333" t="s">
        <v>51</v>
      </c>
      <c r="J328" s="21">
        <v>19458</v>
      </c>
      <c r="K328" s="21">
        <v>19468</v>
      </c>
      <c r="L328" s="21">
        <v>19466</v>
      </c>
      <c r="M328" s="21">
        <v>19472</v>
      </c>
      <c r="N328" s="21">
        <v>19484</v>
      </c>
      <c r="O328" s="21">
        <v>19506</v>
      </c>
      <c r="P328" s="342"/>
    </row>
    <row r="329" spans="1:16" x14ac:dyDescent="0.2">
      <c r="A329" s="333" t="s">
        <v>52</v>
      </c>
      <c r="B329" s="21">
        <v>5746</v>
      </c>
      <c r="C329" s="21">
        <v>5758</v>
      </c>
      <c r="D329" s="21">
        <v>5769</v>
      </c>
      <c r="E329" s="21">
        <v>5778</v>
      </c>
      <c r="F329" s="21">
        <v>5797</v>
      </c>
      <c r="G329" s="21">
        <v>5798</v>
      </c>
      <c r="I329" s="333" t="s">
        <v>52</v>
      </c>
      <c r="J329" s="21">
        <v>5859</v>
      </c>
      <c r="K329" s="21">
        <v>5879</v>
      </c>
      <c r="L329" s="21">
        <v>5882</v>
      </c>
      <c r="M329" s="21">
        <v>5905</v>
      </c>
      <c r="N329" s="21">
        <v>5907</v>
      </c>
      <c r="O329" s="21">
        <v>5924</v>
      </c>
      <c r="P329" s="342"/>
    </row>
    <row r="330" spans="1:16" x14ac:dyDescent="0.2">
      <c r="A330" s="333" t="s">
        <v>39</v>
      </c>
      <c r="B330" s="21">
        <v>2802</v>
      </c>
      <c r="C330" s="21">
        <v>2804</v>
      </c>
      <c r="D330" s="21">
        <v>2815</v>
      </c>
      <c r="E330" s="21">
        <v>2815</v>
      </c>
      <c r="F330" s="21">
        <v>2851</v>
      </c>
      <c r="G330" s="21">
        <v>2860</v>
      </c>
      <c r="I330" s="333" t="s">
        <v>39</v>
      </c>
      <c r="J330" s="21">
        <v>2906</v>
      </c>
      <c r="K330" s="21">
        <v>2914</v>
      </c>
      <c r="L330" s="21">
        <v>2919</v>
      </c>
      <c r="M330" s="21">
        <v>2929</v>
      </c>
      <c r="N330" s="21">
        <v>2940</v>
      </c>
      <c r="O330" s="21">
        <v>2943</v>
      </c>
      <c r="P330" s="342"/>
    </row>
    <row r="331" spans="1:16" x14ac:dyDescent="0.2">
      <c r="A331" s="333" t="s">
        <v>16</v>
      </c>
      <c r="B331" s="21">
        <v>8881</v>
      </c>
      <c r="C331" s="21">
        <v>8884</v>
      </c>
      <c r="D331" s="21">
        <v>8891</v>
      </c>
      <c r="E331" s="21">
        <v>8902</v>
      </c>
      <c r="F331" s="21">
        <v>8921</v>
      </c>
      <c r="G331" s="21">
        <v>8933</v>
      </c>
      <c r="I331" s="333" t="s">
        <v>16</v>
      </c>
      <c r="J331" s="21">
        <v>8956</v>
      </c>
      <c r="K331" s="21">
        <v>8961</v>
      </c>
      <c r="L331" s="21">
        <v>8977</v>
      </c>
      <c r="M331" s="21">
        <v>8987</v>
      </c>
      <c r="N331" s="21">
        <v>8996</v>
      </c>
      <c r="O331" s="21">
        <v>9001</v>
      </c>
      <c r="P331" s="342"/>
    </row>
    <row r="332" spans="1:16" x14ac:dyDescent="0.2">
      <c r="A332" s="333" t="s">
        <v>53</v>
      </c>
      <c r="B332" s="21">
        <v>57363</v>
      </c>
      <c r="C332" s="21">
        <v>57341</v>
      </c>
      <c r="D332" s="21">
        <v>57412</v>
      </c>
      <c r="E332" s="21">
        <v>57491</v>
      </c>
      <c r="F332" s="21">
        <v>57540</v>
      </c>
      <c r="G332" s="21">
        <v>57639</v>
      </c>
      <c r="I332" s="333" t="s">
        <v>53</v>
      </c>
      <c r="J332" s="21">
        <v>1487</v>
      </c>
      <c r="K332" s="21">
        <v>1490</v>
      </c>
      <c r="L332" s="21">
        <v>1492</v>
      </c>
      <c r="M332" s="21">
        <v>1492</v>
      </c>
      <c r="N332" s="21">
        <v>1492</v>
      </c>
      <c r="O332" s="21">
        <v>1492</v>
      </c>
      <c r="P332" s="342"/>
    </row>
    <row r="333" spans="1:16" x14ac:dyDescent="0.2">
      <c r="A333" s="333" t="s">
        <v>54</v>
      </c>
      <c r="B333" s="21">
        <v>32754</v>
      </c>
      <c r="C333" s="21">
        <v>32744</v>
      </c>
      <c r="D333" s="21">
        <v>32749</v>
      </c>
      <c r="E333" s="21">
        <v>32735</v>
      </c>
      <c r="F333" s="21">
        <v>32790</v>
      </c>
      <c r="G333" s="21">
        <v>32754</v>
      </c>
      <c r="I333" s="333" t="s">
        <v>54</v>
      </c>
      <c r="J333" s="21">
        <v>33106</v>
      </c>
      <c r="K333" s="21">
        <v>33179</v>
      </c>
      <c r="L333" s="21">
        <v>33233</v>
      </c>
      <c r="M333" s="21">
        <v>33267</v>
      </c>
      <c r="N333" s="21">
        <v>33338</v>
      </c>
      <c r="O333" s="21">
        <v>33353</v>
      </c>
      <c r="P333" s="342"/>
    </row>
    <row r="334" spans="1:16" x14ac:dyDescent="0.2">
      <c r="A334" s="333" t="s">
        <v>55</v>
      </c>
      <c r="B334" s="21">
        <v>11763</v>
      </c>
      <c r="C334" s="21">
        <v>11776</v>
      </c>
      <c r="D334" s="21">
        <v>11772</v>
      </c>
      <c r="E334" s="21">
        <v>11778</v>
      </c>
      <c r="F334" s="21">
        <v>11811</v>
      </c>
      <c r="G334" s="21">
        <v>11760</v>
      </c>
      <c r="I334" s="333" t="s">
        <v>55</v>
      </c>
      <c r="J334" s="21">
        <v>11996</v>
      </c>
      <c r="K334" s="21">
        <v>12019</v>
      </c>
      <c r="L334" s="21">
        <v>12059</v>
      </c>
      <c r="M334" s="21">
        <v>12077</v>
      </c>
      <c r="N334" s="21">
        <v>12094</v>
      </c>
      <c r="O334" s="21">
        <v>12100</v>
      </c>
      <c r="P334" s="342"/>
    </row>
    <row r="335" spans="1:16" ht="24.75" customHeight="1" x14ac:dyDescent="0.2">
      <c r="A335" s="94" t="s">
        <v>56</v>
      </c>
      <c r="B335" s="21">
        <v>5693</v>
      </c>
      <c r="C335" s="21">
        <v>5694</v>
      </c>
      <c r="D335" s="21">
        <v>5699</v>
      </c>
      <c r="E335" s="21">
        <v>5711</v>
      </c>
      <c r="F335" s="21">
        <v>5715</v>
      </c>
      <c r="G335" s="21">
        <v>5721</v>
      </c>
      <c r="I335" s="94" t="s">
        <v>56</v>
      </c>
      <c r="J335" s="21">
        <v>5909</v>
      </c>
      <c r="K335" s="21">
        <v>5926</v>
      </c>
      <c r="L335" s="21">
        <v>5949</v>
      </c>
      <c r="M335" s="21">
        <v>5991</v>
      </c>
      <c r="N335" s="21">
        <v>6008</v>
      </c>
      <c r="O335" s="21">
        <v>6027</v>
      </c>
      <c r="P335" s="342"/>
    </row>
    <row r="336" spans="1:16" x14ac:dyDescent="0.2">
      <c r="A336" s="94" t="s">
        <v>221</v>
      </c>
      <c r="B336" s="22">
        <v>997</v>
      </c>
      <c r="C336" s="21">
        <v>997</v>
      </c>
      <c r="D336" s="21">
        <v>997</v>
      </c>
      <c r="E336" s="21">
        <v>997</v>
      </c>
      <c r="F336" s="21">
        <v>997</v>
      </c>
      <c r="G336" s="21">
        <v>997</v>
      </c>
      <c r="I336" s="94" t="s">
        <v>221</v>
      </c>
      <c r="J336" s="21">
        <v>1651</v>
      </c>
      <c r="K336" s="21">
        <v>1651</v>
      </c>
      <c r="L336" s="21">
        <v>1650</v>
      </c>
      <c r="M336" s="21">
        <v>1773</v>
      </c>
      <c r="N336" s="21">
        <v>1773</v>
      </c>
      <c r="O336" s="21">
        <v>1774</v>
      </c>
      <c r="P336" s="342"/>
    </row>
    <row r="337" spans="1:16" hidden="1" x14ac:dyDescent="0.2">
      <c r="A337" s="94" t="s">
        <v>253</v>
      </c>
      <c r="B337" s="22" t="s">
        <v>170</v>
      </c>
      <c r="C337" s="22" t="s">
        <v>170</v>
      </c>
      <c r="D337" s="22" t="s">
        <v>170</v>
      </c>
      <c r="E337" s="22" t="s">
        <v>170</v>
      </c>
      <c r="F337" s="22" t="s">
        <v>170</v>
      </c>
      <c r="G337" s="21">
        <v>654</v>
      </c>
      <c r="I337" s="94" t="s">
        <v>253</v>
      </c>
      <c r="J337" s="21"/>
      <c r="K337" s="21"/>
      <c r="L337" s="21"/>
      <c r="M337" s="21"/>
      <c r="N337" s="21"/>
      <c r="O337" s="21"/>
      <c r="P337" s="342"/>
    </row>
    <row r="338" spans="1:16" x14ac:dyDescent="0.2">
      <c r="A338" s="94" t="s">
        <v>206</v>
      </c>
      <c r="B338" s="21">
        <v>86961</v>
      </c>
      <c r="C338" s="21">
        <v>86514</v>
      </c>
      <c r="D338" s="21">
        <v>86484</v>
      </c>
      <c r="E338" s="21">
        <v>86484</v>
      </c>
      <c r="F338" s="21">
        <v>86477</v>
      </c>
      <c r="G338" s="21">
        <v>86908</v>
      </c>
      <c r="I338" s="94" t="s">
        <v>206</v>
      </c>
      <c r="J338" s="22" t="s">
        <v>44</v>
      </c>
      <c r="K338" s="22" t="s">
        <v>44</v>
      </c>
      <c r="L338" s="22" t="s">
        <v>44</v>
      </c>
      <c r="M338" s="22" t="s">
        <v>44</v>
      </c>
      <c r="N338" s="22" t="s">
        <v>44</v>
      </c>
      <c r="O338" s="22" t="s">
        <v>44</v>
      </c>
      <c r="P338" s="342"/>
    </row>
    <row r="339" spans="1:16" ht="5.0999999999999996" customHeight="1" x14ac:dyDescent="0.2">
      <c r="A339" s="344"/>
      <c r="B339" s="336"/>
      <c r="C339" s="336"/>
      <c r="D339" s="336"/>
      <c r="E339" s="336"/>
      <c r="F339" s="336"/>
      <c r="G339" s="336"/>
      <c r="I339" s="344"/>
      <c r="J339" s="336"/>
      <c r="K339" s="336"/>
      <c r="L339" s="336"/>
      <c r="M339" s="336"/>
      <c r="N339" s="336"/>
      <c r="O339" s="336"/>
      <c r="P339" s="342"/>
    </row>
    <row r="340" spans="1:16" ht="11.25" customHeight="1" x14ac:dyDescent="0.2">
      <c r="B340" s="492"/>
      <c r="C340" s="492"/>
      <c r="D340" s="492"/>
      <c r="E340" s="492"/>
      <c r="F340" s="492"/>
      <c r="G340" s="361" t="s">
        <v>49</v>
      </c>
      <c r="H340" s="492"/>
      <c r="I340" s="107"/>
      <c r="J340" s="492"/>
      <c r="K340" s="492"/>
      <c r="L340" s="492"/>
      <c r="M340" s="492"/>
      <c r="N340" s="492"/>
      <c r="O340" s="361" t="s">
        <v>49</v>
      </c>
      <c r="P340" s="342"/>
    </row>
    <row r="341" spans="1:16" ht="11.1" customHeight="1" x14ac:dyDescent="0.2">
      <c r="A341" s="63"/>
      <c r="B341" s="492"/>
      <c r="C341" s="492"/>
      <c r="D341" s="492"/>
      <c r="E341" s="492"/>
      <c r="F341" s="492"/>
      <c r="G341" s="361"/>
      <c r="H341" s="492"/>
      <c r="I341" s="63"/>
      <c r="J341" s="492"/>
      <c r="K341" s="492"/>
      <c r="L341" s="492"/>
      <c r="M341" s="492"/>
      <c r="N341" s="492"/>
      <c r="O341" s="361"/>
      <c r="P341" s="342"/>
    </row>
    <row r="344" spans="1:16" ht="12.75" customHeight="1" x14ac:dyDescent="0.2">
      <c r="A344" s="636" t="str">
        <f>A215</f>
        <v>16.3 PUNO: USUARIOS DE ENERGÍA ELÉCTRICA MENSUAL, SEGÚN LOCALIDADES, 2019 - 2024</v>
      </c>
      <c r="B344" s="636"/>
      <c r="C344" s="636"/>
      <c r="D344" s="636"/>
      <c r="E344" s="636"/>
      <c r="F344" s="636"/>
      <c r="G344" s="636"/>
      <c r="I344" s="636" t="str">
        <f>A215</f>
        <v>16.3 PUNO: USUARIOS DE ENERGÍA ELÉCTRICA MENSUAL, SEGÚN LOCALIDADES, 2019 - 2024</v>
      </c>
      <c r="J344" s="636"/>
      <c r="K344" s="636"/>
      <c r="L344" s="636"/>
      <c r="M344" s="636"/>
      <c r="N344" s="636"/>
      <c r="O344" s="636"/>
    </row>
    <row r="345" spans="1:16" x14ac:dyDescent="0.2">
      <c r="A345" s="86" t="s">
        <v>331</v>
      </c>
      <c r="B345" s="52"/>
      <c r="C345" s="52"/>
      <c r="D345" s="52"/>
      <c r="E345" s="52"/>
      <c r="F345" s="52"/>
      <c r="G345" s="52"/>
      <c r="I345" s="86" t="s">
        <v>331</v>
      </c>
      <c r="J345" s="52"/>
      <c r="K345" s="52"/>
      <c r="L345" s="52"/>
      <c r="M345" s="52"/>
      <c r="N345" s="52"/>
      <c r="O345" s="52"/>
    </row>
    <row r="346" spans="1:16" ht="10.5" customHeight="1" x14ac:dyDescent="0.2">
      <c r="A346" s="15"/>
      <c r="B346" s="332"/>
      <c r="C346" s="332"/>
      <c r="D346" s="332"/>
      <c r="E346" s="332"/>
      <c r="F346" s="332"/>
      <c r="G346" s="361"/>
      <c r="I346" s="15"/>
      <c r="J346" s="332"/>
      <c r="K346" s="332"/>
      <c r="L346" s="332"/>
      <c r="M346" s="332"/>
      <c r="N346" s="332"/>
      <c r="O346" s="361" t="s">
        <v>266</v>
      </c>
    </row>
    <row r="347" spans="1:16" ht="16.5" customHeight="1" x14ac:dyDescent="0.2">
      <c r="A347" s="634" t="s">
        <v>48</v>
      </c>
      <c r="B347" s="59" t="s">
        <v>21</v>
      </c>
      <c r="C347" s="60" t="s">
        <v>22</v>
      </c>
      <c r="D347" s="60" t="s">
        <v>23</v>
      </c>
      <c r="E347" s="60" t="s">
        <v>26</v>
      </c>
      <c r="F347" s="60" t="s">
        <v>27</v>
      </c>
      <c r="G347" s="60" t="s">
        <v>28</v>
      </c>
      <c r="I347" s="634" t="s">
        <v>48</v>
      </c>
      <c r="J347" s="59" t="s">
        <v>29</v>
      </c>
      <c r="K347" s="60" t="s">
        <v>30</v>
      </c>
      <c r="L347" s="60" t="s">
        <v>272</v>
      </c>
      <c r="M347" s="60" t="s">
        <v>32</v>
      </c>
      <c r="N347" s="60" t="s">
        <v>33</v>
      </c>
      <c r="O347" s="60" t="s">
        <v>34</v>
      </c>
    </row>
    <row r="348" spans="1:16" ht="5.0999999999999996" customHeight="1" x14ac:dyDescent="0.2">
      <c r="A348" s="635"/>
      <c r="B348" s="66"/>
      <c r="C348" s="66"/>
      <c r="D348" s="66"/>
      <c r="E348" s="64"/>
      <c r="F348" s="64"/>
      <c r="G348" s="65"/>
      <c r="I348" s="635"/>
      <c r="J348" s="66"/>
      <c r="K348" s="66"/>
      <c r="L348" s="66"/>
      <c r="M348" s="64"/>
      <c r="N348" s="64"/>
      <c r="O348" s="65"/>
    </row>
    <row r="349" spans="1:16" x14ac:dyDescent="0.2">
      <c r="A349" s="329" t="s">
        <v>270</v>
      </c>
      <c r="B349" s="332"/>
      <c r="C349" s="332"/>
      <c r="D349" s="332"/>
      <c r="E349" s="332"/>
      <c r="F349" s="332"/>
      <c r="G349" s="332"/>
      <c r="I349" s="329" t="s">
        <v>270</v>
      </c>
      <c r="J349" s="332"/>
      <c r="K349" s="332"/>
      <c r="L349" s="332"/>
      <c r="M349" s="332"/>
      <c r="N349" s="332"/>
      <c r="O349" s="332"/>
    </row>
    <row r="350" spans="1:16" x14ac:dyDescent="0.2">
      <c r="A350" s="329" t="s">
        <v>2</v>
      </c>
      <c r="B350" s="57">
        <f t="shared" ref="B350:G350" si="6">SUM(B351:B366)</f>
        <v>343479</v>
      </c>
      <c r="C350" s="57">
        <f t="shared" si="6"/>
        <v>344143</v>
      </c>
      <c r="D350" s="57">
        <f t="shared" si="6"/>
        <v>344550</v>
      </c>
      <c r="E350" s="57">
        <f t="shared" si="6"/>
        <v>345400</v>
      </c>
      <c r="F350" s="57">
        <f t="shared" si="6"/>
        <v>345317</v>
      </c>
      <c r="G350" s="57">
        <f t="shared" si="6"/>
        <v>345807</v>
      </c>
      <c r="I350" s="329" t="s">
        <v>2</v>
      </c>
      <c r="J350" s="57">
        <f>SUM(J351:J366)</f>
        <v>340049</v>
      </c>
      <c r="K350" s="57">
        <f>SUM(K351:K366)</f>
        <v>340704</v>
      </c>
      <c r="L350" s="57" t="s">
        <v>44</v>
      </c>
      <c r="M350" s="57" t="s">
        <v>44</v>
      </c>
      <c r="N350" s="57" t="s">
        <v>44</v>
      </c>
      <c r="O350" s="57" t="s">
        <v>44</v>
      </c>
    </row>
    <row r="351" spans="1:16" x14ac:dyDescent="0.2">
      <c r="A351" s="333" t="s">
        <v>50</v>
      </c>
      <c r="B351" s="21">
        <v>138211</v>
      </c>
      <c r="C351" s="21">
        <v>138572</v>
      </c>
      <c r="D351" s="21">
        <v>138680</v>
      </c>
      <c r="E351" s="310">
        <v>139094</v>
      </c>
      <c r="F351" s="310">
        <v>139339</v>
      </c>
      <c r="G351" s="310">
        <v>139733</v>
      </c>
      <c r="I351" s="333" t="s">
        <v>50</v>
      </c>
      <c r="J351" s="21">
        <v>133820</v>
      </c>
      <c r="K351" s="21">
        <v>134098</v>
      </c>
      <c r="L351" s="22" t="s">
        <v>44</v>
      </c>
      <c r="M351" s="22" t="s">
        <v>44</v>
      </c>
      <c r="N351" s="22" t="s">
        <v>44</v>
      </c>
      <c r="O351" s="22" t="s">
        <v>44</v>
      </c>
    </row>
    <row r="352" spans="1:16" x14ac:dyDescent="0.2">
      <c r="A352" s="333" t="s">
        <v>14</v>
      </c>
      <c r="B352" s="21">
        <v>20045</v>
      </c>
      <c r="C352" s="21">
        <v>20078</v>
      </c>
      <c r="D352" s="21">
        <v>20095</v>
      </c>
      <c r="E352" s="310">
        <v>20117</v>
      </c>
      <c r="F352" s="310">
        <v>20146</v>
      </c>
      <c r="G352" s="310">
        <v>20152</v>
      </c>
      <c r="I352" s="333" t="s">
        <v>14</v>
      </c>
      <c r="J352" s="21">
        <v>20157</v>
      </c>
      <c r="K352" s="21">
        <v>20165</v>
      </c>
      <c r="L352" s="22" t="s">
        <v>44</v>
      </c>
      <c r="M352" s="22" t="s">
        <v>44</v>
      </c>
      <c r="N352" s="22" t="s">
        <v>44</v>
      </c>
      <c r="O352" s="22" t="s">
        <v>44</v>
      </c>
    </row>
    <row r="353" spans="1:15" x14ac:dyDescent="0.2">
      <c r="A353" s="333" t="s">
        <v>20</v>
      </c>
      <c r="B353" s="21">
        <v>23523</v>
      </c>
      <c r="C353" s="21">
        <v>23587</v>
      </c>
      <c r="D353" s="21">
        <v>23644</v>
      </c>
      <c r="E353" s="310">
        <v>23686</v>
      </c>
      <c r="F353" s="310">
        <v>23720</v>
      </c>
      <c r="G353" s="310">
        <v>23690</v>
      </c>
      <c r="I353" s="333" t="s">
        <v>20</v>
      </c>
      <c r="J353" s="21">
        <v>23688</v>
      </c>
      <c r="K353" s="21">
        <v>23951</v>
      </c>
      <c r="L353" s="22" t="s">
        <v>44</v>
      </c>
      <c r="M353" s="22" t="s">
        <v>44</v>
      </c>
      <c r="N353" s="22" t="s">
        <v>44</v>
      </c>
      <c r="O353" s="22" t="s">
        <v>44</v>
      </c>
    </row>
    <row r="354" spans="1:15" x14ac:dyDescent="0.2">
      <c r="A354" s="333" t="s">
        <v>15</v>
      </c>
      <c r="B354" s="21">
        <v>6406</v>
      </c>
      <c r="C354" s="21">
        <v>6428</v>
      </c>
      <c r="D354" s="21">
        <v>6522</v>
      </c>
      <c r="E354" s="310">
        <v>6531</v>
      </c>
      <c r="F354" s="310">
        <v>6535</v>
      </c>
      <c r="G354" s="310">
        <v>6556</v>
      </c>
      <c r="I354" s="333" t="s">
        <v>15</v>
      </c>
      <c r="J354" s="21">
        <v>6564</v>
      </c>
      <c r="K354" s="21">
        <v>6572</v>
      </c>
      <c r="L354" s="22" t="s">
        <v>44</v>
      </c>
      <c r="M354" s="22" t="s">
        <v>44</v>
      </c>
      <c r="N354" s="22" t="s">
        <v>44</v>
      </c>
      <c r="O354" s="22" t="s">
        <v>44</v>
      </c>
    </row>
    <row r="355" spans="1:15" x14ac:dyDescent="0.2">
      <c r="A355" s="333" t="s">
        <v>42</v>
      </c>
      <c r="B355" s="21">
        <v>6310</v>
      </c>
      <c r="C355" s="21">
        <v>6200</v>
      </c>
      <c r="D355" s="21">
        <v>6207</v>
      </c>
      <c r="E355" s="310">
        <v>6197</v>
      </c>
      <c r="F355" s="310">
        <v>6167</v>
      </c>
      <c r="G355" s="310">
        <v>6173</v>
      </c>
      <c r="I355" s="333" t="s">
        <v>42</v>
      </c>
      <c r="J355" s="21">
        <v>6182</v>
      </c>
      <c r="K355" s="21">
        <v>6197</v>
      </c>
      <c r="L355" s="22" t="s">
        <v>44</v>
      </c>
      <c r="M355" s="22" t="s">
        <v>44</v>
      </c>
      <c r="N355" s="22" t="s">
        <v>44</v>
      </c>
      <c r="O355" s="22" t="s">
        <v>44</v>
      </c>
    </row>
    <row r="356" spans="1:15" x14ac:dyDescent="0.2">
      <c r="A356" s="333" t="s">
        <v>51</v>
      </c>
      <c r="B356" s="21">
        <v>19522</v>
      </c>
      <c r="C356" s="21">
        <v>19553</v>
      </c>
      <c r="D356" s="21">
        <v>19607</v>
      </c>
      <c r="E356" s="310">
        <v>19656</v>
      </c>
      <c r="F356" s="310">
        <v>19629</v>
      </c>
      <c r="G356" s="310">
        <v>19665</v>
      </c>
      <c r="I356" s="333" t="s">
        <v>51</v>
      </c>
      <c r="J356" s="21">
        <v>19681</v>
      </c>
      <c r="K356" s="21">
        <v>19680</v>
      </c>
      <c r="L356" s="22" t="s">
        <v>44</v>
      </c>
      <c r="M356" s="22" t="s">
        <v>44</v>
      </c>
      <c r="N356" s="22" t="s">
        <v>44</v>
      </c>
      <c r="O356" s="22" t="s">
        <v>44</v>
      </c>
    </row>
    <row r="357" spans="1:15" x14ac:dyDescent="0.2">
      <c r="A357" s="333" t="s">
        <v>52</v>
      </c>
      <c r="B357" s="21">
        <v>5937</v>
      </c>
      <c r="C357" s="21">
        <v>5953</v>
      </c>
      <c r="D357" s="21">
        <v>5955</v>
      </c>
      <c r="E357" s="310">
        <v>5975</v>
      </c>
      <c r="F357" s="310">
        <v>5975</v>
      </c>
      <c r="G357" s="310">
        <v>5981</v>
      </c>
      <c r="I357" s="333" t="s">
        <v>52</v>
      </c>
      <c r="J357" s="21">
        <v>5974</v>
      </c>
      <c r="K357" s="21">
        <v>5973</v>
      </c>
      <c r="L357" s="22" t="s">
        <v>44</v>
      </c>
      <c r="M357" s="22" t="s">
        <v>44</v>
      </c>
      <c r="N357" s="22" t="s">
        <v>44</v>
      </c>
      <c r="O357" s="22" t="s">
        <v>44</v>
      </c>
    </row>
    <row r="358" spans="1:15" x14ac:dyDescent="0.2">
      <c r="A358" s="333" t="s">
        <v>39</v>
      </c>
      <c r="B358" s="21">
        <v>2963</v>
      </c>
      <c r="C358" s="21">
        <v>2971</v>
      </c>
      <c r="D358" s="21">
        <v>2987</v>
      </c>
      <c r="E358" s="310">
        <v>2988</v>
      </c>
      <c r="F358" s="310">
        <v>2993</v>
      </c>
      <c r="G358" s="310">
        <v>2983</v>
      </c>
      <c r="I358" s="333" t="s">
        <v>39</v>
      </c>
      <c r="J358" s="21">
        <v>2987</v>
      </c>
      <c r="K358" s="21">
        <v>2990</v>
      </c>
      <c r="L358" s="22" t="s">
        <v>44</v>
      </c>
      <c r="M358" s="22" t="s">
        <v>44</v>
      </c>
      <c r="N358" s="22" t="s">
        <v>44</v>
      </c>
      <c r="O358" s="22" t="s">
        <v>44</v>
      </c>
    </row>
    <row r="359" spans="1:15" x14ac:dyDescent="0.2">
      <c r="A359" s="333" t="s">
        <v>16</v>
      </c>
      <c r="B359" s="21">
        <v>9012</v>
      </c>
      <c r="C359" s="21">
        <v>9024</v>
      </c>
      <c r="D359" s="21">
        <v>9035</v>
      </c>
      <c r="E359" s="310">
        <v>9042</v>
      </c>
      <c r="F359" s="310">
        <v>9047</v>
      </c>
      <c r="G359" s="310">
        <v>9062</v>
      </c>
      <c r="I359" s="333" t="s">
        <v>16</v>
      </c>
      <c r="J359" s="21">
        <v>9056</v>
      </c>
      <c r="K359" s="21">
        <v>9068</v>
      </c>
      <c r="L359" s="22" t="s">
        <v>44</v>
      </c>
      <c r="M359" s="22" t="s">
        <v>44</v>
      </c>
      <c r="N359" s="22" t="s">
        <v>44</v>
      </c>
      <c r="O359" s="22" t="s">
        <v>44</v>
      </c>
    </row>
    <row r="360" spans="1:15" x14ac:dyDescent="0.2">
      <c r="A360" s="333" t="s">
        <v>53</v>
      </c>
      <c r="B360" s="21">
        <v>58466</v>
      </c>
      <c r="C360" s="21">
        <v>58654</v>
      </c>
      <c r="D360" s="21">
        <v>58713</v>
      </c>
      <c r="E360" s="310">
        <v>59006</v>
      </c>
      <c r="F360" s="310">
        <v>58995</v>
      </c>
      <c r="G360" s="310">
        <v>59080</v>
      </c>
      <c r="I360" s="333" t="s">
        <v>53</v>
      </c>
      <c r="J360" s="21">
        <v>59224</v>
      </c>
      <c r="K360" s="21">
        <v>59290</v>
      </c>
      <c r="L360" s="22" t="s">
        <v>44</v>
      </c>
      <c r="M360" s="22" t="s">
        <v>44</v>
      </c>
      <c r="N360" s="22" t="s">
        <v>44</v>
      </c>
      <c r="O360" s="22" t="s">
        <v>44</v>
      </c>
    </row>
    <row r="361" spans="1:15" x14ac:dyDescent="0.2">
      <c r="A361" s="333" t="s">
        <v>54</v>
      </c>
      <c r="B361" s="21">
        <v>33212</v>
      </c>
      <c r="C361" s="21">
        <v>33239</v>
      </c>
      <c r="D361" s="21">
        <v>33191</v>
      </c>
      <c r="E361" s="310">
        <v>33223</v>
      </c>
      <c r="F361" s="310">
        <v>33109</v>
      </c>
      <c r="G361" s="310">
        <v>33109</v>
      </c>
      <c r="I361" s="333" t="s">
        <v>54</v>
      </c>
      <c r="J361" s="21">
        <v>33052</v>
      </c>
      <c r="K361" s="21">
        <v>33061</v>
      </c>
      <c r="L361" s="22" t="s">
        <v>44</v>
      </c>
      <c r="M361" s="22" t="s">
        <v>44</v>
      </c>
      <c r="N361" s="22" t="s">
        <v>44</v>
      </c>
      <c r="O361" s="22" t="s">
        <v>44</v>
      </c>
    </row>
    <row r="362" spans="1:15" x14ac:dyDescent="0.2">
      <c r="A362" s="333" t="s">
        <v>55</v>
      </c>
      <c r="B362" s="21">
        <v>12054</v>
      </c>
      <c r="C362" s="21">
        <v>12044</v>
      </c>
      <c r="D362" s="21">
        <v>12058</v>
      </c>
      <c r="E362" s="310">
        <v>12017</v>
      </c>
      <c r="F362" s="310">
        <v>11790</v>
      </c>
      <c r="G362" s="310">
        <v>11731</v>
      </c>
      <c r="I362" s="333" t="s">
        <v>55</v>
      </c>
      <c r="J362" s="21">
        <v>11761</v>
      </c>
      <c r="K362" s="21">
        <v>11765</v>
      </c>
      <c r="L362" s="22" t="s">
        <v>44</v>
      </c>
      <c r="M362" s="22" t="s">
        <v>44</v>
      </c>
      <c r="N362" s="22" t="s">
        <v>44</v>
      </c>
      <c r="O362" s="22" t="s">
        <v>44</v>
      </c>
    </row>
    <row r="363" spans="1:15" ht="24.75" customHeight="1" x14ac:dyDescent="0.2">
      <c r="A363" s="94" t="s">
        <v>56</v>
      </c>
      <c r="B363" s="21">
        <v>6044</v>
      </c>
      <c r="C363" s="21">
        <v>6066</v>
      </c>
      <c r="D363" s="21">
        <v>6082</v>
      </c>
      <c r="E363" s="310">
        <v>6094</v>
      </c>
      <c r="F363" s="310">
        <v>6098</v>
      </c>
      <c r="G363" s="310">
        <v>6118</v>
      </c>
      <c r="I363" s="94" t="s">
        <v>56</v>
      </c>
      <c r="J363" s="21">
        <v>6132</v>
      </c>
      <c r="K363" s="21">
        <v>6145</v>
      </c>
      <c r="L363" s="22" t="s">
        <v>44</v>
      </c>
      <c r="M363" s="22" t="s">
        <v>44</v>
      </c>
      <c r="N363" s="22" t="s">
        <v>44</v>
      </c>
      <c r="O363" s="22" t="s">
        <v>44</v>
      </c>
    </row>
    <row r="364" spans="1:15" x14ac:dyDescent="0.2">
      <c r="A364" s="94" t="s">
        <v>221</v>
      </c>
      <c r="B364" s="21">
        <v>1774</v>
      </c>
      <c r="C364" s="21">
        <v>1774</v>
      </c>
      <c r="D364" s="21">
        <v>1774</v>
      </c>
      <c r="E364" s="310">
        <v>1774</v>
      </c>
      <c r="F364" s="310">
        <v>1774</v>
      </c>
      <c r="G364" s="310">
        <v>1774</v>
      </c>
      <c r="I364" s="94" t="s">
        <v>221</v>
      </c>
      <c r="J364" s="21">
        <v>1771</v>
      </c>
      <c r="K364" s="21">
        <v>1749</v>
      </c>
      <c r="L364" s="22" t="s">
        <v>44</v>
      </c>
      <c r="M364" s="22" t="s">
        <v>44</v>
      </c>
      <c r="N364" s="22" t="s">
        <v>44</v>
      </c>
      <c r="O364" s="22" t="s">
        <v>44</v>
      </c>
    </row>
    <row r="365" spans="1:15" hidden="1" x14ac:dyDescent="0.2">
      <c r="A365" s="94" t="s">
        <v>253</v>
      </c>
      <c r="B365" s="22" t="s">
        <v>304</v>
      </c>
      <c r="C365" s="22" t="s">
        <v>304</v>
      </c>
      <c r="D365" s="22" t="s">
        <v>304</v>
      </c>
      <c r="E365" s="22" t="s">
        <v>304</v>
      </c>
      <c r="F365" s="22" t="s">
        <v>304</v>
      </c>
      <c r="G365" s="22" t="s">
        <v>304</v>
      </c>
      <c r="I365" s="94" t="s">
        <v>253</v>
      </c>
      <c r="J365" s="22" t="s">
        <v>304</v>
      </c>
      <c r="K365" s="22" t="s">
        <v>304</v>
      </c>
      <c r="L365" s="22" t="s">
        <v>44</v>
      </c>
      <c r="M365" s="22" t="s">
        <v>44</v>
      </c>
      <c r="N365" s="22" t="s">
        <v>44</v>
      </c>
      <c r="O365" s="22" t="s">
        <v>44</v>
      </c>
    </row>
    <row r="366" spans="1:15" x14ac:dyDescent="0.2">
      <c r="A366" s="94" t="s">
        <v>206</v>
      </c>
      <c r="B366" s="22" t="s">
        <v>304</v>
      </c>
      <c r="C366" s="22" t="s">
        <v>304</v>
      </c>
      <c r="D366" s="22" t="s">
        <v>304</v>
      </c>
      <c r="E366" s="22" t="s">
        <v>304</v>
      </c>
      <c r="F366" s="22" t="s">
        <v>304</v>
      </c>
      <c r="G366" s="22" t="s">
        <v>304</v>
      </c>
      <c r="I366" s="94" t="s">
        <v>206</v>
      </c>
      <c r="J366" s="22" t="s">
        <v>304</v>
      </c>
      <c r="K366" s="22" t="s">
        <v>304</v>
      </c>
      <c r="L366" s="22" t="s">
        <v>44</v>
      </c>
      <c r="M366" s="22" t="s">
        <v>44</v>
      </c>
      <c r="N366" s="22" t="s">
        <v>44</v>
      </c>
      <c r="O366" s="22" t="s">
        <v>44</v>
      </c>
    </row>
    <row r="367" spans="1:15" ht="5.0999999999999996" customHeight="1" x14ac:dyDescent="0.2">
      <c r="A367" s="344"/>
      <c r="B367" s="336"/>
      <c r="C367" s="336"/>
      <c r="D367" s="336"/>
      <c r="E367" s="336"/>
      <c r="F367" s="336"/>
      <c r="G367" s="336"/>
      <c r="I367" s="344"/>
      <c r="J367" s="336"/>
      <c r="K367" s="336"/>
      <c r="L367" s="336"/>
      <c r="M367" s="336"/>
      <c r="N367" s="336"/>
      <c r="O367" s="336"/>
    </row>
    <row r="368" spans="1:15" x14ac:dyDescent="0.2">
      <c r="A368" s="107"/>
      <c r="B368" s="492"/>
      <c r="C368" s="492"/>
      <c r="D368" s="492"/>
      <c r="E368" s="492"/>
      <c r="F368" s="492"/>
      <c r="G368" s="361" t="s">
        <v>49</v>
      </c>
      <c r="I368" s="107" t="s">
        <v>271</v>
      </c>
      <c r="J368" s="492"/>
      <c r="K368" s="492"/>
      <c r="L368" s="492"/>
      <c r="M368" s="492"/>
      <c r="N368" s="492"/>
      <c r="O368" s="492"/>
    </row>
    <row r="369" spans="1:15" x14ac:dyDescent="0.2">
      <c r="A369" s="63"/>
      <c r="B369" s="492"/>
      <c r="C369" s="492"/>
      <c r="D369" s="492"/>
      <c r="E369" s="492"/>
      <c r="F369" s="492"/>
      <c r="G369" s="361"/>
      <c r="I369" s="63" t="s">
        <v>211</v>
      </c>
      <c r="J369" s="492"/>
      <c r="K369" s="492"/>
      <c r="L369" s="492"/>
      <c r="M369" s="492"/>
      <c r="N369" s="492"/>
      <c r="O369" s="361"/>
    </row>
  </sheetData>
  <mergeCells count="30">
    <mergeCell ref="I267:I268"/>
    <mergeCell ref="I344:O344"/>
    <mergeCell ref="I347:I348"/>
    <mergeCell ref="A319:A320"/>
    <mergeCell ref="I319:I320"/>
    <mergeCell ref="A316:G316"/>
    <mergeCell ref="I316:O316"/>
    <mergeCell ref="A344:G344"/>
    <mergeCell ref="A347:A348"/>
    <mergeCell ref="A291:G291"/>
    <mergeCell ref="I291:O291"/>
    <mergeCell ref="A294:A295"/>
    <mergeCell ref="I294:I295"/>
    <mergeCell ref="A267:A268"/>
    <mergeCell ref="I264:O264"/>
    <mergeCell ref="A242:A243"/>
    <mergeCell ref="A218:A219"/>
    <mergeCell ref="I143:O143"/>
    <mergeCell ref="I146:I147"/>
    <mergeCell ref="I166:O166"/>
    <mergeCell ref="I169:I170"/>
    <mergeCell ref="I189:O189"/>
    <mergeCell ref="A264:G264"/>
    <mergeCell ref="I242:I243"/>
    <mergeCell ref="A239:G239"/>
    <mergeCell ref="I192:I193"/>
    <mergeCell ref="I218:I219"/>
    <mergeCell ref="I239:O239"/>
    <mergeCell ref="I215:O215"/>
    <mergeCell ref="A215:G215"/>
  </mergeCells>
  <phoneticPr fontId="0" type="noConversion"/>
  <pageMargins left="0.78740157480314965" right="0.78740157480314965" top="0.98425196850393704" bottom="0.98425196850393704" header="0" footer="0"/>
  <pageSetup paperSize="9" orientation="portrait" r:id="rId1"/>
  <headerFooter alignWithMargins="0"/>
  <rowBreaks count="1" manualBreakCount="1">
    <brk id="31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96"/>
  <sheetViews>
    <sheetView showGridLines="0" topLeftCell="A31" zoomScaleNormal="100" workbookViewId="0">
      <selection activeCell="A31" sqref="A31:P31"/>
    </sheetView>
  </sheetViews>
  <sheetFormatPr baseColWidth="10" defaultColWidth="11.7109375" defaultRowHeight="11.25" x14ac:dyDescent="0.2"/>
  <cols>
    <col min="1" max="1" width="19.85546875" style="145" customWidth="1"/>
    <col min="2" max="6" width="10.5703125" style="145" hidden="1" customWidth="1"/>
    <col min="7" max="8" width="9.140625" style="145" hidden="1" customWidth="1"/>
    <col min="9" max="9" width="8.85546875" style="145" hidden="1" customWidth="1"/>
    <col min="10" max="15" width="8.85546875" style="145" customWidth="1"/>
    <col min="16" max="16" width="9.140625" style="145" customWidth="1"/>
    <col min="17" max="16384" width="11.7109375" style="145"/>
  </cols>
  <sheetData>
    <row r="1" spans="1:7" s="130" customFormat="1" ht="19.5" hidden="1" customHeight="1" x14ac:dyDescent="0.2">
      <c r="A1" s="127" t="s">
        <v>205</v>
      </c>
      <c r="B1" s="128"/>
      <c r="C1" s="128"/>
      <c r="D1" s="128"/>
      <c r="E1" s="128"/>
      <c r="F1" s="128"/>
      <c r="G1" s="129"/>
    </row>
    <row r="2" spans="1:7" s="132" customFormat="1" ht="12" hidden="1" customHeight="1" x14ac:dyDescent="0.2">
      <c r="A2" s="642" t="s">
        <v>169</v>
      </c>
      <c r="B2" s="642"/>
      <c r="C2" s="642"/>
      <c r="D2" s="642"/>
      <c r="E2" s="131"/>
    </row>
    <row r="3" spans="1:7" s="132" customFormat="1" ht="3.75" hidden="1" customHeight="1" x14ac:dyDescent="0.2">
      <c r="A3" s="133"/>
      <c r="B3" s="134"/>
      <c r="C3" s="134"/>
      <c r="D3" s="134"/>
      <c r="E3" s="134"/>
      <c r="F3" s="135"/>
    </row>
    <row r="4" spans="1:7" s="139" customFormat="1" ht="26.25" hidden="1" customHeight="1" x14ac:dyDescent="0.2">
      <c r="A4" s="136" t="s">
        <v>48</v>
      </c>
      <c r="B4" s="137">
        <v>2009</v>
      </c>
      <c r="C4" s="137">
        <v>2010</v>
      </c>
      <c r="D4" s="137">
        <v>2011</v>
      </c>
      <c r="E4" s="138">
        <v>2012</v>
      </c>
      <c r="F4" s="138">
        <v>2013</v>
      </c>
      <c r="G4" s="138">
        <v>2014</v>
      </c>
    </row>
    <row r="5" spans="1:7" s="139" customFormat="1" ht="5.0999999999999996" hidden="1" customHeight="1" x14ac:dyDescent="0.2">
      <c r="A5" s="140"/>
      <c r="C5" s="141"/>
      <c r="D5" s="141"/>
    </row>
    <row r="6" spans="1:7" s="139" customFormat="1" ht="15.95" hidden="1" customHeight="1" x14ac:dyDescent="0.2">
      <c r="A6" s="140" t="s">
        <v>2</v>
      </c>
      <c r="B6" s="142">
        <v>164764848.88999999</v>
      </c>
      <c r="C6" s="142">
        <v>180597282.07000002</v>
      </c>
      <c r="D6" s="142">
        <v>206917475.03</v>
      </c>
      <c r="E6" s="142">
        <f>SUM(E7:E27)</f>
        <v>231144201.19</v>
      </c>
      <c r="F6" s="142">
        <f>SUM(F7:F27)</f>
        <v>257112751.02000001</v>
      </c>
      <c r="G6" s="142">
        <f>+SUM(G7:G27)</f>
        <v>260377971.88</v>
      </c>
    </row>
    <row r="7" spans="1:7" s="139" customFormat="1" ht="15.95" hidden="1" customHeight="1" x14ac:dyDescent="0.2">
      <c r="A7" s="143" t="s">
        <v>0</v>
      </c>
      <c r="B7" s="144">
        <v>42464991.200000003</v>
      </c>
      <c r="C7" s="144">
        <v>44509137.889999993</v>
      </c>
      <c r="D7" s="144">
        <v>48632124.700000003</v>
      </c>
      <c r="E7" s="144">
        <v>50990908.460000001</v>
      </c>
      <c r="F7" s="144">
        <v>58528565.080000006</v>
      </c>
      <c r="G7" s="90">
        <v>60409258.839999996</v>
      </c>
    </row>
    <row r="8" spans="1:7" s="139" customFormat="1" ht="15.95" hidden="1" customHeight="1" x14ac:dyDescent="0.2">
      <c r="A8" s="143" t="s">
        <v>3</v>
      </c>
      <c r="B8" s="144">
        <v>2656644.54</v>
      </c>
      <c r="C8" s="144">
        <v>2781820</v>
      </c>
      <c r="D8" s="144">
        <v>2836837</v>
      </c>
      <c r="E8" s="144">
        <v>3310323.46</v>
      </c>
      <c r="F8" s="144">
        <v>3102461</v>
      </c>
      <c r="G8" s="90">
        <v>2967571</v>
      </c>
    </row>
    <row r="9" spans="1:7" s="139" customFormat="1" ht="15.95" hidden="1" customHeight="1" x14ac:dyDescent="0.2">
      <c r="A9" s="143" t="s">
        <v>4</v>
      </c>
      <c r="B9" s="144">
        <v>5678798.9199999999</v>
      </c>
      <c r="C9" s="144">
        <v>5371678.7699999996</v>
      </c>
      <c r="D9" s="144">
        <v>5161602</v>
      </c>
      <c r="E9" s="144">
        <v>6334400.6899999995</v>
      </c>
      <c r="F9" s="144">
        <v>5552742</v>
      </c>
      <c r="G9" s="90">
        <v>5665444</v>
      </c>
    </row>
    <row r="10" spans="1:7" s="139" customFormat="1" ht="15.95" hidden="1" customHeight="1" x14ac:dyDescent="0.2">
      <c r="A10" s="143" t="s">
        <v>5</v>
      </c>
      <c r="B10" s="144">
        <v>1373365.7</v>
      </c>
      <c r="C10" s="144">
        <v>1400341</v>
      </c>
      <c r="D10" s="144">
        <v>1543510</v>
      </c>
      <c r="E10" s="144">
        <v>2107415.84</v>
      </c>
      <c r="F10" s="144">
        <v>1681081</v>
      </c>
      <c r="G10" s="90">
        <v>1712272</v>
      </c>
    </row>
    <row r="11" spans="1:7" s="139" customFormat="1" ht="15.95" hidden="1" customHeight="1" x14ac:dyDescent="0.2">
      <c r="A11" s="143" t="s">
        <v>6</v>
      </c>
      <c r="B11" s="144">
        <v>591017.43999999994</v>
      </c>
      <c r="C11" s="144">
        <v>610858</v>
      </c>
      <c r="D11" s="144">
        <v>592392</v>
      </c>
      <c r="E11" s="144">
        <v>706978.71</v>
      </c>
      <c r="F11" s="144">
        <v>732597</v>
      </c>
      <c r="G11" s="90">
        <v>721394</v>
      </c>
    </row>
    <row r="12" spans="1:7" s="139" customFormat="1" ht="15.95" hidden="1" customHeight="1" x14ac:dyDescent="0.2">
      <c r="A12" s="143" t="s">
        <v>7</v>
      </c>
      <c r="B12" s="144">
        <v>1465992.28</v>
      </c>
      <c r="C12" s="144">
        <v>1442130</v>
      </c>
      <c r="D12" s="144">
        <v>1617986</v>
      </c>
      <c r="E12" s="144">
        <v>1881362.5200000003</v>
      </c>
      <c r="F12" s="144">
        <v>1668352</v>
      </c>
      <c r="G12" s="90">
        <v>1881362.5200000003</v>
      </c>
    </row>
    <row r="13" spans="1:7" s="139" customFormat="1" ht="15.95" hidden="1" customHeight="1" x14ac:dyDescent="0.2">
      <c r="A13" s="143" t="s">
        <v>8</v>
      </c>
      <c r="B13" s="144">
        <v>2481329.5699999998</v>
      </c>
      <c r="C13" s="144">
        <v>2495856</v>
      </c>
      <c r="D13" s="144">
        <v>2362216</v>
      </c>
      <c r="E13" s="144">
        <v>3221131.5900000003</v>
      </c>
      <c r="F13" s="144">
        <v>2867517</v>
      </c>
      <c r="G13" s="90">
        <v>3005999</v>
      </c>
    </row>
    <row r="14" spans="1:7" s="139" customFormat="1" ht="15.95" hidden="1" customHeight="1" x14ac:dyDescent="0.2">
      <c r="A14" s="143" t="s">
        <v>9</v>
      </c>
      <c r="B14" s="144">
        <v>45001</v>
      </c>
      <c r="C14" s="144">
        <v>38220</v>
      </c>
      <c r="D14" s="144">
        <v>37631</v>
      </c>
      <c r="E14" s="144">
        <v>38897</v>
      </c>
      <c r="F14" s="144">
        <v>39220</v>
      </c>
      <c r="G14" s="90">
        <v>40873</v>
      </c>
    </row>
    <row r="15" spans="1:7" s="139" customFormat="1" ht="15.95" hidden="1" customHeight="1" x14ac:dyDescent="0.2">
      <c r="A15" s="143" t="s">
        <v>10</v>
      </c>
      <c r="B15" s="144">
        <v>61271</v>
      </c>
      <c r="C15" s="144">
        <v>70152</v>
      </c>
      <c r="D15" s="144">
        <v>65104</v>
      </c>
      <c r="E15" s="144">
        <v>73281</v>
      </c>
      <c r="F15" s="144">
        <v>73397</v>
      </c>
      <c r="G15" s="90">
        <v>68916</v>
      </c>
    </row>
    <row r="16" spans="1:7" s="139" customFormat="1" ht="15.95" hidden="1" customHeight="1" x14ac:dyDescent="0.2">
      <c r="A16" s="143" t="s">
        <v>11</v>
      </c>
      <c r="B16" s="144">
        <v>91618</v>
      </c>
      <c r="C16" s="144">
        <v>108578</v>
      </c>
      <c r="D16" s="144">
        <v>132346</v>
      </c>
      <c r="E16" s="144">
        <v>164190.69</v>
      </c>
      <c r="F16" s="144">
        <v>131084</v>
      </c>
      <c r="G16" s="90">
        <v>152255</v>
      </c>
    </row>
    <row r="17" spans="1:16" s="139" customFormat="1" ht="15.95" hidden="1" customHeight="1" x14ac:dyDescent="0.2">
      <c r="A17" s="143" t="s">
        <v>12</v>
      </c>
      <c r="B17" s="144">
        <v>67819119.350000009</v>
      </c>
      <c r="C17" s="144">
        <v>88581734.879999995</v>
      </c>
      <c r="D17" s="144">
        <v>116446777.33</v>
      </c>
      <c r="E17" s="144">
        <v>100459993.13999999</v>
      </c>
      <c r="F17" s="144">
        <v>150472623.94</v>
      </c>
      <c r="G17" s="90">
        <v>150842736.52000001</v>
      </c>
    </row>
    <row r="18" spans="1:16" s="139" customFormat="1" ht="15.95" hidden="1" customHeight="1" x14ac:dyDescent="0.2">
      <c r="A18" s="143" t="s">
        <v>13</v>
      </c>
      <c r="B18" s="144">
        <v>1189548.52</v>
      </c>
      <c r="C18" s="144">
        <v>1278434</v>
      </c>
      <c r="D18" s="144">
        <v>1367344</v>
      </c>
      <c r="E18" s="144">
        <v>1481242.46</v>
      </c>
      <c r="F18" s="144">
        <v>1380404</v>
      </c>
      <c r="G18" s="90">
        <v>1482233</v>
      </c>
    </row>
    <row r="19" spans="1:16" s="139" customFormat="1" ht="15.95" hidden="1" customHeight="1" x14ac:dyDescent="0.2">
      <c r="A19" s="143" t="s">
        <v>14</v>
      </c>
      <c r="B19" s="144">
        <v>4683699.8600000003</v>
      </c>
      <c r="C19" s="144">
        <v>4396542.59</v>
      </c>
      <c r="D19" s="144">
        <v>4415020</v>
      </c>
      <c r="E19" s="144">
        <v>5731942.9399999995</v>
      </c>
      <c r="F19" s="144">
        <v>5000598</v>
      </c>
      <c r="G19" s="90">
        <v>5102830</v>
      </c>
    </row>
    <row r="20" spans="1:16" s="139" customFormat="1" ht="15.95" hidden="1" customHeight="1" x14ac:dyDescent="0.2">
      <c r="A20" s="143" t="s">
        <v>20</v>
      </c>
      <c r="B20" s="144">
        <v>15308710.900000002</v>
      </c>
      <c r="C20" s="144">
        <v>12233770.27</v>
      </c>
      <c r="D20" s="144">
        <v>5380036</v>
      </c>
      <c r="E20" s="144">
        <v>6614938.8600000003</v>
      </c>
      <c r="F20" s="144">
        <v>6595237</v>
      </c>
      <c r="G20" s="90">
        <v>6540120</v>
      </c>
    </row>
    <row r="21" spans="1:16" s="139" customFormat="1" ht="15.95" hidden="1" customHeight="1" x14ac:dyDescent="0.2">
      <c r="A21" s="143" t="s">
        <v>15</v>
      </c>
      <c r="B21" s="144">
        <v>2026506.43</v>
      </c>
      <c r="C21" s="144">
        <v>2369659</v>
      </c>
      <c r="D21" s="144">
        <v>2683369</v>
      </c>
      <c r="E21" s="144">
        <v>2932100.6500000004</v>
      </c>
      <c r="F21" s="144">
        <v>2588326</v>
      </c>
      <c r="G21" s="90">
        <v>2859661</v>
      </c>
    </row>
    <row r="22" spans="1:16" s="139" customFormat="1" ht="12" hidden="1" customHeight="1" x14ac:dyDescent="0.2">
      <c r="A22" s="143" t="s">
        <v>16</v>
      </c>
      <c r="B22" s="144">
        <v>5824171.2300000004</v>
      </c>
      <c r="C22" s="144">
        <v>1302600</v>
      </c>
      <c r="D22" s="144">
        <v>1556227</v>
      </c>
      <c r="E22" s="144">
        <v>1658333</v>
      </c>
      <c r="F22" s="144">
        <v>1784716</v>
      </c>
      <c r="G22" s="90">
        <v>1827509</v>
      </c>
    </row>
    <row r="23" spans="1:16" s="139" customFormat="1" ht="17.25" hidden="1" customHeight="1" x14ac:dyDescent="0.2">
      <c r="A23" s="143" t="s">
        <v>171</v>
      </c>
      <c r="B23" s="144">
        <v>3309302.35</v>
      </c>
      <c r="C23" s="144">
        <v>3890420</v>
      </c>
      <c r="D23" s="144">
        <v>4690028</v>
      </c>
      <c r="E23" s="144">
        <v>31191148.880000003</v>
      </c>
      <c r="F23" s="144">
        <v>6143440</v>
      </c>
      <c r="G23" s="90">
        <v>6299998</v>
      </c>
    </row>
    <row r="24" spans="1:16" s="139" customFormat="1" ht="13.5" hidden="1" customHeight="1" x14ac:dyDescent="0.2">
      <c r="A24" s="143" t="s">
        <v>19</v>
      </c>
      <c r="B24" s="144">
        <v>2831691.33</v>
      </c>
      <c r="C24" s="144">
        <v>2721064</v>
      </c>
      <c r="D24" s="144">
        <v>2782015</v>
      </c>
      <c r="E24" s="144">
        <v>3374585.8899999997</v>
      </c>
      <c r="F24" s="144">
        <v>3171489</v>
      </c>
      <c r="G24" s="90">
        <v>3202609</v>
      </c>
    </row>
    <row r="25" spans="1:16" s="139" customFormat="1" ht="14.25" hidden="1" customHeight="1" x14ac:dyDescent="0.2">
      <c r="A25" s="143" t="s">
        <v>17</v>
      </c>
      <c r="B25" s="144" t="s">
        <v>170</v>
      </c>
      <c r="C25" s="144">
        <v>801295</v>
      </c>
      <c r="D25" s="144">
        <v>943996</v>
      </c>
      <c r="E25" s="144">
        <v>1003017.1000000001</v>
      </c>
      <c r="F25" s="144">
        <v>1009695</v>
      </c>
      <c r="G25" s="90">
        <v>1018802</v>
      </c>
    </row>
    <row r="26" spans="1:16" s="139" customFormat="1" ht="13.5" hidden="1" customHeight="1" x14ac:dyDescent="0.2">
      <c r="A26" s="143" t="s">
        <v>18</v>
      </c>
      <c r="B26" s="144">
        <v>3869142.39</v>
      </c>
      <c r="C26" s="144">
        <v>2996374.15</v>
      </c>
      <c r="D26" s="144">
        <v>2423152</v>
      </c>
      <c r="E26" s="144">
        <v>6392785.1000000006</v>
      </c>
      <c r="F26" s="144">
        <v>3108420</v>
      </c>
      <c r="G26" s="90">
        <v>3233139</v>
      </c>
    </row>
    <row r="27" spans="1:16" ht="17.25" hidden="1" customHeight="1" x14ac:dyDescent="0.2">
      <c r="A27" s="143" t="s">
        <v>39</v>
      </c>
      <c r="B27" s="144">
        <v>992926.88</v>
      </c>
      <c r="C27" s="144">
        <v>1196616.52</v>
      </c>
      <c r="D27" s="144">
        <v>1247762</v>
      </c>
      <c r="E27" s="144">
        <v>1475223.21</v>
      </c>
      <c r="F27" s="144">
        <v>1480786</v>
      </c>
      <c r="G27" s="90">
        <v>1342989</v>
      </c>
    </row>
    <row r="28" spans="1:16" ht="11.25" hidden="1" customHeight="1" x14ac:dyDescent="0.2">
      <c r="A28" s="146"/>
      <c r="B28" s="147"/>
      <c r="C28" s="147"/>
      <c r="D28" s="147"/>
      <c r="E28" s="147"/>
      <c r="F28" s="147"/>
      <c r="G28" s="147"/>
    </row>
    <row r="29" spans="1:16" ht="8.25" hidden="1" customHeight="1" x14ac:dyDescent="0.2">
      <c r="A29" s="643" t="s">
        <v>172</v>
      </c>
      <c r="B29" s="644"/>
      <c r="C29" s="644"/>
      <c r="D29" s="644"/>
    </row>
    <row r="30" spans="1:16" ht="13.5" hidden="1" x14ac:dyDescent="0.2">
      <c r="A30" s="645"/>
      <c r="B30" s="645"/>
      <c r="C30" s="645"/>
      <c r="D30" s="645"/>
    </row>
    <row r="31" spans="1:16" s="157" customFormat="1" ht="13.5" x14ac:dyDescent="0.2">
      <c r="A31" s="639" t="s">
        <v>273</v>
      </c>
      <c r="B31" s="639"/>
      <c r="C31" s="639"/>
      <c r="D31" s="639"/>
      <c r="E31" s="639"/>
      <c r="F31" s="639"/>
      <c r="G31" s="639"/>
      <c r="H31" s="639"/>
      <c r="I31" s="639"/>
      <c r="J31" s="639"/>
      <c r="K31" s="639"/>
      <c r="L31" s="639"/>
      <c r="M31" s="639"/>
      <c r="N31" s="639"/>
      <c r="O31" s="639"/>
      <c r="P31" s="639"/>
    </row>
    <row r="32" spans="1:16" s="157" customFormat="1" ht="9.75" customHeight="1" x14ac:dyDescent="0.2">
      <c r="A32" s="642" t="s">
        <v>332</v>
      </c>
      <c r="B32" s="642"/>
      <c r="C32" s="642"/>
      <c r="D32" s="642"/>
      <c r="M32" s="67"/>
    </row>
    <row r="33" spans="1:19" s="157" customFormat="1" ht="5.0999999999999996" customHeight="1" x14ac:dyDescent="0.2">
      <c r="A33" s="593"/>
      <c r="B33" s="593"/>
      <c r="C33" s="593"/>
      <c r="D33" s="593"/>
      <c r="M33" s="67"/>
    </row>
    <row r="34" spans="1:19" s="157" customFormat="1" ht="12.75" customHeight="1" x14ac:dyDescent="0.2">
      <c r="A34" s="648" t="s">
        <v>1</v>
      </c>
      <c r="B34" s="646">
        <v>2010</v>
      </c>
      <c r="C34" s="640">
        <v>2011</v>
      </c>
      <c r="D34" s="640">
        <v>2012</v>
      </c>
      <c r="E34" s="640">
        <v>2013</v>
      </c>
      <c r="F34" s="640">
        <v>2014</v>
      </c>
      <c r="G34" s="640">
        <v>2015</v>
      </c>
      <c r="H34" s="640">
        <v>2016</v>
      </c>
      <c r="I34" s="640">
        <v>2017</v>
      </c>
      <c r="J34" s="640">
        <v>2018</v>
      </c>
      <c r="K34" s="640">
        <v>2019</v>
      </c>
      <c r="L34" s="640">
        <v>2020</v>
      </c>
      <c r="M34" s="640">
        <v>2021</v>
      </c>
      <c r="N34" s="640">
        <v>2022</v>
      </c>
      <c r="O34" s="640">
        <v>2023</v>
      </c>
      <c r="P34" s="640" t="s">
        <v>270</v>
      </c>
    </row>
    <row r="35" spans="1:19" s="157" customFormat="1" ht="8.25" customHeight="1" x14ac:dyDescent="0.2">
      <c r="A35" s="649"/>
      <c r="B35" s="647"/>
      <c r="C35" s="641"/>
      <c r="D35" s="641"/>
      <c r="E35" s="641"/>
      <c r="F35" s="641"/>
      <c r="G35" s="641"/>
      <c r="H35" s="641"/>
      <c r="I35" s="641"/>
      <c r="J35" s="641"/>
      <c r="K35" s="641"/>
      <c r="L35" s="641"/>
      <c r="M35" s="641"/>
      <c r="N35" s="641"/>
      <c r="O35" s="641"/>
      <c r="P35" s="641"/>
    </row>
    <row r="36" spans="1:19" s="157" customFormat="1" ht="5.0999999999999996" customHeight="1" x14ac:dyDescent="0.2">
      <c r="A36" s="162"/>
      <c r="B36" s="163"/>
      <c r="C36" s="163"/>
      <c r="D36" s="163"/>
      <c r="E36" s="163"/>
      <c r="F36" s="163"/>
      <c r="G36" s="163"/>
      <c r="H36" s="163"/>
      <c r="I36" s="163"/>
      <c r="J36" s="163"/>
      <c r="K36" s="163"/>
      <c r="L36" s="163"/>
    </row>
    <row r="37" spans="1:19" s="157" customFormat="1" ht="15" customHeight="1" x14ac:dyDescent="0.2">
      <c r="A37" s="162" t="s">
        <v>2</v>
      </c>
      <c r="B37" s="165">
        <v>164764848.88999999</v>
      </c>
      <c r="C37" s="165">
        <v>180597282.06999999</v>
      </c>
      <c r="D37" s="165">
        <v>206917475.02999997</v>
      </c>
      <c r="E37" s="165">
        <v>231144201.19000003</v>
      </c>
      <c r="F37" s="165">
        <v>257112751.02000001</v>
      </c>
      <c r="G37" s="165">
        <v>258895738.88000003</v>
      </c>
      <c r="H37" s="165">
        <v>276893598.78999996</v>
      </c>
      <c r="I37" s="165">
        <v>323774884.16000009</v>
      </c>
      <c r="J37" s="165">
        <v>310944042.38379651</v>
      </c>
      <c r="K37" s="165">
        <v>333353617.96000004</v>
      </c>
      <c r="L37" s="165">
        <v>294876997.86083347</v>
      </c>
      <c r="M37" s="165">
        <f>SUM(M38:M53)</f>
        <v>314461313.20088398</v>
      </c>
      <c r="N37" s="165">
        <f>SUM(N38:N53)</f>
        <v>315241113.06000006</v>
      </c>
      <c r="O37" s="165">
        <v>275061605.17000002</v>
      </c>
      <c r="P37" s="165">
        <v>161991800.96000001</v>
      </c>
      <c r="R37" s="180"/>
      <c r="S37" s="180"/>
    </row>
    <row r="38" spans="1:19" s="157" customFormat="1" ht="15.95" customHeight="1" x14ac:dyDescent="0.2">
      <c r="A38" s="169" t="s">
        <v>50</v>
      </c>
      <c r="B38" s="90">
        <v>69008667.870000005</v>
      </c>
      <c r="C38" s="90">
        <v>89860168.879999995</v>
      </c>
      <c r="D38" s="90">
        <v>117814121.33</v>
      </c>
      <c r="E38" s="90">
        <v>101941235.59999998</v>
      </c>
      <c r="F38" s="90">
        <v>151853027.94</v>
      </c>
      <c r="G38" s="90">
        <v>150842736.52000001</v>
      </c>
      <c r="H38" s="90">
        <v>126028281.41</v>
      </c>
      <c r="I38" s="90">
        <v>149927807.86000001</v>
      </c>
      <c r="J38" s="90">
        <v>131056130.69999997</v>
      </c>
      <c r="K38" s="90">
        <v>132422258.05999999</v>
      </c>
      <c r="L38" s="90">
        <v>121481209.86</v>
      </c>
      <c r="M38" s="90">
        <v>133790465.12</v>
      </c>
      <c r="N38" s="90">
        <v>137432662.00999999</v>
      </c>
      <c r="O38" s="90">
        <v>121616114.17</v>
      </c>
      <c r="P38" s="90">
        <v>65474030.790000007</v>
      </c>
    </row>
    <row r="39" spans="1:19" s="157" customFormat="1" ht="15.95" customHeight="1" x14ac:dyDescent="0.2">
      <c r="A39" s="169" t="s">
        <v>178</v>
      </c>
      <c r="B39" s="90">
        <v>4683699.8600000003</v>
      </c>
      <c r="C39" s="90">
        <v>4396542.59</v>
      </c>
      <c r="D39" s="90">
        <v>4415020</v>
      </c>
      <c r="E39" s="90">
        <v>5731942.9399999995</v>
      </c>
      <c r="F39" s="90">
        <v>5000598</v>
      </c>
      <c r="G39" s="90">
        <v>5102830</v>
      </c>
      <c r="H39" s="90">
        <v>6946740.5299999993</v>
      </c>
      <c r="I39" s="472">
        <v>8712330.6099999994</v>
      </c>
      <c r="J39" s="90">
        <v>7732693.1900000004</v>
      </c>
      <c r="K39" s="90">
        <v>7896788.0899999989</v>
      </c>
      <c r="L39" s="90">
        <v>8441113.5099999979</v>
      </c>
      <c r="M39" s="90">
        <v>10740675.170000002</v>
      </c>
      <c r="N39" s="90">
        <v>11136880.400000002</v>
      </c>
      <c r="O39" s="90">
        <v>8150247.5</v>
      </c>
      <c r="P39" s="90">
        <v>3385740.29</v>
      </c>
      <c r="Q39" s="479"/>
    </row>
    <row r="40" spans="1:19" s="157" customFormat="1" ht="15.95" customHeight="1" x14ac:dyDescent="0.2">
      <c r="A40" s="169" t="s">
        <v>179</v>
      </c>
      <c r="B40" s="90">
        <v>15308710.900000002</v>
      </c>
      <c r="C40" s="90">
        <v>12233770.27</v>
      </c>
      <c r="D40" s="90">
        <v>5380036</v>
      </c>
      <c r="E40" s="90">
        <v>6614938.8600000003</v>
      </c>
      <c r="F40" s="90">
        <v>6595237</v>
      </c>
      <c r="G40" s="90">
        <v>6540120</v>
      </c>
      <c r="H40" s="90">
        <v>7571970.7300000004</v>
      </c>
      <c r="I40" s="90">
        <v>7843974.5499999998</v>
      </c>
      <c r="J40" s="90">
        <v>8995983.2799999993</v>
      </c>
      <c r="K40" s="90">
        <v>9042602.8599999994</v>
      </c>
      <c r="L40" s="90">
        <v>9436113.6999999993</v>
      </c>
      <c r="M40" s="90">
        <v>10328907.949999997</v>
      </c>
      <c r="N40" s="90">
        <v>10100721.33</v>
      </c>
      <c r="O40" s="90">
        <v>8508855.5800000001</v>
      </c>
      <c r="P40" s="90">
        <v>4631908.93</v>
      </c>
      <c r="Q40" s="479"/>
    </row>
    <row r="41" spans="1:19" s="157" customFormat="1" ht="15.95" customHeight="1" x14ac:dyDescent="0.2">
      <c r="A41" s="169" t="s">
        <v>180</v>
      </c>
      <c r="B41" s="90">
        <v>2026506.43</v>
      </c>
      <c r="C41" s="90">
        <v>2369659</v>
      </c>
      <c r="D41" s="90">
        <v>2683369</v>
      </c>
      <c r="E41" s="90">
        <v>2932100.6500000004</v>
      </c>
      <c r="F41" s="90">
        <v>2588326</v>
      </c>
      <c r="G41" s="90">
        <v>2859661</v>
      </c>
      <c r="H41" s="90">
        <v>3119803.4200000004</v>
      </c>
      <c r="I41" s="90">
        <v>3384893.77</v>
      </c>
      <c r="J41" s="90">
        <v>4331156.32</v>
      </c>
      <c r="K41" s="90">
        <v>4630062.8600000003</v>
      </c>
      <c r="L41" s="90">
        <v>4506679.07</v>
      </c>
      <c r="M41" s="90">
        <v>5271240.1899999995</v>
      </c>
      <c r="N41" s="90">
        <v>5159075.5999999996</v>
      </c>
      <c r="O41" s="90">
        <v>3400729.46</v>
      </c>
      <c r="P41" s="90">
        <v>1110726.75</v>
      </c>
      <c r="Q41" s="479"/>
    </row>
    <row r="42" spans="1:19" s="157" customFormat="1" ht="15.95" customHeight="1" x14ac:dyDescent="0.2">
      <c r="A42" s="169" t="s">
        <v>181</v>
      </c>
      <c r="B42" s="90">
        <v>3309302.35</v>
      </c>
      <c r="C42" s="90">
        <v>3890420</v>
      </c>
      <c r="D42" s="90">
        <v>4690028</v>
      </c>
      <c r="E42" s="90">
        <v>31191148.880000003</v>
      </c>
      <c r="F42" s="90">
        <v>6143440</v>
      </c>
      <c r="G42" s="90">
        <v>6299998</v>
      </c>
      <c r="H42" s="90">
        <v>36013288.549999997</v>
      </c>
      <c r="I42" s="90">
        <v>42218512.620000005</v>
      </c>
      <c r="J42" s="90">
        <v>32385562.09</v>
      </c>
      <c r="K42" s="90">
        <v>32483739.590000004</v>
      </c>
      <c r="L42" s="90">
        <v>22767209.530000001</v>
      </c>
      <c r="M42" s="90">
        <v>36679625.989999995</v>
      </c>
      <c r="N42" s="90">
        <v>38069297.579999998</v>
      </c>
      <c r="O42" s="90">
        <v>30886698.689999998</v>
      </c>
      <c r="P42" s="90">
        <v>22501492.399999999</v>
      </c>
      <c r="Q42" s="479"/>
    </row>
    <row r="43" spans="1:19" s="157" customFormat="1" ht="15.95" customHeight="1" x14ac:dyDescent="0.2">
      <c r="A43" s="169" t="s">
        <v>182</v>
      </c>
      <c r="B43" s="90">
        <v>2831691.33</v>
      </c>
      <c r="C43" s="90">
        <v>3522359</v>
      </c>
      <c r="D43" s="90">
        <v>3726011</v>
      </c>
      <c r="E43" s="90">
        <v>4377602.99</v>
      </c>
      <c r="F43" s="90">
        <v>4181184</v>
      </c>
      <c r="G43" s="90">
        <v>4221411</v>
      </c>
      <c r="H43" s="90">
        <v>5588822.0999999996</v>
      </c>
      <c r="I43" s="90">
        <v>6526543.7700000014</v>
      </c>
      <c r="J43" s="90">
        <v>5733828.3600000003</v>
      </c>
      <c r="K43" s="90">
        <v>5717135.29</v>
      </c>
      <c r="L43" s="90">
        <v>5794155.9199999999</v>
      </c>
      <c r="M43" s="90">
        <v>6062698.2699999986</v>
      </c>
      <c r="N43" s="90">
        <v>6009184.3299999982</v>
      </c>
      <c r="O43" s="90">
        <v>5145452.2399999993</v>
      </c>
      <c r="P43" s="90">
        <v>2836827.5</v>
      </c>
    </row>
    <row r="44" spans="1:19" s="157" customFormat="1" ht="15.95" customHeight="1" x14ac:dyDescent="0.2">
      <c r="A44" s="169" t="s">
        <v>183</v>
      </c>
      <c r="B44" s="90">
        <v>3869142.39</v>
      </c>
      <c r="C44" s="90">
        <v>2996374.15</v>
      </c>
      <c r="D44" s="90">
        <v>2423152</v>
      </c>
      <c r="E44" s="90">
        <v>6392785.1000000006</v>
      </c>
      <c r="F44" s="90">
        <v>3108420</v>
      </c>
      <c r="G44" s="90">
        <v>3233139</v>
      </c>
      <c r="H44" s="90">
        <v>7613552.540000001</v>
      </c>
      <c r="I44" s="90">
        <v>8079461.0800000001</v>
      </c>
      <c r="J44" s="90">
        <v>8236539.419999999</v>
      </c>
      <c r="K44" s="90">
        <v>9375825.370000001</v>
      </c>
      <c r="L44" s="90">
        <v>9407343.4700000007</v>
      </c>
      <c r="M44" s="90">
        <v>12214012.840000002</v>
      </c>
      <c r="N44" s="90">
        <v>13377072.029999997</v>
      </c>
      <c r="O44" s="90">
        <v>6758718.1999999993</v>
      </c>
      <c r="P44" s="90">
        <v>567549.73</v>
      </c>
    </row>
    <row r="45" spans="1:19" s="157" customFormat="1" ht="15.95" customHeight="1" x14ac:dyDescent="0.2">
      <c r="A45" s="169" t="s">
        <v>184</v>
      </c>
      <c r="B45" s="90">
        <v>992926.88</v>
      </c>
      <c r="C45" s="90">
        <v>1196616.52</v>
      </c>
      <c r="D45" s="90">
        <v>1247762</v>
      </c>
      <c r="E45" s="90">
        <v>1475223.21</v>
      </c>
      <c r="F45" s="90">
        <v>1480786</v>
      </c>
      <c r="G45" s="90">
        <v>1342989</v>
      </c>
      <c r="H45" s="90">
        <v>1618558.31</v>
      </c>
      <c r="I45" s="90">
        <v>1874063.5499999998</v>
      </c>
      <c r="J45" s="90">
        <v>2650976.8299999996</v>
      </c>
      <c r="K45" s="90">
        <v>2455021.13</v>
      </c>
      <c r="L45" s="90">
        <v>2462428.9</v>
      </c>
      <c r="M45" s="90">
        <v>2836221.5500000003</v>
      </c>
      <c r="N45" s="90">
        <v>2732343</v>
      </c>
      <c r="O45" s="90">
        <v>1902031.9699999997</v>
      </c>
      <c r="P45" s="90">
        <v>821242.83000000007</v>
      </c>
    </row>
    <row r="46" spans="1:19" s="157" customFormat="1" ht="15.95" customHeight="1" x14ac:dyDescent="0.2">
      <c r="A46" s="169" t="s">
        <v>185</v>
      </c>
      <c r="B46" s="90">
        <v>5824171.2300000004</v>
      </c>
      <c r="C46" s="90">
        <v>1302600</v>
      </c>
      <c r="D46" s="90">
        <v>1556227</v>
      </c>
      <c r="E46" s="90">
        <v>1658333</v>
      </c>
      <c r="F46" s="90">
        <v>1784716</v>
      </c>
      <c r="G46" s="90">
        <v>1827509</v>
      </c>
      <c r="H46" s="90">
        <v>1825155</v>
      </c>
      <c r="I46" s="90">
        <v>1822811</v>
      </c>
      <c r="J46" s="90">
        <v>2084174.0000000005</v>
      </c>
      <c r="K46" s="90">
        <v>2069706.0000000002</v>
      </c>
      <c r="L46" s="90">
        <v>2107163</v>
      </c>
      <c r="M46" s="90">
        <v>2300696.0000000009</v>
      </c>
      <c r="N46" s="90">
        <v>2298260.75</v>
      </c>
      <c r="O46" s="90">
        <v>3043226.3200000003</v>
      </c>
      <c r="P46" s="90">
        <v>2367099.9500000002</v>
      </c>
    </row>
    <row r="47" spans="1:19" s="157" customFormat="1" ht="15.95" customHeight="1" x14ac:dyDescent="0.2">
      <c r="A47" s="169" t="s">
        <v>53</v>
      </c>
      <c r="B47" s="90">
        <v>42556609.200000003</v>
      </c>
      <c r="C47" s="90">
        <v>44617715.889999993</v>
      </c>
      <c r="D47" s="90">
        <v>48764470.700000003</v>
      </c>
      <c r="E47" s="90">
        <v>51155099.149999999</v>
      </c>
      <c r="F47" s="90">
        <v>58659649.080000006</v>
      </c>
      <c r="G47" s="90">
        <v>60561513.839999996</v>
      </c>
      <c r="H47" s="90">
        <v>60266706.360000007</v>
      </c>
      <c r="I47" s="90">
        <v>71886973.410000011</v>
      </c>
      <c r="J47" s="90">
        <v>63662447.389999993</v>
      </c>
      <c r="K47" s="90">
        <v>64287952.850000001</v>
      </c>
      <c r="L47" s="90">
        <v>58348729.180000007</v>
      </c>
      <c r="M47" s="90">
        <v>61769683.340000004</v>
      </c>
      <c r="N47" s="90">
        <v>63201569.009999998</v>
      </c>
      <c r="O47" s="90">
        <v>63741182.330000021</v>
      </c>
      <c r="P47" s="90">
        <v>45053814.810000002</v>
      </c>
    </row>
    <row r="48" spans="1:19" s="157" customFormat="1" ht="15.95" customHeight="1" x14ac:dyDescent="0.2">
      <c r="A48" s="169" t="s">
        <v>54</v>
      </c>
      <c r="B48" s="90">
        <v>8518156.9000000004</v>
      </c>
      <c r="C48" s="90">
        <v>8214149.7699999996</v>
      </c>
      <c r="D48" s="90">
        <v>8323098</v>
      </c>
      <c r="E48" s="90">
        <v>10323179.049999999</v>
      </c>
      <c r="F48" s="90">
        <v>8902175</v>
      </c>
      <c r="G48" s="90">
        <v>9259078.5199999996</v>
      </c>
      <c r="H48" s="90">
        <v>11640149.140000001</v>
      </c>
      <c r="I48" s="90">
        <v>12359463.170000002</v>
      </c>
      <c r="J48" s="90">
        <v>13655061.609999999</v>
      </c>
      <c r="K48" s="90">
        <v>13753776.27</v>
      </c>
      <c r="L48" s="90">
        <v>13895104.950000001</v>
      </c>
      <c r="M48" s="90">
        <v>14540426.610000001</v>
      </c>
      <c r="N48" s="90">
        <v>14241540.420000006</v>
      </c>
      <c r="O48" s="90">
        <v>11871865.969999999</v>
      </c>
      <c r="P48" s="90">
        <v>6931405.5999999987</v>
      </c>
    </row>
    <row r="49" spans="1:17" s="157" customFormat="1" ht="15.95" customHeight="1" x14ac:dyDescent="0.2">
      <c r="A49" s="169" t="s">
        <v>186</v>
      </c>
      <c r="B49" s="90">
        <v>3072347.01</v>
      </c>
      <c r="C49" s="90">
        <v>3106714</v>
      </c>
      <c r="D49" s="90">
        <v>2954608</v>
      </c>
      <c r="E49" s="90">
        <v>3928110.3000000003</v>
      </c>
      <c r="F49" s="90">
        <v>3600114</v>
      </c>
      <c r="G49" s="90">
        <v>3727393</v>
      </c>
      <c r="H49" s="90">
        <v>4648523.96</v>
      </c>
      <c r="I49" s="90">
        <v>4960212.5599999996</v>
      </c>
      <c r="J49" s="90">
        <v>6125856.669999999</v>
      </c>
      <c r="K49" s="90">
        <v>6026296.1599999992</v>
      </c>
      <c r="L49" s="90">
        <v>5814239.8000000007</v>
      </c>
      <c r="M49" s="90">
        <v>6236455.2299999995</v>
      </c>
      <c r="N49" s="90">
        <v>6397790.4799999995</v>
      </c>
      <c r="O49" s="90">
        <v>5762712.2299999995</v>
      </c>
      <c r="P49" s="90">
        <v>3672454.44</v>
      </c>
    </row>
    <row r="50" spans="1:17" s="157" customFormat="1" ht="15.95" customHeight="1" x14ac:dyDescent="0.2">
      <c r="A50" s="169" t="s">
        <v>187</v>
      </c>
      <c r="B50" s="90">
        <v>2762916.54</v>
      </c>
      <c r="C50" s="90">
        <v>2890192</v>
      </c>
      <c r="D50" s="90">
        <v>2939572</v>
      </c>
      <c r="E50" s="90">
        <v>3422501.46</v>
      </c>
      <c r="F50" s="90">
        <v>3215078</v>
      </c>
      <c r="G50" s="90">
        <v>3077360</v>
      </c>
      <c r="H50" s="90">
        <v>4012046.7399999993</v>
      </c>
      <c r="I50" s="90">
        <v>4177836.2100000004</v>
      </c>
      <c r="J50" s="90">
        <v>4406858.0200000005</v>
      </c>
      <c r="K50" s="90">
        <v>4425685.99</v>
      </c>
      <c r="L50" s="90">
        <v>4573793.5000000009</v>
      </c>
      <c r="M50" s="90">
        <v>4968051.04</v>
      </c>
      <c r="N50" s="90">
        <v>4978347.12</v>
      </c>
      <c r="O50" s="90">
        <v>4124349.51</v>
      </c>
      <c r="P50" s="90">
        <v>2506533.9699999997</v>
      </c>
    </row>
    <row r="51" spans="1:17" s="157" customFormat="1" ht="15.95" customHeight="1" x14ac:dyDescent="0.2">
      <c r="A51" s="169" t="s">
        <v>222</v>
      </c>
      <c r="B51" s="198" t="s">
        <v>44</v>
      </c>
      <c r="C51" s="198" t="s">
        <v>44</v>
      </c>
      <c r="D51" s="198" t="s">
        <v>44</v>
      </c>
      <c r="E51" s="198" t="s">
        <v>44</v>
      </c>
      <c r="F51" s="198" t="s">
        <v>44</v>
      </c>
      <c r="G51" s="198" t="s">
        <v>44</v>
      </c>
      <c r="H51" s="198" t="s">
        <v>44</v>
      </c>
      <c r="I51" s="198" t="s">
        <v>44</v>
      </c>
      <c r="J51" s="198" t="s">
        <v>44</v>
      </c>
      <c r="K51" s="90">
        <v>21988856.679999996</v>
      </c>
      <c r="L51" s="90">
        <v>66538</v>
      </c>
      <c r="M51" s="90">
        <v>94690</v>
      </c>
      <c r="N51" s="90">
        <v>106369.00000000001</v>
      </c>
      <c r="O51" s="90">
        <v>144355</v>
      </c>
      <c r="P51" s="90">
        <v>130972.97</v>
      </c>
    </row>
    <row r="52" spans="1:17" s="157" customFormat="1" ht="15.95" customHeight="1" x14ac:dyDescent="0.2">
      <c r="A52" s="169" t="s">
        <v>253</v>
      </c>
      <c r="B52" s="198"/>
      <c r="C52" s="198"/>
      <c r="D52" s="198"/>
      <c r="E52" s="198"/>
      <c r="F52" s="198"/>
      <c r="G52" s="198"/>
      <c r="H52" s="198" t="s">
        <v>44</v>
      </c>
      <c r="I52" s="198" t="s">
        <v>44</v>
      </c>
      <c r="J52" s="198" t="s">
        <v>44</v>
      </c>
      <c r="K52" s="198" t="s">
        <v>44</v>
      </c>
      <c r="L52" s="198" t="s">
        <v>44</v>
      </c>
      <c r="M52" s="198" t="s">
        <v>44</v>
      </c>
      <c r="N52" s="198" t="s">
        <v>44</v>
      </c>
      <c r="O52" s="198" t="s">
        <v>44</v>
      </c>
      <c r="P52" s="198" t="s">
        <v>44</v>
      </c>
    </row>
    <row r="53" spans="1:17" s="157" customFormat="1" ht="15.95" customHeight="1" x14ac:dyDescent="0.2">
      <c r="A53" s="169" t="s">
        <v>207</v>
      </c>
      <c r="B53" s="198" t="s">
        <v>44</v>
      </c>
      <c r="C53" s="198" t="s">
        <v>44</v>
      </c>
      <c r="D53" s="198" t="s">
        <v>44</v>
      </c>
      <c r="E53" s="198" t="s">
        <v>44</v>
      </c>
      <c r="F53" s="198" t="s">
        <v>44</v>
      </c>
      <c r="G53" s="198" t="s">
        <v>44</v>
      </c>
      <c r="H53" s="198" t="s">
        <v>44</v>
      </c>
      <c r="I53" s="198" t="s">
        <v>44</v>
      </c>
      <c r="J53" s="198">
        <v>19886774.503796492</v>
      </c>
      <c r="K53" s="90">
        <v>16777910.760000002</v>
      </c>
      <c r="L53" s="90">
        <v>25775175.47083348</v>
      </c>
      <c r="M53" s="90">
        <v>6627463.9008838711</v>
      </c>
      <c r="N53" s="198" t="s">
        <v>44</v>
      </c>
      <c r="O53" s="198" t="s">
        <v>44</v>
      </c>
      <c r="P53" s="198" t="s">
        <v>44</v>
      </c>
      <c r="Q53" s="198"/>
    </row>
    <row r="54" spans="1:17" s="157" customFormat="1" ht="5.0999999999999996" customHeight="1" x14ac:dyDescent="0.2">
      <c r="A54" s="172"/>
      <c r="B54" s="173"/>
      <c r="C54" s="174"/>
      <c r="D54" s="174"/>
      <c r="E54" s="174"/>
      <c r="F54" s="174"/>
      <c r="G54" s="174"/>
      <c r="H54" s="174"/>
      <c r="I54" s="174"/>
      <c r="J54" s="174"/>
      <c r="K54" s="174"/>
      <c r="L54" s="174"/>
      <c r="M54" s="174"/>
      <c r="N54" s="174"/>
      <c r="O54" s="174"/>
      <c r="P54" s="174" t="s">
        <v>44</v>
      </c>
    </row>
    <row r="55" spans="1:17" s="157" customFormat="1" ht="11.1" customHeight="1" x14ac:dyDescent="0.2">
      <c r="A55" s="493" t="s">
        <v>271</v>
      </c>
      <c r="B55" s="90"/>
      <c r="C55" s="90"/>
      <c r="D55" s="90"/>
      <c r="E55" s="90"/>
      <c r="F55" s="90"/>
      <c r="G55" s="67"/>
      <c r="H55" s="90"/>
      <c r="I55" s="90"/>
      <c r="J55" s="90"/>
      <c r="K55" s="90"/>
      <c r="L55" s="90"/>
    </row>
    <row r="56" spans="1:17" s="157" customFormat="1" ht="11.1" customHeight="1" x14ac:dyDescent="0.2">
      <c r="A56" s="186" t="s">
        <v>172</v>
      </c>
      <c r="C56" s="175"/>
    </row>
    <row r="57" spans="1:17" ht="12.75" x14ac:dyDescent="0.2">
      <c r="B57" s="148"/>
      <c r="C57" s="148"/>
      <c r="D57" s="149"/>
      <c r="E57" s="149"/>
    </row>
    <row r="58" spans="1:17" ht="12.75" x14ac:dyDescent="0.2">
      <c r="B58" s="148"/>
      <c r="C58" s="148"/>
      <c r="D58" s="149"/>
      <c r="E58" s="149"/>
    </row>
    <row r="59" spans="1:17" ht="12.75" x14ac:dyDescent="0.2">
      <c r="B59" s="148"/>
      <c r="C59" s="148"/>
      <c r="D59" s="149"/>
      <c r="E59" s="149"/>
    </row>
    <row r="60" spans="1:17" ht="12.75" x14ac:dyDescent="0.2">
      <c r="B60" s="148"/>
      <c r="C60" s="148"/>
      <c r="D60" s="149"/>
      <c r="E60" s="149"/>
    </row>
    <row r="61" spans="1:17" ht="12.75" x14ac:dyDescent="0.2">
      <c r="B61" s="148"/>
      <c r="C61" s="148"/>
      <c r="D61" s="149"/>
      <c r="E61" s="149"/>
    </row>
    <row r="62" spans="1:17" ht="12.75" x14ac:dyDescent="0.2">
      <c r="B62" s="148"/>
      <c r="C62" s="148"/>
      <c r="D62" s="149"/>
      <c r="E62" s="149"/>
    </row>
    <row r="63" spans="1:17" ht="12.75" x14ac:dyDescent="0.2">
      <c r="B63" s="148"/>
      <c r="C63" s="148"/>
      <c r="D63" s="149"/>
      <c r="E63" s="149"/>
    </row>
    <row r="64" spans="1:17" ht="12.75" x14ac:dyDescent="0.2">
      <c r="A64" s="139"/>
      <c r="B64" s="148"/>
      <c r="C64" s="148"/>
      <c r="D64" s="149"/>
      <c r="E64" s="149"/>
    </row>
    <row r="65" spans="1:5" ht="12.75" x14ac:dyDescent="0.2">
      <c r="A65" s="139"/>
      <c r="B65" s="148"/>
      <c r="C65" s="148"/>
      <c r="D65" s="149"/>
      <c r="E65" s="149"/>
    </row>
    <row r="66" spans="1:5" ht="12.75" x14ac:dyDescent="0.2">
      <c r="A66" s="139"/>
      <c r="B66" s="148"/>
      <c r="C66" s="148"/>
      <c r="D66" s="149"/>
      <c r="E66" s="149"/>
    </row>
    <row r="67" spans="1:5" ht="12.75" x14ac:dyDescent="0.2">
      <c r="A67" s="139"/>
      <c r="B67" s="148"/>
      <c r="C67" s="148"/>
      <c r="D67" s="149"/>
      <c r="E67" s="149"/>
    </row>
    <row r="68" spans="1:5" ht="12.75" x14ac:dyDescent="0.2">
      <c r="A68" s="139"/>
      <c r="B68" s="148"/>
      <c r="C68" s="148"/>
      <c r="D68" s="149"/>
      <c r="E68" s="149"/>
    </row>
    <row r="69" spans="1:5" ht="12.75" x14ac:dyDescent="0.2">
      <c r="A69" s="139"/>
      <c r="B69" s="148"/>
      <c r="C69" s="148"/>
      <c r="D69" s="149"/>
      <c r="E69" s="149"/>
    </row>
    <row r="70" spans="1:5" ht="12.75" x14ac:dyDescent="0.2">
      <c r="A70" s="139"/>
      <c r="B70" s="148"/>
      <c r="C70" s="148"/>
      <c r="D70" s="149"/>
      <c r="E70" s="149"/>
    </row>
    <row r="71" spans="1:5" ht="12.75" x14ac:dyDescent="0.2">
      <c r="A71" s="139"/>
      <c r="B71" s="148"/>
      <c r="C71" s="148"/>
      <c r="D71" s="149"/>
      <c r="E71" s="149"/>
    </row>
    <row r="72" spans="1:5" ht="12.75" x14ac:dyDescent="0.2">
      <c r="A72" s="139"/>
      <c r="B72" s="148"/>
      <c r="C72" s="148"/>
      <c r="D72" s="149"/>
      <c r="E72" s="149"/>
    </row>
    <row r="73" spans="1:5" ht="12.75" x14ac:dyDescent="0.2">
      <c r="A73" s="139"/>
      <c r="B73" s="148"/>
      <c r="C73" s="148"/>
      <c r="D73" s="149"/>
      <c r="E73" s="149"/>
    </row>
    <row r="74" spans="1:5" ht="12.75" x14ac:dyDescent="0.2">
      <c r="A74" s="139"/>
      <c r="B74" s="148"/>
      <c r="C74" s="148"/>
      <c r="D74" s="149"/>
      <c r="E74" s="149"/>
    </row>
    <row r="75" spans="1:5" ht="12.75" x14ac:dyDescent="0.2">
      <c r="A75" s="139"/>
      <c r="B75" s="148"/>
      <c r="C75" s="148"/>
      <c r="D75" s="149"/>
      <c r="E75" s="149"/>
    </row>
    <row r="76" spans="1:5" ht="12.75" x14ac:dyDescent="0.2">
      <c r="A76" s="139"/>
      <c r="B76" s="148"/>
      <c r="C76" s="148"/>
      <c r="D76" s="149"/>
      <c r="E76" s="149"/>
    </row>
    <row r="77" spans="1:5" ht="12.75" x14ac:dyDescent="0.2">
      <c r="A77" s="139"/>
      <c r="B77" s="148"/>
      <c r="C77" s="148"/>
      <c r="D77" s="149"/>
      <c r="E77" s="149"/>
    </row>
    <row r="78" spans="1:5" ht="12.75" x14ac:dyDescent="0.2">
      <c r="A78" s="139"/>
      <c r="B78" s="148"/>
      <c r="C78" s="148"/>
      <c r="D78" s="149"/>
      <c r="E78" s="149"/>
    </row>
    <row r="79" spans="1:5" ht="12.75" x14ac:dyDescent="0.2">
      <c r="A79" s="139"/>
      <c r="B79" s="148"/>
      <c r="C79" s="148"/>
      <c r="D79" s="149"/>
      <c r="E79" s="149"/>
    </row>
    <row r="80" spans="1:5" ht="12.75" x14ac:dyDescent="0.2">
      <c r="A80" s="139"/>
      <c r="B80" s="148"/>
      <c r="C80" s="148"/>
      <c r="D80" s="149"/>
      <c r="E80" s="149"/>
    </row>
    <row r="81" spans="1:5" ht="12.75" x14ac:dyDescent="0.2">
      <c r="A81" s="139"/>
      <c r="B81" s="148"/>
      <c r="C81" s="148"/>
      <c r="D81" s="149"/>
      <c r="E81" s="149"/>
    </row>
    <row r="82" spans="1:5" ht="12.75" x14ac:dyDescent="0.2">
      <c r="A82" s="139"/>
      <c r="B82" s="148"/>
      <c r="C82" s="148"/>
      <c r="D82" s="149"/>
      <c r="E82" s="149"/>
    </row>
    <row r="83" spans="1:5" ht="12.75" x14ac:dyDescent="0.2">
      <c r="A83" s="139"/>
      <c r="B83" s="148"/>
      <c r="C83" s="148"/>
      <c r="D83" s="149"/>
      <c r="E83" s="149"/>
    </row>
    <row r="84" spans="1:5" ht="12.75" x14ac:dyDescent="0.2">
      <c r="A84" s="139"/>
      <c r="B84" s="148"/>
      <c r="C84" s="148"/>
      <c r="D84" s="149"/>
      <c r="E84" s="149"/>
    </row>
    <row r="85" spans="1:5" ht="12.75" x14ac:dyDescent="0.2">
      <c r="A85" s="139"/>
      <c r="B85" s="148"/>
      <c r="C85" s="148"/>
      <c r="D85" s="149"/>
      <c r="E85" s="149"/>
    </row>
    <row r="86" spans="1:5" ht="12.75" x14ac:dyDescent="0.2">
      <c r="A86" s="139"/>
      <c r="B86" s="148"/>
      <c r="C86" s="148"/>
      <c r="D86" s="149"/>
      <c r="E86" s="149"/>
    </row>
    <row r="87" spans="1:5" ht="12.75" x14ac:dyDescent="0.2">
      <c r="A87" s="139"/>
      <c r="B87" s="148"/>
      <c r="C87" s="148"/>
      <c r="D87" s="149"/>
      <c r="E87" s="149"/>
    </row>
    <row r="88" spans="1:5" ht="12.75" x14ac:dyDescent="0.2">
      <c r="A88" s="139"/>
      <c r="B88" s="148"/>
      <c r="C88" s="148"/>
      <c r="D88" s="149"/>
      <c r="E88" s="149"/>
    </row>
    <row r="89" spans="1:5" ht="12.75" x14ac:dyDescent="0.2">
      <c r="A89" s="139"/>
      <c r="B89" s="148"/>
      <c r="C89" s="148"/>
      <c r="D89" s="149"/>
      <c r="E89" s="149"/>
    </row>
    <row r="90" spans="1:5" ht="12.75" x14ac:dyDescent="0.2">
      <c r="A90" s="139"/>
      <c r="B90" s="148"/>
      <c r="C90" s="148"/>
      <c r="D90" s="149"/>
      <c r="E90" s="149"/>
    </row>
    <row r="91" spans="1:5" ht="12.75" x14ac:dyDescent="0.2">
      <c r="A91" s="139"/>
      <c r="B91" s="148"/>
      <c r="C91" s="148"/>
      <c r="D91" s="149"/>
      <c r="E91" s="149"/>
    </row>
    <row r="92" spans="1:5" ht="12.75" x14ac:dyDescent="0.2">
      <c r="A92" s="139"/>
      <c r="B92" s="148"/>
      <c r="C92" s="148"/>
      <c r="D92" s="149"/>
      <c r="E92" s="149"/>
    </row>
    <row r="93" spans="1:5" ht="12.75" x14ac:dyDescent="0.2">
      <c r="A93" s="139"/>
      <c r="B93" s="148"/>
      <c r="C93" s="148"/>
      <c r="D93" s="149"/>
      <c r="E93" s="149"/>
    </row>
    <row r="94" spans="1:5" ht="12.75" x14ac:dyDescent="0.2">
      <c r="A94" s="139"/>
      <c r="B94" s="148"/>
      <c r="C94" s="148"/>
      <c r="D94" s="149"/>
      <c r="E94" s="149"/>
    </row>
    <row r="95" spans="1:5" x14ac:dyDescent="0.2">
      <c r="A95" s="150"/>
      <c r="B95" s="151"/>
      <c r="C95" s="151"/>
      <c r="D95" s="151"/>
    </row>
    <row r="96" spans="1:5" x14ac:dyDescent="0.2">
      <c r="C96" s="152"/>
      <c r="D96" s="152"/>
      <c r="E96" s="152"/>
    </row>
  </sheetData>
  <mergeCells count="21">
    <mergeCell ref="P34:P35"/>
    <mergeCell ref="O34:O35"/>
    <mergeCell ref="K34:K35"/>
    <mergeCell ref="L34:L35"/>
    <mergeCell ref="M34:M35"/>
    <mergeCell ref="A31:P31"/>
    <mergeCell ref="E34:E35"/>
    <mergeCell ref="A2:D2"/>
    <mergeCell ref="A29:D29"/>
    <mergeCell ref="A30:D30"/>
    <mergeCell ref="A32:D32"/>
    <mergeCell ref="B34:B35"/>
    <mergeCell ref="C34:C35"/>
    <mergeCell ref="D34:D35"/>
    <mergeCell ref="A34:A35"/>
    <mergeCell ref="H34:H35"/>
    <mergeCell ref="I34:I35"/>
    <mergeCell ref="N34:N35"/>
    <mergeCell ref="F34:F35"/>
    <mergeCell ref="G34:G35"/>
    <mergeCell ref="J34:J35"/>
  </mergeCells>
  <phoneticPr fontId="6" type="noConversion"/>
  <pageMargins left="0.78740157480314965" right="0.78740157480314965" top="0.98425196850393704" bottom="0.98425196850393704" header="0.31496062992125984" footer="0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849"/>
  <sheetViews>
    <sheetView showGridLines="0" topLeftCell="A215" zoomScaleNormal="100" zoomScaleSheetLayoutView="115" workbookViewId="0">
      <selection activeCell="A215" sqref="A215:G215"/>
    </sheetView>
  </sheetViews>
  <sheetFormatPr baseColWidth="10" defaultRowHeight="12.75" x14ac:dyDescent="0.2"/>
  <cols>
    <col min="1" max="1" width="19.42578125" style="189" customWidth="1"/>
    <col min="2" max="6" width="10.7109375" style="189" customWidth="1"/>
    <col min="7" max="7" width="12.140625" style="189" customWidth="1"/>
    <col min="8" max="8" width="1" style="189" customWidth="1"/>
    <col min="9" max="9" width="11.7109375" style="189" customWidth="1"/>
    <col min="10" max="10" width="3.7109375" style="189" customWidth="1"/>
    <col min="11" max="11" width="19" style="189" customWidth="1"/>
    <col min="12" max="12" width="12.42578125" style="189" customWidth="1"/>
    <col min="13" max="17" width="10.7109375" style="189" customWidth="1"/>
    <col min="18" max="16384" width="11.42578125" style="189"/>
  </cols>
  <sheetData>
    <row r="1" spans="1:20" s="157" customFormat="1" ht="13.5" hidden="1" customHeight="1" x14ac:dyDescent="0.2">
      <c r="A1" s="502" t="s">
        <v>173</v>
      </c>
      <c r="B1" s="503"/>
      <c r="C1" s="503"/>
      <c r="D1" s="503"/>
      <c r="E1" s="504"/>
      <c r="F1" s="504"/>
      <c r="G1" s="504"/>
      <c r="H1" s="154"/>
      <c r="I1" s="154"/>
      <c r="R1"/>
      <c r="S1"/>
      <c r="T1"/>
    </row>
    <row r="2" spans="1:20" s="157" customFormat="1" ht="12.75" hidden="1" customHeight="1" x14ac:dyDescent="0.2">
      <c r="A2" s="190" t="s">
        <v>174</v>
      </c>
      <c r="B2" s="190"/>
      <c r="C2" s="190"/>
      <c r="D2" s="190"/>
      <c r="R2"/>
      <c r="S2"/>
      <c r="T2"/>
    </row>
    <row r="3" spans="1:20" s="157" customFormat="1" ht="5.0999999999999996" hidden="1" customHeight="1" x14ac:dyDescent="0.2">
      <c r="A3" s="182"/>
      <c r="B3" s="182"/>
      <c r="C3" s="182"/>
      <c r="D3" s="182"/>
      <c r="H3" s="160"/>
      <c r="I3" s="160"/>
      <c r="R3"/>
      <c r="S3"/>
      <c r="T3"/>
    </row>
    <row r="4" spans="1:20" s="157" customFormat="1" ht="15.75" hidden="1" customHeight="1" x14ac:dyDescent="0.2">
      <c r="A4" s="494" t="s">
        <v>48</v>
      </c>
      <c r="B4" s="495">
        <v>2012</v>
      </c>
      <c r="C4" s="496"/>
      <c r="D4" s="496"/>
      <c r="E4" s="496"/>
      <c r="F4" s="496"/>
      <c r="G4" s="496"/>
      <c r="H4" s="161"/>
      <c r="I4" s="161"/>
      <c r="R4"/>
      <c r="S4"/>
      <c r="T4"/>
    </row>
    <row r="5" spans="1:20" s="157" customFormat="1" ht="12.75" hidden="1" customHeight="1" x14ac:dyDescent="0.2">
      <c r="A5" s="497"/>
      <c r="B5" s="500" t="s">
        <v>21</v>
      </c>
      <c r="C5" s="501" t="s">
        <v>22</v>
      </c>
      <c r="D5" s="501" t="s">
        <v>23</v>
      </c>
      <c r="E5" s="501" t="s">
        <v>26</v>
      </c>
      <c r="F5" s="501" t="s">
        <v>27</v>
      </c>
      <c r="G5" s="501" t="s">
        <v>28</v>
      </c>
      <c r="H5" s="161"/>
      <c r="I5" s="161"/>
      <c r="R5"/>
      <c r="S5"/>
      <c r="T5"/>
    </row>
    <row r="6" spans="1:20" s="157" customFormat="1" ht="6" hidden="1" customHeight="1" x14ac:dyDescent="0.2">
      <c r="A6" s="497"/>
      <c r="B6" s="163"/>
      <c r="C6" s="163"/>
      <c r="D6" s="163"/>
      <c r="E6" s="163"/>
      <c r="F6" s="163"/>
      <c r="G6" s="163"/>
      <c r="H6" s="164"/>
      <c r="I6" s="164"/>
      <c r="R6"/>
      <c r="S6"/>
      <c r="T6"/>
    </row>
    <row r="7" spans="1:20" s="157" customFormat="1" ht="15" hidden="1" customHeight="1" x14ac:dyDescent="0.2">
      <c r="A7" s="497" t="s">
        <v>2</v>
      </c>
      <c r="B7" s="165">
        <f t="shared" ref="B7:G7" si="0">SUM(B8:B28)</f>
        <v>17754813.390000004</v>
      </c>
      <c r="C7" s="165">
        <f t="shared" si="0"/>
        <v>17357451.900000002</v>
      </c>
      <c r="D7" s="165">
        <f t="shared" si="0"/>
        <v>17707083.839999996</v>
      </c>
      <c r="E7" s="165">
        <f t="shared" si="0"/>
        <v>19734517.109999999</v>
      </c>
      <c r="F7" s="165">
        <f t="shared" si="0"/>
        <v>18845117.370000001</v>
      </c>
      <c r="G7" s="165">
        <f t="shared" si="0"/>
        <v>19922970.640000001</v>
      </c>
      <c r="H7" s="166"/>
      <c r="I7" s="166"/>
      <c r="J7" s="167"/>
      <c r="K7" s="167"/>
      <c r="L7" s="168"/>
      <c r="M7" s="168"/>
      <c r="N7" s="168"/>
      <c r="O7" s="168"/>
      <c r="R7"/>
      <c r="S7"/>
      <c r="T7"/>
    </row>
    <row r="8" spans="1:20" s="157" customFormat="1" ht="15" hidden="1" customHeight="1" x14ac:dyDescent="0.2">
      <c r="A8" s="169" t="s">
        <v>0</v>
      </c>
      <c r="B8" s="170">
        <v>3965046.43</v>
      </c>
      <c r="C8" s="90">
        <v>4108074.88</v>
      </c>
      <c r="D8" s="90">
        <v>3905335.25</v>
      </c>
      <c r="E8" s="90">
        <v>4368943.8</v>
      </c>
      <c r="F8" s="90">
        <v>4183997.46</v>
      </c>
      <c r="G8" s="90">
        <v>4406866.7300000004</v>
      </c>
      <c r="H8" s="166"/>
      <c r="I8" s="166"/>
      <c r="J8" s="171"/>
      <c r="K8" s="171"/>
      <c r="L8" s="171"/>
      <c r="M8" s="171"/>
      <c r="N8" s="171"/>
      <c r="O8" s="171"/>
      <c r="R8"/>
      <c r="S8"/>
      <c r="T8"/>
    </row>
    <row r="9" spans="1:20" s="157" customFormat="1" ht="15" hidden="1" customHeight="1" x14ac:dyDescent="0.2">
      <c r="A9" s="169" t="s">
        <v>3</v>
      </c>
      <c r="B9" s="170">
        <v>263285.65000000002</v>
      </c>
      <c r="C9" s="90">
        <v>238172.36</v>
      </c>
      <c r="D9" s="90">
        <v>251017.5</v>
      </c>
      <c r="E9" s="90">
        <v>267187.84000000003</v>
      </c>
      <c r="F9" s="90">
        <v>280016.89</v>
      </c>
      <c r="G9" s="90">
        <v>281660.86</v>
      </c>
      <c r="H9" s="166"/>
      <c r="I9" s="166"/>
      <c r="J9" s="171"/>
      <c r="K9" s="171"/>
      <c r="L9" s="171"/>
      <c r="M9" s="171"/>
      <c r="N9" s="171"/>
      <c r="O9" s="171"/>
      <c r="R9"/>
      <c r="S9"/>
      <c r="T9"/>
    </row>
    <row r="10" spans="1:20" s="157" customFormat="1" ht="15" hidden="1" customHeight="1" x14ac:dyDescent="0.2">
      <c r="A10" s="169" t="s">
        <v>4</v>
      </c>
      <c r="B10" s="170">
        <v>481189.41</v>
      </c>
      <c r="C10" s="90">
        <v>496137.99</v>
      </c>
      <c r="D10" s="90">
        <v>468796.66</v>
      </c>
      <c r="E10" s="90">
        <v>497745.5</v>
      </c>
      <c r="F10" s="90">
        <v>485355.55</v>
      </c>
      <c r="G10" s="90">
        <v>570344.43999999994</v>
      </c>
      <c r="H10" s="166"/>
      <c r="I10" s="166"/>
      <c r="J10" s="171"/>
      <c r="K10" s="171"/>
      <c r="L10" s="171"/>
      <c r="M10" s="171"/>
      <c r="N10" s="171"/>
      <c r="O10" s="171"/>
      <c r="R10"/>
      <c r="S10"/>
      <c r="T10"/>
    </row>
    <row r="11" spans="1:20" s="157" customFormat="1" ht="15" hidden="1" customHeight="1" x14ac:dyDescent="0.2">
      <c r="A11" s="169" t="s">
        <v>5</v>
      </c>
      <c r="B11" s="170">
        <v>156462.29999999999</v>
      </c>
      <c r="C11" s="90">
        <v>156245.9</v>
      </c>
      <c r="D11" s="90">
        <v>167995.51999999999</v>
      </c>
      <c r="E11" s="90">
        <v>174974</v>
      </c>
      <c r="F11" s="90">
        <v>179384.08</v>
      </c>
      <c r="G11" s="90">
        <v>179144.89</v>
      </c>
      <c r="H11" s="166"/>
      <c r="I11" s="166"/>
      <c r="J11" s="171"/>
      <c r="K11" s="171"/>
      <c r="L11" s="171"/>
      <c r="M11" s="171"/>
      <c r="N11" s="171"/>
      <c r="O11" s="171"/>
      <c r="R11"/>
      <c r="S11"/>
      <c r="T11"/>
    </row>
    <row r="12" spans="1:20" s="157" customFormat="1" ht="15" hidden="1" customHeight="1" x14ac:dyDescent="0.2">
      <c r="A12" s="169" t="s">
        <v>6</v>
      </c>
      <c r="B12" s="170">
        <v>47993.8</v>
      </c>
      <c r="C12" s="90">
        <v>55481.35</v>
      </c>
      <c r="D12" s="90">
        <v>54987.35</v>
      </c>
      <c r="E12" s="90">
        <v>50012.6</v>
      </c>
      <c r="F12" s="90">
        <v>55297.1</v>
      </c>
      <c r="G12" s="90">
        <v>64490.6</v>
      </c>
      <c r="H12" s="166"/>
      <c r="I12" s="166"/>
      <c r="J12" s="171"/>
      <c r="K12" s="171"/>
      <c r="L12" s="171"/>
      <c r="M12" s="171"/>
      <c r="N12" s="171"/>
      <c r="O12" s="171"/>
      <c r="R12"/>
      <c r="S12"/>
      <c r="T12"/>
    </row>
    <row r="13" spans="1:20" s="157" customFormat="1" ht="15" hidden="1" customHeight="1" x14ac:dyDescent="0.2">
      <c r="A13" s="169" t="s">
        <v>7</v>
      </c>
      <c r="B13" s="170">
        <v>140558.41</v>
      </c>
      <c r="C13" s="90">
        <v>143703.92000000001</v>
      </c>
      <c r="D13" s="90">
        <v>130444.46</v>
      </c>
      <c r="E13" s="90">
        <v>153920.10999999999</v>
      </c>
      <c r="F13" s="90">
        <v>154878.49</v>
      </c>
      <c r="G13" s="90">
        <v>170262.88</v>
      </c>
      <c r="H13" s="166"/>
      <c r="I13" s="166"/>
      <c r="J13" s="171"/>
      <c r="K13" s="171"/>
      <c r="L13" s="171"/>
      <c r="M13" s="171"/>
      <c r="N13" s="171"/>
      <c r="O13" s="171"/>
      <c r="R13"/>
      <c r="S13"/>
      <c r="T13"/>
    </row>
    <row r="14" spans="1:20" s="157" customFormat="1" ht="15" hidden="1" customHeight="1" x14ac:dyDescent="0.2">
      <c r="A14" s="169" t="s">
        <v>8</v>
      </c>
      <c r="B14" s="170">
        <v>248600.73</v>
      </c>
      <c r="C14" s="90">
        <v>242558.5</v>
      </c>
      <c r="D14" s="90">
        <v>206790.7</v>
      </c>
      <c r="E14" s="90">
        <v>260102.66</v>
      </c>
      <c r="F14" s="90">
        <v>278731.27</v>
      </c>
      <c r="G14" s="90">
        <v>272973.69</v>
      </c>
      <c r="H14" s="166"/>
      <c r="I14" s="166"/>
      <c r="J14" s="171"/>
      <c r="K14" s="171"/>
      <c r="L14" s="171"/>
      <c r="M14" s="171"/>
      <c r="N14" s="171"/>
      <c r="O14" s="171"/>
      <c r="R14"/>
      <c r="S14"/>
      <c r="T14"/>
    </row>
    <row r="15" spans="1:20" s="157" customFormat="1" ht="15" hidden="1" customHeight="1" x14ac:dyDescent="0.2">
      <c r="A15" s="169" t="s">
        <v>9</v>
      </c>
      <c r="B15" s="170">
        <v>2916</v>
      </c>
      <c r="C15" s="90">
        <v>2708</v>
      </c>
      <c r="D15" s="90">
        <v>2949</v>
      </c>
      <c r="E15" s="90">
        <v>4544</v>
      </c>
      <c r="F15" s="90">
        <v>3842</v>
      </c>
      <c r="G15" s="90">
        <v>3011</v>
      </c>
      <c r="H15" s="166"/>
      <c r="I15" s="166"/>
      <c r="J15" s="171"/>
      <c r="K15" s="171"/>
      <c r="L15" s="171"/>
      <c r="M15" s="171"/>
      <c r="N15" s="171"/>
      <c r="O15" s="171"/>
      <c r="R15"/>
      <c r="S15"/>
      <c r="T15"/>
    </row>
    <row r="16" spans="1:20" s="157" customFormat="1" ht="15" hidden="1" customHeight="1" x14ac:dyDescent="0.2">
      <c r="A16" s="169" t="s">
        <v>10</v>
      </c>
      <c r="B16" s="170">
        <v>5524</v>
      </c>
      <c r="C16" s="90">
        <v>4364</v>
      </c>
      <c r="D16" s="90">
        <v>5705</v>
      </c>
      <c r="E16" s="90">
        <v>6275</v>
      </c>
      <c r="F16" s="90">
        <v>6579</v>
      </c>
      <c r="G16" s="90">
        <v>6348</v>
      </c>
      <c r="H16" s="166"/>
      <c r="I16" s="166"/>
      <c r="J16" s="171"/>
      <c r="K16" s="171"/>
      <c r="L16" s="171"/>
      <c r="M16" s="171"/>
      <c r="N16" s="171"/>
      <c r="O16" s="171"/>
      <c r="R16"/>
      <c r="S16"/>
      <c r="T16"/>
    </row>
    <row r="17" spans="1:20" s="157" customFormat="1" ht="15" hidden="1" customHeight="1" x14ac:dyDescent="0.2">
      <c r="A17" s="169" t="s">
        <v>11</v>
      </c>
      <c r="B17" s="170">
        <v>10741.69</v>
      </c>
      <c r="C17" s="90">
        <v>11362</v>
      </c>
      <c r="D17" s="90">
        <v>12411</v>
      </c>
      <c r="E17" s="90">
        <v>12205</v>
      </c>
      <c r="F17" s="90">
        <v>13713</v>
      </c>
      <c r="G17" s="90">
        <v>14150</v>
      </c>
      <c r="H17" s="166"/>
      <c r="I17" s="166"/>
      <c r="J17" s="171"/>
      <c r="K17" s="171"/>
      <c r="L17" s="171"/>
      <c r="M17" s="171"/>
      <c r="N17" s="171"/>
      <c r="O17" s="171"/>
      <c r="R17"/>
      <c r="S17"/>
      <c r="T17"/>
    </row>
    <row r="18" spans="1:20" s="157" customFormat="1" ht="15" hidden="1" customHeight="1" x14ac:dyDescent="0.2">
      <c r="A18" s="169" t="s">
        <v>12</v>
      </c>
      <c r="B18" s="170">
        <v>7744653.1299999999</v>
      </c>
      <c r="C18" s="90">
        <v>7143656.25</v>
      </c>
      <c r="D18" s="90">
        <v>7778783.1299999999</v>
      </c>
      <c r="E18" s="90">
        <v>8456425.8699999992</v>
      </c>
      <c r="F18" s="90">
        <v>8399246.0099999998</v>
      </c>
      <c r="G18" s="90">
        <v>8885835.1199999992</v>
      </c>
      <c r="H18" s="166"/>
      <c r="I18" s="166"/>
      <c r="J18" s="171"/>
      <c r="K18" s="171"/>
      <c r="L18" s="171"/>
      <c r="M18" s="171"/>
      <c r="N18" s="171"/>
      <c r="O18" s="171"/>
      <c r="R18"/>
      <c r="S18"/>
      <c r="T18"/>
    </row>
    <row r="19" spans="1:20" s="157" customFormat="1" ht="15" hidden="1" customHeight="1" x14ac:dyDescent="0.2">
      <c r="A19" s="169" t="s">
        <v>13</v>
      </c>
      <c r="B19" s="170">
        <v>127981.64</v>
      </c>
      <c r="C19" s="90">
        <v>111591.54</v>
      </c>
      <c r="D19" s="90">
        <v>109602</v>
      </c>
      <c r="E19" s="90">
        <v>125705.87</v>
      </c>
      <c r="F19" s="90">
        <v>131214.93</v>
      </c>
      <c r="G19" s="90">
        <v>146934.45000000001</v>
      </c>
      <c r="H19" s="166"/>
      <c r="I19" s="166"/>
      <c r="J19" s="171"/>
      <c r="K19" s="171"/>
      <c r="L19" s="171"/>
      <c r="M19" s="171"/>
      <c r="N19" s="171"/>
      <c r="O19" s="171"/>
      <c r="R19"/>
      <c r="S19"/>
      <c r="T19"/>
    </row>
    <row r="20" spans="1:20" s="157" customFormat="1" ht="15" hidden="1" customHeight="1" x14ac:dyDescent="0.2">
      <c r="A20" s="169" t="s">
        <v>14</v>
      </c>
      <c r="B20" s="170">
        <v>404160.67</v>
      </c>
      <c r="C20" s="90">
        <v>388435.83</v>
      </c>
      <c r="D20" s="90">
        <v>289525.43</v>
      </c>
      <c r="E20" s="90">
        <v>426104.49</v>
      </c>
      <c r="F20" s="90">
        <v>655509.84</v>
      </c>
      <c r="G20" s="90">
        <v>466962.35</v>
      </c>
      <c r="H20" s="166"/>
      <c r="I20" s="166"/>
      <c r="J20" s="171"/>
      <c r="K20" s="171"/>
      <c r="L20" s="171"/>
      <c r="M20" s="171"/>
      <c r="N20" s="171"/>
      <c r="O20" s="171"/>
      <c r="R20"/>
      <c r="S20"/>
      <c r="T20"/>
    </row>
    <row r="21" spans="1:20" s="157" customFormat="1" ht="15" hidden="1" customHeight="1" x14ac:dyDescent="0.2">
      <c r="A21" s="169" t="s">
        <v>20</v>
      </c>
      <c r="B21" s="170">
        <v>498759.73</v>
      </c>
      <c r="C21" s="90">
        <v>432256.16</v>
      </c>
      <c r="D21" s="90">
        <v>434137.66</v>
      </c>
      <c r="E21" s="90">
        <v>488200.37</v>
      </c>
      <c r="F21" s="90">
        <v>498635.35</v>
      </c>
      <c r="G21" s="90">
        <v>617643.32999999996</v>
      </c>
      <c r="H21" s="166"/>
      <c r="I21" s="166"/>
      <c r="J21" s="171"/>
      <c r="K21" s="171"/>
      <c r="L21" s="171"/>
      <c r="M21" s="171"/>
      <c r="N21" s="171"/>
      <c r="O21" s="171"/>
      <c r="R21"/>
      <c r="S21"/>
      <c r="T21"/>
    </row>
    <row r="22" spans="1:20" s="157" customFormat="1" ht="15" hidden="1" customHeight="1" x14ac:dyDescent="0.2">
      <c r="A22" s="169" t="s">
        <v>15</v>
      </c>
      <c r="B22" s="170">
        <v>191025.64</v>
      </c>
      <c r="C22" s="90">
        <v>186104.52</v>
      </c>
      <c r="D22" s="90">
        <v>230664</v>
      </c>
      <c r="E22" s="90">
        <v>305329.37</v>
      </c>
      <c r="F22" s="90">
        <v>260146</v>
      </c>
      <c r="G22" s="90">
        <v>258394</v>
      </c>
      <c r="H22" s="166"/>
      <c r="I22" s="166"/>
      <c r="J22" s="171"/>
      <c r="K22" s="171"/>
      <c r="L22" s="171"/>
      <c r="M22" s="171"/>
      <c r="N22" s="171"/>
      <c r="O22" s="171"/>
      <c r="R22"/>
      <c r="S22"/>
      <c r="T22"/>
    </row>
    <row r="23" spans="1:20" s="157" customFormat="1" ht="15" hidden="1" customHeight="1" x14ac:dyDescent="0.2">
      <c r="A23" s="169" t="s">
        <v>16</v>
      </c>
      <c r="B23" s="170">
        <v>113810</v>
      </c>
      <c r="C23" s="90">
        <v>115238</v>
      </c>
      <c r="D23" s="90">
        <v>123256</v>
      </c>
      <c r="E23" s="90">
        <v>132522</v>
      </c>
      <c r="F23" s="90">
        <v>141402</v>
      </c>
      <c r="G23" s="90">
        <v>148982</v>
      </c>
      <c r="H23" s="166"/>
      <c r="I23" s="166"/>
      <c r="J23" s="171"/>
      <c r="K23" s="171"/>
      <c r="L23" s="171"/>
      <c r="M23" s="171"/>
      <c r="N23" s="171"/>
      <c r="O23" s="171"/>
      <c r="R23"/>
      <c r="S23"/>
      <c r="T23"/>
    </row>
    <row r="24" spans="1:20" s="157" customFormat="1" ht="15" hidden="1" customHeight="1" x14ac:dyDescent="0.2">
      <c r="A24" s="143" t="s">
        <v>42</v>
      </c>
      <c r="B24" s="170">
        <v>2355457.11</v>
      </c>
      <c r="C24" s="90">
        <v>2643987.06</v>
      </c>
      <c r="D24" s="90">
        <v>2694068.38</v>
      </c>
      <c r="E24" s="90">
        <v>3057141.86</v>
      </c>
      <c r="F24" s="90">
        <v>2094315.5</v>
      </c>
      <c r="G24" s="90">
        <v>2397855.12</v>
      </c>
      <c r="H24" s="166"/>
      <c r="I24" s="166"/>
      <c r="J24" s="171"/>
      <c r="K24" s="171"/>
      <c r="L24" s="171"/>
      <c r="M24" s="171"/>
      <c r="N24" s="171"/>
      <c r="O24" s="171"/>
      <c r="R24"/>
      <c r="S24"/>
      <c r="T24"/>
    </row>
    <row r="25" spans="1:20" s="157" customFormat="1" ht="15" hidden="1" customHeight="1" x14ac:dyDescent="0.2">
      <c r="A25" s="169" t="s">
        <v>19</v>
      </c>
      <c r="B25" s="170">
        <v>241939</v>
      </c>
      <c r="C25" s="90">
        <v>250843.85</v>
      </c>
      <c r="D25" s="90">
        <v>231421.56</v>
      </c>
      <c r="E25" s="90">
        <v>261297.23</v>
      </c>
      <c r="F25" s="90">
        <v>264248.25</v>
      </c>
      <c r="G25" s="90">
        <v>296315.59999999998</v>
      </c>
      <c r="H25" s="166"/>
      <c r="I25" s="166"/>
      <c r="J25" s="171"/>
      <c r="K25" s="171"/>
      <c r="L25" s="171"/>
      <c r="M25" s="171"/>
      <c r="N25" s="171"/>
      <c r="O25" s="171"/>
      <c r="R25"/>
      <c r="S25"/>
      <c r="T25"/>
    </row>
    <row r="26" spans="1:20" s="157" customFormat="1" ht="15" hidden="1" customHeight="1" x14ac:dyDescent="0.2">
      <c r="A26" s="169" t="s">
        <v>17</v>
      </c>
      <c r="B26" s="170">
        <v>84107.32</v>
      </c>
      <c r="C26" s="90">
        <v>77884</v>
      </c>
      <c r="D26" s="90">
        <v>74532</v>
      </c>
      <c r="E26" s="90">
        <v>86472</v>
      </c>
      <c r="F26" s="90">
        <v>77927</v>
      </c>
      <c r="G26" s="90">
        <v>93710</v>
      </c>
      <c r="H26" s="166"/>
      <c r="I26" s="166"/>
      <c r="J26" s="171"/>
      <c r="K26" s="171"/>
      <c r="L26" s="171"/>
      <c r="M26" s="171"/>
      <c r="N26" s="171"/>
      <c r="O26" s="171"/>
      <c r="R26"/>
      <c r="S26"/>
      <c r="T26"/>
    </row>
    <row r="27" spans="1:20" s="157" customFormat="1" ht="15" hidden="1" customHeight="1" x14ac:dyDescent="0.2">
      <c r="A27" s="169" t="s">
        <v>18</v>
      </c>
      <c r="B27" s="170">
        <v>524132.52</v>
      </c>
      <c r="C27" s="90">
        <v>458070.01</v>
      </c>
      <c r="D27" s="90">
        <v>432794.84</v>
      </c>
      <c r="E27" s="90">
        <v>519581.53</v>
      </c>
      <c r="F27" s="90">
        <v>559465.30000000005</v>
      </c>
      <c r="G27" s="90">
        <v>521985.56</v>
      </c>
      <c r="H27" s="166"/>
      <c r="I27" s="166"/>
      <c r="J27" s="171"/>
      <c r="K27" s="171"/>
      <c r="L27" s="171"/>
      <c r="M27" s="171"/>
      <c r="N27" s="171"/>
      <c r="O27" s="171"/>
      <c r="R27"/>
      <c r="S27"/>
      <c r="T27"/>
    </row>
    <row r="28" spans="1:20" s="157" customFormat="1" ht="15" hidden="1" customHeight="1" x14ac:dyDescent="0.2">
      <c r="A28" s="169" t="s">
        <v>39</v>
      </c>
      <c r="B28" s="90">
        <v>146468.21</v>
      </c>
      <c r="C28" s="90">
        <v>90575.78</v>
      </c>
      <c r="D28" s="90">
        <v>101866.4</v>
      </c>
      <c r="E28" s="90">
        <v>79826.009999999995</v>
      </c>
      <c r="F28" s="90">
        <v>121212.35</v>
      </c>
      <c r="G28" s="90">
        <v>119100.02</v>
      </c>
      <c r="H28" s="166"/>
      <c r="I28" s="166"/>
      <c r="J28" s="171"/>
      <c r="K28" s="171"/>
      <c r="L28" s="171"/>
      <c r="M28" s="171"/>
      <c r="N28" s="171"/>
      <c r="O28" s="171"/>
      <c r="R28"/>
      <c r="S28"/>
      <c r="T28"/>
    </row>
    <row r="29" spans="1:20" s="157" customFormat="1" ht="5.0999999999999996" hidden="1" customHeight="1" x14ac:dyDescent="0.2">
      <c r="A29" s="172"/>
      <c r="B29" s="173"/>
      <c r="C29" s="174"/>
      <c r="D29" s="174"/>
      <c r="E29" s="174"/>
      <c r="F29" s="174"/>
      <c r="G29" s="174"/>
      <c r="H29" s="166"/>
      <c r="I29" s="166"/>
      <c r="J29" s="171"/>
      <c r="K29" s="171"/>
      <c r="L29" s="171"/>
      <c r="M29" s="171"/>
      <c r="N29" s="171"/>
      <c r="O29" s="171"/>
      <c r="R29"/>
      <c r="S29"/>
      <c r="T29"/>
    </row>
    <row r="30" spans="1:20" s="157" customFormat="1" ht="12.75" hidden="1" customHeight="1" x14ac:dyDescent="0.2">
      <c r="A30" s="505"/>
      <c r="C30" s="175"/>
      <c r="D30" s="175"/>
      <c r="E30" s="176"/>
      <c r="F30" s="176"/>
      <c r="G30" s="176"/>
      <c r="R30"/>
      <c r="S30"/>
      <c r="T30"/>
    </row>
    <row r="31" spans="1:20" s="157" customFormat="1" ht="12.75" hidden="1" customHeight="1" x14ac:dyDescent="0.2">
      <c r="A31" s="505"/>
      <c r="C31" s="175"/>
      <c r="D31" s="175"/>
      <c r="E31" s="176"/>
      <c r="F31" s="176"/>
      <c r="G31" s="176"/>
      <c r="R31"/>
      <c r="S31"/>
      <c r="T31"/>
    </row>
    <row r="32" spans="1:20" s="157" customFormat="1" ht="12.75" hidden="1" customHeight="1" x14ac:dyDescent="0.2">
      <c r="A32" s="505"/>
      <c r="C32" s="175"/>
      <c r="D32" s="175"/>
      <c r="E32" s="176"/>
      <c r="F32" s="176"/>
      <c r="G32" s="176"/>
      <c r="R32"/>
      <c r="S32"/>
      <c r="T32"/>
    </row>
    <row r="33" spans="1:20" s="179" customFormat="1" ht="15" hidden="1" customHeight="1" x14ac:dyDescent="0.2">
      <c r="A33" s="502" t="s">
        <v>173</v>
      </c>
      <c r="B33" s="503"/>
      <c r="C33" s="503"/>
      <c r="D33" s="503"/>
      <c r="E33" s="506"/>
      <c r="F33" s="506"/>
      <c r="G33" s="506"/>
      <c r="H33" s="178"/>
      <c r="I33" s="178"/>
      <c r="R33"/>
      <c r="S33"/>
      <c r="T33"/>
    </row>
    <row r="34" spans="1:20" s="179" customFormat="1" ht="12.75" hidden="1" customHeight="1" x14ac:dyDescent="0.2">
      <c r="A34" s="190" t="s">
        <v>174</v>
      </c>
      <c r="B34" s="190"/>
      <c r="C34" s="190"/>
      <c r="D34" s="190"/>
      <c r="R34"/>
      <c r="S34"/>
      <c r="T34"/>
    </row>
    <row r="35" spans="1:20" s="157" customFormat="1" ht="6" hidden="1" customHeight="1" x14ac:dyDescent="0.2">
      <c r="A35" s="507"/>
      <c r="B35" s="507"/>
      <c r="C35" s="507"/>
      <c r="D35" s="507"/>
      <c r="H35" s="160"/>
      <c r="I35" s="160"/>
      <c r="R35"/>
      <c r="S35"/>
      <c r="T35"/>
    </row>
    <row r="36" spans="1:20" s="157" customFormat="1" ht="12.75" hidden="1" customHeight="1" x14ac:dyDescent="0.2">
      <c r="A36" s="494" t="s">
        <v>48</v>
      </c>
      <c r="B36" s="495">
        <v>2013</v>
      </c>
      <c r="C36" s="496"/>
      <c r="D36" s="496"/>
      <c r="E36" s="496"/>
      <c r="F36" s="496"/>
      <c r="G36" s="496"/>
      <c r="H36" s="161"/>
      <c r="I36" s="161"/>
      <c r="R36"/>
      <c r="S36"/>
      <c r="T36"/>
    </row>
    <row r="37" spans="1:20" s="157" customFormat="1" ht="12.75" hidden="1" customHeight="1" x14ac:dyDescent="0.2">
      <c r="A37" s="497"/>
      <c r="B37" s="500" t="s">
        <v>21</v>
      </c>
      <c r="C37" s="501" t="s">
        <v>22</v>
      </c>
      <c r="D37" s="501" t="s">
        <v>23</v>
      </c>
      <c r="E37" s="501" t="s">
        <v>26</v>
      </c>
      <c r="F37" s="501" t="s">
        <v>27</v>
      </c>
      <c r="G37" s="501" t="s">
        <v>28</v>
      </c>
      <c r="H37" s="161"/>
      <c r="I37" s="161"/>
      <c r="R37"/>
      <c r="S37"/>
      <c r="T37"/>
    </row>
    <row r="38" spans="1:20" s="157" customFormat="1" ht="7.5" hidden="1" customHeight="1" x14ac:dyDescent="0.2">
      <c r="A38" s="497"/>
      <c r="B38" s="163"/>
      <c r="C38" s="163"/>
      <c r="D38" s="163"/>
      <c r="E38" s="163"/>
      <c r="F38" s="163"/>
      <c r="G38" s="163"/>
      <c r="H38" s="164"/>
      <c r="I38" s="164"/>
      <c r="R38"/>
      <c r="S38"/>
      <c r="T38"/>
    </row>
    <row r="39" spans="1:20" s="157" customFormat="1" ht="15" hidden="1" customHeight="1" x14ac:dyDescent="0.2">
      <c r="A39" s="497" t="s">
        <v>2</v>
      </c>
      <c r="B39" s="165">
        <f t="shared" ref="B39:G39" si="1">SUM(B40:B60)</f>
        <v>20010058.259999998</v>
      </c>
      <c r="C39" s="165">
        <f t="shared" si="1"/>
        <v>19647458.43</v>
      </c>
      <c r="D39" s="165">
        <f t="shared" si="1"/>
        <v>19060446.700000003</v>
      </c>
      <c r="E39" s="165">
        <f t="shared" si="1"/>
        <v>21054075.460000001</v>
      </c>
      <c r="F39" s="165">
        <f t="shared" si="1"/>
        <v>20409372.289999999</v>
      </c>
      <c r="G39" s="165">
        <f t="shared" si="1"/>
        <v>21811388.579999998</v>
      </c>
      <c r="J39" s="180"/>
      <c r="K39" s="181"/>
      <c r="L39" s="182"/>
      <c r="M39" s="182"/>
      <c r="R39"/>
      <c r="S39"/>
      <c r="T39"/>
    </row>
    <row r="40" spans="1:20" s="157" customFormat="1" ht="15" hidden="1" customHeight="1" x14ac:dyDescent="0.2">
      <c r="A40" s="169" t="s">
        <v>0</v>
      </c>
      <c r="B40" s="170">
        <v>4559537.74</v>
      </c>
      <c r="C40" s="90">
        <v>4483800.3</v>
      </c>
      <c r="D40" s="90">
        <v>4215310.4000000004</v>
      </c>
      <c r="E40" s="90">
        <v>4642003.3899999997</v>
      </c>
      <c r="F40" s="90">
        <v>4729772.07</v>
      </c>
      <c r="G40" s="90">
        <v>4914328.3</v>
      </c>
      <c r="H40" s="183"/>
      <c r="I40" s="183"/>
      <c r="J40" s="180"/>
      <c r="K40" s="184"/>
      <c r="R40"/>
      <c r="S40"/>
      <c r="T40"/>
    </row>
    <row r="41" spans="1:20" s="157" customFormat="1" ht="15" hidden="1" customHeight="1" x14ac:dyDescent="0.2">
      <c r="A41" s="169" t="s">
        <v>3</v>
      </c>
      <c r="B41" s="170">
        <v>248007</v>
      </c>
      <c r="C41" s="90">
        <v>245376</v>
      </c>
      <c r="D41" s="90">
        <v>228493</v>
      </c>
      <c r="E41" s="90">
        <v>254389</v>
      </c>
      <c r="F41" s="90">
        <v>262670</v>
      </c>
      <c r="G41" s="90">
        <v>270835</v>
      </c>
      <c r="H41" s="183"/>
      <c r="I41" s="183"/>
      <c r="J41" s="180"/>
      <c r="K41" s="184"/>
      <c r="R41"/>
      <c r="S41"/>
      <c r="T41"/>
    </row>
    <row r="42" spans="1:20" s="157" customFormat="1" ht="15" hidden="1" customHeight="1" x14ac:dyDescent="0.2">
      <c r="A42" s="169" t="s">
        <v>4</v>
      </c>
      <c r="B42" s="170">
        <v>470486</v>
      </c>
      <c r="C42" s="90">
        <v>439817</v>
      </c>
      <c r="D42" s="90">
        <v>415139</v>
      </c>
      <c r="E42" s="90">
        <v>436161</v>
      </c>
      <c r="F42" s="90">
        <v>443520</v>
      </c>
      <c r="G42" s="90">
        <v>497611</v>
      </c>
      <c r="H42" s="183"/>
      <c r="I42" s="183"/>
      <c r="J42" s="180"/>
      <c r="K42" s="184"/>
      <c r="R42"/>
      <c r="S42"/>
      <c r="T42"/>
    </row>
    <row r="43" spans="1:20" s="157" customFormat="1" ht="15" hidden="1" customHeight="1" x14ac:dyDescent="0.2">
      <c r="A43" s="169" t="s">
        <v>5</v>
      </c>
      <c r="B43" s="170">
        <v>133008</v>
      </c>
      <c r="C43" s="90">
        <v>140603</v>
      </c>
      <c r="D43" s="90">
        <v>125297</v>
      </c>
      <c r="E43" s="90">
        <v>136677</v>
      </c>
      <c r="F43" s="90">
        <v>141768</v>
      </c>
      <c r="G43" s="90">
        <v>144668</v>
      </c>
      <c r="H43" s="183"/>
      <c r="I43" s="183"/>
      <c r="J43" s="180"/>
      <c r="K43" s="184"/>
      <c r="R43"/>
      <c r="S43"/>
      <c r="T43"/>
    </row>
    <row r="44" spans="1:20" s="157" customFormat="1" ht="15" hidden="1" customHeight="1" x14ac:dyDescent="0.2">
      <c r="A44" s="169" t="s">
        <v>6</v>
      </c>
      <c r="B44" s="170">
        <v>58579</v>
      </c>
      <c r="C44" s="90">
        <v>58287</v>
      </c>
      <c r="D44" s="90">
        <v>56913</v>
      </c>
      <c r="E44" s="90">
        <v>60335</v>
      </c>
      <c r="F44" s="90">
        <v>62749</v>
      </c>
      <c r="G44" s="90">
        <v>56990</v>
      </c>
      <c r="H44" s="183"/>
      <c r="I44" s="183"/>
      <c r="J44" s="180"/>
      <c r="K44" s="184"/>
      <c r="R44"/>
      <c r="S44"/>
      <c r="T44"/>
    </row>
    <row r="45" spans="1:20" s="157" customFormat="1" ht="15" hidden="1" customHeight="1" x14ac:dyDescent="0.2">
      <c r="A45" s="169" t="s">
        <v>7</v>
      </c>
      <c r="B45" s="170">
        <v>132392</v>
      </c>
      <c r="C45" s="90">
        <v>131120</v>
      </c>
      <c r="D45" s="90">
        <v>125621</v>
      </c>
      <c r="E45" s="90">
        <v>131674</v>
      </c>
      <c r="F45" s="90">
        <v>144124</v>
      </c>
      <c r="G45" s="90">
        <v>138334</v>
      </c>
      <c r="H45" s="183"/>
      <c r="I45" s="183"/>
      <c r="J45" s="180"/>
      <c r="K45" s="184"/>
      <c r="R45"/>
      <c r="S45"/>
      <c r="T45"/>
    </row>
    <row r="46" spans="1:20" s="157" customFormat="1" ht="15" hidden="1" customHeight="1" x14ac:dyDescent="0.2">
      <c r="A46" s="169" t="s">
        <v>8</v>
      </c>
      <c r="B46" s="170">
        <v>227316</v>
      </c>
      <c r="C46" s="90">
        <v>220175</v>
      </c>
      <c r="D46" s="90">
        <v>219695</v>
      </c>
      <c r="E46" s="90">
        <v>241615</v>
      </c>
      <c r="F46" s="90">
        <v>237286</v>
      </c>
      <c r="G46" s="90">
        <v>248756</v>
      </c>
      <c r="H46" s="183"/>
      <c r="I46" s="183"/>
      <c r="J46" s="180"/>
      <c r="K46" s="184"/>
      <c r="R46"/>
      <c r="S46"/>
      <c r="T46"/>
    </row>
    <row r="47" spans="1:20" s="157" customFormat="1" ht="15" hidden="1" customHeight="1" x14ac:dyDescent="0.2">
      <c r="A47" s="169" t="s">
        <v>9</v>
      </c>
      <c r="B47" s="170">
        <v>3954</v>
      </c>
      <c r="C47" s="90">
        <v>3692</v>
      </c>
      <c r="D47" s="90">
        <v>2719</v>
      </c>
      <c r="E47" s="90">
        <v>3139</v>
      </c>
      <c r="F47" s="90">
        <v>3305</v>
      </c>
      <c r="G47" s="90">
        <v>3050</v>
      </c>
      <c r="H47" s="183"/>
      <c r="I47" s="183"/>
      <c r="J47" s="180"/>
      <c r="K47" s="184"/>
      <c r="R47"/>
      <c r="S47"/>
      <c r="T47"/>
    </row>
    <row r="48" spans="1:20" s="157" customFormat="1" ht="15" hidden="1" customHeight="1" x14ac:dyDescent="0.2">
      <c r="A48" s="169" t="s">
        <v>10</v>
      </c>
      <c r="B48" s="170">
        <v>5749</v>
      </c>
      <c r="C48" s="90">
        <v>6605</v>
      </c>
      <c r="D48" s="90">
        <v>5325</v>
      </c>
      <c r="E48" s="90">
        <v>5320</v>
      </c>
      <c r="F48" s="90">
        <v>5463</v>
      </c>
      <c r="G48" s="90">
        <v>5435</v>
      </c>
      <c r="H48" s="183"/>
      <c r="I48" s="183"/>
      <c r="J48" s="180"/>
      <c r="K48" s="184"/>
      <c r="R48"/>
      <c r="S48"/>
      <c r="T48"/>
    </row>
    <row r="49" spans="1:20" s="157" customFormat="1" ht="15" hidden="1" customHeight="1" x14ac:dyDescent="0.2">
      <c r="A49" s="169" t="s">
        <v>11</v>
      </c>
      <c r="B49" s="170">
        <v>11616</v>
      </c>
      <c r="C49" s="90">
        <v>11448</v>
      </c>
      <c r="D49" s="90">
        <v>10277</v>
      </c>
      <c r="E49" s="90">
        <v>12213</v>
      </c>
      <c r="F49" s="90">
        <v>12637</v>
      </c>
      <c r="G49" s="90">
        <v>1378</v>
      </c>
      <c r="H49" s="183"/>
      <c r="I49" s="183"/>
      <c r="J49" s="180"/>
      <c r="K49" s="184"/>
      <c r="R49"/>
      <c r="S49"/>
      <c r="T49"/>
    </row>
    <row r="50" spans="1:20" s="157" customFormat="1" ht="15" hidden="1" customHeight="1" x14ac:dyDescent="0.2">
      <c r="A50" s="169" t="s">
        <v>12</v>
      </c>
      <c r="B50" s="170">
        <v>11439984.52</v>
      </c>
      <c r="C50" s="90">
        <v>11202526.130000001</v>
      </c>
      <c r="D50" s="90">
        <v>11306527.300000001</v>
      </c>
      <c r="E50" s="90">
        <v>12502780.07</v>
      </c>
      <c r="F50" s="90">
        <v>11599892.220000001</v>
      </c>
      <c r="G50" s="90">
        <v>12824734.279999999</v>
      </c>
      <c r="H50" s="183"/>
      <c r="I50" s="183"/>
      <c r="J50" s="180"/>
      <c r="K50" s="184"/>
      <c r="R50"/>
      <c r="S50"/>
      <c r="T50"/>
    </row>
    <row r="51" spans="1:20" s="157" customFormat="1" ht="15" hidden="1" customHeight="1" x14ac:dyDescent="0.2">
      <c r="A51" s="169" t="s">
        <v>13</v>
      </c>
      <c r="B51" s="170">
        <v>113590</v>
      </c>
      <c r="C51" s="90">
        <v>104413</v>
      </c>
      <c r="D51" s="90">
        <v>99035</v>
      </c>
      <c r="E51" s="90">
        <v>109481</v>
      </c>
      <c r="F51" s="90">
        <v>116074</v>
      </c>
      <c r="G51" s="90">
        <v>109004</v>
      </c>
      <c r="H51" s="183"/>
      <c r="I51" s="183"/>
      <c r="J51" s="180"/>
      <c r="K51" s="184"/>
      <c r="R51"/>
      <c r="S51"/>
      <c r="T51"/>
    </row>
    <row r="52" spans="1:20" s="157" customFormat="1" ht="15" hidden="1" customHeight="1" x14ac:dyDescent="0.2">
      <c r="A52" s="169" t="s">
        <v>14</v>
      </c>
      <c r="B52" s="170">
        <v>443600</v>
      </c>
      <c r="C52" s="90">
        <v>408411</v>
      </c>
      <c r="D52" s="90">
        <v>400080</v>
      </c>
      <c r="E52" s="90">
        <v>455080</v>
      </c>
      <c r="F52" s="90">
        <v>399199</v>
      </c>
      <c r="G52" s="90">
        <v>404947</v>
      </c>
      <c r="H52" s="183"/>
      <c r="I52" s="183"/>
      <c r="J52" s="180"/>
      <c r="K52" s="184"/>
      <c r="R52"/>
      <c r="S52"/>
      <c r="T52"/>
    </row>
    <row r="53" spans="1:20" s="157" customFormat="1" ht="15" hidden="1" customHeight="1" x14ac:dyDescent="0.2">
      <c r="A53" s="169" t="s">
        <v>20</v>
      </c>
      <c r="B53" s="170">
        <v>549877</v>
      </c>
      <c r="C53" s="90">
        <v>594831</v>
      </c>
      <c r="D53" s="90">
        <v>461724</v>
      </c>
      <c r="E53" s="90">
        <v>590661</v>
      </c>
      <c r="F53" s="90">
        <v>526682</v>
      </c>
      <c r="G53" s="90">
        <v>556876</v>
      </c>
      <c r="H53" s="183"/>
      <c r="I53" s="183"/>
      <c r="J53" s="180"/>
      <c r="K53" s="184"/>
      <c r="R53"/>
      <c r="S53"/>
      <c r="T53"/>
    </row>
    <row r="54" spans="1:20" s="157" customFormat="1" ht="15" hidden="1" customHeight="1" x14ac:dyDescent="0.2">
      <c r="A54" s="169" t="s">
        <v>15</v>
      </c>
      <c r="B54" s="170">
        <v>209884</v>
      </c>
      <c r="C54" s="90">
        <v>190657</v>
      </c>
      <c r="D54" s="90">
        <v>153338</v>
      </c>
      <c r="E54" s="90">
        <v>166726</v>
      </c>
      <c r="F54" s="90">
        <v>213139</v>
      </c>
      <c r="G54" s="90">
        <v>207732</v>
      </c>
      <c r="H54" s="183"/>
      <c r="I54" s="183"/>
      <c r="J54" s="180"/>
      <c r="K54" s="184"/>
      <c r="R54"/>
      <c r="S54"/>
      <c r="T54"/>
    </row>
    <row r="55" spans="1:20" s="157" customFormat="1" ht="15" hidden="1" customHeight="1" x14ac:dyDescent="0.2">
      <c r="A55" s="169" t="s">
        <v>16</v>
      </c>
      <c r="B55" s="170">
        <v>166294</v>
      </c>
      <c r="C55" s="90">
        <v>127626</v>
      </c>
      <c r="D55" s="90">
        <v>123910</v>
      </c>
      <c r="E55" s="90">
        <v>139512</v>
      </c>
      <c r="F55" s="90">
        <v>148297</v>
      </c>
      <c r="G55" s="90">
        <v>148619</v>
      </c>
      <c r="H55" s="183"/>
      <c r="I55" s="183"/>
      <c r="J55" s="180"/>
      <c r="K55" s="184"/>
      <c r="R55"/>
      <c r="S55"/>
      <c r="T55"/>
    </row>
    <row r="56" spans="1:20" s="157" customFormat="1" ht="15" hidden="1" customHeight="1" x14ac:dyDescent="0.2">
      <c r="A56" s="143" t="s">
        <v>42</v>
      </c>
      <c r="B56" s="170">
        <v>481562</v>
      </c>
      <c r="C56" s="90">
        <v>535183</v>
      </c>
      <c r="D56" s="90">
        <v>482330</v>
      </c>
      <c r="E56" s="90">
        <v>434156</v>
      </c>
      <c r="F56" s="90">
        <v>619996</v>
      </c>
      <c r="G56" s="90">
        <v>535264</v>
      </c>
      <c r="H56" s="183"/>
      <c r="I56" s="183"/>
      <c r="J56" s="180"/>
      <c r="K56" s="184"/>
      <c r="R56"/>
      <c r="S56"/>
      <c r="T56"/>
    </row>
    <row r="57" spans="1:20" s="157" customFormat="1" ht="15" hidden="1" customHeight="1" x14ac:dyDescent="0.2">
      <c r="A57" s="169" t="s">
        <v>19</v>
      </c>
      <c r="B57" s="170">
        <v>264972</v>
      </c>
      <c r="C57" s="90">
        <v>254626</v>
      </c>
      <c r="D57" s="90">
        <v>233563</v>
      </c>
      <c r="E57" s="90">
        <v>270361</v>
      </c>
      <c r="F57" s="90">
        <v>265562</v>
      </c>
      <c r="G57" s="90">
        <v>280943</v>
      </c>
      <c r="H57" s="185"/>
      <c r="I57" s="185"/>
      <c r="J57" s="180"/>
      <c r="K57" s="184"/>
      <c r="R57"/>
      <c r="S57"/>
      <c r="T57"/>
    </row>
    <row r="58" spans="1:20" s="157" customFormat="1" ht="15" hidden="1" customHeight="1" x14ac:dyDescent="0.2">
      <c r="A58" s="169" t="s">
        <v>17</v>
      </c>
      <c r="B58" s="170">
        <v>84022</v>
      </c>
      <c r="C58" s="90">
        <v>84776</v>
      </c>
      <c r="D58" s="90">
        <v>79401</v>
      </c>
      <c r="E58" s="90">
        <v>79522</v>
      </c>
      <c r="F58" s="90">
        <v>83364</v>
      </c>
      <c r="G58" s="90">
        <v>82951</v>
      </c>
      <c r="H58" s="183"/>
      <c r="I58" s="183"/>
      <c r="J58" s="180"/>
      <c r="K58" s="184"/>
      <c r="R58"/>
      <c r="S58"/>
      <c r="T58"/>
    </row>
    <row r="59" spans="1:20" s="157" customFormat="1" ht="15" hidden="1" customHeight="1" x14ac:dyDescent="0.2">
      <c r="A59" s="169" t="s">
        <v>18</v>
      </c>
      <c r="B59" s="170">
        <v>272750</v>
      </c>
      <c r="C59" s="90">
        <v>262171</v>
      </c>
      <c r="D59" s="90">
        <v>195632</v>
      </c>
      <c r="E59" s="90">
        <v>257074</v>
      </c>
      <c r="F59" s="90">
        <v>273831</v>
      </c>
      <c r="G59" s="90">
        <v>256424</v>
      </c>
      <c r="H59" s="183"/>
      <c r="I59" s="183"/>
      <c r="J59" s="180"/>
      <c r="K59" s="184"/>
      <c r="R59"/>
      <c r="S59"/>
      <c r="T59"/>
    </row>
    <row r="60" spans="1:20" s="157" customFormat="1" ht="15" hidden="1" customHeight="1" x14ac:dyDescent="0.2">
      <c r="A60" s="169" t="s">
        <v>39</v>
      </c>
      <c r="B60" s="90">
        <v>132878</v>
      </c>
      <c r="C60" s="90">
        <v>141315</v>
      </c>
      <c r="D60" s="90">
        <v>120117</v>
      </c>
      <c r="E60" s="90">
        <v>125196</v>
      </c>
      <c r="F60" s="90">
        <v>120042</v>
      </c>
      <c r="G60" s="90">
        <v>122509</v>
      </c>
      <c r="H60" s="183"/>
      <c r="I60" s="183"/>
      <c r="J60" s="180"/>
      <c r="K60" s="184"/>
      <c r="R60"/>
      <c r="S60"/>
      <c r="T60"/>
    </row>
    <row r="61" spans="1:20" s="157" customFormat="1" ht="5.0999999999999996" hidden="1" customHeight="1" x14ac:dyDescent="0.2">
      <c r="A61" s="172"/>
      <c r="B61" s="173"/>
      <c r="C61" s="174"/>
      <c r="D61" s="174"/>
      <c r="E61" s="174"/>
      <c r="F61" s="174"/>
      <c r="G61" s="174"/>
      <c r="H61" s="183"/>
      <c r="I61" s="183"/>
      <c r="J61" s="180"/>
      <c r="K61" s="184"/>
      <c r="R61"/>
      <c r="S61"/>
      <c r="T61"/>
    </row>
    <row r="62" spans="1:20" s="157" customFormat="1" ht="12.75" hidden="1" customHeight="1" x14ac:dyDescent="0.2">
      <c r="A62" s="508"/>
      <c r="C62" s="175"/>
      <c r="D62" s="175"/>
      <c r="E62" s="176"/>
      <c r="F62" s="176"/>
      <c r="G62" s="176"/>
      <c r="H62" s="176"/>
      <c r="I62" s="176"/>
      <c r="R62"/>
      <c r="S62"/>
      <c r="T62"/>
    </row>
    <row r="63" spans="1:20" s="157" customFormat="1" ht="12.75" hidden="1" customHeight="1" x14ac:dyDescent="0.2">
      <c r="B63" s="187"/>
      <c r="C63" s="187"/>
      <c r="D63" s="187"/>
      <c r="E63" s="187"/>
      <c r="F63" s="187"/>
      <c r="G63" s="187"/>
      <c r="R63"/>
      <c r="S63"/>
      <c r="T63"/>
    </row>
    <row r="64" spans="1:20" s="157" customFormat="1" ht="12.75" hidden="1" customHeight="1" x14ac:dyDescent="0.2">
      <c r="R64"/>
      <c r="S64"/>
      <c r="T64"/>
    </row>
    <row r="65" spans="1:20" s="157" customFormat="1" ht="13.5" hidden="1" customHeight="1" x14ac:dyDescent="0.2">
      <c r="A65" s="502" t="s">
        <v>208</v>
      </c>
      <c r="B65" s="503"/>
      <c r="C65" s="503"/>
      <c r="D65" s="503"/>
      <c r="E65" s="504"/>
      <c r="F65" s="504"/>
      <c r="G65" s="504"/>
      <c r="R65"/>
      <c r="S65"/>
      <c r="T65"/>
    </row>
    <row r="66" spans="1:20" s="157" customFormat="1" ht="12.75" hidden="1" customHeight="1" x14ac:dyDescent="0.2">
      <c r="A66" s="190" t="s">
        <v>169</v>
      </c>
      <c r="B66" s="190"/>
      <c r="C66" s="190"/>
      <c r="D66" s="190"/>
      <c r="R66"/>
      <c r="S66"/>
      <c r="T66"/>
    </row>
    <row r="67" spans="1:20" s="157" customFormat="1" ht="6" hidden="1" customHeight="1" x14ac:dyDescent="0.2">
      <c r="A67" s="182"/>
      <c r="B67" s="182"/>
      <c r="C67" s="182"/>
      <c r="D67" s="182"/>
      <c r="R67"/>
      <c r="S67"/>
      <c r="T67"/>
    </row>
    <row r="68" spans="1:20" s="157" customFormat="1" ht="12.75" hidden="1" customHeight="1" x14ac:dyDescent="0.2">
      <c r="A68" s="494" t="s">
        <v>176</v>
      </c>
      <c r="B68" s="498" t="s">
        <v>21</v>
      </c>
      <c r="C68" s="499" t="s">
        <v>22</v>
      </c>
      <c r="D68" s="499" t="s">
        <v>23</v>
      </c>
      <c r="E68" s="499" t="s">
        <v>26</v>
      </c>
      <c r="F68" s="499" t="s">
        <v>27</v>
      </c>
      <c r="G68" s="499" t="s">
        <v>28</v>
      </c>
      <c r="R68"/>
      <c r="S68"/>
      <c r="T68"/>
    </row>
    <row r="69" spans="1:20" s="157" customFormat="1" ht="12.75" hidden="1" customHeight="1" x14ac:dyDescent="0.2">
      <c r="A69" s="497"/>
      <c r="B69" s="500"/>
      <c r="C69" s="501"/>
      <c r="D69" s="501"/>
      <c r="E69" s="501"/>
      <c r="F69" s="501"/>
      <c r="G69" s="501"/>
      <c r="R69"/>
      <c r="S69"/>
      <c r="T69"/>
    </row>
    <row r="70" spans="1:20" s="157" customFormat="1" ht="20.25" hidden="1" customHeight="1" x14ac:dyDescent="0.2">
      <c r="A70" s="497">
        <v>2014</v>
      </c>
      <c r="B70" s="163"/>
      <c r="C70" s="163"/>
      <c r="D70" s="163"/>
      <c r="E70" s="163"/>
      <c r="F70" s="163"/>
      <c r="G70" s="163"/>
      <c r="R70"/>
      <c r="S70"/>
      <c r="T70"/>
    </row>
    <row r="71" spans="1:20" s="157" customFormat="1" ht="12.75" hidden="1" customHeight="1" x14ac:dyDescent="0.2">
      <c r="A71" s="497" t="s">
        <v>2</v>
      </c>
      <c r="B71" s="165">
        <f t="shared" ref="B71:G71" si="2">SUM(B72:B92)</f>
        <v>21100179.370000001</v>
      </c>
      <c r="C71" s="165">
        <f t="shared" si="2"/>
        <v>20965983.549999997</v>
      </c>
      <c r="D71" s="165">
        <f t="shared" si="2"/>
        <v>18522801.619999997</v>
      </c>
      <c r="E71" s="165">
        <f t="shared" si="2"/>
        <v>21425109.82</v>
      </c>
      <c r="F71" s="165">
        <f t="shared" si="2"/>
        <v>21658417.32</v>
      </c>
      <c r="G71" s="165">
        <f t="shared" si="2"/>
        <v>22860161.880000003</v>
      </c>
      <c r="R71"/>
      <c r="S71"/>
      <c r="T71"/>
    </row>
    <row r="72" spans="1:20" s="157" customFormat="1" ht="14.25" hidden="1" customHeight="1" x14ac:dyDescent="0.2">
      <c r="A72" s="169" t="s">
        <v>0</v>
      </c>
      <c r="B72" s="170">
        <v>4784682.3</v>
      </c>
      <c r="C72" s="90">
        <v>4800714.5199999996</v>
      </c>
      <c r="D72" s="90">
        <v>4503003.55</v>
      </c>
      <c r="E72" s="90">
        <v>4981374.62</v>
      </c>
      <c r="F72" s="90">
        <v>5012318.46</v>
      </c>
      <c r="G72" s="90">
        <v>5329293.87</v>
      </c>
      <c r="H72" s="90">
        <f t="shared" ref="H72:H92" si="3">SUM(B72:G72)</f>
        <v>29411387.320000004</v>
      </c>
      <c r="I72" s="90"/>
      <c r="R72"/>
      <c r="S72"/>
      <c r="T72"/>
    </row>
    <row r="73" spans="1:20" s="157" customFormat="1" ht="14.25" hidden="1" customHeight="1" x14ac:dyDescent="0.2">
      <c r="A73" s="169" t="s">
        <v>3</v>
      </c>
      <c r="B73" s="170">
        <v>231055</v>
      </c>
      <c r="C73" s="90">
        <v>223922</v>
      </c>
      <c r="D73" s="90">
        <v>227722</v>
      </c>
      <c r="E73" s="90">
        <v>257010</v>
      </c>
      <c r="F73" s="90">
        <v>243252</v>
      </c>
      <c r="G73" s="90">
        <v>255995</v>
      </c>
      <c r="H73" s="90">
        <f t="shared" si="3"/>
        <v>1438956</v>
      </c>
      <c r="I73" s="90"/>
      <c r="R73"/>
      <c r="S73"/>
      <c r="T73"/>
    </row>
    <row r="74" spans="1:20" s="157" customFormat="1" ht="15" hidden="1" customHeight="1" x14ac:dyDescent="0.2">
      <c r="A74" s="169" t="s">
        <v>4</v>
      </c>
      <c r="B74" s="170">
        <v>454090</v>
      </c>
      <c r="C74" s="90">
        <v>417712</v>
      </c>
      <c r="D74" s="90">
        <v>391198</v>
      </c>
      <c r="E74" s="90">
        <v>479743</v>
      </c>
      <c r="F74" s="90">
        <v>479647</v>
      </c>
      <c r="G74" s="90">
        <v>513791</v>
      </c>
      <c r="H74" s="90">
        <f t="shared" si="3"/>
        <v>2736181</v>
      </c>
      <c r="I74" s="90"/>
      <c r="R74"/>
      <c r="S74"/>
      <c r="T74"/>
    </row>
    <row r="75" spans="1:20" s="157" customFormat="1" ht="15" hidden="1" customHeight="1" x14ac:dyDescent="0.2">
      <c r="A75" s="169" t="s">
        <v>5</v>
      </c>
      <c r="B75" s="170">
        <v>135042</v>
      </c>
      <c r="C75" s="90">
        <v>126016</v>
      </c>
      <c r="D75" s="90">
        <v>123164</v>
      </c>
      <c r="E75" s="90">
        <v>141071</v>
      </c>
      <c r="F75" s="90">
        <v>146739</v>
      </c>
      <c r="G75" s="90">
        <v>156792</v>
      </c>
      <c r="H75" s="90">
        <f t="shared" si="3"/>
        <v>828824</v>
      </c>
      <c r="I75" s="90"/>
      <c r="R75"/>
      <c r="S75"/>
      <c r="T75"/>
    </row>
    <row r="76" spans="1:20" s="157" customFormat="1" ht="14.25" hidden="1" customHeight="1" x14ac:dyDescent="0.2">
      <c r="A76" s="169" t="s">
        <v>6</v>
      </c>
      <c r="B76" s="170">
        <v>57086</v>
      </c>
      <c r="C76" s="90">
        <v>57006</v>
      </c>
      <c r="D76" s="90">
        <v>54666</v>
      </c>
      <c r="E76" s="90">
        <v>60232</v>
      </c>
      <c r="F76" s="90">
        <v>61399</v>
      </c>
      <c r="G76" s="90">
        <v>66296</v>
      </c>
      <c r="H76" s="90">
        <f t="shared" si="3"/>
        <v>356685</v>
      </c>
      <c r="I76" s="90"/>
      <c r="R76"/>
      <c r="S76"/>
      <c r="T76"/>
    </row>
    <row r="77" spans="1:20" s="157" customFormat="1" ht="15" hidden="1" customHeight="1" x14ac:dyDescent="0.2">
      <c r="A77" s="169" t="s">
        <v>7</v>
      </c>
      <c r="B77" s="170">
        <v>140558.41</v>
      </c>
      <c r="C77" s="90">
        <v>143703.92000000001</v>
      </c>
      <c r="D77" s="90">
        <v>130444.46</v>
      </c>
      <c r="E77" s="90">
        <v>153920.10999999999</v>
      </c>
      <c r="F77" s="90">
        <v>154878.49</v>
      </c>
      <c r="G77" s="90">
        <v>170262.88</v>
      </c>
      <c r="H77" s="90">
        <f t="shared" si="3"/>
        <v>893768.27</v>
      </c>
      <c r="I77" s="90"/>
      <c r="R77"/>
      <c r="S77"/>
      <c r="T77"/>
    </row>
    <row r="78" spans="1:20" s="157" customFormat="1" ht="15.75" hidden="1" customHeight="1" x14ac:dyDescent="0.2">
      <c r="A78" s="169" t="s">
        <v>8</v>
      </c>
      <c r="B78" s="170">
        <v>233643</v>
      </c>
      <c r="C78" s="90">
        <v>207767</v>
      </c>
      <c r="D78" s="90">
        <v>212689</v>
      </c>
      <c r="E78" s="90">
        <v>253121</v>
      </c>
      <c r="F78" s="90">
        <v>240832</v>
      </c>
      <c r="G78" s="90">
        <v>263395</v>
      </c>
      <c r="H78" s="90">
        <f t="shared" si="3"/>
        <v>1411447</v>
      </c>
      <c r="I78" s="90"/>
      <c r="R78"/>
      <c r="S78"/>
      <c r="T78"/>
    </row>
    <row r="79" spans="1:20" s="157" customFormat="1" ht="15" hidden="1" customHeight="1" x14ac:dyDescent="0.2">
      <c r="A79" s="169" t="s">
        <v>9</v>
      </c>
      <c r="B79" s="170">
        <v>2894</v>
      </c>
      <c r="C79" s="90">
        <v>3191</v>
      </c>
      <c r="D79" s="90">
        <v>3075</v>
      </c>
      <c r="E79" s="90">
        <v>4017</v>
      </c>
      <c r="F79" s="90">
        <v>3109</v>
      </c>
      <c r="G79" s="90">
        <v>4161</v>
      </c>
      <c r="H79" s="90">
        <f t="shared" si="3"/>
        <v>20447</v>
      </c>
      <c r="I79" s="90"/>
      <c r="R79"/>
      <c r="S79"/>
      <c r="T79"/>
    </row>
    <row r="80" spans="1:20" s="157" customFormat="1" ht="15" hidden="1" customHeight="1" x14ac:dyDescent="0.2">
      <c r="A80" s="169" t="s">
        <v>10</v>
      </c>
      <c r="B80" s="170">
        <v>4549</v>
      </c>
      <c r="C80" s="90">
        <v>6014</v>
      </c>
      <c r="D80" s="90">
        <v>5096</v>
      </c>
      <c r="E80" s="90">
        <v>6029</v>
      </c>
      <c r="F80" s="90">
        <v>6613</v>
      </c>
      <c r="G80" s="90">
        <v>6353</v>
      </c>
      <c r="H80" s="90">
        <f t="shared" si="3"/>
        <v>34654</v>
      </c>
      <c r="I80" s="90"/>
      <c r="R80"/>
      <c r="S80"/>
      <c r="T80"/>
    </row>
    <row r="81" spans="1:20" s="157" customFormat="1" ht="15" hidden="1" customHeight="1" x14ac:dyDescent="0.2">
      <c r="A81" s="169" t="s">
        <v>11</v>
      </c>
      <c r="B81" s="170">
        <v>11332</v>
      </c>
      <c r="C81" s="90">
        <v>11405</v>
      </c>
      <c r="D81" s="90">
        <v>11287</v>
      </c>
      <c r="E81" s="90">
        <v>11134</v>
      </c>
      <c r="F81" s="90">
        <v>13732</v>
      </c>
      <c r="G81" s="90">
        <v>14509</v>
      </c>
      <c r="H81" s="90">
        <f t="shared" si="3"/>
        <v>73399</v>
      </c>
      <c r="I81" s="90"/>
      <c r="R81"/>
      <c r="S81"/>
      <c r="T81"/>
    </row>
    <row r="82" spans="1:20" s="157" customFormat="1" ht="15" hidden="1" customHeight="1" x14ac:dyDescent="0.2">
      <c r="A82" s="169" t="s">
        <v>12</v>
      </c>
      <c r="B82" s="170">
        <v>12250052.66</v>
      </c>
      <c r="C82" s="90">
        <v>12311936.109999999</v>
      </c>
      <c r="D82" s="90">
        <v>10491868.609999999</v>
      </c>
      <c r="E82" s="90">
        <v>12527316.09</v>
      </c>
      <c r="F82" s="90">
        <v>12678148.369999999</v>
      </c>
      <c r="G82" s="90">
        <v>13339418.130000001</v>
      </c>
      <c r="H82" s="90">
        <f t="shared" si="3"/>
        <v>73598739.969999999</v>
      </c>
      <c r="I82" s="90"/>
      <c r="R82"/>
      <c r="S82"/>
      <c r="T82"/>
    </row>
    <row r="83" spans="1:20" s="157" customFormat="1" ht="15" hidden="1" customHeight="1" x14ac:dyDescent="0.2">
      <c r="A83" s="169" t="s">
        <v>13</v>
      </c>
      <c r="B83" s="170">
        <v>132855</v>
      </c>
      <c r="C83" s="90">
        <v>112169</v>
      </c>
      <c r="D83" s="90">
        <v>102310</v>
      </c>
      <c r="E83" s="90">
        <v>114486</v>
      </c>
      <c r="F83" s="90">
        <v>117208</v>
      </c>
      <c r="G83" s="90">
        <v>126014</v>
      </c>
      <c r="H83" s="90">
        <f t="shared" si="3"/>
        <v>705042</v>
      </c>
      <c r="I83" s="90"/>
      <c r="R83"/>
      <c r="S83"/>
      <c r="T83"/>
    </row>
    <row r="84" spans="1:20" s="157" customFormat="1" ht="15.75" hidden="1" customHeight="1" x14ac:dyDescent="0.2">
      <c r="A84" s="169" t="s">
        <v>14</v>
      </c>
      <c r="B84" s="170">
        <v>416613</v>
      </c>
      <c r="C84" s="90">
        <v>403202</v>
      </c>
      <c r="D84" s="90">
        <v>356263</v>
      </c>
      <c r="E84" s="90">
        <v>413862</v>
      </c>
      <c r="F84" s="90">
        <v>405534</v>
      </c>
      <c r="G84" s="90">
        <v>432625</v>
      </c>
      <c r="H84" s="90">
        <f t="shared" si="3"/>
        <v>2428099</v>
      </c>
      <c r="I84" s="90"/>
      <c r="R84"/>
      <c r="S84"/>
      <c r="T84"/>
    </row>
    <row r="85" spans="1:20" s="157" customFormat="1" ht="14.25" hidden="1" customHeight="1" x14ac:dyDescent="0.2">
      <c r="A85" s="169" t="s">
        <v>20</v>
      </c>
      <c r="B85" s="170">
        <v>568209</v>
      </c>
      <c r="C85" s="90">
        <v>532484</v>
      </c>
      <c r="D85" s="90">
        <v>469836</v>
      </c>
      <c r="E85" s="90">
        <v>513663</v>
      </c>
      <c r="F85" s="90">
        <v>554411</v>
      </c>
      <c r="G85" s="90">
        <v>544526</v>
      </c>
      <c r="H85" s="90">
        <f t="shared" si="3"/>
        <v>3183129</v>
      </c>
      <c r="I85" s="90"/>
      <c r="R85"/>
      <c r="S85"/>
      <c r="T85"/>
    </row>
    <row r="86" spans="1:20" s="157" customFormat="1" ht="15.75" hidden="1" customHeight="1" x14ac:dyDescent="0.2">
      <c r="A86" s="169" t="s">
        <v>15</v>
      </c>
      <c r="B86" s="170">
        <v>223909</v>
      </c>
      <c r="C86" s="90">
        <v>207706</v>
      </c>
      <c r="D86" s="90">
        <v>186777</v>
      </c>
      <c r="E86" s="90">
        <v>234881</v>
      </c>
      <c r="F86" s="90">
        <v>240217</v>
      </c>
      <c r="G86" s="90">
        <v>258038</v>
      </c>
      <c r="H86" s="90">
        <f t="shared" si="3"/>
        <v>1351528</v>
      </c>
      <c r="I86" s="90"/>
      <c r="R86"/>
      <c r="S86"/>
      <c r="T86"/>
    </row>
    <row r="87" spans="1:20" s="157" customFormat="1" ht="15" hidden="1" customHeight="1" x14ac:dyDescent="0.2">
      <c r="A87" s="169" t="s">
        <v>16</v>
      </c>
      <c r="B87" s="170">
        <v>164058</v>
      </c>
      <c r="C87" s="90">
        <v>122247</v>
      </c>
      <c r="D87" s="90">
        <v>139061</v>
      </c>
      <c r="E87" s="90">
        <v>141980</v>
      </c>
      <c r="F87" s="90">
        <v>142846</v>
      </c>
      <c r="G87" s="90">
        <v>146644</v>
      </c>
      <c r="H87" s="90">
        <f t="shared" si="3"/>
        <v>856836</v>
      </c>
      <c r="I87" s="90"/>
      <c r="R87"/>
      <c r="S87"/>
      <c r="T87"/>
    </row>
    <row r="88" spans="1:20" s="157" customFormat="1" ht="15" hidden="1" customHeight="1" x14ac:dyDescent="0.2">
      <c r="A88" s="143" t="s">
        <v>171</v>
      </c>
      <c r="B88" s="170">
        <v>518904</v>
      </c>
      <c r="C88" s="90">
        <v>608780</v>
      </c>
      <c r="D88" s="90">
        <v>482014</v>
      </c>
      <c r="E88" s="90">
        <v>441584</v>
      </c>
      <c r="F88" s="90">
        <v>437965</v>
      </c>
      <c r="G88" s="90">
        <v>500266</v>
      </c>
      <c r="H88" s="90">
        <f t="shared" si="3"/>
        <v>2989513</v>
      </c>
      <c r="I88" s="90"/>
      <c r="R88"/>
      <c r="S88"/>
      <c r="T88"/>
    </row>
    <row r="89" spans="1:20" s="157" customFormat="1" ht="15" hidden="1" customHeight="1" x14ac:dyDescent="0.2">
      <c r="A89" s="169" t="s">
        <v>19</v>
      </c>
      <c r="B89" s="170">
        <v>265294</v>
      </c>
      <c r="C89" s="90">
        <v>266772</v>
      </c>
      <c r="D89" s="90">
        <v>241656</v>
      </c>
      <c r="E89" s="90">
        <v>246670</v>
      </c>
      <c r="F89" s="90">
        <v>268313</v>
      </c>
      <c r="G89" s="90">
        <v>268069</v>
      </c>
      <c r="H89" s="90">
        <f t="shared" si="3"/>
        <v>1556774</v>
      </c>
      <c r="I89" s="90"/>
      <c r="R89"/>
      <c r="S89"/>
      <c r="T89"/>
    </row>
    <row r="90" spans="1:20" s="157" customFormat="1" ht="15" hidden="1" customHeight="1" x14ac:dyDescent="0.2">
      <c r="A90" s="169" t="s">
        <v>17</v>
      </c>
      <c r="B90" s="170">
        <v>99854</v>
      </c>
      <c r="C90" s="90">
        <v>72114</v>
      </c>
      <c r="D90" s="90">
        <v>87175</v>
      </c>
      <c r="E90" s="90">
        <v>76740</v>
      </c>
      <c r="F90" s="90">
        <v>75868</v>
      </c>
      <c r="G90" s="90">
        <v>78487</v>
      </c>
      <c r="H90" s="90">
        <f t="shared" si="3"/>
        <v>490238</v>
      </c>
      <c r="I90" s="90"/>
      <c r="R90"/>
      <c r="S90"/>
      <c r="T90"/>
    </row>
    <row r="91" spans="1:20" s="157" customFormat="1" ht="15" hidden="1" customHeight="1" x14ac:dyDescent="0.2">
      <c r="A91" s="169" t="s">
        <v>18</v>
      </c>
      <c r="B91" s="170">
        <v>292299</v>
      </c>
      <c r="C91" s="90">
        <v>221158</v>
      </c>
      <c r="D91" s="90">
        <v>209978</v>
      </c>
      <c r="E91" s="90">
        <v>252423</v>
      </c>
      <c r="F91" s="90">
        <v>265185</v>
      </c>
      <c r="G91" s="90">
        <v>264792</v>
      </c>
      <c r="H91" s="90">
        <f t="shared" si="3"/>
        <v>1505835</v>
      </c>
      <c r="I91" s="90"/>
      <c r="R91"/>
      <c r="S91"/>
      <c r="T91"/>
    </row>
    <row r="92" spans="1:20" s="157" customFormat="1" ht="15" hidden="1" customHeight="1" x14ac:dyDescent="0.2">
      <c r="A92" s="169" t="s">
        <v>39</v>
      </c>
      <c r="B92" s="90">
        <v>113200</v>
      </c>
      <c r="C92" s="90">
        <v>109964</v>
      </c>
      <c r="D92" s="90">
        <v>93518</v>
      </c>
      <c r="E92" s="90">
        <v>113853</v>
      </c>
      <c r="F92" s="90">
        <v>110202</v>
      </c>
      <c r="G92" s="90">
        <v>120434</v>
      </c>
      <c r="H92" s="90">
        <f t="shared" si="3"/>
        <v>661171</v>
      </c>
      <c r="I92" s="90"/>
      <c r="R92"/>
      <c r="S92"/>
      <c r="T92"/>
    </row>
    <row r="93" spans="1:20" s="157" customFormat="1" ht="5.25" hidden="1" customHeight="1" x14ac:dyDescent="0.2">
      <c r="A93" s="172"/>
      <c r="B93" s="173"/>
      <c r="C93" s="174"/>
      <c r="D93" s="174"/>
      <c r="E93" s="174"/>
      <c r="F93" s="174"/>
      <c r="G93" s="174"/>
      <c r="R93"/>
      <c r="S93"/>
      <c r="T93"/>
    </row>
    <row r="94" spans="1:20" s="157" customFormat="1" ht="12.75" hidden="1" customHeight="1" x14ac:dyDescent="0.2">
      <c r="A94" s="508"/>
      <c r="C94" s="175"/>
      <c r="R94"/>
      <c r="S94"/>
      <c r="T94"/>
    </row>
    <row r="95" spans="1:20" s="157" customFormat="1" ht="12.75" hidden="1" customHeight="1" x14ac:dyDescent="0.2">
      <c r="B95" s="157" t="s">
        <v>177</v>
      </c>
      <c r="R95"/>
      <c r="S95"/>
      <c r="T95"/>
    </row>
    <row r="96" spans="1:20" s="157" customFormat="1" ht="12.75" hidden="1" customHeight="1" x14ac:dyDescent="0.2">
      <c r="R96"/>
      <c r="S96"/>
      <c r="T96"/>
    </row>
    <row r="97" spans="1:20" s="157" customFormat="1" ht="12.75" hidden="1" customHeight="1" x14ac:dyDescent="0.2">
      <c r="R97"/>
      <c r="S97"/>
      <c r="T97"/>
    </row>
    <row r="98" spans="1:20" s="157" customFormat="1" ht="13.5" hidden="1" customHeight="1" x14ac:dyDescent="0.2">
      <c r="A98" s="502" t="str">
        <f>A65</f>
        <v>16.5 PUNO: CONSUMO  MENSUAL DE ENERGÍA ELÉCTRICA, SEGÚN LOCALIDADES, 2014 - 2019</v>
      </c>
      <c r="B98" s="503"/>
      <c r="C98" s="503"/>
      <c r="D98" s="503"/>
      <c r="E98" s="504"/>
      <c r="F98" s="504"/>
      <c r="G98" s="504"/>
      <c r="R98"/>
      <c r="S98"/>
      <c r="T98"/>
    </row>
    <row r="99" spans="1:20" s="157" customFormat="1" ht="12.75" hidden="1" customHeight="1" x14ac:dyDescent="0.2">
      <c r="A99" s="190" t="str">
        <f>+A66</f>
        <v xml:space="preserve">       (kilowatt/hora)</v>
      </c>
      <c r="B99" s="190"/>
      <c r="C99" s="190"/>
      <c r="D99" s="190"/>
      <c r="R99"/>
      <c r="S99"/>
      <c r="T99"/>
    </row>
    <row r="100" spans="1:20" s="157" customFormat="1" ht="5.25" hidden="1" customHeight="1" x14ac:dyDescent="0.2">
      <c r="A100" s="182"/>
      <c r="B100" s="182"/>
      <c r="C100" s="182"/>
      <c r="D100" s="182"/>
      <c r="R100"/>
      <c r="S100"/>
      <c r="T100"/>
    </row>
    <row r="101" spans="1:20" s="157" customFormat="1" ht="12.75" hidden="1" customHeight="1" x14ac:dyDescent="0.2">
      <c r="A101" s="494" t="s">
        <v>176</v>
      </c>
      <c r="B101" s="498" t="s">
        <v>21</v>
      </c>
      <c r="C101" s="499" t="s">
        <v>22</v>
      </c>
      <c r="D101" s="499" t="s">
        <v>23</v>
      </c>
      <c r="E101" s="499" t="s">
        <v>26</v>
      </c>
      <c r="F101" s="499" t="s">
        <v>27</v>
      </c>
      <c r="G101" s="499" t="s">
        <v>28</v>
      </c>
      <c r="R101"/>
      <c r="S101"/>
      <c r="T101"/>
    </row>
    <row r="102" spans="1:20" s="157" customFormat="1" ht="12.75" hidden="1" customHeight="1" x14ac:dyDescent="0.2">
      <c r="A102" s="497"/>
      <c r="B102" s="500"/>
      <c r="C102" s="501"/>
      <c r="D102" s="501"/>
      <c r="E102" s="501"/>
      <c r="F102" s="501"/>
      <c r="G102" s="501"/>
      <c r="R102"/>
      <c r="S102"/>
      <c r="T102"/>
    </row>
    <row r="103" spans="1:20" s="157" customFormat="1" ht="20.25" hidden="1" customHeight="1" x14ac:dyDescent="0.2">
      <c r="A103" s="497">
        <v>2015</v>
      </c>
      <c r="B103" s="163"/>
      <c r="C103" s="163"/>
      <c r="D103" s="163"/>
      <c r="E103" s="163"/>
      <c r="F103" s="163"/>
      <c r="G103" s="163"/>
      <c r="R103"/>
      <c r="S103"/>
      <c r="T103"/>
    </row>
    <row r="104" spans="1:20" s="157" customFormat="1" ht="21.95" hidden="1" customHeight="1" x14ac:dyDescent="0.2">
      <c r="A104" s="497" t="s">
        <v>2</v>
      </c>
      <c r="B104" s="165">
        <f t="shared" ref="B104:G104" si="4">SUM(B105:B117)</f>
        <v>22285230</v>
      </c>
      <c r="C104" s="165">
        <f t="shared" si="4"/>
        <v>21948872.139999997</v>
      </c>
      <c r="D104" s="165">
        <f t="shared" si="4"/>
        <v>21441439.100000001</v>
      </c>
      <c r="E104" s="165">
        <f t="shared" si="4"/>
        <v>23165268.43</v>
      </c>
      <c r="F104" s="165">
        <f t="shared" si="4"/>
        <v>24111650</v>
      </c>
      <c r="G104" s="165">
        <f t="shared" si="4"/>
        <v>23873160.84</v>
      </c>
      <c r="R104"/>
      <c r="S104"/>
      <c r="T104"/>
    </row>
    <row r="105" spans="1:20" s="157" customFormat="1" ht="21.95" hidden="1" customHeight="1" x14ac:dyDescent="0.2">
      <c r="A105" s="169" t="s">
        <v>50</v>
      </c>
      <c r="B105" s="170">
        <v>10392160</v>
      </c>
      <c r="C105" s="90">
        <v>10366733.350000001</v>
      </c>
      <c r="D105" s="90">
        <v>9252584.4100000001</v>
      </c>
      <c r="E105" s="90">
        <v>10401477.59</v>
      </c>
      <c r="F105" s="90">
        <v>11853910</v>
      </c>
      <c r="G105" s="90">
        <v>10642030.130000001</v>
      </c>
      <c r="H105" s="90">
        <f t="shared" ref="H105:H117" si="5">SUM(B105:G105)</f>
        <v>62908895.480000004</v>
      </c>
      <c r="I105" s="90"/>
      <c r="K105" s="90"/>
      <c r="L105" s="90"/>
      <c r="M105" s="90"/>
      <c r="N105" s="90"/>
      <c r="O105" s="90"/>
      <c r="P105" s="90"/>
      <c r="R105"/>
      <c r="S105"/>
      <c r="T105"/>
    </row>
    <row r="106" spans="1:20" s="157" customFormat="1" ht="21.95" hidden="1" customHeight="1" x14ac:dyDescent="0.2">
      <c r="A106" s="169" t="s">
        <v>178</v>
      </c>
      <c r="B106" s="170">
        <v>515360</v>
      </c>
      <c r="C106" s="90">
        <v>471486.83999999997</v>
      </c>
      <c r="D106" s="90">
        <v>488234.03</v>
      </c>
      <c r="E106" s="90">
        <v>524991.53</v>
      </c>
      <c r="F106" s="90">
        <v>585560</v>
      </c>
      <c r="G106" s="90">
        <v>558069.29</v>
      </c>
      <c r="H106" s="90">
        <f t="shared" si="5"/>
        <v>3143701.6900000004</v>
      </c>
      <c r="I106" s="90"/>
      <c r="K106" s="90"/>
      <c r="L106" s="90"/>
      <c r="M106" s="90"/>
      <c r="N106" s="90"/>
      <c r="O106" s="90"/>
      <c r="P106" s="90"/>
      <c r="R106"/>
      <c r="S106"/>
      <c r="T106"/>
    </row>
    <row r="107" spans="1:20" s="157" customFormat="1" ht="21.95" hidden="1" customHeight="1" x14ac:dyDescent="0.2">
      <c r="A107" s="169" t="s">
        <v>179</v>
      </c>
      <c r="B107" s="170">
        <v>620800</v>
      </c>
      <c r="C107" s="90">
        <v>577557.67000000004</v>
      </c>
      <c r="D107" s="90">
        <v>655913.52</v>
      </c>
      <c r="E107" s="90">
        <v>590196.35</v>
      </c>
      <c r="F107" s="90">
        <v>671010</v>
      </c>
      <c r="G107" s="90">
        <v>615368.72</v>
      </c>
      <c r="H107" s="90">
        <f t="shared" si="5"/>
        <v>3730846.26</v>
      </c>
      <c r="I107" s="90"/>
      <c r="K107" s="90"/>
      <c r="L107" s="90"/>
      <c r="M107" s="90"/>
      <c r="N107" s="90"/>
      <c r="O107" s="90"/>
      <c r="P107" s="90"/>
      <c r="R107"/>
      <c r="S107"/>
      <c r="T107"/>
    </row>
    <row r="108" spans="1:20" s="157" customFormat="1" ht="21.95" hidden="1" customHeight="1" x14ac:dyDescent="0.2">
      <c r="A108" s="169" t="s">
        <v>180</v>
      </c>
      <c r="B108" s="170">
        <v>286150</v>
      </c>
      <c r="C108" s="90">
        <v>253712.85</v>
      </c>
      <c r="D108" s="90">
        <v>252703.7</v>
      </c>
      <c r="E108" s="90">
        <v>272641.51</v>
      </c>
      <c r="F108" s="90">
        <v>244690</v>
      </c>
      <c r="G108" s="90">
        <v>234079.8</v>
      </c>
      <c r="H108" s="90">
        <f t="shared" si="5"/>
        <v>1543977.86</v>
      </c>
      <c r="I108" s="90"/>
      <c r="K108" s="90"/>
      <c r="L108" s="90"/>
      <c r="M108" s="90"/>
      <c r="N108" s="90"/>
      <c r="O108" s="90"/>
      <c r="P108" s="90"/>
      <c r="R108"/>
      <c r="S108"/>
      <c r="T108"/>
    </row>
    <row r="109" spans="1:20" s="157" customFormat="1" ht="21.95" hidden="1" customHeight="1" x14ac:dyDescent="0.2">
      <c r="A109" s="169" t="s">
        <v>181</v>
      </c>
      <c r="B109" s="170">
        <v>2597700</v>
      </c>
      <c r="C109" s="90">
        <v>2708817.31</v>
      </c>
      <c r="D109" s="90">
        <v>2991373.89</v>
      </c>
      <c r="E109" s="90">
        <v>3357296.31</v>
      </c>
      <c r="F109" s="90">
        <v>2819090</v>
      </c>
      <c r="G109" s="90">
        <v>3362314.04</v>
      </c>
      <c r="H109" s="90">
        <f t="shared" si="5"/>
        <v>17836591.550000001</v>
      </c>
      <c r="I109" s="90"/>
      <c r="K109" s="90"/>
      <c r="L109" s="90"/>
      <c r="M109" s="90"/>
      <c r="N109" s="90"/>
      <c r="O109" s="90"/>
      <c r="P109" s="90"/>
      <c r="R109"/>
      <c r="S109"/>
      <c r="T109"/>
    </row>
    <row r="110" spans="1:20" s="157" customFormat="1" ht="21.95" hidden="1" customHeight="1" x14ac:dyDescent="0.2">
      <c r="A110" s="169" t="s">
        <v>182</v>
      </c>
      <c r="B110" s="170">
        <v>384860</v>
      </c>
      <c r="C110" s="90">
        <v>380641.74</v>
      </c>
      <c r="D110" s="90">
        <v>1024045.17</v>
      </c>
      <c r="E110" s="90">
        <v>387948.13</v>
      </c>
      <c r="F110" s="90">
        <v>423350</v>
      </c>
      <c r="G110" s="90">
        <v>438760.41</v>
      </c>
      <c r="H110" s="90">
        <f t="shared" si="5"/>
        <v>3039605.45</v>
      </c>
      <c r="I110" s="90"/>
      <c r="K110" s="90"/>
      <c r="L110" s="90"/>
      <c r="M110" s="90"/>
      <c r="N110" s="90"/>
      <c r="O110" s="90"/>
      <c r="P110" s="90"/>
      <c r="R110"/>
      <c r="S110"/>
      <c r="T110"/>
    </row>
    <row r="111" spans="1:20" s="157" customFormat="1" ht="21.95" hidden="1" customHeight="1" x14ac:dyDescent="0.2">
      <c r="A111" s="169" t="s">
        <v>183</v>
      </c>
      <c r="B111" s="170">
        <v>714530</v>
      </c>
      <c r="C111" s="90">
        <v>586700.69999999995</v>
      </c>
      <c r="D111" s="90">
        <v>569069.56000000006</v>
      </c>
      <c r="E111" s="90">
        <v>670156.32000000007</v>
      </c>
      <c r="F111" s="90">
        <v>611650</v>
      </c>
      <c r="G111" s="90">
        <v>633854.4</v>
      </c>
      <c r="H111" s="90">
        <f t="shared" si="5"/>
        <v>3785960.98</v>
      </c>
      <c r="I111" s="90"/>
      <c r="K111" s="90"/>
      <c r="L111" s="90"/>
      <c r="M111" s="90"/>
      <c r="N111" s="90"/>
      <c r="O111" s="90"/>
      <c r="P111" s="90"/>
      <c r="R111"/>
      <c r="S111"/>
      <c r="T111"/>
    </row>
    <row r="112" spans="1:20" s="157" customFormat="1" ht="21.95" hidden="1" customHeight="1" x14ac:dyDescent="0.2">
      <c r="A112" s="169" t="s">
        <v>184</v>
      </c>
      <c r="B112" s="170">
        <v>124740</v>
      </c>
      <c r="C112" s="90">
        <v>101639.35</v>
      </c>
      <c r="D112" s="90">
        <v>101829.84</v>
      </c>
      <c r="E112" s="90">
        <v>122547.97</v>
      </c>
      <c r="F112" s="90">
        <v>114780</v>
      </c>
      <c r="G112" s="90">
        <v>129513.35</v>
      </c>
      <c r="H112" s="90">
        <f t="shared" si="5"/>
        <v>695050.51</v>
      </c>
      <c r="I112" s="90"/>
      <c r="K112" s="90"/>
      <c r="L112" s="90"/>
      <c r="M112" s="90"/>
      <c r="N112" s="90"/>
      <c r="O112" s="90"/>
      <c r="P112" s="90"/>
      <c r="R112"/>
      <c r="S112"/>
      <c r="T112"/>
    </row>
    <row r="113" spans="1:20" s="157" customFormat="1" ht="21.95" hidden="1" customHeight="1" x14ac:dyDescent="0.2">
      <c r="A113" s="169" t="s">
        <v>185</v>
      </c>
      <c r="B113" s="170">
        <v>150180</v>
      </c>
      <c r="C113" s="90">
        <v>132689</v>
      </c>
      <c r="D113" s="90">
        <v>126919</v>
      </c>
      <c r="E113" s="90">
        <v>135901</v>
      </c>
      <c r="F113" s="90">
        <v>170790</v>
      </c>
      <c r="G113" s="90">
        <v>154732</v>
      </c>
      <c r="H113" s="90">
        <f t="shared" si="5"/>
        <v>871211</v>
      </c>
      <c r="I113" s="90"/>
      <c r="K113" s="90"/>
      <c r="L113" s="90"/>
      <c r="M113" s="90"/>
      <c r="N113" s="90"/>
      <c r="O113" s="90"/>
      <c r="P113" s="90"/>
      <c r="R113"/>
      <c r="S113"/>
      <c r="T113"/>
    </row>
    <row r="114" spans="1:20" s="157" customFormat="1" ht="21.95" hidden="1" customHeight="1" x14ac:dyDescent="0.2">
      <c r="A114" s="169" t="s">
        <v>53</v>
      </c>
      <c r="B114" s="170">
        <v>4900610</v>
      </c>
      <c r="C114" s="90">
        <v>4787735.9800000004</v>
      </c>
      <c r="D114" s="90">
        <v>4503261.99</v>
      </c>
      <c r="E114" s="90">
        <v>4971728.54</v>
      </c>
      <c r="F114" s="90">
        <v>4955470</v>
      </c>
      <c r="G114" s="90">
        <v>5314458.43</v>
      </c>
      <c r="H114" s="90">
        <f t="shared" si="5"/>
        <v>29433264.940000001</v>
      </c>
      <c r="I114" s="90"/>
      <c r="K114" s="90"/>
      <c r="L114" s="90"/>
      <c r="M114" s="90"/>
      <c r="N114" s="90"/>
      <c r="O114" s="90"/>
      <c r="P114" s="90"/>
      <c r="R114"/>
      <c r="S114"/>
      <c r="T114"/>
    </row>
    <row r="115" spans="1:20" s="157" customFormat="1" ht="21.95" hidden="1" customHeight="1" x14ac:dyDescent="0.2">
      <c r="A115" s="169" t="s">
        <v>54</v>
      </c>
      <c r="B115" s="170">
        <v>917980</v>
      </c>
      <c r="C115" s="90">
        <v>904745.95000000007</v>
      </c>
      <c r="D115" s="90">
        <v>856674.41</v>
      </c>
      <c r="E115" s="90">
        <v>997183.99999999988</v>
      </c>
      <c r="F115" s="90">
        <v>951620</v>
      </c>
      <c r="G115" s="90">
        <v>1033799.15</v>
      </c>
      <c r="H115" s="90">
        <f t="shared" si="5"/>
        <v>5662003.5100000007</v>
      </c>
      <c r="I115" s="90"/>
      <c r="K115" s="90"/>
      <c r="L115" s="90"/>
      <c r="M115" s="90"/>
      <c r="N115" s="90"/>
      <c r="O115" s="90"/>
      <c r="P115" s="90"/>
      <c r="R115"/>
      <c r="S115"/>
      <c r="T115"/>
    </row>
    <row r="116" spans="1:20" s="157" customFormat="1" ht="21.95" hidden="1" customHeight="1" x14ac:dyDescent="0.2">
      <c r="A116" s="169" t="s">
        <v>186</v>
      </c>
      <c r="B116" s="170">
        <v>358700</v>
      </c>
      <c r="C116" s="90">
        <v>360050.33999999997</v>
      </c>
      <c r="D116" s="90">
        <v>331157.32</v>
      </c>
      <c r="E116" s="90">
        <v>395137.45</v>
      </c>
      <c r="F116" s="90">
        <v>384010</v>
      </c>
      <c r="G116" s="90">
        <v>400712.72000000003</v>
      </c>
      <c r="H116" s="90">
        <f t="shared" si="5"/>
        <v>2229767.83</v>
      </c>
      <c r="I116" s="90"/>
      <c r="K116" s="90"/>
      <c r="L116" s="90"/>
      <c r="M116" s="90"/>
      <c r="N116" s="90"/>
      <c r="O116" s="90"/>
      <c r="P116" s="90"/>
      <c r="R116"/>
      <c r="S116"/>
      <c r="T116"/>
    </row>
    <row r="117" spans="1:20" s="157" customFormat="1" ht="21.95" hidden="1" customHeight="1" x14ac:dyDescent="0.2">
      <c r="A117" s="169" t="s">
        <v>187</v>
      </c>
      <c r="B117" s="170">
        <v>321460</v>
      </c>
      <c r="C117" s="90">
        <v>316361.06</v>
      </c>
      <c r="D117" s="90">
        <v>287672.26</v>
      </c>
      <c r="E117" s="90">
        <v>338061.73</v>
      </c>
      <c r="F117" s="90">
        <v>325720</v>
      </c>
      <c r="G117" s="90">
        <v>355468.4</v>
      </c>
      <c r="H117" s="90">
        <f t="shared" si="5"/>
        <v>1944743.4500000002</v>
      </c>
      <c r="I117" s="90"/>
      <c r="K117" s="90"/>
      <c r="L117" s="90"/>
      <c r="M117" s="90"/>
      <c r="N117" s="90"/>
      <c r="O117" s="90"/>
      <c r="P117" s="90"/>
      <c r="R117"/>
      <c r="S117"/>
      <c r="T117"/>
    </row>
    <row r="118" spans="1:20" s="157" customFormat="1" ht="5.25" hidden="1" customHeight="1" x14ac:dyDescent="0.2">
      <c r="A118" s="172"/>
      <c r="B118" s="173"/>
      <c r="C118" s="174"/>
      <c r="D118" s="174"/>
      <c r="E118" s="174"/>
      <c r="F118" s="174"/>
      <c r="G118" s="174"/>
      <c r="R118"/>
      <c r="S118"/>
      <c r="T118"/>
    </row>
    <row r="119" spans="1:20" s="157" customFormat="1" ht="12.75" hidden="1" customHeight="1" x14ac:dyDescent="0.2">
      <c r="A119" s="508"/>
      <c r="C119" s="175"/>
      <c r="R119"/>
      <c r="S119"/>
      <c r="T119"/>
    </row>
    <row r="120" spans="1:20" s="157" customFormat="1" ht="12.75" hidden="1" customHeight="1" x14ac:dyDescent="0.2">
      <c r="R120"/>
      <c r="S120"/>
      <c r="T120"/>
    </row>
    <row r="121" spans="1:20" s="157" customFormat="1" ht="12.75" hidden="1" customHeight="1" x14ac:dyDescent="0.2">
      <c r="R121"/>
      <c r="S121"/>
      <c r="T121"/>
    </row>
    <row r="122" spans="1:20" s="157" customFormat="1" ht="12.75" hidden="1" customHeight="1" x14ac:dyDescent="0.2">
      <c r="R122"/>
      <c r="S122"/>
      <c r="T122"/>
    </row>
    <row r="123" spans="1:20" s="157" customFormat="1" ht="13.5" hidden="1" customHeight="1" x14ac:dyDescent="0.2">
      <c r="A123" s="502" t="s">
        <v>247</v>
      </c>
      <c r="B123" s="503"/>
      <c r="C123" s="503"/>
      <c r="D123" s="503"/>
      <c r="E123" s="504"/>
      <c r="F123" s="504"/>
      <c r="G123" s="504"/>
      <c r="K123" s="153" t="s">
        <v>247</v>
      </c>
      <c r="L123" s="155"/>
      <c r="M123" s="155"/>
      <c r="N123" s="156"/>
      <c r="O123" s="155"/>
      <c r="P123" s="155"/>
      <c r="Q123" s="155"/>
      <c r="R123"/>
      <c r="S123"/>
      <c r="T123"/>
    </row>
    <row r="124" spans="1:20" s="157" customFormat="1" ht="12.75" hidden="1" customHeight="1" x14ac:dyDescent="0.2">
      <c r="A124" s="190" t="s">
        <v>213</v>
      </c>
      <c r="B124" s="190"/>
      <c r="C124" s="190"/>
      <c r="D124" s="190"/>
      <c r="K124" s="190" t="s">
        <v>213</v>
      </c>
      <c r="R124"/>
      <c r="S124"/>
      <c r="T124"/>
    </row>
    <row r="125" spans="1:20" s="157" customFormat="1" ht="7.5" hidden="1" customHeight="1" x14ac:dyDescent="0.2">
      <c r="A125" s="182"/>
      <c r="B125" s="182"/>
      <c r="C125" s="182"/>
      <c r="D125" s="182"/>
      <c r="K125" s="158"/>
      <c r="P125" s="159"/>
      <c r="Q125" s="177"/>
      <c r="R125"/>
      <c r="S125"/>
      <c r="T125"/>
    </row>
    <row r="126" spans="1:20" s="157" customFormat="1" ht="16.5" hidden="1" customHeight="1" x14ac:dyDescent="0.2">
      <c r="A126" s="494" t="s">
        <v>176</v>
      </c>
      <c r="B126" s="509" t="s">
        <v>21</v>
      </c>
      <c r="C126" s="510" t="s">
        <v>22</v>
      </c>
      <c r="D126" s="510" t="s">
        <v>23</v>
      </c>
      <c r="E126" s="510" t="s">
        <v>26</v>
      </c>
      <c r="F126" s="510" t="s">
        <v>27</v>
      </c>
      <c r="G126" s="510" t="s">
        <v>28</v>
      </c>
      <c r="K126" s="188" t="s">
        <v>176</v>
      </c>
      <c r="L126" s="60" t="s">
        <v>29</v>
      </c>
      <c r="M126" s="60" t="s">
        <v>30</v>
      </c>
      <c r="N126" s="60" t="s">
        <v>31</v>
      </c>
      <c r="O126" s="54" t="s">
        <v>32</v>
      </c>
      <c r="P126" s="54" t="s">
        <v>33</v>
      </c>
      <c r="Q126" s="55" t="s">
        <v>34</v>
      </c>
      <c r="R126"/>
      <c r="S126"/>
      <c r="T126"/>
    </row>
    <row r="127" spans="1:20" s="157" customFormat="1" ht="9.9499999999999993" hidden="1" customHeight="1" x14ac:dyDescent="0.2">
      <c r="A127" s="497">
        <v>2016</v>
      </c>
      <c r="B127" s="163"/>
      <c r="C127" s="163"/>
      <c r="D127" s="163"/>
      <c r="E127" s="163"/>
      <c r="F127" s="163"/>
      <c r="G127" s="163"/>
      <c r="K127" s="162">
        <v>2016</v>
      </c>
      <c r="L127" s="163"/>
      <c r="M127" s="163"/>
      <c r="N127" s="163"/>
      <c r="O127" s="163"/>
      <c r="P127" s="163"/>
      <c r="Q127" s="164"/>
      <c r="R127"/>
      <c r="S127"/>
      <c r="T127"/>
    </row>
    <row r="128" spans="1:20" s="157" customFormat="1" ht="9.9499999999999993" hidden="1" customHeight="1" x14ac:dyDescent="0.2">
      <c r="A128" s="497" t="s">
        <v>2</v>
      </c>
      <c r="B128" s="165">
        <v>26995998.02</v>
      </c>
      <c r="C128" s="165">
        <v>26718000.650000002</v>
      </c>
      <c r="D128" s="165">
        <v>26996995.049999997</v>
      </c>
      <c r="E128" s="165">
        <v>26961997.129999999</v>
      </c>
      <c r="F128" s="165">
        <v>26897998.120000001</v>
      </c>
      <c r="G128" s="165">
        <v>26944996.700000003</v>
      </c>
      <c r="K128" s="162" t="s">
        <v>2</v>
      </c>
      <c r="L128" s="165">
        <v>26889966.810000002</v>
      </c>
      <c r="M128" s="165">
        <v>26890913.159999993</v>
      </c>
      <c r="N128" s="165">
        <v>26977002.400000002</v>
      </c>
      <c r="O128" s="165">
        <v>26989016.709999993</v>
      </c>
      <c r="P128" s="165">
        <v>26889002.019999996</v>
      </c>
      <c r="Q128" s="165">
        <v>27622997.390000001</v>
      </c>
      <c r="R128"/>
      <c r="S128"/>
      <c r="T128"/>
    </row>
    <row r="129" spans="1:20" s="157" customFormat="1" ht="9.9499999999999993" hidden="1" customHeight="1" x14ac:dyDescent="0.2">
      <c r="A129" s="169" t="s">
        <v>50</v>
      </c>
      <c r="B129" s="170">
        <v>13701232.02</v>
      </c>
      <c r="C129" s="90">
        <v>13982535.379999999</v>
      </c>
      <c r="D129" s="90">
        <v>11361471.229999999</v>
      </c>
      <c r="E129" s="90">
        <v>12084556.710000001</v>
      </c>
      <c r="F129" s="90">
        <v>13816759.260000002</v>
      </c>
      <c r="G129" s="90">
        <v>11963539.23</v>
      </c>
      <c r="H129" s="90">
        <f t="shared" ref="H129:H141" si="6">SUM(B129:G129)</f>
        <v>76910093.829999998</v>
      </c>
      <c r="I129" s="90"/>
      <c r="K129" s="169" t="s">
        <v>50</v>
      </c>
      <c r="L129" s="90">
        <v>11501651.219999999</v>
      </c>
      <c r="M129" s="90">
        <v>12561090.270000001</v>
      </c>
      <c r="N129" s="90">
        <v>12187152.690000001</v>
      </c>
      <c r="O129" s="90">
        <v>12031677.379999999</v>
      </c>
      <c r="P129" s="90">
        <v>12224226.739999998</v>
      </c>
      <c r="Q129" s="90">
        <v>12511915.73</v>
      </c>
      <c r="R129"/>
      <c r="S129"/>
      <c r="T129"/>
    </row>
    <row r="130" spans="1:20" s="157" customFormat="1" ht="9.9499999999999993" hidden="1" customHeight="1" x14ac:dyDescent="0.2">
      <c r="A130" s="169" t="s">
        <v>178</v>
      </c>
      <c r="B130" s="170">
        <v>747718.95</v>
      </c>
      <c r="C130" s="90">
        <v>475148.61</v>
      </c>
      <c r="D130" s="90">
        <v>595203.00999999989</v>
      </c>
      <c r="E130" s="90">
        <v>581630.45000000007</v>
      </c>
      <c r="F130" s="90">
        <v>695967.45</v>
      </c>
      <c r="G130" s="90">
        <v>595748.19000000006</v>
      </c>
      <c r="H130" s="90">
        <f t="shared" si="6"/>
        <v>3691416.6599999997</v>
      </c>
      <c r="I130" s="90"/>
      <c r="K130" s="169" t="s">
        <v>178</v>
      </c>
      <c r="L130" s="90">
        <v>1573283.75</v>
      </c>
      <c r="M130" s="90">
        <v>676883.74000000022</v>
      </c>
      <c r="N130" s="90">
        <v>755342.17000000016</v>
      </c>
      <c r="O130" s="90">
        <v>679232.37</v>
      </c>
      <c r="P130" s="90">
        <v>717993.76</v>
      </c>
      <c r="Q130" s="90">
        <v>618178.16000000015</v>
      </c>
      <c r="R130"/>
      <c r="S130"/>
      <c r="T130"/>
    </row>
    <row r="131" spans="1:20" s="157" customFormat="1" ht="9.9499999999999993" hidden="1" customHeight="1" x14ac:dyDescent="0.2">
      <c r="A131" s="169" t="s">
        <v>179</v>
      </c>
      <c r="B131" s="170">
        <v>704743.81</v>
      </c>
      <c r="C131" s="90">
        <v>545707.74000000011</v>
      </c>
      <c r="D131" s="90">
        <v>772496.85000000021</v>
      </c>
      <c r="E131" s="90">
        <v>594493.19999999984</v>
      </c>
      <c r="F131" s="90">
        <v>716879.95999999973</v>
      </c>
      <c r="G131" s="90">
        <v>616750.6</v>
      </c>
      <c r="H131" s="90">
        <f t="shared" si="6"/>
        <v>3951072.1599999997</v>
      </c>
      <c r="I131" s="90"/>
      <c r="K131" s="169" t="s">
        <v>179</v>
      </c>
      <c r="L131" s="90">
        <v>647889.15999999992</v>
      </c>
      <c r="M131" s="90">
        <v>613948.60000000009</v>
      </c>
      <c r="N131" s="90">
        <v>679855.18000000017</v>
      </c>
      <c r="O131" s="90">
        <v>649527.19000000029</v>
      </c>
      <c r="P131" s="90">
        <v>669961.16999999993</v>
      </c>
      <c r="Q131" s="90">
        <v>631721.09</v>
      </c>
      <c r="R131"/>
      <c r="S131"/>
      <c r="T131"/>
    </row>
    <row r="132" spans="1:20" s="157" customFormat="1" ht="9.9499999999999993" hidden="1" customHeight="1" x14ac:dyDescent="0.2">
      <c r="A132" s="169" t="s">
        <v>180</v>
      </c>
      <c r="B132" s="170">
        <v>439967.91000000003</v>
      </c>
      <c r="C132" s="90">
        <v>291462.74000000005</v>
      </c>
      <c r="D132" s="90">
        <v>308552.09999999998</v>
      </c>
      <c r="E132" s="90">
        <v>300338.81999999995</v>
      </c>
      <c r="F132" s="90">
        <v>240902.84000000003</v>
      </c>
      <c r="G132" s="90">
        <v>201874.81999999995</v>
      </c>
      <c r="H132" s="90">
        <f t="shared" si="6"/>
        <v>1783099.23</v>
      </c>
      <c r="I132" s="90"/>
      <c r="K132" s="169" t="s">
        <v>180</v>
      </c>
      <c r="L132" s="90">
        <v>300517.83</v>
      </c>
      <c r="M132" s="90">
        <v>196290.75</v>
      </c>
      <c r="N132" s="90">
        <v>229083.67</v>
      </c>
      <c r="O132" s="90">
        <v>334522.02</v>
      </c>
      <c r="P132" s="90">
        <v>276238.08000000002</v>
      </c>
      <c r="Q132" s="90">
        <v>265142.19</v>
      </c>
      <c r="R132"/>
      <c r="S132"/>
      <c r="T132"/>
    </row>
    <row r="133" spans="1:20" s="157" customFormat="1" ht="9.9499999999999993" hidden="1" customHeight="1" x14ac:dyDescent="0.2">
      <c r="A133" s="169" t="s">
        <v>181</v>
      </c>
      <c r="B133" s="170">
        <v>2270697.16</v>
      </c>
      <c r="C133" s="90">
        <v>2319743.4699999997</v>
      </c>
      <c r="D133" s="90">
        <v>4558173.18</v>
      </c>
      <c r="E133" s="90">
        <v>4359864.7500000009</v>
      </c>
      <c r="F133" s="90">
        <v>3040922.81</v>
      </c>
      <c r="G133" s="90">
        <v>3699964.66</v>
      </c>
      <c r="H133" s="90">
        <f t="shared" si="6"/>
        <v>20249366.030000001</v>
      </c>
      <c r="I133" s="90"/>
      <c r="K133" s="169" t="s">
        <v>181</v>
      </c>
      <c r="L133" s="90">
        <v>2990169.5599999996</v>
      </c>
      <c r="M133" s="90">
        <v>3247199.87</v>
      </c>
      <c r="N133" s="90">
        <v>3909924.3699999996</v>
      </c>
      <c r="O133" s="90">
        <v>4324716.92</v>
      </c>
      <c r="P133" s="90">
        <v>3204622.7800000003</v>
      </c>
      <c r="Q133" s="90">
        <v>4292513.0900000008</v>
      </c>
      <c r="R133"/>
      <c r="S133"/>
      <c r="T133"/>
    </row>
    <row r="134" spans="1:20" s="157" customFormat="1" ht="9.9499999999999993" hidden="1" customHeight="1" x14ac:dyDescent="0.2">
      <c r="A134" s="169" t="s">
        <v>182</v>
      </c>
      <c r="B134" s="170">
        <v>461958.97000000003</v>
      </c>
      <c r="C134" s="90">
        <v>375715.18999999989</v>
      </c>
      <c r="D134" s="90">
        <v>1674294.9500000002</v>
      </c>
      <c r="E134" s="90">
        <v>408126.36999999994</v>
      </c>
      <c r="F134" s="90">
        <v>461343.9</v>
      </c>
      <c r="G134" s="90">
        <v>490606.55</v>
      </c>
      <c r="H134" s="90">
        <f t="shared" si="6"/>
        <v>3872045.93</v>
      </c>
      <c r="I134" s="90"/>
      <c r="K134" s="169" t="s">
        <v>182</v>
      </c>
      <c r="L134" s="90">
        <v>536806.31000000006</v>
      </c>
      <c r="M134" s="90">
        <v>434558.41999999993</v>
      </c>
      <c r="N134" s="90">
        <v>473623.72000000009</v>
      </c>
      <c r="O134" s="90">
        <v>406220.21000000014</v>
      </c>
      <c r="P134" s="90">
        <v>421339.47000000015</v>
      </c>
      <c r="Q134" s="90">
        <v>381949.70999999996</v>
      </c>
      <c r="R134"/>
      <c r="S134"/>
      <c r="T134"/>
    </row>
    <row r="135" spans="1:20" s="157" customFormat="1" ht="9.9499999999999993" hidden="1" customHeight="1" x14ac:dyDescent="0.2">
      <c r="A135" s="169" t="s">
        <v>183</v>
      </c>
      <c r="B135" s="170">
        <v>933436.5</v>
      </c>
      <c r="C135" s="90">
        <v>676310.94</v>
      </c>
      <c r="D135" s="90">
        <v>596261.39000000013</v>
      </c>
      <c r="E135" s="90">
        <v>759313.89000000013</v>
      </c>
      <c r="F135" s="90">
        <v>620611.98999999987</v>
      </c>
      <c r="G135" s="90">
        <v>642687.61000000022</v>
      </c>
      <c r="H135" s="90">
        <f t="shared" si="6"/>
        <v>4228622.32</v>
      </c>
      <c r="I135" s="90"/>
      <c r="K135" s="169" t="s">
        <v>183</v>
      </c>
      <c r="L135" s="90">
        <v>617016.68000000005</v>
      </c>
      <c r="M135" s="90">
        <v>594570.06000000017</v>
      </c>
      <c r="N135" s="90">
        <v>720218.93</v>
      </c>
      <c r="O135" s="90">
        <v>668419.42999999982</v>
      </c>
      <c r="P135" s="90">
        <v>567312.14</v>
      </c>
      <c r="Q135" s="90">
        <v>683301.52</v>
      </c>
      <c r="R135"/>
      <c r="S135"/>
      <c r="T135"/>
    </row>
    <row r="136" spans="1:20" s="157" customFormat="1" ht="9.9499999999999993" hidden="1" customHeight="1" x14ac:dyDescent="0.2">
      <c r="A136" s="169" t="s">
        <v>184</v>
      </c>
      <c r="B136" s="170">
        <v>134582</v>
      </c>
      <c r="C136" s="90">
        <v>91525.840000000011</v>
      </c>
      <c r="D136" s="90">
        <v>108365.36999999998</v>
      </c>
      <c r="E136" s="90">
        <v>129564.49000000003</v>
      </c>
      <c r="F136" s="90">
        <v>117637.73</v>
      </c>
      <c r="G136" s="90">
        <v>136792.82</v>
      </c>
      <c r="H136" s="90">
        <f t="shared" si="6"/>
        <v>718468.25</v>
      </c>
      <c r="I136" s="90"/>
      <c r="K136" s="169" t="s">
        <v>184</v>
      </c>
      <c r="L136" s="90">
        <v>139679.80999999997</v>
      </c>
      <c r="M136" s="90">
        <v>124249.58</v>
      </c>
      <c r="N136" s="90">
        <v>207288.23000000004</v>
      </c>
      <c r="O136" s="90">
        <v>250256.18999999994</v>
      </c>
      <c r="P136" s="90">
        <v>223362.25999999998</v>
      </c>
      <c r="Q136" s="90">
        <v>210759.23</v>
      </c>
      <c r="R136"/>
      <c r="S136"/>
      <c r="T136"/>
    </row>
    <row r="137" spans="1:20" s="157" customFormat="1" ht="9.9499999999999993" hidden="1" customHeight="1" x14ac:dyDescent="0.2">
      <c r="A137" s="169" t="s">
        <v>185</v>
      </c>
      <c r="B137" s="170">
        <v>136305.99999999997</v>
      </c>
      <c r="C137" s="90">
        <v>143130.99999999997</v>
      </c>
      <c r="D137" s="90">
        <v>114776.99999999999</v>
      </c>
      <c r="E137" s="90">
        <v>129822.00000000003</v>
      </c>
      <c r="F137" s="90">
        <v>198740</v>
      </c>
      <c r="G137" s="90">
        <v>162820</v>
      </c>
      <c r="H137" s="90">
        <f t="shared" si="6"/>
        <v>885596</v>
      </c>
      <c r="I137" s="90"/>
      <c r="K137" s="169" t="s">
        <v>185</v>
      </c>
      <c r="L137" s="90">
        <v>149665.00000000003</v>
      </c>
      <c r="M137" s="90">
        <v>142670</v>
      </c>
      <c r="N137" s="90">
        <v>208897.99999999997</v>
      </c>
      <c r="O137" s="90">
        <v>151704.99999999997</v>
      </c>
      <c r="P137" s="90">
        <v>162274</v>
      </c>
      <c r="Q137" s="90">
        <v>122002.99999999999</v>
      </c>
      <c r="R137"/>
      <c r="S137"/>
      <c r="T137"/>
    </row>
    <row r="138" spans="1:20" s="157" customFormat="1" ht="9.9499999999999993" hidden="1" customHeight="1" x14ac:dyDescent="0.2">
      <c r="A138" s="169" t="s">
        <v>53</v>
      </c>
      <c r="B138" s="170">
        <v>5582839.9499999993</v>
      </c>
      <c r="C138" s="90">
        <v>6082014.2000000002</v>
      </c>
      <c r="D138" s="90">
        <v>5349866.82</v>
      </c>
      <c r="E138" s="90">
        <v>5768299.1900000004</v>
      </c>
      <c r="F138" s="90">
        <v>5251120.5600000005</v>
      </c>
      <c r="G138" s="90">
        <v>6571340.9100000001</v>
      </c>
      <c r="H138" s="90">
        <f t="shared" si="6"/>
        <v>34605481.629999995</v>
      </c>
      <c r="I138" s="90"/>
      <c r="K138" s="169" t="s">
        <v>53</v>
      </c>
      <c r="L138" s="90">
        <v>6619996.3300000001</v>
      </c>
      <c r="M138" s="90">
        <v>6435207.4500000002</v>
      </c>
      <c r="N138" s="90">
        <v>5698715.3500000006</v>
      </c>
      <c r="O138" s="90">
        <v>5848666.7399999993</v>
      </c>
      <c r="P138" s="90">
        <v>6486851.9100000001</v>
      </c>
      <c r="Q138" s="90">
        <v>6192054</v>
      </c>
      <c r="R138"/>
      <c r="S138"/>
      <c r="T138"/>
    </row>
    <row r="139" spans="1:20" s="157" customFormat="1" ht="9.9499999999999993" hidden="1" customHeight="1" x14ac:dyDescent="0.2">
      <c r="A139" s="169" t="s">
        <v>54</v>
      </c>
      <c r="B139" s="170">
        <v>1069755.2500000002</v>
      </c>
      <c r="C139" s="90">
        <v>997343.23000000033</v>
      </c>
      <c r="D139" s="90">
        <v>938391.2300000001</v>
      </c>
      <c r="E139" s="90">
        <v>1082588.8399999999</v>
      </c>
      <c r="F139" s="90">
        <v>986663.14999999979</v>
      </c>
      <c r="G139" s="90">
        <v>1078432.3600000001</v>
      </c>
      <c r="H139" s="90">
        <f t="shared" si="6"/>
        <v>6153174.0600000005</v>
      </c>
      <c r="I139" s="90"/>
      <c r="K139" s="169" t="s">
        <v>54</v>
      </c>
      <c r="L139" s="90">
        <v>966336.0299999998</v>
      </c>
      <c r="M139" s="90">
        <v>1050725.1399999999</v>
      </c>
      <c r="N139" s="90">
        <v>1161835.25</v>
      </c>
      <c r="O139" s="90">
        <v>860294.56</v>
      </c>
      <c r="P139" s="90">
        <v>1201967.74</v>
      </c>
      <c r="Q139" s="90">
        <v>965130.39000000025</v>
      </c>
      <c r="R139"/>
      <c r="S139"/>
      <c r="T139"/>
    </row>
    <row r="140" spans="1:20" s="157" customFormat="1" ht="9.9499999999999993" hidden="1" customHeight="1" x14ac:dyDescent="0.2">
      <c r="A140" s="169" t="s">
        <v>186</v>
      </c>
      <c r="B140" s="170">
        <v>416113.78</v>
      </c>
      <c r="C140" s="90">
        <v>401496.45999999985</v>
      </c>
      <c r="D140" s="90">
        <v>343824.06000000011</v>
      </c>
      <c r="E140" s="90">
        <v>422941.04000000004</v>
      </c>
      <c r="F140" s="90">
        <v>413903.66999999993</v>
      </c>
      <c r="G140" s="90">
        <v>416087.85000000009</v>
      </c>
      <c r="H140" s="90">
        <f t="shared" si="6"/>
        <v>2414366.8600000003</v>
      </c>
      <c r="I140" s="90"/>
      <c r="K140" s="169" t="s">
        <v>186</v>
      </c>
      <c r="L140" s="90">
        <v>453428.02999999997</v>
      </c>
      <c r="M140" s="90">
        <v>436493.88000000006</v>
      </c>
      <c r="N140" s="90">
        <v>427859.87</v>
      </c>
      <c r="O140" s="90">
        <v>415665.86000000004</v>
      </c>
      <c r="P140" s="90">
        <v>405892.32</v>
      </c>
      <c r="Q140" s="90">
        <v>406505.74</v>
      </c>
      <c r="R140"/>
      <c r="S140"/>
      <c r="T140"/>
    </row>
    <row r="141" spans="1:20" s="157" customFormat="1" ht="9.9499999999999993" hidden="1" customHeight="1" x14ac:dyDescent="0.2">
      <c r="A141" s="169" t="s">
        <v>187</v>
      </c>
      <c r="B141" s="170">
        <v>396645.72</v>
      </c>
      <c r="C141" s="90">
        <v>335865.85000000003</v>
      </c>
      <c r="D141" s="90">
        <v>275317.85999999993</v>
      </c>
      <c r="E141" s="90">
        <v>340457.37999999989</v>
      </c>
      <c r="F141" s="90">
        <v>336544.8</v>
      </c>
      <c r="G141" s="90">
        <v>368351.10000000003</v>
      </c>
      <c r="H141" s="90">
        <f t="shared" si="6"/>
        <v>2053182.71</v>
      </c>
      <c r="I141" s="90"/>
      <c r="K141" s="169" t="s">
        <v>187</v>
      </c>
      <c r="L141" s="90">
        <v>393527.10000000009</v>
      </c>
      <c r="M141" s="90">
        <v>377025.39999999997</v>
      </c>
      <c r="N141" s="90">
        <v>317204.97000000003</v>
      </c>
      <c r="O141" s="90">
        <v>368112.84000000008</v>
      </c>
      <c r="P141" s="90">
        <v>326959.65000000002</v>
      </c>
      <c r="Q141" s="90">
        <v>341823.54</v>
      </c>
      <c r="R141"/>
      <c r="S141"/>
      <c r="T141"/>
    </row>
    <row r="142" spans="1:20" s="157" customFormat="1" ht="5.25" hidden="1" customHeight="1" x14ac:dyDescent="0.2">
      <c r="A142" s="172"/>
      <c r="B142" s="173"/>
      <c r="C142" s="174"/>
      <c r="D142" s="174"/>
      <c r="E142" s="174"/>
      <c r="F142" s="174"/>
      <c r="G142" s="174"/>
      <c r="K142" s="172"/>
      <c r="L142" s="174"/>
      <c r="M142" s="174"/>
      <c r="N142" s="174"/>
      <c r="O142" s="174"/>
      <c r="P142" s="174"/>
      <c r="Q142" s="174"/>
      <c r="R142"/>
      <c r="S142"/>
      <c r="T142"/>
    </row>
    <row r="143" spans="1:20" s="157" customFormat="1" ht="18.75" hidden="1" customHeight="1" x14ac:dyDescent="0.2">
      <c r="A143" s="508"/>
      <c r="C143" s="175"/>
      <c r="G143" s="493" t="s">
        <v>175</v>
      </c>
      <c r="K143" s="186"/>
      <c r="Q143" s="348" t="s">
        <v>175</v>
      </c>
      <c r="R143"/>
      <c r="S143"/>
      <c r="T143"/>
    </row>
    <row r="144" spans="1:20" s="157" customFormat="1" ht="13.5" hidden="1" x14ac:dyDescent="0.2">
      <c r="A144" s="650" t="s">
        <v>250</v>
      </c>
      <c r="B144" s="650"/>
      <c r="C144" s="650"/>
      <c r="D144" s="650"/>
      <c r="E144" s="650"/>
      <c r="F144" s="650"/>
      <c r="G144" s="650"/>
      <c r="K144" s="153" t="s">
        <v>250</v>
      </c>
      <c r="L144" s="155"/>
      <c r="M144" s="155"/>
      <c r="N144" s="156"/>
      <c r="O144" s="155"/>
      <c r="P144" s="155"/>
      <c r="Q144" s="155"/>
      <c r="R144"/>
      <c r="S144"/>
      <c r="T144"/>
    </row>
    <row r="145" spans="1:21" s="157" customFormat="1" hidden="1" x14ac:dyDescent="0.2">
      <c r="A145" s="190" t="s">
        <v>213</v>
      </c>
      <c r="B145" s="190"/>
      <c r="C145" s="190"/>
      <c r="D145" s="190"/>
      <c r="K145" s="190" t="s">
        <v>213</v>
      </c>
      <c r="R145"/>
      <c r="S145"/>
      <c r="T145"/>
    </row>
    <row r="146" spans="1:21" s="157" customFormat="1" ht="7.5" hidden="1" customHeight="1" x14ac:dyDescent="0.2">
      <c r="A146" s="158"/>
      <c r="B146" s="158"/>
      <c r="C146" s="158"/>
      <c r="D146" s="158"/>
      <c r="K146" s="158"/>
      <c r="P146" s="159"/>
      <c r="Q146" s="177"/>
      <c r="R146"/>
      <c r="S146"/>
      <c r="T146"/>
    </row>
    <row r="147" spans="1:21" s="157" customFormat="1" ht="13.5" hidden="1" customHeight="1" x14ac:dyDescent="0.2">
      <c r="A147" s="648" t="s">
        <v>176</v>
      </c>
      <c r="B147" s="653" t="s">
        <v>21</v>
      </c>
      <c r="C147" s="651" t="s">
        <v>22</v>
      </c>
      <c r="D147" s="651" t="s">
        <v>23</v>
      </c>
      <c r="E147" s="651" t="s">
        <v>26</v>
      </c>
      <c r="F147" s="651" t="s">
        <v>27</v>
      </c>
      <c r="G147" s="651" t="s">
        <v>28</v>
      </c>
      <c r="K147" s="648" t="s">
        <v>176</v>
      </c>
      <c r="L147" s="651" t="s">
        <v>29</v>
      </c>
      <c r="M147" s="651" t="s">
        <v>30</v>
      </c>
      <c r="N147" s="651" t="s">
        <v>31</v>
      </c>
      <c r="O147" s="651" t="s">
        <v>32</v>
      </c>
      <c r="P147" s="651" t="s">
        <v>33</v>
      </c>
      <c r="Q147" s="651" t="s">
        <v>34</v>
      </c>
      <c r="R147"/>
      <c r="S147"/>
      <c r="T147"/>
    </row>
    <row r="148" spans="1:21" s="157" customFormat="1" ht="9" hidden="1" customHeight="1" x14ac:dyDescent="0.2">
      <c r="A148" s="649"/>
      <c r="B148" s="654"/>
      <c r="C148" s="652"/>
      <c r="D148" s="652"/>
      <c r="E148" s="652"/>
      <c r="F148" s="652"/>
      <c r="G148" s="652"/>
      <c r="K148" s="649"/>
      <c r="L148" s="652"/>
      <c r="M148" s="652"/>
      <c r="N148" s="652"/>
      <c r="O148" s="652"/>
      <c r="P148" s="652"/>
      <c r="Q148" s="652"/>
      <c r="R148"/>
      <c r="S148"/>
      <c r="T148"/>
    </row>
    <row r="149" spans="1:21" s="157" customFormat="1" ht="13.5" hidden="1" customHeight="1" x14ac:dyDescent="0.2">
      <c r="A149" s="162">
        <v>2017</v>
      </c>
      <c r="B149" s="163"/>
      <c r="C149" s="163"/>
      <c r="D149" s="163"/>
      <c r="E149" s="163"/>
      <c r="F149" s="163"/>
      <c r="G149" s="163"/>
      <c r="K149" s="162">
        <v>2017</v>
      </c>
      <c r="L149" s="163"/>
      <c r="M149" s="163"/>
      <c r="N149" s="163"/>
      <c r="O149" s="163"/>
      <c r="P149" s="163"/>
      <c r="Q149" s="164"/>
      <c r="R149"/>
      <c r="S149"/>
      <c r="T149"/>
    </row>
    <row r="150" spans="1:21" s="157" customFormat="1" ht="17.100000000000001" hidden="1" customHeight="1" x14ac:dyDescent="0.2">
      <c r="A150" s="162" t="s">
        <v>251</v>
      </c>
      <c r="B150" s="165">
        <v>23626618.170000002</v>
      </c>
      <c r="C150" s="165">
        <v>24360942.960000001</v>
      </c>
      <c r="D150" s="165">
        <v>21084153.140000001</v>
      </c>
      <c r="E150" s="165">
        <v>24222320.870000001</v>
      </c>
      <c r="F150" s="165">
        <v>23518344.399999999</v>
      </c>
      <c r="G150" s="165">
        <v>25248787.050000001</v>
      </c>
      <c r="J150" s="180"/>
      <c r="K150" s="162" t="s">
        <v>251</v>
      </c>
      <c r="L150" s="165">
        <v>24985407.090000004</v>
      </c>
      <c r="M150" s="165">
        <v>24127249.669999998</v>
      </c>
      <c r="N150" s="165">
        <v>24488288.089999996</v>
      </c>
      <c r="O150" s="165">
        <v>24461793.490000002</v>
      </c>
      <c r="P150" s="165">
        <v>24613185.460000001</v>
      </c>
      <c r="Q150" s="165">
        <v>24149814.93</v>
      </c>
      <c r="R150"/>
      <c r="S150"/>
      <c r="T150"/>
    </row>
    <row r="151" spans="1:21" s="157" customFormat="1" ht="17.100000000000001" hidden="1" customHeight="1" x14ac:dyDescent="0.2">
      <c r="A151" s="169" t="s">
        <v>50</v>
      </c>
      <c r="B151" s="170">
        <v>10421634.880000001</v>
      </c>
      <c r="C151" s="90">
        <v>10398938.629999999</v>
      </c>
      <c r="D151" s="90">
        <v>9399313.8100000005</v>
      </c>
      <c r="E151" s="90">
        <v>10463573.98</v>
      </c>
      <c r="F151" s="90">
        <v>10441770.24</v>
      </c>
      <c r="G151" s="90">
        <v>11013426.09</v>
      </c>
      <c r="H151" s="90">
        <f t="shared" ref="H151:H163" si="7">SUM(B151:G151)</f>
        <v>62138657.629999995</v>
      </c>
      <c r="I151" s="90"/>
      <c r="K151" s="169" t="s">
        <v>50</v>
      </c>
      <c r="L151" s="90">
        <v>10524774.859999999</v>
      </c>
      <c r="M151" s="90">
        <v>10720503.010000002</v>
      </c>
      <c r="N151" s="90">
        <v>10487909.24</v>
      </c>
      <c r="O151" s="90">
        <v>10557542.890000001</v>
      </c>
      <c r="P151" s="90">
        <v>11050746.290000001</v>
      </c>
      <c r="Q151" s="90">
        <v>10675354.310000001</v>
      </c>
      <c r="R151"/>
      <c r="S151"/>
      <c r="T151"/>
    </row>
    <row r="152" spans="1:21" s="157" customFormat="1" ht="17.100000000000001" hidden="1" customHeight="1" x14ac:dyDescent="0.2">
      <c r="A152" s="169" t="s">
        <v>178</v>
      </c>
      <c r="B152" s="170">
        <v>559864.63</v>
      </c>
      <c r="C152" s="90">
        <v>607713.98</v>
      </c>
      <c r="D152" s="90">
        <v>542537.41999999993</v>
      </c>
      <c r="E152" s="90">
        <v>558524.26</v>
      </c>
      <c r="F152" s="90">
        <v>590538.99</v>
      </c>
      <c r="G152" s="90">
        <v>645120.04999999993</v>
      </c>
      <c r="H152" s="90">
        <f t="shared" si="7"/>
        <v>3504299.33</v>
      </c>
      <c r="I152" s="90"/>
      <c r="K152" s="169" t="s">
        <v>178</v>
      </c>
      <c r="L152" s="90">
        <v>629888.96</v>
      </c>
      <c r="M152" s="90">
        <v>579623.81999999995</v>
      </c>
      <c r="N152" s="90">
        <v>689064.67999999993</v>
      </c>
      <c r="O152" s="90">
        <v>615751.89</v>
      </c>
      <c r="P152" s="90">
        <v>671080.36</v>
      </c>
      <c r="Q152" s="90">
        <v>629911.89</v>
      </c>
      <c r="R152"/>
      <c r="S152"/>
      <c r="T152"/>
    </row>
    <row r="153" spans="1:21" s="157" customFormat="1" ht="17.100000000000001" hidden="1" customHeight="1" x14ac:dyDescent="0.2">
      <c r="A153" s="169" t="s">
        <v>179</v>
      </c>
      <c r="B153" s="170">
        <v>694153.52</v>
      </c>
      <c r="C153" s="90">
        <v>692429.58</v>
      </c>
      <c r="D153" s="90">
        <v>619792.81000000006</v>
      </c>
      <c r="E153" s="90">
        <v>661150.73</v>
      </c>
      <c r="F153" s="90">
        <v>666610.71</v>
      </c>
      <c r="G153" s="90">
        <v>755071.42</v>
      </c>
      <c r="H153" s="90">
        <f t="shared" si="7"/>
        <v>4089208.77</v>
      </c>
      <c r="I153" s="90"/>
      <c r="K153" s="169" t="s">
        <v>179</v>
      </c>
      <c r="L153" s="90">
        <v>719686.81</v>
      </c>
      <c r="M153" s="90">
        <v>694874.23</v>
      </c>
      <c r="N153" s="90">
        <v>745779.75</v>
      </c>
      <c r="O153" s="90">
        <v>728091.65</v>
      </c>
      <c r="P153" s="90">
        <v>775884.91</v>
      </c>
      <c r="Q153" s="90">
        <v>735198.64</v>
      </c>
      <c r="R153"/>
      <c r="S153"/>
      <c r="T153"/>
    </row>
    <row r="154" spans="1:21" s="157" customFormat="1" ht="17.100000000000001" hidden="1" customHeight="1" x14ac:dyDescent="0.2">
      <c r="A154" s="169" t="s">
        <v>180</v>
      </c>
      <c r="B154" s="170">
        <v>349370.03</v>
      </c>
      <c r="C154" s="90">
        <v>311143.28000000003</v>
      </c>
      <c r="D154" s="90">
        <v>305133.44</v>
      </c>
      <c r="E154" s="90">
        <v>311093.89</v>
      </c>
      <c r="F154" s="90">
        <v>305202.09000000003</v>
      </c>
      <c r="G154" s="90">
        <v>359685.86</v>
      </c>
      <c r="H154" s="90">
        <f t="shared" si="7"/>
        <v>1941628.5900000003</v>
      </c>
      <c r="I154" s="90"/>
      <c r="K154" s="169" t="s">
        <v>180</v>
      </c>
      <c r="L154" s="90">
        <v>349542.5</v>
      </c>
      <c r="M154" s="90">
        <v>293099.75</v>
      </c>
      <c r="N154" s="90">
        <v>289171.19</v>
      </c>
      <c r="O154" s="90">
        <v>374190.56</v>
      </c>
      <c r="P154" s="90">
        <v>357999.35999999999</v>
      </c>
      <c r="Q154" s="90">
        <v>336744.72</v>
      </c>
      <c r="R154"/>
      <c r="S154"/>
      <c r="T154"/>
    </row>
    <row r="155" spans="1:21" s="157" customFormat="1" ht="17.100000000000001" hidden="1" customHeight="1" x14ac:dyDescent="0.2">
      <c r="A155" s="169" t="s">
        <v>181</v>
      </c>
      <c r="B155" s="170">
        <v>3137536.88</v>
      </c>
      <c r="C155" s="90">
        <v>4065480.06</v>
      </c>
      <c r="D155" s="90">
        <v>2610909.4900000002</v>
      </c>
      <c r="E155" s="90">
        <v>3675357.84</v>
      </c>
      <c r="F155" s="90">
        <v>2903523.8</v>
      </c>
      <c r="G155" s="90">
        <v>3553072.2</v>
      </c>
      <c r="H155" s="90">
        <f t="shared" si="7"/>
        <v>19945880.27</v>
      </c>
      <c r="I155" s="90"/>
      <c r="K155" s="169" t="s">
        <v>181</v>
      </c>
      <c r="L155" s="90">
        <v>4105011.27</v>
      </c>
      <c r="M155" s="90">
        <v>3168107.57</v>
      </c>
      <c r="N155" s="90">
        <v>3422432.55</v>
      </c>
      <c r="O155" s="90">
        <v>3534134.84</v>
      </c>
      <c r="P155" s="90">
        <v>2922768.68</v>
      </c>
      <c r="Q155" s="90">
        <v>3239114.17</v>
      </c>
      <c r="R155"/>
      <c r="S155"/>
      <c r="T155"/>
      <c r="U155" s="479"/>
    </row>
    <row r="156" spans="1:21" s="157" customFormat="1" ht="17.100000000000001" hidden="1" customHeight="1" x14ac:dyDescent="0.2">
      <c r="A156" s="169" t="s">
        <v>182</v>
      </c>
      <c r="B156" s="170">
        <v>437991.41000000003</v>
      </c>
      <c r="C156" s="90">
        <v>439922.3</v>
      </c>
      <c r="D156" s="90">
        <v>436144.05</v>
      </c>
      <c r="E156" s="90">
        <v>455445.94</v>
      </c>
      <c r="F156" s="90">
        <v>452661.52</v>
      </c>
      <c r="G156" s="90">
        <v>460419.25</v>
      </c>
      <c r="H156" s="90">
        <f t="shared" si="7"/>
        <v>2682584.4699999997</v>
      </c>
      <c r="I156" s="90"/>
      <c r="K156" s="169" t="s">
        <v>182</v>
      </c>
      <c r="L156" s="90">
        <v>465273.29000000004</v>
      </c>
      <c r="M156" s="90">
        <v>455246.65</v>
      </c>
      <c r="N156" s="90">
        <v>470332</v>
      </c>
      <c r="O156" s="90">
        <v>460259.79</v>
      </c>
      <c r="P156" s="90">
        <v>471536.15</v>
      </c>
      <c r="Q156" s="90">
        <v>434020.14</v>
      </c>
      <c r="R156"/>
      <c r="S156"/>
      <c r="T156"/>
      <c r="U156" s="479"/>
    </row>
    <row r="157" spans="1:21" s="157" customFormat="1" ht="17.100000000000001" hidden="1" customHeight="1" x14ac:dyDescent="0.2">
      <c r="A157" s="169" t="s">
        <v>183</v>
      </c>
      <c r="B157" s="170">
        <v>620219.66999999993</v>
      </c>
      <c r="C157" s="90">
        <v>594117.33000000007</v>
      </c>
      <c r="D157" s="90">
        <v>549955.42999999993</v>
      </c>
      <c r="E157" s="90">
        <v>655985.35</v>
      </c>
      <c r="F157" s="90">
        <v>655170.38</v>
      </c>
      <c r="G157" s="90">
        <v>673972.2</v>
      </c>
      <c r="H157" s="90">
        <f t="shared" si="7"/>
        <v>3749420.3599999994</v>
      </c>
      <c r="I157" s="90"/>
      <c r="K157" s="169" t="s">
        <v>183</v>
      </c>
      <c r="L157" s="90">
        <v>648548.73</v>
      </c>
      <c r="M157" s="90">
        <v>597427.09000000008</v>
      </c>
      <c r="N157" s="90">
        <v>654909.33000000007</v>
      </c>
      <c r="O157" s="90">
        <v>644151.08000000007</v>
      </c>
      <c r="P157" s="90">
        <v>679362.57000000007</v>
      </c>
      <c r="Q157" s="90">
        <v>669262.26</v>
      </c>
      <c r="R157" s="488"/>
      <c r="S157"/>
      <c r="T157"/>
      <c r="U157" s="479"/>
    </row>
    <row r="158" spans="1:21" s="157" customFormat="1" ht="17.100000000000001" hidden="1" customHeight="1" x14ac:dyDescent="0.2">
      <c r="A158" s="169" t="s">
        <v>184</v>
      </c>
      <c r="B158" s="170">
        <v>254850.07</v>
      </c>
      <c r="C158" s="90">
        <v>222839.21000000002</v>
      </c>
      <c r="D158" s="90">
        <v>183590.6</v>
      </c>
      <c r="E158" s="90">
        <v>214369.46000000002</v>
      </c>
      <c r="F158" s="90">
        <v>230979.16</v>
      </c>
      <c r="G158" s="90">
        <v>254318.02000000002</v>
      </c>
      <c r="H158" s="90">
        <f t="shared" si="7"/>
        <v>1360946.52</v>
      </c>
      <c r="I158" s="90"/>
      <c r="K158" s="169" t="s">
        <v>184</v>
      </c>
      <c r="L158" s="90">
        <v>253991.69</v>
      </c>
      <c r="M158" s="90">
        <v>254914.63</v>
      </c>
      <c r="N158" s="90">
        <v>221874.46000000002</v>
      </c>
      <c r="O158" s="90">
        <v>194885.06</v>
      </c>
      <c r="P158" s="90">
        <v>246838.36</v>
      </c>
      <c r="Q158" s="90">
        <v>221683.7</v>
      </c>
      <c r="R158"/>
      <c r="S158"/>
      <c r="T158"/>
      <c r="U158" s="479"/>
    </row>
    <row r="159" spans="1:21" s="157" customFormat="1" ht="17.100000000000001" hidden="1" customHeight="1" x14ac:dyDescent="0.2">
      <c r="A159" s="169" t="s">
        <v>185</v>
      </c>
      <c r="B159" s="170">
        <v>166370.5</v>
      </c>
      <c r="C159" s="90">
        <v>149791.5</v>
      </c>
      <c r="D159" s="90">
        <v>136232.5</v>
      </c>
      <c r="E159" s="90">
        <v>163175.5</v>
      </c>
      <c r="F159" s="90">
        <v>163618.5</v>
      </c>
      <c r="G159" s="90">
        <v>173784.5</v>
      </c>
      <c r="H159" s="90">
        <f t="shared" si="7"/>
        <v>952973</v>
      </c>
      <c r="I159" s="90"/>
      <c r="K159" s="169" t="s">
        <v>185</v>
      </c>
      <c r="L159" s="90">
        <v>162959.5</v>
      </c>
      <c r="M159" s="90">
        <v>159109.5</v>
      </c>
      <c r="N159" s="90">
        <v>149627.5</v>
      </c>
      <c r="O159" s="90">
        <v>168749.5</v>
      </c>
      <c r="P159" s="90">
        <v>175897.5</v>
      </c>
      <c r="Q159" s="90">
        <v>169869.5</v>
      </c>
      <c r="R159"/>
      <c r="S159"/>
      <c r="T159"/>
      <c r="U159" s="479"/>
    </row>
    <row r="160" spans="1:21" s="157" customFormat="1" ht="17.100000000000001" hidden="1" customHeight="1" x14ac:dyDescent="0.2">
      <c r="A160" s="169" t="s">
        <v>53</v>
      </c>
      <c r="B160" s="170">
        <v>5206106.6900000004</v>
      </c>
      <c r="C160" s="90">
        <v>5065179.16</v>
      </c>
      <c r="D160" s="90">
        <v>4606137.8199999994</v>
      </c>
      <c r="E160" s="90">
        <v>5122574.9399999995</v>
      </c>
      <c r="F160" s="90">
        <v>5165083.5999999996</v>
      </c>
      <c r="G160" s="90">
        <v>5386796.5099999998</v>
      </c>
      <c r="H160" s="90">
        <f t="shared" si="7"/>
        <v>30551878.719999999</v>
      </c>
      <c r="I160" s="90"/>
      <c r="K160" s="169" t="s">
        <v>53</v>
      </c>
      <c r="L160" s="90">
        <v>5223006.55</v>
      </c>
      <c r="M160" s="90">
        <v>5275676.17</v>
      </c>
      <c r="N160" s="90">
        <v>5382747.5999999996</v>
      </c>
      <c r="O160" s="90">
        <v>5202069.0399999991</v>
      </c>
      <c r="P160" s="90">
        <v>5264176.1400000006</v>
      </c>
      <c r="Q160" s="90">
        <v>5149632.1899999995</v>
      </c>
      <c r="R160"/>
      <c r="S160"/>
      <c r="T160"/>
    </row>
    <row r="161" spans="1:20" s="157" customFormat="1" ht="17.100000000000001" hidden="1" customHeight="1" x14ac:dyDescent="0.2">
      <c r="A161" s="169" t="s">
        <v>54</v>
      </c>
      <c r="B161" s="170">
        <v>1016888.7799999999</v>
      </c>
      <c r="C161" s="90">
        <v>1045398.2699999999</v>
      </c>
      <c r="D161" s="90">
        <v>965237.24</v>
      </c>
      <c r="E161" s="90">
        <v>1114445.6200000001</v>
      </c>
      <c r="F161" s="90">
        <v>1104169.99</v>
      </c>
      <c r="G161" s="90">
        <v>1101867.33</v>
      </c>
      <c r="H161" s="90">
        <f t="shared" si="7"/>
        <v>6348007.2300000004</v>
      </c>
      <c r="I161" s="90"/>
      <c r="K161" s="169" t="s">
        <v>54</v>
      </c>
      <c r="L161" s="90">
        <v>1087943.54</v>
      </c>
      <c r="M161" s="90">
        <v>1115700.83</v>
      </c>
      <c r="N161" s="90">
        <v>1145905.97</v>
      </c>
      <c r="O161" s="90">
        <v>1128487.58</v>
      </c>
      <c r="P161" s="90">
        <v>1140178.51</v>
      </c>
      <c r="Q161" s="90">
        <v>1083050.58</v>
      </c>
      <c r="R161"/>
      <c r="S161"/>
      <c r="T161"/>
    </row>
    <row r="162" spans="1:20" s="157" customFormat="1" ht="17.100000000000001" hidden="1" customHeight="1" x14ac:dyDescent="0.2">
      <c r="A162" s="169" t="s">
        <v>186</v>
      </c>
      <c r="B162" s="170">
        <v>419168.09</v>
      </c>
      <c r="C162" s="90">
        <v>418353.73</v>
      </c>
      <c r="D162" s="90">
        <v>401520</v>
      </c>
      <c r="E162" s="90">
        <v>462248.63</v>
      </c>
      <c r="F162" s="90">
        <v>489326.04</v>
      </c>
      <c r="G162" s="90">
        <v>501966.34</v>
      </c>
      <c r="H162" s="90">
        <f t="shared" si="7"/>
        <v>2692582.83</v>
      </c>
      <c r="I162" s="90"/>
      <c r="K162" s="169" t="s">
        <v>186</v>
      </c>
      <c r="L162" s="90">
        <v>469295.81999999995</v>
      </c>
      <c r="M162" s="90">
        <v>466005.18</v>
      </c>
      <c r="N162" s="90">
        <v>456209.11</v>
      </c>
      <c r="O162" s="90">
        <v>486036.83999999997</v>
      </c>
      <c r="P162" s="90">
        <v>488200.24</v>
      </c>
      <c r="Q162" s="90">
        <v>465629</v>
      </c>
      <c r="R162"/>
      <c r="S162"/>
      <c r="T162"/>
    </row>
    <row r="163" spans="1:20" s="157" customFormat="1" ht="17.100000000000001" hidden="1" customHeight="1" x14ac:dyDescent="0.2">
      <c r="A163" s="169" t="s">
        <v>187</v>
      </c>
      <c r="B163" s="170">
        <v>342463.02</v>
      </c>
      <c r="C163" s="90">
        <v>349635.93</v>
      </c>
      <c r="D163" s="90">
        <v>327648.53000000003</v>
      </c>
      <c r="E163" s="90">
        <v>364374.73</v>
      </c>
      <c r="F163" s="90">
        <v>349689.38</v>
      </c>
      <c r="G163" s="90">
        <v>369287.28</v>
      </c>
      <c r="H163" s="90">
        <f t="shared" si="7"/>
        <v>2103098.87</v>
      </c>
      <c r="I163" s="90"/>
      <c r="K163" s="169" t="s">
        <v>187</v>
      </c>
      <c r="L163" s="90">
        <v>345483.57</v>
      </c>
      <c r="M163" s="90">
        <v>346961.24</v>
      </c>
      <c r="N163" s="90">
        <v>372324.71</v>
      </c>
      <c r="O163" s="90">
        <v>367442.77</v>
      </c>
      <c r="P163" s="90">
        <v>368516.39</v>
      </c>
      <c r="Q163" s="90">
        <v>340343.83</v>
      </c>
      <c r="R163"/>
      <c r="S163"/>
      <c r="T163"/>
    </row>
    <row r="164" spans="1:20" s="157" customFormat="1" ht="5.25" hidden="1" customHeight="1" x14ac:dyDescent="0.2">
      <c r="A164" s="172"/>
      <c r="B164" s="173"/>
      <c r="C164" s="174"/>
      <c r="D164" s="174"/>
      <c r="E164" s="174"/>
      <c r="F164" s="174"/>
      <c r="G164" s="174"/>
      <c r="K164" s="172"/>
      <c r="L164" s="174"/>
      <c r="M164" s="174"/>
      <c r="N164" s="174"/>
      <c r="O164" s="174"/>
      <c r="P164" s="174"/>
      <c r="Q164" s="174"/>
      <c r="R164"/>
      <c r="S164"/>
      <c r="T164"/>
    </row>
    <row r="165" spans="1:20" s="157" customFormat="1" ht="11.1" hidden="1" customHeight="1" x14ac:dyDescent="0.2">
      <c r="A165" s="186"/>
      <c r="C165" s="175"/>
      <c r="G165" s="348" t="s">
        <v>175</v>
      </c>
      <c r="K165" s="186"/>
      <c r="Q165" s="348" t="s">
        <v>175</v>
      </c>
      <c r="R165"/>
      <c r="S165"/>
      <c r="T165"/>
    </row>
    <row r="166" spans="1:20" s="157" customFormat="1" ht="13.5" hidden="1" x14ac:dyDescent="0.2">
      <c r="A166" s="153" t="s">
        <v>274</v>
      </c>
      <c r="B166" s="154"/>
      <c r="C166" s="154"/>
      <c r="D166" s="154"/>
      <c r="E166" s="155"/>
      <c r="F166" s="155"/>
      <c r="G166" s="155"/>
      <c r="K166" s="153" t="s">
        <v>274</v>
      </c>
      <c r="L166" s="155"/>
      <c r="M166" s="155"/>
      <c r="N166" s="156"/>
      <c r="O166" s="155"/>
      <c r="P166" s="155"/>
      <c r="Q166" s="155"/>
      <c r="R166"/>
      <c r="S166"/>
      <c r="T166"/>
    </row>
    <row r="167" spans="1:20" s="157" customFormat="1" ht="11.1" hidden="1" customHeight="1" x14ac:dyDescent="0.2">
      <c r="A167" s="190" t="s">
        <v>213</v>
      </c>
      <c r="B167" s="190"/>
      <c r="C167" s="190"/>
      <c r="D167" s="190"/>
      <c r="K167" s="190" t="s">
        <v>213</v>
      </c>
      <c r="R167"/>
      <c r="S167"/>
      <c r="T167"/>
    </row>
    <row r="168" spans="1:20" s="157" customFormat="1" ht="7.5" hidden="1" customHeight="1" x14ac:dyDescent="0.2">
      <c r="A168" s="158"/>
      <c r="B168" s="158"/>
      <c r="C168" s="158"/>
      <c r="D168" s="158"/>
      <c r="K168" s="158"/>
      <c r="P168" s="159"/>
      <c r="Q168" s="177"/>
      <c r="R168"/>
      <c r="S168"/>
      <c r="T168"/>
    </row>
    <row r="169" spans="1:20" s="157" customFormat="1" ht="12.75" hidden="1" customHeight="1" x14ac:dyDescent="0.2">
      <c r="A169" s="648" t="s">
        <v>176</v>
      </c>
      <c r="B169" s="653" t="s">
        <v>21</v>
      </c>
      <c r="C169" s="651" t="s">
        <v>22</v>
      </c>
      <c r="D169" s="651" t="s">
        <v>23</v>
      </c>
      <c r="E169" s="651" t="s">
        <v>26</v>
      </c>
      <c r="F169" s="651" t="s">
        <v>27</v>
      </c>
      <c r="G169" s="651" t="s">
        <v>28</v>
      </c>
      <c r="K169" s="648" t="s">
        <v>176</v>
      </c>
      <c r="L169" s="651" t="s">
        <v>29</v>
      </c>
      <c r="M169" s="651" t="s">
        <v>30</v>
      </c>
      <c r="N169" s="651" t="s">
        <v>31</v>
      </c>
      <c r="O169" s="651" t="s">
        <v>32</v>
      </c>
      <c r="P169" s="651" t="s">
        <v>33</v>
      </c>
      <c r="Q169" s="651" t="s">
        <v>34</v>
      </c>
      <c r="R169"/>
      <c r="S169"/>
      <c r="T169"/>
    </row>
    <row r="170" spans="1:20" s="157" customFormat="1" ht="9.75" hidden="1" customHeight="1" x14ac:dyDescent="0.2">
      <c r="A170" s="649"/>
      <c r="B170" s="654"/>
      <c r="C170" s="652"/>
      <c r="D170" s="652"/>
      <c r="E170" s="652"/>
      <c r="F170" s="652"/>
      <c r="G170" s="652"/>
      <c r="K170" s="649"/>
      <c r="L170" s="652"/>
      <c r="M170" s="652"/>
      <c r="N170" s="652"/>
      <c r="O170" s="652"/>
      <c r="P170" s="652"/>
      <c r="Q170" s="652"/>
      <c r="R170"/>
      <c r="S170"/>
      <c r="T170"/>
    </row>
    <row r="171" spans="1:20" s="157" customFormat="1" ht="17.100000000000001" hidden="1" customHeight="1" x14ac:dyDescent="0.2">
      <c r="A171" s="162">
        <v>2018</v>
      </c>
      <c r="B171" s="163"/>
      <c r="C171" s="163"/>
      <c r="D171" s="163"/>
      <c r="E171" s="163"/>
      <c r="F171" s="163"/>
      <c r="G171" s="163"/>
      <c r="K171" s="162">
        <v>2018</v>
      </c>
      <c r="L171" s="163"/>
      <c r="M171" s="163"/>
      <c r="N171" s="163"/>
      <c r="O171" s="163"/>
      <c r="P171" s="163"/>
      <c r="Q171" s="164"/>
      <c r="R171"/>
      <c r="S171"/>
      <c r="T171"/>
    </row>
    <row r="172" spans="1:20" s="157" customFormat="1" ht="15" hidden="1" customHeight="1" x14ac:dyDescent="0.2">
      <c r="A172" s="162" t="s">
        <v>251</v>
      </c>
      <c r="B172" s="165">
        <v>25655439.779999994</v>
      </c>
      <c r="C172" s="165">
        <v>24636247.830000002</v>
      </c>
      <c r="D172" s="165">
        <v>24195931.969999995</v>
      </c>
      <c r="E172" s="165">
        <v>26243049.41</v>
      </c>
      <c r="F172" s="165">
        <v>25653778.969999999</v>
      </c>
      <c r="G172" s="165">
        <v>27149761.039999999</v>
      </c>
      <c r="K172" s="162" t="s">
        <v>251</v>
      </c>
      <c r="L172" s="165">
        <v>26802352.030000001</v>
      </c>
      <c r="M172" s="165">
        <v>26069266.609999999</v>
      </c>
      <c r="N172" s="165">
        <v>26713303.239999998</v>
      </c>
      <c r="O172" s="165">
        <v>25855437.133796502</v>
      </c>
      <c r="P172" s="165">
        <v>26224612.399999999</v>
      </c>
      <c r="Q172" s="165">
        <v>25744861.969999999</v>
      </c>
      <c r="R172"/>
      <c r="S172"/>
      <c r="T172"/>
    </row>
    <row r="173" spans="1:20" s="157" customFormat="1" ht="15" hidden="1" customHeight="1" x14ac:dyDescent="0.2">
      <c r="A173" s="169" t="s">
        <v>50</v>
      </c>
      <c r="B173" s="170">
        <v>10797930.66</v>
      </c>
      <c r="C173" s="90">
        <v>10381728.180000002</v>
      </c>
      <c r="D173" s="90">
        <v>9953396.1899999995</v>
      </c>
      <c r="E173" s="90">
        <v>10889835.239999998</v>
      </c>
      <c r="F173" s="90">
        <v>10743751.93</v>
      </c>
      <c r="G173" s="90">
        <v>11574968.67</v>
      </c>
      <c r="H173" s="90">
        <f t="shared" ref="H173:H186" si="8">SUM(B173:G173)</f>
        <v>64341610.869999997</v>
      </c>
      <c r="I173" s="90"/>
      <c r="K173" s="169" t="s">
        <v>50</v>
      </c>
      <c r="L173" s="90">
        <v>11214664.550000001</v>
      </c>
      <c r="M173" s="90">
        <v>11175844.85</v>
      </c>
      <c r="N173" s="90">
        <v>11239701.41</v>
      </c>
      <c r="O173" s="90">
        <v>10741293.24</v>
      </c>
      <c r="P173" s="90">
        <v>11443148.539999999</v>
      </c>
      <c r="Q173" s="90">
        <v>10899867.24</v>
      </c>
      <c r="R173"/>
      <c r="S173"/>
      <c r="T173"/>
    </row>
    <row r="174" spans="1:20" s="157" customFormat="1" ht="15" hidden="1" customHeight="1" x14ac:dyDescent="0.2">
      <c r="A174" s="169" t="s">
        <v>178</v>
      </c>
      <c r="B174" s="170">
        <v>648050.59</v>
      </c>
      <c r="C174" s="90">
        <v>583861.78</v>
      </c>
      <c r="D174" s="90">
        <v>540464.53</v>
      </c>
      <c r="E174" s="90">
        <v>616482.67999999993</v>
      </c>
      <c r="F174" s="90">
        <v>627801.26</v>
      </c>
      <c r="G174" s="90">
        <v>675273.95</v>
      </c>
      <c r="H174" s="90">
        <f t="shared" si="8"/>
        <v>3691934.79</v>
      </c>
      <c r="I174" s="90"/>
      <c r="K174" s="169" t="s">
        <v>178</v>
      </c>
      <c r="L174" s="90">
        <v>682533.42999999993</v>
      </c>
      <c r="M174" s="90">
        <v>684864.7</v>
      </c>
      <c r="N174" s="90">
        <v>688050.90999999992</v>
      </c>
      <c r="O174" s="90">
        <v>666598.27</v>
      </c>
      <c r="P174" s="90">
        <v>675823.76</v>
      </c>
      <c r="Q174" s="90">
        <v>642887.32999999996</v>
      </c>
      <c r="R174"/>
      <c r="S174"/>
      <c r="T174"/>
    </row>
    <row r="175" spans="1:20" s="157" customFormat="1" ht="15" hidden="1" customHeight="1" x14ac:dyDescent="0.2">
      <c r="A175" s="169" t="s">
        <v>179</v>
      </c>
      <c r="B175" s="170">
        <v>770577.76</v>
      </c>
      <c r="C175" s="90">
        <v>713341.62</v>
      </c>
      <c r="D175" s="90">
        <v>642690.1</v>
      </c>
      <c r="E175" s="90">
        <v>713638.67999999993</v>
      </c>
      <c r="F175" s="90">
        <v>728230.75</v>
      </c>
      <c r="G175" s="90">
        <v>768871.76</v>
      </c>
      <c r="H175" s="90">
        <f t="shared" si="8"/>
        <v>4337350.67</v>
      </c>
      <c r="I175" s="90"/>
      <c r="K175" s="169" t="s">
        <v>179</v>
      </c>
      <c r="L175" s="90">
        <v>764882.31</v>
      </c>
      <c r="M175" s="90">
        <v>826543.49</v>
      </c>
      <c r="N175" s="90">
        <v>773061.17</v>
      </c>
      <c r="O175" s="90">
        <v>764504.39</v>
      </c>
      <c r="P175" s="90">
        <v>769772.42</v>
      </c>
      <c r="Q175" s="90">
        <v>759868.83</v>
      </c>
      <c r="R175"/>
      <c r="S175"/>
      <c r="T175"/>
    </row>
    <row r="176" spans="1:20" s="157" customFormat="1" ht="15" hidden="1" customHeight="1" x14ac:dyDescent="0.2">
      <c r="A176" s="169" t="s">
        <v>180</v>
      </c>
      <c r="B176" s="170">
        <v>357378.28</v>
      </c>
      <c r="C176" s="90">
        <v>324913.90999999997</v>
      </c>
      <c r="D176" s="90">
        <v>313974.84999999998</v>
      </c>
      <c r="E176" s="90">
        <v>350660.22</v>
      </c>
      <c r="F176" s="90">
        <v>363019.64</v>
      </c>
      <c r="G176" s="90">
        <v>387308.83999999997</v>
      </c>
      <c r="H176" s="90">
        <f t="shared" si="8"/>
        <v>2097255.7399999998</v>
      </c>
      <c r="I176" s="90"/>
      <c r="K176" s="169" t="s">
        <v>180</v>
      </c>
      <c r="L176" s="90">
        <v>372724.73</v>
      </c>
      <c r="M176" s="90">
        <v>365972.09</v>
      </c>
      <c r="N176" s="90">
        <v>371571.85</v>
      </c>
      <c r="O176" s="90">
        <v>369898.22</v>
      </c>
      <c r="P176" s="90">
        <v>380293.61</v>
      </c>
      <c r="Q176" s="90">
        <v>373440.08</v>
      </c>
      <c r="R176"/>
      <c r="S176"/>
      <c r="T176"/>
    </row>
    <row r="177" spans="1:20" s="157" customFormat="1" ht="15" hidden="1" customHeight="1" x14ac:dyDescent="0.2">
      <c r="A177" s="169" t="s">
        <v>181</v>
      </c>
      <c r="B177" s="170">
        <v>2844038.34</v>
      </c>
      <c r="C177" s="90">
        <v>2671930.7999999998</v>
      </c>
      <c r="D177" s="90">
        <v>3070625.89</v>
      </c>
      <c r="E177" s="90">
        <v>3232594.92</v>
      </c>
      <c r="F177" s="90">
        <v>2490199.25</v>
      </c>
      <c r="G177" s="90">
        <v>2723171.4299999997</v>
      </c>
      <c r="H177" s="90">
        <f t="shared" si="8"/>
        <v>17032560.629999999</v>
      </c>
      <c r="I177" s="90"/>
      <c r="K177" s="169" t="s">
        <v>181</v>
      </c>
      <c r="L177" s="90">
        <v>2769623.35</v>
      </c>
      <c r="M177" s="90">
        <v>2195603.13</v>
      </c>
      <c r="N177" s="90">
        <v>2764220.61</v>
      </c>
      <c r="O177" s="90">
        <v>2677624.04</v>
      </c>
      <c r="P177" s="90">
        <v>2323910.5499999998</v>
      </c>
      <c r="Q177" s="90">
        <v>2622019.7800000003</v>
      </c>
      <c r="R177"/>
      <c r="S177"/>
      <c r="T177"/>
    </row>
    <row r="178" spans="1:20" s="157" customFormat="1" ht="15" hidden="1" customHeight="1" x14ac:dyDescent="0.2">
      <c r="A178" s="169" t="s">
        <v>182</v>
      </c>
      <c r="B178" s="170">
        <v>457847.66000000003</v>
      </c>
      <c r="C178" s="90">
        <v>451090.08</v>
      </c>
      <c r="D178" s="90">
        <v>439477.75</v>
      </c>
      <c r="E178" s="90">
        <v>479454.86</v>
      </c>
      <c r="F178" s="90">
        <v>492948.78</v>
      </c>
      <c r="G178" s="90">
        <v>488564.03</v>
      </c>
      <c r="H178" s="90">
        <f t="shared" si="8"/>
        <v>2809383.16</v>
      </c>
      <c r="I178" s="90"/>
      <c r="K178" s="169" t="s">
        <v>182</v>
      </c>
      <c r="L178" s="90">
        <v>492182.22</v>
      </c>
      <c r="M178" s="90">
        <v>516258.16999999993</v>
      </c>
      <c r="N178" s="90">
        <v>501342.89</v>
      </c>
      <c r="O178" s="90">
        <v>483573.75</v>
      </c>
      <c r="P178" s="90">
        <v>477106.85</v>
      </c>
      <c r="Q178" s="90">
        <v>453981.31999999995</v>
      </c>
      <c r="R178"/>
      <c r="S178"/>
      <c r="T178"/>
    </row>
    <row r="179" spans="1:20" s="157" customFormat="1" ht="15" hidden="1" customHeight="1" x14ac:dyDescent="0.2">
      <c r="A179" s="169" t="s">
        <v>183</v>
      </c>
      <c r="B179" s="170">
        <v>675297.71</v>
      </c>
      <c r="C179" s="90">
        <v>635003.53</v>
      </c>
      <c r="D179" s="90">
        <v>597205.24</v>
      </c>
      <c r="E179" s="90">
        <v>690537.23</v>
      </c>
      <c r="F179" s="90">
        <v>697231.11</v>
      </c>
      <c r="G179" s="90">
        <v>752615.36</v>
      </c>
      <c r="H179" s="90">
        <f t="shared" si="8"/>
        <v>4047890.1799999997</v>
      </c>
      <c r="I179" s="90"/>
      <c r="K179" s="169" t="s">
        <v>183</v>
      </c>
      <c r="L179" s="90">
        <v>763092.03</v>
      </c>
      <c r="M179" s="90">
        <v>738582.91999999993</v>
      </c>
      <c r="N179" s="90">
        <v>681715.06</v>
      </c>
      <c r="O179" s="90">
        <v>695173.23</v>
      </c>
      <c r="P179" s="90">
        <v>602101</v>
      </c>
      <c r="Q179" s="90">
        <v>707985</v>
      </c>
      <c r="R179"/>
      <c r="S179"/>
      <c r="T179"/>
    </row>
    <row r="180" spans="1:20" s="157" customFormat="1" ht="15" hidden="1" customHeight="1" x14ac:dyDescent="0.2">
      <c r="A180" s="169" t="s">
        <v>184</v>
      </c>
      <c r="B180" s="170">
        <v>222862.01</v>
      </c>
      <c r="C180" s="90">
        <v>194374.1</v>
      </c>
      <c r="D180" s="90">
        <v>192792.62</v>
      </c>
      <c r="E180" s="90">
        <v>249090.91999999998</v>
      </c>
      <c r="F180" s="90">
        <v>245740.11</v>
      </c>
      <c r="G180" s="90">
        <v>258458.78999999998</v>
      </c>
      <c r="H180" s="90">
        <f t="shared" si="8"/>
        <v>1363318.5499999998</v>
      </c>
      <c r="I180" s="90"/>
      <c r="K180" s="169" t="s">
        <v>184</v>
      </c>
      <c r="L180" s="90">
        <v>246517.9</v>
      </c>
      <c r="M180" s="90">
        <v>219071.44</v>
      </c>
      <c r="N180" s="90">
        <v>205516.65</v>
      </c>
      <c r="O180" s="90">
        <v>212209.81</v>
      </c>
      <c r="P180" s="90">
        <v>210295.47</v>
      </c>
      <c r="Q180" s="90">
        <v>194047.01</v>
      </c>
      <c r="R180"/>
      <c r="S180"/>
      <c r="T180"/>
    </row>
    <row r="181" spans="1:20" s="157" customFormat="1" ht="15" hidden="1" customHeight="1" x14ac:dyDescent="0.2">
      <c r="A181" s="169" t="s">
        <v>185</v>
      </c>
      <c r="B181" s="170">
        <v>173368.5</v>
      </c>
      <c r="C181" s="90">
        <v>161766.5</v>
      </c>
      <c r="D181" s="90">
        <v>147277.5</v>
      </c>
      <c r="E181" s="90">
        <v>166375.5</v>
      </c>
      <c r="F181" s="90">
        <v>167349.5</v>
      </c>
      <c r="G181" s="90">
        <v>181223.5</v>
      </c>
      <c r="H181" s="90">
        <f t="shared" si="8"/>
        <v>997361</v>
      </c>
      <c r="I181" s="90"/>
      <c r="K181" s="169" t="s">
        <v>185</v>
      </c>
      <c r="L181" s="90">
        <v>179577.5</v>
      </c>
      <c r="M181" s="90">
        <v>185264.5</v>
      </c>
      <c r="N181" s="90">
        <v>186822.5</v>
      </c>
      <c r="O181" s="90">
        <v>176996.5</v>
      </c>
      <c r="P181" s="90">
        <v>188808.5</v>
      </c>
      <c r="Q181" s="90">
        <v>169343.5</v>
      </c>
      <c r="R181"/>
      <c r="S181"/>
      <c r="T181"/>
    </row>
    <row r="182" spans="1:20" s="157" customFormat="1" ht="15" hidden="1" customHeight="1" x14ac:dyDescent="0.2">
      <c r="A182" s="169" t="s">
        <v>53</v>
      </c>
      <c r="B182" s="170">
        <v>5116432.26</v>
      </c>
      <c r="C182" s="90">
        <v>5110206.8900000006</v>
      </c>
      <c r="D182" s="90">
        <v>4799038.22</v>
      </c>
      <c r="E182" s="90">
        <v>5312953.2500000009</v>
      </c>
      <c r="F182" s="90">
        <v>5270229.07</v>
      </c>
      <c r="G182" s="90">
        <v>5688781.0599999996</v>
      </c>
      <c r="H182" s="90">
        <f t="shared" si="8"/>
        <v>31297640.75</v>
      </c>
      <c r="I182" s="90"/>
      <c r="K182" s="169" t="s">
        <v>53</v>
      </c>
      <c r="L182" s="90">
        <v>5530292.8600000003</v>
      </c>
      <c r="M182" s="90">
        <v>5505760.3700000001</v>
      </c>
      <c r="N182" s="90">
        <v>5439220.9699999997</v>
      </c>
      <c r="O182" s="90">
        <v>5310484.91</v>
      </c>
      <c r="P182" s="90">
        <v>5442371.3399999999</v>
      </c>
      <c r="Q182" s="90">
        <v>5136676.1899999995</v>
      </c>
      <c r="R182"/>
      <c r="S182"/>
      <c r="T182"/>
    </row>
    <row r="183" spans="1:20" s="157" customFormat="1" ht="15" hidden="1" customHeight="1" x14ac:dyDescent="0.2">
      <c r="A183" s="169" t="s">
        <v>54</v>
      </c>
      <c r="B183" s="170">
        <v>1098544.02</v>
      </c>
      <c r="C183" s="90">
        <v>1088544.73</v>
      </c>
      <c r="D183" s="90">
        <v>1015499.5700000001</v>
      </c>
      <c r="E183" s="90">
        <v>1105621.31</v>
      </c>
      <c r="F183" s="90">
        <v>1131614.22</v>
      </c>
      <c r="G183" s="90">
        <v>1209237.05</v>
      </c>
      <c r="H183" s="90">
        <f t="shared" si="8"/>
        <v>6649060.9000000004</v>
      </c>
      <c r="I183" s="90"/>
      <c r="K183" s="169" t="s">
        <v>54</v>
      </c>
      <c r="L183" s="90">
        <v>1196316.3</v>
      </c>
      <c r="M183" s="90">
        <v>1204198.79</v>
      </c>
      <c r="N183" s="90">
        <v>1192984.29</v>
      </c>
      <c r="O183" s="90">
        <v>1153704.3</v>
      </c>
      <c r="P183" s="90">
        <v>1152805.5900000001</v>
      </c>
      <c r="Q183" s="90">
        <v>1105991.44</v>
      </c>
      <c r="R183"/>
      <c r="S183"/>
      <c r="T183"/>
    </row>
    <row r="184" spans="1:20" s="157" customFormat="1" ht="15" hidden="1" customHeight="1" x14ac:dyDescent="0.2">
      <c r="A184" s="169" t="s">
        <v>186</v>
      </c>
      <c r="B184" s="170">
        <v>475556.45</v>
      </c>
      <c r="C184" s="90">
        <v>469099.60000000003</v>
      </c>
      <c r="D184" s="90">
        <v>445548.25</v>
      </c>
      <c r="E184" s="90">
        <v>509857.36</v>
      </c>
      <c r="F184" s="90">
        <v>511467.5</v>
      </c>
      <c r="G184" s="90">
        <v>541583.78</v>
      </c>
      <c r="H184" s="90">
        <f t="shared" si="8"/>
        <v>2953112.9400000004</v>
      </c>
      <c r="I184" s="90"/>
      <c r="K184" s="169" t="s">
        <v>186</v>
      </c>
      <c r="L184" s="90">
        <v>544537.91</v>
      </c>
      <c r="M184" s="90">
        <v>573139.56999999995</v>
      </c>
      <c r="N184" s="90">
        <v>553549.6</v>
      </c>
      <c r="O184" s="90">
        <v>510717.64</v>
      </c>
      <c r="P184" s="90">
        <v>489487.93</v>
      </c>
      <c r="Q184" s="90">
        <v>501311.07999999996</v>
      </c>
      <c r="R184"/>
      <c r="S184"/>
      <c r="T184"/>
    </row>
    <row r="185" spans="1:20" s="157" customFormat="1" ht="15" hidden="1" customHeight="1" x14ac:dyDescent="0.2">
      <c r="A185" s="169" t="s">
        <v>187</v>
      </c>
      <c r="B185" s="170">
        <v>349331.54</v>
      </c>
      <c r="C185" s="90">
        <v>358200.29</v>
      </c>
      <c r="D185" s="90">
        <v>340745.29</v>
      </c>
      <c r="E185" s="90">
        <v>365263.17</v>
      </c>
      <c r="F185" s="90">
        <v>372947.53</v>
      </c>
      <c r="G185" s="90">
        <v>377973.9</v>
      </c>
      <c r="H185" s="90">
        <f t="shared" si="8"/>
        <v>2164461.7199999997</v>
      </c>
      <c r="I185" s="90"/>
      <c r="K185" s="169" t="s">
        <v>187</v>
      </c>
      <c r="L185" s="90">
        <v>384090.18</v>
      </c>
      <c r="M185" s="90">
        <v>390142.71</v>
      </c>
      <c r="N185" s="90">
        <v>384513.69</v>
      </c>
      <c r="O185" s="90">
        <v>371640.41000000003</v>
      </c>
      <c r="P185" s="90">
        <v>363406.63</v>
      </c>
      <c r="Q185" s="90">
        <v>348602.68</v>
      </c>
      <c r="R185"/>
      <c r="S185"/>
      <c r="T185"/>
    </row>
    <row r="186" spans="1:20" s="157" customFormat="1" ht="15" hidden="1" customHeight="1" x14ac:dyDescent="0.2">
      <c r="A186" s="169" t="s">
        <v>207</v>
      </c>
      <c r="B186" s="170">
        <v>1668224</v>
      </c>
      <c r="C186" s="90">
        <v>1492185.82</v>
      </c>
      <c r="D186" s="90">
        <v>1697195.97</v>
      </c>
      <c r="E186" s="90">
        <v>1560684.07</v>
      </c>
      <c r="F186" s="90">
        <v>1811248.3199999998</v>
      </c>
      <c r="G186" s="90">
        <v>1521728.92</v>
      </c>
      <c r="H186" s="90">
        <f t="shared" si="8"/>
        <v>9751267.0999999996</v>
      </c>
      <c r="I186" s="90"/>
      <c r="K186" s="169" t="s">
        <v>207</v>
      </c>
      <c r="L186" s="90">
        <v>1661316.7600000002</v>
      </c>
      <c r="M186" s="90">
        <v>1488019.8800000001</v>
      </c>
      <c r="N186" s="90">
        <v>1731031.6400000001</v>
      </c>
      <c r="O186" s="90">
        <v>1721018.4237964957</v>
      </c>
      <c r="P186" s="90">
        <v>1705280.2100000002</v>
      </c>
      <c r="Q186" s="90">
        <v>1828840.49</v>
      </c>
      <c r="R186"/>
      <c r="S186"/>
      <c r="T186"/>
    </row>
    <row r="187" spans="1:20" s="157" customFormat="1" ht="5.25" hidden="1" customHeight="1" x14ac:dyDescent="0.2">
      <c r="A187" s="172"/>
      <c r="B187" s="173"/>
      <c r="C187" s="174"/>
      <c r="D187" s="174"/>
      <c r="E187" s="174"/>
      <c r="F187" s="174"/>
      <c r="G187" s="174"/>
      <c r="K187" s="172"/>
      <c r="L187" s="174"/>
      <c r="M187" s="174"/>
      <c r="N187" s="174"/>
      <c r="O187" s="174"/>
      <c r="P187" s="174"/>
      <c r="Q187" s="174"/>
      <c r="R187"/>
      <c r="S187"/>
      <c r="T187"/>
    </row>
    <row r="188" spans="1:20" s="157" customFormat="1" ht="11.1" hidden="1" customHeight="1" x14ac:dyDescent="0.2">
      <c r="A188" s="190"/>
      <c r="B188" s="90"/>
      <c r="C188" s="90"/>
      <c r="D188" s="90"/>
      <c r="E188" s="90"/>
      <c r="F188" s="90"/>
      <c r="G188" s="348" t="s">
        <v>175</v>
      </c>
      <c r="K188" s="190"/>
      <c r="L188" s="90"/>
      <c r="M188" s="90"/>
      <c r="N188" s="90"/>
      <c r="O188" s="90"/>
      <c r="P188" s="90"/>
      <c r="Q188" s="348" t="s">
        <v>175</v>
      </c>
      <c r="R188"/>
      <c r="S188"/>
      <c r="T188"/>
    </row>
    <row r="189" spans="1:20" s="157" customFormat="1" ht="11.25" hidden="1" customHeight="1" x14ac:dyDescent="0.2">
      <c r="A189" s="190"/>
      <c r="B189" s="90"/>
      <c r="C189" s="90"/>
      <c r="D189" s="90"/>
      <c r="E189" s="90"/>
      <c r="F189" s="90"/>
      <c r="G189" s="90"/>
      <c r="K189" s="190"/>
      <c r="L189" s="90"/>
      <c r="M189" s="90"/>
      <c r="N189" s="90"/>
      <c r="O189" s="90"/>
      <c r="P189" s="90"/>
      <c r="Q189" s="90"/>
      <c r="R189"/>
      <c r="S189"/>
      <c r="T189"/>
    </row>
    <row r="190" spans="1:20" s="157" customFormat="1" ht="11.25" hidden="1" customHeight="1" x14ac:dyDescent="0.2">
      <c r="A190" s="190"/>
      <c r="B190" s="90"/>
      <c r="C190" s="90"/>
      <c r="D190" s="90"/>
      <c r="E190" s="90"/>
      <c r="F190" s="90"/>
      <c r="G190" s="90"/>
      <c r="K190" s="190"/>
      <c r="L190" s="90"/>
      <c r="M190" s="90"/>
      <c r="N190" s="90"/>
      <c r="O190" s="90"/>
      <c r="P190" s="90"/>
      <c r="Q190" s="90"/>
      <c r="R190"/>
      <c r="S190"/>
      <c r="T190"/>
    </row>
    <row r="191" spans="1:20" s="157" customFormat="1" ht="11.25" hidden="1" customHeight="1" x14ac:dyDescent="0.2">
      <c r="A191" s="177"/>
      <c r="C191" s="175"/>
      <c r="G191" s="348"/>
      <c r="K191" s="177"/>
      <c r="Q191" s="348"/>
      <c r="R191"/>
      <c r="S191"/>
      <c r="T191"/>
    </row>
    <row r="192" spans="1:20" s="157" customFormat="1" ht="13.5" hidden="1" x14ac:dyDescent="0.2">
      <c r="A192" s="153" t="s">
        <v>306</v>
      </c>
      <c r="B192" s="154"/>
      <c r="C192" s="154"/>
      <c r="D192" s="154"/>
      <c r="E192" s="155"/>
      <c r="F192" s="155"/>
      <c r="G192" s="155"/>
      <c r="K192" s="153" t="s">
        <v>306</v>
      </c>
      <c r="L192" s="155"/>
      <c r="M192" s="155"/>
      <c r="N192" s="156"/>
      <c r="O192" s="155"/>
      <c r="P192" s="155"/>
      <c r="Q192" s="155"/>
      <c r="R192"/>
      <c r="S192"/>
      <c r="T192"/>
    </row>
    <row r="193" spans="1:20" s="157" customFormat="1" ht="11.1" hidden="1" customHeight="1" x14ac:dyDescent="0.2">
      <c r="A193" s="190" t="s">
        <v>213</v>
      </c>
      <c r="B193" s="190"/>
      <c r="C193" s="190"/>
      <c r="D193" s="190"/>
      <c r="K193" s="190" t="s">
        <v>213</v>
      </c>
      <c r="R193"/>
      <c r="S193"/>
      <c r="T193"/>
    </row>
    <row r="194" spans="1:20" s="157" customFormat="1" ht="7.5" hidden="1" customHeight="1" x14ac:dyDescent="0.2">
      <c r="A194" s="158"/>
      <c r="B194" s="158"/>
      <c r="C194" s="158"/>
      <c r="D194" s="158"/>
      <c r="K194" s="158"/>
      <c r="P194" s="159"/>
      <c r="Q194" s="177"/>
      <c r="R194"/>
      <c r="S194"/>
      <c r="T194"/>
    </row>
    <row r="195" spans="1:20" s="157" customFormat="1" ht="9.75" hidden="1" customHeight="1" x14ac:dyDescent="0.2">
      <c r="A195" s="648" t="s">
        <v>176</v>
      </c>
      <c r="B195" s="653" t="s">
        <v>21</v>
      </c>
      <c r="C195" s="651" t="s">
        <v>22</v>
      </c>
      <c r="D195" s="651" t="s">
        <v>23</v>
      </c>
      <c r="E195" s="651" t="s">
        <v>26</v>
      </c>
      <c r="F195" s="651" t="s">
        <v>27</v>
      </c>
      <c r="G195" s="651" t="s">
        <v>28</v>
      </c>
      <c r="K195" s="648" t="s">
        <v>176</v>
      </c>
      <c r="L195" s="651" t="s">
        <v>29</v>
      </c>
      <c r="M195" s="651" t="s">
        <v>30</v>
      </c>
      <c r="N195" s="651" t="s">
        <v>31</v>
      </c>
      <c r="O195" s="651" t="s">
        <v>32</v>
      </c>
      <c r="P195" s="651" t="s">
        <v>33</v>
      </c>
      <c r="Q195" s="651" t="s">
        <v>34</v>
      </c>
      <c r="R195"/>
      <c r="S195"/>
      <c r="T195"/>
    </row>
    <row r="196" spans="1:20" s="157" customFormat="1" ht="9.75" hidden="1" customHeight="1" x14ac:dyDescent="0.2">
      <c r="A196" s="649"/>
      <c r="B196" s="654"/>
      <c r="C196" s="652"/>
      <c r="D196" s="652"/>
      <c r="E196" s="652"/>
      <c r="F196" s="652"/>
      <c r="G196" s="652"/>
      <c r="K196" s="649"/>
      <c r="L196" s="652"/>
      <c r="M196" s="652"/>
      <c r="N196" s="652"/>
      <c r="O196" s="652"/>
      <c r="P196" s="652"/>
      <c r="Q196" s="652"/>
      <c r="R196"/>
      <c r="S196"/>
      <c r="T196"/>
    </row>
    <row r="197" spans="1:20" s="157" customFormat="1" ht="17.100000000000001" hidden="1" customHeight="1" x14ac:dyDescent="0.2">
      <c r="A197" s="162">
        <v>2019</v>
      </c>
      <c r="B197" s="163"/>
      <c r="C197" s="163"/>
      <c r="D197" s="163"/>
      <c r="E197" s="163"/>
      <c r="F197" s="163"/>
      <c r="G197" s="163"/>
      <c r="K197" s="162">
        <v>2019</v>
      </c>
      <c r="L197" s="163"/>
      <c r="M197" s="163"/>
      <c r="N197" s="163"/>
      <c r="O197" s="163"/>
      <c r="P197" s="163"/>
      <c r="Q197" s="164"/>
      <c r="R197"/>
      <c r="S197"/>
      <c r="T197"/>
    </row>
    <row r="198" spans="1:20" s="157" customFormat="1" ht="17.100000000000001" hidden="1" customHeight="1" x14ac:dyDescent="0.2">
      <c r="A198" s="162" t="s">
        <v>251</v>
      </c>
      <c r="B198" s="165">
        <v>25733109.68</v>
      </c>
      <c r="C198" s="165">
        <v>25902120.130000003</v>
      </c>
      <c r="D198" s="165">
        <v>23558915.419999998</v>
      </c>
      <c r="E198" s="165">
        <v>26680254.449999996</v>
      </c>
      <c r="F198" s="165">
        <v>25703040.049999997</v>
      </c>
      <c r="G198" s="165">
        <v>27777794.930000003</v>
      </c>
      <c r="K198" s="162" t="s">
        <v>251</v>
      </c>
      <c r="L198" s="165">
        <v>27280233.350000001</v>
      </c>
      <c r="M198" s="165">
        <v>27416089.540000007</v>
      </c>
      <c r="N198" s="165">
        <v>27626749.769999996</v>
      </c>
      <c r="O198" s="165">
        <v>26751524.559999999</v>
      </c>
      <c r="P198" s="165">
        <v>26292316.210000005</v>
      </c>
      <c r="Q198" s="165">
        <v>25853559.110000003</v>
      </c>
      <c r="R198"/>
      <c r="S198"/>
      <c r="T198"/>
    </row>
    <row r="199" spans="1:20" s="157" customFormat="1" ht="17.100000000000001" hidden="1" customHeight="1" x14ac:dyDescent="0.2">
      <c r="A199" s="169" t="s">
        <v>50</v>
      </c>
      <c r="B199" s="90">
        <v>10923265.450000001</v>
      </c>
      <c r="C199" s="90">
        <v>10935683.969999999</v>
      </c>
      <c r="D199" s="90">
        <v>9931135.2999999989</v>
      </c>
      <c r="E199" s="90">
        <v>11294672.399999999</v>
      </c>
      <c r="F199" s="90">
        <v>10887813.32</v>
      </c>
      <c r="G199" s="90">
        <v>11736401.449999999</v>
      </c>
      <c r="H199" s="90">
        <f t="shared" ref="H199:H212" si="9">SUM(B199:G199)</f>
        <v>65708971.890000001</v>
      </c>
      <c r="I199" s="90"/>
      <c r="J199" s="180"/>
      <c r="K199" s="169" t="s">
        <v>50</v>
      </c>
      <c r="L199" s="90">
        <v>11274470.33</v>
      </c>
      <c r="M199" s="90">
        <v>11548316.550000001</v>
      </c>
      <c r="N199" s="90">
        <v>11564110.35</v>
      </c>
      <c r="O199" s="90">
        <v>10961262.939999999</v>
      </c>
      <c r="P199" s="90">
        <v>10799693.170000002</v>
      </c>
      <c r="Q199" s="90">
        <v>10565432.83</v>
      </c>
      <c r="R199"/>
      <c r="S199"/>
      <c r="T199"/>
    </row>
    <row r="200" spans="1:20" s="157" customFormat="1" ht="17.100000000000001" hidden="1" customHeight="1" x14ac:dyDescent="0.2">
      <c r="A200" s="169" t="s">
        <v>178</v>
      </c>
      <c r="B200" s="90">
        <v>641705.34</v>
      </c>
      <c r="C200" s="90">
        <v>608629.66999999993</v>
      </c>
      <c r="D200" s="90">
        <v>545511.09</v>
      </c>
      <c r="E200" s="90">
        <v>619640.76</v>
      </c>
      <c r="F200" s="90">
        <v>645302.18999999994</v>
      </c>
      <c r="G200" s="90">
        <v>721437.21</v>
      </c>
      <c r="H200" s="90">
        <f t="shared" si="9"/>
        <v>3782226.2599999993</v>
      </c>
      <c r="I200" s="90"/>
      <c r="J200" s="180"/>
      <c r="K200" s="169" t="s">
        <v>178</v>
      </c>
      <c r="L200" s="90">
        <v>718582.29</v>
      </c>
      <c r="M200" s="90">
        <v>695295.72</v>
      </c>
      <c r="N200" s="90">
        <v>707250.35</v>
      </c>
      <c r="O200" s="90">
        <v>670374.57999999996</v>
      </c>
      <c r="P200" s="90">
        <v>684532.55999999994</v>
      </c>
      <c r="Q200" s="90">
        <v>638526.32999999996</v>
      </c>
      <c r="R200"/>
      <c r="S200"/>
      <c r="T200"/>
    </row>
    <row r="201" spans="1:20" s="157" customFormat="1" ht="17.100000000000001" hidden="1" customHeight="1" x14ac:dyDescent="0.2">
      <c r="A201" s="169" t="s">
        <v>179</v>
      </c>
      <c r="B201" s="90">
        <v>748514.49</v>
      </c>
      <c r="C201" s="90">
        <v>707320.09</v>
      </c>
      <c r="D201" s="90">
        <v>657286.96</v>
      </c>
      <c r="E201" s="90">
        <v>755250.67</v>
      </c>
      <c r="F201" s="90">
        <v>733309.7</v>
      </c>
      <c r="G201" s="90">
        <v>775339.32000000007</v>
      </c>
      <c r="H201" s="90">
        <f t="shared" si="9"/>
        <v>4377021.2300000004</v>
      </c>
      <c r="I201" s="90"/>
      <c r="J201" s="180"/>
      <c r="K201" s="169" t="s">
        <v>179</v>
      </c>
      <c r="L201" s="90">
        <v>796626.31</v>
      </c>
      <c r="M201" s="90">
        <v>799465.79</v>
      </c>
      <c r="N201" s="90">
        <v>785093.7</v>
      </c>
      <c r="O201" s="90">
        <v>780586.36</v>
      </c>
      <c r="P201" s="90">
        <v>770198.91</v>
      </c>
      <c r="Q201" s="90">
        <v>733610.56</v>
      </c>
      <c r="R201"/>
      <c r="S201"/>
      <c r="T201"/>
    </row>
    <row r="202" spans="1:20" s="157" customFormat="1" ht="17.100000000000001" hidden="1" customHeight="1" x14ac:dyDescent="0.2">
      <c r="A202" s="143" t="s">
        <v>180</v>
      </c>
      <c r="B202" s="480">
        <v>388553.46</v>
      </c>
      <c r="C202" s="480">
        <v>325798.89</v>
      </c>
      <c r="D202" s="480">
        <v>311560.17</v>
      </c>
      <c r="E202" s="480">
        <v>365671.28</v>
      </c>
      <c r="F202" s="480">
        <v>395954.68</v>
      </c>
      <c r="G202" s="480">
        <v>416451.74</v>
      </c>
      <c r="H202" s="90">
        <f t="shared" si="9"/>
        <v>2203990.2199999997</v>
      </c>
      <c r="I202" s="90"/>
      <c r="J202" s="180"/>
      <c r="K202" s="169" t="s">
        <v>180</v>
      </c>
      <c r="L202" s="90">
        <v>402946.94</v>
      </c>
      <c r="M202" s="90">
        <v>394409.93</v>
      </c>
      <c r="N202" s="90">
        <v>385249.43</v>
      </c>
      <c r="O202" s="90">
        <v>407783.38</v>
      </c>
      <c r="P202" s="90">
        <v>432957.71</v>
      </c>
      <c r="Q202" s="90">
        <v>402725.25</v>
      </c>
      <c r="R202"/>
      <c r="S202"/>
      <c r="T202"/>
    </row>
    <row r="203" spans="1:20" s="157" customFormat="1" ht="17.100000000000001" hidden="1" customHeight="1" x14ac:dyDescent="0.2">
      <c r="A203" s="143" t="s">
        <v>181</v>
      </c>
      <c r="B203" s="480">
        <v>2410846.59</v>
      </c>
      <c r="C203" s="480">
        <v>3005481.22</v>
      </c>
      <c r="D203" s="480">
        <v>2143551.54</v>
      </c>
      <c r="E203" s="480">
        <v>2728625.78</v>
      </c>
      <c r="F203" s="480">
        <v>2352339.9</v>
      </c>
      <c r="G203" s="480">
        <v>2739739.33</v>
      </c>
      <c r="H203" s="90">
        <f t="shared" si="9"/>
        <v>15380584.360000001</v>
      </c>
      <c r="I203" s="90"/>
      <c r="J203" s="180"/>
      <c r="K203" s="169" t="s">
        <v>181</v>
      </c>
      <c r="L203" s="90">
        <v>2812290.24</v>
      </c>
      <c r="M203" s="90">
        <v>2521986.13</v>
      </c>
      <c r="N203" s="90">
        <v>2945306.12</v>
      </c>
      <c r="O203" s="90">
        <v>3024961.03</v>
      </c>
      <c r="P203" s="90">
        <v>2781035.74</v>
      </c>
      <c r="Q203" s="90">
        <v>3017575.97</v>
      </c>
      <c r="R203"/>
      <c r="S203"/>
      <c r="T203"/>
    </row>
    <row r="204" spans="1:20" s="157" customFormat="1" ht="17.100000000000001" hidden="1" customHeight="1" x14ac:dyDescent="0.2">
      <c r="A204" s="143" t="s">
        <v>182</v>
      </c>
      <c r="B204" s="480">
        <v>465906.36</v>
      </c>
      <c r="C204" s="480">
        <v>440981.43</v>
      </c>
      <c r="D204" s="480">
        <v>450202.43</v>
      </c>
      <c r="E204" s="480">
        <v>465787.63</v>
      </c>
      <c r="F204" s="480">
        <v>459732.62</v>
      </c>
      <c r="G204" s="480">
        <v>506136.53</v>
      </c>
      <c r="H204" s="90">
        <f t="shared" si="9"/>
        <v>2788747</v>
      </c>
      <c r="I204" s="90"/>
      <c r="J204" s="180"/>
      <c r="K204" s="169" t="s">
        <v>182</v>
      </c>
      <c r="L204" s="90">
        <v>494338.68000000005</v>
      </c>
      <c r="M204" s="90">
        <v>506068.85000000003</v>
      </c>
      <c r="N204" s="90">
        <v>514779.93000000005</v>
      </c>
      <c r="O204" s="90">
        <v>488019.78</v>
      </c>
      <c r="P204" s="90">
        <v>479961.10000000003</v>
      </c>
      <c r="Q204" s="90">
        <v>445219.95</v>
      </c>
      <c r="R204"/>
      <c r="S204"/>
      <c r="T204"/>
    </row>
    <row r="205" spans="1:20" s="157" customFormat="1" ht="17.100000000000001" hidden="1" customHeight="1" x14ac:dyDescent="0.2">
      <c r="A205" s="143" t="s">
        <v>183</v>
      </c>
      <c r="B205" s="480">
        <v>710855.48</v>
      </c>
      <c r="C205" s="480">
        <v>689591.55</v>
      </c>
      <c r="D205" s="480">
        <v>670246.86</v>
      </c>
      <c r="E205" s="480">
        <v>748724.53</v>
      </c>
      <c r="F205" s="480">
        <v>756315.99</v>
      </c>
      <c r="G205" s="480">
        <v>820755.1</v>
      </c>
      <c r="H205" s="90">
        <f t="shared" si="9"/>
        <v>4396489.51</v>
      </c>
      <c r="I205" s="90"/>
      <c r="J205" s="180"/>
      <c r="K205" s="169" t="s">
        <v>183</v>
      </c>
      <c r="L205" s="90">
        <v>830724.52</v>
      </c>
      <c r="M205" s="90">
        <v>850015.45</v>
      </c>
      <c r="N205" s="90">
        <v>857256.34000000008</v>
      </c>
      <c r="O205" s="90">
        <v>822042.55</v>
      </c>
      <c r="P205" s="90">
        <v>831290.83000000007</v>
      </c>
      <c r="Q205" s="90">
        <v>788006.16999999993</v>
      </c>
      <c r="R205"/>
      <c r="S205"/>
      <c r="T205"/>
    </row>
    <row r="206" spans="1:20" s="157" customFormat="1" ht="17.100000000000001" hidden="1" customHeight="1" x14ac:dyDescent="0.2">
      <c r="A206" s="143" t="s">
        <v>184</v>
      </c>
      <c r="B206" s="480">
        <v>199875.38</v>
      </c>
      <c r="C206" s="480">
        <v>184201.84</v>
      </c>
      <c r="D206" s="480">
        <v>180954.3</v>
      </c>
      <c r="E206" s="480">
        <v>200384.95</v>
      </c>
      <c r="F206" s="480">
        <v>194207.3</v>
      </c>
      <c r="G206" s="480">
        <v>212214.25</v>
      </c>
      <c r="H206" s="90">
        <f t="shared" si="9"/>
        <v>1171838.02</v>
      </c>
      <c r="I206" s="90"/>
      <c r="J206" s="180"/>
      <c r="K206" s="169" t="s">
        <v>184</v>
      </c>
      <c r="L206" s="90">
        <v>187473.37</v>
      </c>
      <c r="M206" s="90">
        <v>212466.91999999998</v>
      </c>
      <c r="N206" s="90">
        <v>231659.4</v>
      </c>
      <c r="O206" s="90">
        <v>232072.41</v>
      </c>
      <c r="P206" s="90">
        <v>209400.59</v>
      </c>
      <c r="Q206" s="90">
        <v>210110.41999999998</v>
      </c>
      <c r="R206"/>
      <c r="S206"/>
      <c r="T206"/>
    </row>
    <row r="207" spans="1:20" s="157" customFormat="1" ht="17.100000000000001" hidden="1" customHeight="1" x14ac:dyDescent="0.2">
      <c r="A207" s="143" t="s">
        <v>185</v>
      </c>
      <c r="B207" s="480">
        <v>173327.5</v>
      </c>
      <c r="C207" s="480">
        <v>154170.5</v>
      </c>
      <c r="D207" s="480">
        <v>142907.5</v>
      </c>
      <c r="E207" s="480">
        <v>173853.5</v>
      </c>
      <c r="F207" s="480">
        <v>171471.5</v>
      </c>
      <c r="G207" s="480">
        <v>179183.5</v>
      </c>
      <c r="H207" s="90">
        <f t="shared" si="9"/>
        <v>994914</v>
      </c>
      <c r="I207" s="90"/>
      <c r="J207" s="180"/>
      <c r="K207" s="169" t="s">
        <v>185</v>
      </c>
      <c r="L207" s="90">
        <v>187028.5</v>
      </c>
      <c r="M207" s="90">
        <v>183235.5</v>
      </c>
      <c r="N207" s="90">
        <v>175697.5</v>
      </c>
      <c r="O207" s="90">
        <v>179541.5</v>
      </c>
      <c r="P207" s="90">
        <v>183628.5</v>
      </c>
      <c r="Q207" s="90">
        <v>165660.5</v>
      </c>
      <c r="R207"/>
      <c r="S207"/>
      <c r="T207"/>
    </row>
    <row r="208" spans="1:20" s="157" customFormat="1" ht="17.100000000000001" hidden="1" customHeight="1" x14ac:dyDescent="0.2">
      <c r="A208" s="143" t="s">
        <v>53</v>
      </c>
      <c r="B208" s="480">
        <v>5185795.03</v>
      </c>
      <c r="C208" s="480">
        <v>5270690.3899999997</v>
      </c>
      <c r="D208" s="480">
        <v>4812646.43</v>
      </c>
      <c r="E208" s="480">
        <v>5425617.7899999991</v>
      </c>
      <c r="F208" s="480">
        <v>5363470.76</v>
      </c>
      <c r="G208" s="480">
        <v>5627030.5300000003</v>
      </c>
      <c r="H208" s="90">
        <f t="shared" si="9"/>
        <v>31685250.93</v>
      </c>
      <c r="I208" s="90"/>
      <c r="J208" s="180"/>
      <c r="K208" s="169" t="s">
        <v>53</v>
      </c>
      <c r="L208" s="90">
        <v>5563095.0700000003</v>
      </c>
      <c r="M208" s="90">
        <v>5509135.3499999996</v>
      </c>
      <c r="N208" s="90">
        <v>5548210.9100000001</v>
      </c>
      <c r="O208" s="90">
        <v>5357912.0399999991</v>
      </c>
      <c r="P208" s="90">
        <v>5397293.7500000009</v>
      </c>
      <c r="Q208" s="90">
        <v>5227054.8000000007</v>
      </c>
      <c r="R208"/>
      <c r="S208"/>
      <c r="T208"/>
    </row>
    <row r="209" spans="1:20" s="157" customFormat="1" ht="17.100000000000001" hidden="1" customHeight="1" x14ac:dyDescent="0.2">
      <c r="A209" s="143" t="s">
        <v>54</v>
      </c>
      <c r="B209" s="480">
        <v>1085939.81</v>
      </c>
      <c r="C209" s="480">
        <v>1098699.03</v>
      </c>
      <c r="D209" s="480">
        <v>1009285.28</v>
      </c>
      <c r="E209" s="480">
        <v>1151322.8500000001</v>
      </c>
      <c r="F209" s="480">
        <v>1155638.8999999999</v>
      </c>
      <c r="G209" s="480">
        <v>1224546.1499999999</v>
      </c>
      <c r="H209" s="90">
        <f t="shared" si="9"/>
        <v>6725432.0200000014</v>
      </c>
      <c r="I209" s="90"/>
      <c r="J209" s="180"/>
      <c r="K209" s="169" t="s">
        <v>54</v>
      </c>
      <c r="L209" s="90">
        <v>1173591.06</v>
      </c>
      <c r="M209" s="90">
        <v>1248354.98</v>
      </c>
      <c r="N209" s="90">
        <v>1177476.74</v>
      </c>
      <c r="O209" s="90">
        <v>1144750.4700000002</v>
      </c>
      <c r="P209" s="90">
        <v>1170532.0899999999</v>
      </c>
      <c r="Q209" s="90">
        <v>1113638.9099999999</v>
      </c>
      <c r="R209"/>
      <c r="S209"/>
      <c r="T209"/>
    </row>
    <row r="210" spans="1:20" s="157" customFormat="1" ht="17.100000000000001" hidden="1" customHeight="1" x14ac:dyDescent="0.2">
      <c r="A210" s="169" t="s">
        <v>186</v>
      </c>
      <c r="B210" s="90">
        <v>506058.64</v>
      </c>
      <c r="C210" s="90">
        <v>487073.03</v>
      </c>
      <c r="D210" s="90">
        <v>460367.81999999995</v>
      </c>
      <c r="E210" s="90">
        <v>514823.66000000003</v>
      </c>
      <c r="F210" s="90">
        <v>489542.68000000005</v>
      </c>
      <c r="G210" s="90">
        <v>514622.61</v>
      </c>
      <c r="H210" s="90">
        <f t="shared" si="9"/>
        <v>2972488.44</v>
      </c>
      <c r="I210" s="90"/>
      <c r="J210" s="180"/>
      <c r="K210" s="169" t="s">
        <v>186</v>
      </c>
      <c r="L210" s="90">
        <v>534134.27</v>
      </c>
      <c r="M210" s="90">
        <v>530900.56000000006</v>
      </c>
      <c r="N210" s="90">
        <v>531086.54</v>
      </c>
      <c r="O210" s="90">
        <v>478319.14</v>
      </c>
      <c r="P210" s="90">
        <v>506819.1</v>
      </c>
      <c r="Q210" s="90">
        <v>472548.11</v>
      </c>
      <c r="R210"/>
      <c r="S210"/>
      <c r="T210"/>
    </row>
    <row r="211" spans="1:20" s="157" customFormat="1" ht="17.100000000000001" hidden="1" customHeight="1" x14ac:dyDescent="0.2">
      <c r="A211" s="169" t="s">
        <v>187</v>
      </c>
      <c r="B211" s="90">
        <v>352851.75</v>
      </c>
      <c r="C211" s="90">
        <v>358497.28000000003</v>
      </c>
      <c r="D211" s="90">
        <v>343403.47</v>
      </c>
      <c r="E211" s="90">
        <v>365966.74</v>
      </c>
      <c r="F211" s="90">
        <v>362455.47</v>
      </c>
      <c r="G211" s="90">
        <v>375689.75</v>
      </c>
      <c r="H211" s="90">
        <f t="shared" si="9"/>
        <v>2158864.46</v>
      </c>
      <c r="I211" s="90"/>
      <c r="J211" s="180"/>
      <c r="K211" s="169" t="s">
        <v>187</v>
      </c>
      <c r="L211" s="90">
        <v>390521.63</v>
      </c>
      <c r="M211" s="90">
        <v>400035.3</v>
      </c>
      <c r="N211" s="90">
        <v>364890.67</v>
      </c>
      <c r="O211" s="90">
        <v>385342.51</v>
      </c>
      <c r="P211" s="90">
        <v>367858.25</v>
      </c>
      <c r="Q211" s="90">
        <v>358173.17</v>
      </c>
      <c r="R211"/>
      <c r="S211"/>
      <c r="T211"/>
    </row>
    <row r="212" spans="1:20" s="157" customFormat="1" ht="17.100000000000001" hidden="1" customHeight="1" x14ac:dyDescent="0.2">
      <c r="A212" s="169" t="s">
        <v>207</v>
      </c>
      <c r="B212" s="90">
        <v>1939614.4000000001</v>
      </c>
      <c r="C212" s="90">
        <v>1635301.2399999998</v>
      </c>
      <c r="D212" s="90">
        <v>1899856.27</v>
      </c>
      <c r="E212" s="90">
        <v>1869911.9100000001</v>
      </c>
      <c r="F212" s="90">
        <v>1735485.04</v>
      </c>
      <c r="G212" s="90">
        <v>1928247.46</v>
      </c>
      <c r="H212" s="90">
        <f t="shared" si="9"/>
        <v>11008416.32</v>
      </c>
      <c r="I212" s="90"/>
      <c r="J212" s="180"/>
      <c r="K212" s="169" t="s">
        <v>207</v>
      </c>
      <c r="L212" s="90">
        <v>1914410.14</v>
      </c>
      <c r="M212" s="90">
        <v>2016402.5099999998</v>
      </c>
      <c r="N212" s="90">
        <v>1838681.7899999998</v>
      </c>
      <c r="O212" s="90">
        <v>1818555.8699999999</v>
      </c>
      <c r="P212" s="90">
        <v>1677113.9100000001</v>
      </c>
      <c r="Q212" s="90">
        <v>1715276.14</v>
      </c>
      <c r="R212"/>
      <c r="S212"/>
      <c r="T212"/>
    </row>
    <row r="213" spans="1:20" s="157" customFormat="1" ht="5.25" hidden="1" customHeight="1" x14ac:dyDescent="0.2">
      <c r="A213" s="172"/>
      <c r="B213" s="173"/>
      <c r="C213" s="174"/>
      <c r="D213" s="174"/>
      <c r="E213" s="174"/>
      <c r="F213" s="174"/>
      <c r="G213" s="174"/>
      <c r="K213" s="172"/>
      <c r="L213" s="174"/>
      <c r="M213" s="174"/>
      <c r="N213" s="174"/>
      <c r="O213" s="174"/>
      <c r="P213" s="174"/>
      <c r="Q213" s="174"/>
      <c r="R213"/>
      <c r="S213"/>
      <c r="T213"/>
    </row>
    <row r="214" spans="1:20" s="157" customFormat="1" ht="11.1" hidden="1" customHeight="1" x14ac:dyDescent="0.2">
      <c r="A214" s="186"/>
      <c r="C214" s="175"/>
      <c r="G214" s="348" t="s">
        <v>175</v>
      </c>
      <c r="K214" s="186"/>
      <c r="Q214" s="348" t="s">
        <v>175</v>
      </c>
      <c r="R214"/>
      <c r="S214"/>
      <c r="T214"/>
    </row>
    <row r="215" spans="1:20" s="157" customFormat="1" ht="13.5" x14ac:dyDescent="0.2">
      <c r="A215" s="650" t="s">
        <v>312</v>
      </c>
      <c r="B215" s="650"/>
      <c r="C215" s="650"/>
      <c r="D215" s="650"/>
      <c r="E215" s="650"/>
      <c r="F215" s="650"/>
      <c r="G215" s="650"/>
      <c r="K215" s="650" t="str">
        <f>A215</f>
        <v>16.5 PUNO: CONSUMO MENSUAL DE ENERGÍA ELÉCTRICA, SEGÚN LOCALIDADES, 2020 - 2024</v>
      </c>
      <c r="L215" s="650"/>
      <c r="M215" s="650"/>
      <c r="N215" s="650"/>
      <c r="O215" s="650"/>
      <c r="P215" s="650"/>
      <c r="Q215" s="650"/>
      <c r="R215"/>
      <c r="S215"/>
      <c r="T215"/>
    </row>
    <row r="216" spans="1:20" s="157" customFormat="1" ht="10.5" customHeight="1" x14ac:dyDescent="0.2">
      <c r="A216" s="190" t="s">
        <v>314</v>
      </c>
      <c r="B216" s="190"/>
      <c r="C216" s="190"/>
      <c r="D216" s="190"/>
      <c r="K216" s="190" t="s">
        <v>314</v>
      </c>
      <c r="L216" s="190"/>
      <c r="M216" s="190"/>
      <c r="N216" s="190"/>
      <c r="R216"/>
      <c r="S216"/>
      <c r="T216"/>
    </row>
    <row r="217" spans="1:20" s="157" customFormat="1" ht="5.0999999999999996" customHeight="1" x14ac:dyDescent="0.2">
      <c r="A217" s="158"/>
      <c r="B217" s="158"/>
      <c r="C217" s="158"/>
      <c r="D217" s="158"/>
      <c r="K217" s="158"/>
      <c r="P217" s="159"/>
      <c r="Q217" s="177"/>
      <c r="R217"/>
      <c r="S217"/>
      <c r="T217"/>
    </row>
    <row r="218" spans="1:20" s="157" customFormat="1" ht="9.75" customHeight="1" x14ac:dyDescent="0.2">
      <c r="A218" s="648" t="s">
        <v>313</v>
      </c>
      <c r="B218" s="653" t="s">
        <v>21</v>
      </c>
      <c r="C218" s="651" t="s">
        <v>22</v>
      </c>
      <c r="D218" s="651" t="s">
        <v>23</v>
      </c>
      <c r="E218" s="651" t="s">
        <v>26</v>
      </c>
      <c r="F218" s="651" t="s">
        <v>27</v>
      </c>
      <c r="G218" s="651" t="s">
        <v>28</v>
      </c>
      <c r="K218" s="648" t="s">
        <v>313</v>
      </c>
      <c r="L218" s="651" t="s">
        <v>29</v>
      </c>
      <c r="M218" s="651" t="s">
        <v>30</v>
      </c>
      <c r="N218" s="651" t="s">
        <v>31</v>
      </c>
      <c r="O218" s="651" t="s">
        <v>32</v>
      </c>
      <c r="P218" s="651" t="s">
        <v>33</v>
      </c>
      <c r="Q218" s="651" t="s">
        <v>34</v>
      </c>
      <c r="R218"/>
      <c r="S218"/>
      <c r="T218"/>
    </row>
    <row r="219" spans="1:20" s="157" customFormat="1" ht="6.75" customHeight="1" x14ac:dyDescent="0.2">
      <c r="A219" s="649"/>
      <c r="B219" s="654"/>
      <c r="C219" s="652"/>
      <c r="D219" s="652"/>
      <c r="E219" s="652"/>
      <c r="F219" s="652"/>
      <c r="G219" s="652"/>
      <c r="K219" s="649"/>
      <c r="L219" s="652"/>
      <c r="M219" s="652"/>
      <c r="N219" s="652"/>
      <c r="O219" s="652"/>
      <c r="P219" s="652"/>
      <c r="Q219" s="652"/>
      <c r="R219"/>
      <c r="S219"/>
      <c r="T219"/>
    </row>
    <row r="220" spans="1:20" s="157" customFormat="1" ht="5.0999999999999996" customHeight="1" x14ac:dyDescent="0.2">
      <c r="A220" s="594"/>
      <c r="B220" s="603"/>
      <c r="C220" s="603"/>
      <c r="D220" s="603"/>
      <c r="E220" s="603"/>
      <c r="F220" s="603"/>
      <c r="G220" s="603"/>
      <c r="K220" s="594"/>
      <c r="L220" s="603"/>
      <c r="M220" s="603"/>
      <c r="N220" s="603"/>
      <c r="O220" s="603"/>
      <c r="P220" s="603"/>
      <c r="Q220" s="603"/>
      <c r="R220"/>
      <c r="S220"/>
      <c r="T220"/>
    </row>
    <row r="221" spans="1:20" s="157" customFormat="1" ht="17.100000000000001" customHeight="1" x14ac:dyDescent="0.2">
      <c r="A221" s="162">
        <v>2020</v>
      </c>
      <c r="B221" s="163"/>
      <c r="C221" s="163"/>
      <c r="D221" s="163"/>
      <c r="E221" s="163"/>
      <c r="F221" s="163"/>
      <c r="G221" s="163"/>
      <c r="K221" s="162">
        <v>2020</v>
      </c>
      <c r="L221" s="163"/>
      <c r="M221" s="163"/>
      <c r="N221" s="163"/>
      <c r="O221" s="163"/>
      <c r="P221" s="163"/>
      <c r="Q221" s="164"/>
      <c r="R221"/>
      <c r="S221"/>
      <c r="T221"/>
    </row>
    <row r="222" spans="1:20" s="157" customFormat="1" ht="17.100000000000001" customHeight="1" x14ac:dyDescent="0.2">
      <c r="A222" s="162" t="s">
        <v>251</v>
      </c>
      <c r="B222" s="165">
        <v>26565984.16</v>
      </c>
      <c r="C222" s="165">
        <v>26337871.199999999</v>
      </c>
      <c r="D222" s="165">
        <v>24693698.390000001</v>
      </c>
      <c r="E222" s="165">
        <v>23094819.460000001</v>
      </c>
      <c r="F222" s="165">
        <v>19554169.077786222</v>
      </c>
      <c r="G222" s="165">
        <v>21389750.960000008</v>
      </c>
      <c r="K222" s="162" t="s">
        <v>251</v>
      </c>
      <c r="L222" s="165">
        <v>22573340.939296097</v>
      </c>
      <c r="M222" s="165">
        <v>24953153.698185865</v>
      </c>
      <c r="N222" s="165">
        <v>24916090.480000004</v>
      </c>
      <c r="O222" s="165">
        <v>26133348.566377278</v>
      </c>
      <c r="P222" s="165">
        <v>26644215.369188026</v>
      </c>
      <c r="Q222" s="165">
        <v>28020555.560000006</v>
      </c>
      <c r="R222"/>
      <c r="S222"/>
      <c r="T222"/>
    </row>
    <row r="223" spans="1:20" s="157" customFormat="1" ht="17.100000000000001" customHeight="1" x14ac:dyDescent="0.2">
      <c r="A223" s="169" t="s">
        <v>50</v>
      </c>
      <c r="B223" s="90">
        <v>10960646.93</v>
      </c>
      <c r="C223" s="90">
        <v>10748083.640000001</v>
      </c>
      <c r="D223" s="90">
        <v>10645883.779999999</v>
      </c>
      <c r="E223" s="90">
        <v>9941052.7599999998</v>
      </c>
      <c r="F223" s="90">
        <v>8116328.7699999996</v>
      </c>
      <c r="G223" s="90">
        <v>9150652.4700000007</v>
      </c>
      <c r="H223" s="90">
        <f t="shared" ref="H223:H237" si="10">SUM(B223:G223)</f>
        <v>59562648.349999994</v>
      </c>
      <c r="I223" s="90"/>
      <c r="J223" s="180"/>
      <c r="K223" s="169" t="s">
        <v>50</v>
      </c>
      <c r="L223" s="90">
        <v>9687228.6500000004</v>
      </c>
      <c r="M223" s="90">
        <v>10304864.170000002</v>
      </c>
      <c r="N223" s="90">
        <v>9853031.6300000008</v>
      </c>
      <c r="O223" s="90">
        <v>10551562.400000002</v>
      </c>
      <c r="P223" s="90">
        <v>10943722.290000001</v>
      </c>
      <c r="Q223" s="90">
        <v>10578152.370000001</v>
      </c>
      <c r="R223"/>
      <c r="S223"/>
      <c r="T223"/>
    </row>
    <row r="224" spans="1:20" s="157" customFormat="1" ht="17.100000000000001" customHeight="1" x14ac:dyDescent="0.2">
      <c r="A224" s="169" t="s">
        <v>178</v>
      </c>
      <c r="B224" s="90">
        <v>629984.92999999993</v>
      </c>
      <c r="C224" s="90">
        <v>611721.59</v>
      </c>
      <c r="D224" s="90">
        <v>672269.13</v>
      </c>
      <c r="E224" s="90">
        <v>625377.26</v>
      </c>
      <c r="F224" s="90">
        <v>578800.44999999995</v>
      </c>
      <c r="G224" s="90">
        <v>662486.99</v>
      </c>
      <c r="H224" s="90">
        <f t="shared" si="10"/>
        <v>3780640.3500000006</v>
      </c>
      <c r="I224" s="90"/>
      <c r="J224" s="180"/>
      <c r="K224" s="169" t="s">
        <v>178</v>
      </c>
      <c r="L224" s="90">
        <v>656151.39</v>
      </c>
      <c r="M224" s="90">
        <v>714540.77</v>
      </c>
      <c r="N224" s="90">
        <v>781035.89</v>
      </c>
      <c r="O224" s="90">
        <v>798107.69</v>
      </c>
      <c r="P224" s="90">
        <v>849222.69</v>
      </c>
      <c r="Q224" s="90">
        <v>861414.73</v>
      </c>
      <c r="R224"/>
      <c r="S224"/>
      <c r="T224"/>
    </row>
    <row r="225" spans="1:20" s="157" customFormat="1" ht="17.100000000000001" customHeight="1" x14ac:dyDescent="0.2">
      <c r="A225" s="169" t="s">
        <v>179</v>
      </c>
      <c r="B225" s="90">
        <v>794939.8</v>
      </c>
      <c r="C225" s="90">
        <v>716441.61</v>
      </c>
      <c r="D225" s="90">
        <v>710131.7</v>
      </c>
      <c r="E225" s="90">
        <v>776458.35</v>
      </c>
      <c r="F225" s="90">
        <v>697871.71</v>
      </c>
      <c r="G225" s="90">
        <v>767116.15</v>
      </c>
      <c r="H225" s="90">
        <f t="shared" si="10"/>
        <v>4462959.32</v>
      </c>
      <c r="I225" s="90"/>
      <c r="J225" s="180"/>
      <c r="K225" s="169" t="s">
        <v>179</v>
      </c>
      <c r="L225" s="90">
        <v>802247.19</v>
      </c>
      <c r="M225" s="90">
        <v>813228.54</v>
      </c>
      <c r="N225" s="90">
        <v>821709.72</v>
      </c>
      <c r="O225" s="90">
        <v>838805.85</v>
      </c>
      <c r="P225" s="90">
        <v>833673.25</v>
      </c>
      <c r="Q225" s="90">
        <v>863489.83</v>
      </c>
      <c r="R225"/>
      <c r="S225"/>
      <c r="T225"/>
    </row>
    <row r="226" spans="1:20" s="157" customFormat="1" ht="17.100000000000001" customHeight="1" x14ac:dyDescent="0.2">
      <c r="A226" s="169" t="s">
        <v>180</v>
      </c>
      <c r="B226" s="90">
        <v>404408.59</v>
      </c>
      <c r="C226" s="90">
        <v>377380.79</v>
      </c>
      <c r="D226" s="90">
        <v>278109.49</v>
      </c>
      <c r="E226" s="90">
        <v>370596.4</v>
      </c>
      <c r="F226" s="90">
        <v>327952.5</v>
      </c>
      <c r="G226" s="90">
        <v>290538.90999999997</v>
      </c>
      <c r="H226" s="90">
        <f t="shared" si="10"/>
        <v>2048986.68</v>
      </c>
      <c r="I226" s="90"/>
      <c r="J226" s="180"/>
      <c r="K226" s="169" t="s">
        <v>180</v>
      </c>
      <c r="L226" s="90">
        <v>356779.02</v>
      </c>
      <c r="M226" s="90">
        <v>414563.46</v>
      </c>
      <c r="N226" s="90">
        <v>408269.43</v>
      </c>
      <c r="O226" s="90">
        <v>400082.01</v>
      </c>
      <c r="P226" s="90">
        <v>457216.01</v>
      </c>
      <c r="Q226" s="90">
        <v>420782.46</v>
      </c>
      <c r="R226"/>
      <c r="S226"/>
      <c r="T226"/>
    </row>
    <row r="227" spans="1:20" s="157" customFormat="1" ht="17.100000000000001" customHeight="1" x14ac:dyDescent="0.2">
      <c r="A227" s="169" t="s">
        <v>181</v>
      </c>
      <c r="B227" s="90">
        <v>2715804.67</v>
      </c>
      <c r="C227" s="90">
        <v>3114248.57</v>
      </c>
      <c r="D227" s="90">
        <v>1978663.7</v>
      </c>
      <c r="E227" s="90">
        <v>1295610.06</v>
      </c>
      <c r="F227" s="90">
        <v>625384.72</v>
      </c>
      <c r="G227" s="90">
        <v>537789.31000000006</v>
      </c>
      <c r="H227" s="90">
        <f>SUM(B227:G227)</f>
        <v>10267501.030000001</v>
      </c>
      <c r="I227" s="90"/>
      <c r="J227" s="180"/>
      <c r="K227" s="169" t="s">
        <v>181</v>
      </c>
      <c r="L227" s="90">
        <v>788135.14</v>
      </c>
      <c r="M227" s="90">
        <v>1646135.67</v>
      </c>
      <c r="N227" s="90">
        <v>1980962.37</v>
      </c>
      <c r="O227" s="90">
        <v>2542541.23</v>
      </c>
      <c r="P227" s="90">
        <v>2209036.41</v>
      </c>
      <c r="Q227" s="90">
        <v>3332897.68</v>
      </c>
      <c r="R227"/>
      <c r="S227"/>
      <c r="T227"/>
    </row>
    <row r="228" spans="1:20" s="157" customFormat="1" ht="17.100000000000001" customHeight="1" x14ac:dyDescent="0.2">
      <c r="A228" s="169" t="s">
        <v>182</v>
      </c>
      <c r="B228" s="90">
        <v>451859.53</v>
      </c>
      <c r="C228" s="90">
        <v>439399.25</v>
      </c>
      <c r="D228" s="90">
        <v>439447.87</v>
      </c>
      <c r="E228" s="90">
        <v>464850.57</v>
      </c>
      <c r="F228" s="90">
        <v>474727.73</v>
      </c>
      <c r="G228" s="90">
        <v>490179.42000000004</v>
      </c>
      <c r="H228" s="90">
        <f t="shared" si="10"/>
        <v>2760464.37</v>
      </c>
      <c r="I228" s="90"/>
      <c r="J228" s="180"/>
      <c r="K228" s="169" t="s">
        <v>182</v>
      </c>
      <c r="L228" s="90">
        <v>471942.26</v>
      </c>
      <c r="M228" s="90">
        <v>522591.02000000008</v>
      </c>
      <c r="N228" s="90">
        <v>510396.58999999997</v>
      </c>
      <c r="O228" s="90">
        <v>507676.64</v>
      </c>
      <c r="P228" s="90">
        <v>513622.66</v>
      </c>
      <c r="Q228" s="90">
        <v>507462.38</v>
      </c>
      <c r="R228"/>
      <c r="S228"/>
      <c r="T228"/>
    </row>
    <row r="229" spans="1:20" s="157" customFormat="1" ht="17.100000000000001" customHeight="1" x14ac:dyDescent="0.2">
      <c r="A229" s="169" t="s">
        <v>183</v>
      </c>
      <c r="B229" s="90">
        <v>776239.99</v>
      </c>
      <c r="C229" s="90">
        <v>749169.6</v>
      </c>
      <c r="D229" s="90">
        <v>704085.69</v>
      </c>
      <c r="E229" s="90">
        <v>718677</v>
      </c>
      <c r="F229" s="90">
        <v>672067.7</v>
      </c>
      <c r="G229" s="90">
        <v>712671.27</v>
      </c>
      <c r="H229" s="90">
        <f t="shared" si="10"/>
        <v>4332911.25</v>
      </c>
      <c r="I229" s="90"/>
      <c r="J229" s="180"/>
      <c r="K229" s="169" t="s">
        <v>183</v>
      </c>
      <c r="L229" s="90">
        <v>830668.63</v>
      </c>
      <c r="M229" s="90">
        <v>856113.41999999993</v>
      </c>
      <c r="N229" s="90">
        <v>859145.52</v>
      </c>
      <c r="O229" s="90">
        <v>828403.11</v>
      </c>
      <c r="P229" s="90">
        <v>884226.84000000008</v>
      </c>
      <c r="Q229" s="90">
        <v>815874.7</v>
      </c>
      <c r="R229"/>
      <c r="S229"/>
      <c r="T229"/>
    </row>
    <row r="230" spans="1:20" s="157" customFormat="1" ht="17.100000000000001" customHeight="1" x14ac:dyDescent="0.2">
      <c r="A230" s="169" t="s">
        <v>184</v>
      </c>
      <c r="B230" s="90">
        <v>201915.98</v>
      </c>
      <c r="C230" s="90">
        <v>222060.69</v>
      </c>
      <c r="D230" s="90">
        <v>200676.65</v>
      </c>
      <c r="E230" s="90">
        <v>209278.63</v>
      </c>
      <c r="F230" s="90">
        <v>196184.04</v>
      </c>
      <c r="G230" s="90">
        <v>167559.16</v>
      </c>
      <c r="H230" s="90">
        <f t="shared" si="10"/>
        <v>1197675.1500000001</v>
      </c>
      <c r="I230" s="90"/>
      <c r="J230" s="180"/>
      <c r="K230" s="169" t="s">
        <v>184</v>
      </c>
      <c r="L230" s="90">
        <v>199677.87</v>
      </c>
      <c r="M230" s="90">
        <v>206839.99</v>
      </c>
      <c r="N230" s="90">
        <v>211990.66999999998</v>
      </c>
      <c r="O230" s="90">
        <v>205192.57</v>
      </c>
      <c r="P230" s="90">
        <v>229897.37</v>
      </c>
      <c r="Q230" s="90">
        <v>211155.28</v>
      </c>
      <c r="R230"/>
      <c r="S230"/>
      <c r="T230"/>
    </row>
    <row r="231" spans="1:20" s="157" customFormat="1" ht="17.100000000000001" customHeight="1" x14ac:dyDescent="0.2">
      <c r="A231" s="169" t="s">
        <v>185</v>
      </c>
      <c r="B231" s="90">
        <v>182855.5</v>
      </c>
      <c r="C231" s="90">
        <v>167411.5</v>
      </c>
      <c r="D231" s="90">
        <v>160020.5</v>
      </c>
      <c r="E231" s="90">
        <v>167445.5</v>
      </c>
      <c r="F231" s="90">
        <v>163633.5</v>
      </c>
      <c r="G231" s="90">
        <v>151729.5</v>
      </c>
      <c r="H231" s="90">
        <f t="shared" si="10"/>
        <v>993096</v>
      </c>
      <c r="I231" s="90"/>
      <c r="J231" s="180"/>
      <c r="K231" s="169" t="s">
        <v>185</v>
      </c>
      <c r="L231" s="90">
        <v>163195.5</v>
      </c>
      <c r="M231" s="90">
        <v>185001.5</v>
      </c>
      <c r="N231" s="90">
        <v>184379.5</v>
      </c>
      <c r="O231" s="90">
        <v>188863.5</v>
      </c>
      <c r="P231" s="90">
        <v>202524.5</v>
      </c>
      <c r="Q231" s="90">
        <v>190102.5</v>
      </c>
      <c r="R231"/>
      <c r="S231"/>
      <c r="T231"/>
    </row>
    <row r="232" spans="1:20" s="157" customFormat="1" ht="17.100000000000001" customHeight="1" x14ac:dyDescent="0.2">
      <c r="A232" s="169" t="s">
        <v>53</v>
      </c>
      <c r="B232" s="90">
        <v>5442184.1399999997</v>
      </c>
      <c r="C232" s="90">
        <v>5335335.42</v>
      </c>
      <c r="D232" s="90">
        <v>5099125.57</v>
      </c>
      <c r="E232" s="90">
        <v>4641024.3500000006</v>
      </c>
      <c r="F232" s="90">
        <v>4086238.82</v>
      </c>
      <c r="G232" s="90">
        <v>4417328.2699999996</v>
      </c>
      <c r="H232" s="90">
        <f t="shared" si="10"/>
        <v>29021236.57</v>
      </c>
      <c r="I232" s="90"/>
      <c r="J232" s="180"/>
      <c r="K232" s="169" t="s">
        <v>53</v>
      </c>
      <c r="L232" s="90">
        <v>4451569.01</v>
      </c>
      <c r="M232" s="90">
        <v>4957499.41</v>
      </c>
      <c r="N232" s="90">
        <v>4963122.0900000008</v>
      </c>
      <c r="O232" s="90">
        <v>4876074.1499999994</v>
      </c>
      <c r="P232" s="90">
        <v>5077648.16</v>
      </c>
      <c r="Q232" s="90">
        <v>5001579.790000001</v>
      </c>
      <c r="R232"/>
      <c r="S232"/>
      <c r="T232"/>
    </row>
    <row r="233" spans="1:20" s="157" customFormat="1" ht="17.100000000000001" customHeight="1" x14ac:dyDescent="0.2">
      <c r="A233" s="169" t="s">
        <v>54</v>
      </c>
      <c r="B233" s="90">
        <v>1154937.04</v>
      </c>
      <c r="C233" s="90">
        <v>1128564.8500000001</v>
      </c>
      <c r="D233" s="90">
        <v>1070267.21</v>
      </c>
      <c r="E233" s="90">
        <v>1111171.04</v>
      </c>
      <c r="F233" s="90">
        <v>962033.81</v>
      </c>
      <c r="G233" s="90">
        <v>1069478.78</v>
      </c>
      <c r="H233" s="90">
        <f t="shared" si="10"/>
        <v>6496452.7300000014</v>
      </c>
      <c r="I233" s="90"/>
      <c r="J233" s="180"/>
      <c r="K233" s="169" t="s">
        <v>54</v>
      </c>
      <c r="L233" s="90">
        <v>1089829.1599999999</v>
      </c>
      <c r="M233" s="90">
        <v>1263992.3899999999</v>
      </c>
      <c r="N233" s="90">
        <v>1251081.8699999999</v>
      </c>
      <c r="O233" s="90">
        <v>1233019.6100000001</v>
      </c>
      <c r="P233" s="90">
        <v>1306634.01</v>
      </c>
      <c r="Q233" s="90">
        <v>1254095.18</v>
      </c>
      <c r="R233"/>
      <c r="S233"/>
      <c r="T233"/>
    </row>
    <row r="234" spans="1:20" s="157" customFormat="1" ht="17.100000000000001" customHeight="1" x14ac:dyDescent="0.2">
      <c r="A234" s="169" t="s">
        <v>186</v>
      </c>
      <c r="B234" s="90">
        <v>494710.76</v>
      </c>
      <c r="C234" s="90">
        <v>489270.76</v>
      </c>
      <c r="D234" s="90">
        <v>461188.05000000005</v>
      </c>
      <c r="E234" s="90">
        <v>469598.32999999996</v>
      </c>
      <c r="F234" s="90">
        <v>410361.78</v>
      </c>
      <c r="G234" s="90">
        <v>433891.67</v>
      </c>
      <c r="H234" s="90">
        <f t="shared" si="10"/>
        <v>2759021.3499999996</v>
      </c>
      <c r="I234" s="90"/>
      <c r="J234" s="180"/>
      <c r="K234" s="169" t="s">
        <v>186</v>
      </c>
      <c r="L234" s="90">
        <v>446094.07999999996</v>
      </c>
      <c r="M234" s="90">
        <v>507015.62</v>
      </c>
      <c r="N234" s="90">
        <v>513385.07000000007</v>
      </c>
      <c r="O234" s="90">
        <v>524484.73</v>
      </c>
      <c r="P234" s="90">
        <v>539705.57000000007</v>
      </c>
      <c r="Q234" s="90">
        <v>524533.38</v>
      </c>
      <c r="R234"/>
      <c r="S234"/>
      <c r="T234"/>
    </row>
    <row r="235" spans="1:20" s="157" customFormat="1" ht="17.100000000000001" customHeight="1" x14ac:dyDescent="0.2">
      <c r="A235" s="169" t="s">
        <v>187</v>
      </c>
      <c r="B235" s="90">
        <v>369106.86</v>
      </c>
      <c r="C235" s="90">
        <v>364310.37</v>
      </c>
      <c r="D235" s="90">
        <v>384572.47</v>
      </c>
      <c r="E235" s="90">
        <v>366022.91000000003</v>
      </c>
      <c r="F235" s="90">
        <v>320949.53999999998</v>
      </c>
      <c r="G235" s="90">
        <v>367444.6</v>
      </c>
      <c r="H235" s="90">
        <f t="shared" si="10"/>
        <v>2172406.75</v>
      </c>
      <c r="I235" s="90"/>
      <c r="J235" s="180"/>
      <c r="K235" s="169" t="s">
        <v>187</v>
      </c>
      <c r="L235" s="90">
        <v>367322.55</v>
      </c>
      <c r="M235" s="90">
        <v>396225.14</v>
      </c>
      <c r="N235" s="90">
        <v>412659.22</v>
      </c>
      <c r="O235" s="90">
        <v>409651.96</v>
      </c>
      <c r="P235" s="90">
        <v>411509.6</v>
      </c>
      <c r="Q235" s="90">
        <v>404018.28</v>
      </c>
      <c r="R235"/>
      <c r="S235"/>
      <c r="T235"/>
    </row>
    <row r="236" spans="1:20" s="157" customFormat="1" ht="17.100000000000001" customHeight="1" x14ac:dyDescent="0.2">
      <c r="A236" s="169" t="s">
        <v>222</v>
      </c>
      <c r="B236" s="198" t="s">
        <v>44</v>
      </c>
      <c r="C236" s="90">
        <v>4123</v>
      </c>
      <c r="D236" s="90">
        <v>2813</v>
      </c>
      <c r="E236" s="90">
        <v>5932</v>
      </c>
      <c r="F236" s="90">
        <v>6516</v>
      </c>
      <c r="G236" s="90">
        <v>6047</v>
      </c>
      <c r="H236" s="90">
        <f t="shared" si="10"/>
        <v>25431</v>
      </c>
      <c r="I236" s="90"/>
      <c r="J236" s="180"/>
      <c r="K236" s="169" t="s">
        <v>222</v>
      </c>
      <c r="L236" s="90">
        <v>5624</v>
      </c>
      <c r="M236" s="90">
        <v>6519</v>
      </c>
      <c r="N236" s="90">
        <v>7383</v>
      </c>
      <c r="O236" s="90">
        <v>6817</v>
      </c>
      <c r="P236" s="90">
        <v>7167</v>
      </c>
      <c r="Q236" s="90">
        <v>7597</v>
      </c>
      <c r="R236"/>
      <c r="S236"/>
      <c r="T236"/>
    </row>
    <row r="237" spans="1:20" s="157" customFormat="1" ht="17.100000000000001" customHeight="1" x14ac:dyDescent="0.2">
      <c r="A237" s="169" t="s">
        <v>207</v>
      </c>
      <c r="B237" s="90">
        <v>1986389.44</v>
      </c>
      <c r="C237" s="90">
        <v>1870349.5599999998</v>
      </c>
      <c r="D237" s="90">
        <v>1886443.58</v>
      </c>
      <c r="E237" s="90">
        <v>1931724.3</v>
      </c>
      <c r="F237" s="90">
        <v>1915118.0077862199</v>
      </c>
      <c r="G237" s="90">
        <v>2164837.46</v>
      </c>
      <c r="H237" s="90">
        <f t="shared" si="10"/>
        <v>11754862.347786222</v>
      </c>
      <c r="I237" s="90"/>
      <c r="J237" s="180"/>
      <c r="K237" s="169" t="s">
        <v>207</v>
      </c>
      <c r="L237" s="90">
        <v>2256876.4892960968</v>
      </c>
      <c r="M237" s="90">
        <v>2158023.5981858601</v>
      </c>
      <c r="N237" s="90">
        <v>2157537.91</v>
      </c>
      <c r="O237" s="90">
        <v>2222066.1163772801</v>
      </c>
      <c r="P237" s="90">
        <v>2178409.0091880234</v>
      </c>
      <c r="Q237" s="90">
        <v>3047400</v>
      </c>
      <c r="R237"/>
      <c r="S237"/>
      <c r="T237"/>
    </row>
    <row r="238" spans="1:20" s="157" customFormat="1" ht="5.0999999999999996" customHeight="1" x14ac:dyDescent="0.2">
      <c r="A238" s="172"/>
      <c r="B238" s="173"/>
      <c r="C238" s="174"/>
      <c r="D238" s="174"/>
      <c r="E238" s="174"/>
      <c r="F238" s="174"/>
      <c r="G238" s="174"/>
      <c r="K238" s="172"/>
      <c r="L238" s="174"/>
      <c r="M238" s="174"/>
      <c r="N238" s="174"/>
      <c r="O238" s="174"/>
      <c r="P238" s="174"/>
      <c r="Q238" s="174"/>
      <c r="R238"/>
      <c r="S238"/>
      <c r="T238"/>
    </row>
    <row r="239" spans="1:20" s="157" customFormat="1" ht="11.1" customHeight="1" x14ac:dyDescent="0.2">
      <c r="A239" s="186"/>
      <c r="C239" s="175"/>
      <c r="G239" s="348" t="s">
        <v>175</v>
      </c>
      <c r="K239" s="186"/>
      <c r="Q239" s="348" t="s">
        <v>175</v>
      </c>
      <c r="R239"/>
      <c r="S239"/>
      <c r="T239"/>
    </row>
    <row r="240" spans="1:20" s="157" customFormat="1" ht="13.5" x14ac:dyDescent="0.2">
      <c r="A240" s="650" t="str">
        <f>A215</f>
        <v>16.5 PUNO: CONSUMO MENSUAL DE ENERGÍA ELÉCTRICA, SEGÚN LOCALIDADES, 2020 - 2024</v>
      </c>
      <c r="B240" s="650"/>
      <c r="C240" s="650"/>
      <c r="D240" s="650"/>
      <c r="E240" s="650"/>
      <c r="F240" s="650"/>
      <c r="G240" s="650"/>
      <c r="K240" s="650" t="str">
        <f>K215</f>
        <v>16.5 PUNO: CONSUMO MENSUAL DE ENERGÍA ELÉCTRICA, SEGÚN LOCALIDADES, 2020 - 2024</v>
      </c>
      <c r="L240" s="650"/>
      <c r="M240" s="650"/>
      <c r="N240" s="650"/>
      <c r="O240" s="650"/>
      <c r="P240" s="650"/>
      <c r="Q240" s="650"/>
      <c r="R240"/>
      <c r="S240"/>
      <c r="T240"/>
    </row>
    <row r="241" spans="1:20" s="157" customFormat="1" ht="11.1" customHeight="1" x14ac:dyDescent="0.2">
      <c r="A241" s="190" t="s">
        <v>314</v>
      </c>
      <c r="B241" s="190"/>
      <c r="C241" s="190"/>
      <c r="D241" s="190"/>
      <c r="K241" s="190" t="s">
        <v>314</v>
      </c>
      <c r="L241" s="190"/>
      <c r="M241" s="190"/>
      <c r="N241" s="190"/>
      <c r="R241"/>
      <c r="S241"/>
      <c r="T241"/>
    </row>
    <row r="242" spans="1:20" s="157" customFormat="1" ht="5.0999999999999996" customHeight="1" x14ac:dyDescent="0.2">
      <c r="A242" s="158"/>
      <c r="B242" s="158"/>
      <c r="C242" s="158"/>
      <c r="D242" s="158"/>
      <c r="G242" s="348"/>
      <c r="K242" s="158"/>
      <c r="P242" s="159"/>
      <c r="Q242" s="177"/>
      <c r="R242"/>
      <c r="S242"/>
      <c r="T242"/>
    </row>
    <row r="243" spans="1:20" s="157" customFormat="1" ht="9" customHeight="1" x14ac:dyDescent="0.2">
      <c r="A243" s="648" t="s">
        <v>313</v>
      </c>
      <c r="B243" s="653" t="s">
        <v>21</v>
      </c>
      <c r="C243" s="651" t="s">
        <v>22</v>
      </c>
      <c r="D243" s="651" t="s">
        <v>23</v>
      </c>
      <c r="E243" s="651" t="s">
        <v>26</v>
      </c>
      <c r="F243" s="651" t="s">
        <v>27</v>
      </c>
      <c r="G243" s="651" t="s">
        <v>28</v>
      </c>
      <c r="K243" s="648" t="s">
        <v>313</v>
      </c>
      <c r="L243" s="651" t="s">
        <v>29</v>
      </c>
      <c r="M243" s="651" t="s">
        <v>30</v>
      </c>
      <c r="N243" s="651" t="s">
        <v>31</v>
      </c>
      <c r="O243" s="651" t="s">
        <v>32</v>
      </c>
      <c r="P243" s="651" t="s">
        <v>33</v>
      </c>
      <c r="Q243" s="651" t="s">
        <v>34</v>
      </c>
      <c r="R243"/>
      <c r="S243"/>
      <c r="T243"/>
    </row>
    <row r="244" spans="1:20" s="157" customFormat="1" ht="9.75" customHeight="1" x14ac:dyDescent="0.2">
      <c r="A244" s="649"/>
      <c r="B244" s="654"/>
      <c r="C244" s="652"/>
      <c r="D244" s="652"/>
      <c r="E244" s="652"/>
      <c r="F244" s="652"/>
      <c r="G244" s="652"/>
      <c r="K244" s="649"/>
      <c r="L244" s="652"/>
      <c r="M244" s="652"/>
      <c r="N244" s="652"/>
      <c r="O244" s="652"/>
      <c r="P244" s="652"/>
      <c r="Q244" s="652"/>
      <c r="R244"/>
      <c r="S244"/>
      <c r="T244"/>
    </row>
    <row r="245" spans="1:20" s="157" customFormat="1" ht="5.0999999999999996" customHeight="1" x14ac:dyDescent="0.2">
      <c r="A245" s="594"/>
      <c r="B245" s="603"/>
      <c r="C245" s="603"/>
      <c r="D245" s="603"/>
      <c r="E245" s="603"/>
      <c r="F245" s="603"/>
      <c r="G245" s="603"/>
      <c r="K245" s="594"/>
      <c r="L245" s="603"/>
      <c r="M245" s="603"/>
      <c r="N245" s="603"/>
      <c r="O245" s="603"/>
      <c r="P245" s="603"/>
      <c r="Q245" s="603"/>
      <c r="R245"/>
      <c r="S245"/>
      <c r="T245"/>
    </row>
    <row r="246" spans="1:20" s="157" customFormat="1" ht="17.100000000000001" customHeight="1" x14ac:dyDescent="0.2">
      <c r="A246" s="162">
        <v>2021</v>
      </c>
      <c r="B246" s="163"/>
      <c r="C246" s="163"/>
      <c r="D246" s="163"/>
      <c r="E246" s="163"/>
      <c r="F246" s="163"/>
      <c r="G246" s="163"/>
      <c r="K246" s="162">
        <v>2021</v>
      </c>
      <c r="L246" s="163"/>
      <c r="M246" s="163"/>
      <c r="N246" s="163"/>
      <c r="O246" s="163"/>
      <c r="P246" s="163"/>
      <c r="Q246" s="164"/>
      <c r="R246"/>
      <c r="S246"/>
      <c r="T246"/>
    </row>
    <row r="247" spans="1:20" s="157" customFormat="1" ht="17.100000000000001" customHeight="1" x14ac:dyDescent="0.2">
      <c r="A247" s="162" t="s">
        <v>251</v>
      </c>
      <c r="B247" s="347">
        <v>27103399.456528641</v>
      </c>
      <c r="C247" s="347">
        <v>26856508.04122895</v>
      </c>
      <c r="D247" s="347">
        <v>25101031.493126284</v>
      </c>
      <c r="E247" s="347">
        <v>25416271.830000002</v>
      </c>
      <c r="F247" s="347">
        <v>25221483.18</v>
      </c>
      <c r="G247" s="347">
        <v>26573413.490000002</v>
      </c>
      <c r="K247" s="162" t="s">
        <v>251</v>
      </c>
      <c r="L247" s="165">
        <f t="shared" ref="L247:Q247" si="11">SUM(L248:L262)</f>
        <v>26390789.319999997</v>
      </c>
      <c r="M247" s="165">
        <f t="shared" si="11"/>
        <v>26561200.479999997</v>
      </c>
      <c r="N247" s="165">
        <f t="shared" si="11"/>
        <v>26712075.670000013</v>
      </c>
      <c r="O247" s="165">
        <f t="shared" si="11"/>
        <v>26182563.849999998</v>
      </c>
      <c r="P247" s="165">
        <f t="shared" si="11"/>
        <v>26155005.230000015</v>
      </c>
      <c r="Q247" s="165">
        <f t="shared" si="11"/>
        <v>26187571.159999996</v>
      </c>
      <c r="R247"/>
      <c r="S247"/>
      <c r="T247"/>
    </row>
    <row r="248" spans="1:20" s="157" customFormat="1" ht="17.100000000000001" customHeight="1" x14ac:dyDescent="0.2">
      <c r="A248" s="169" t="s">
        <v>50</v>
      </c>
      <c r="B248" s="198">
        <v>10998796</v>
      </c>
      <c r="C248" s="198">
        <v>10942207.75</v>
      </c>
      <c r="D248" s="198">
        <v>10095715.67</v>
      </c>
      <c r="E248" s="198">
        <v>10946215.300000001</v>
      </c>
      <c r="F248" s="198">
        <v>11165508.1</v>
      </c>
      <c r="G248" s="198">
        <v>11775081.120000001</v>
      </c>
      <c r="H248" s="90">
        <f>SUM(B248:G248)</f>
        <v>65923523.939999998</v>
      </c>
      <c r="I248" s="90"/>
      <c r="K248" s="169" t="s">
        <v>50</v>
      </c>
      <c r="L248" s="311">
        <v>11349743.9</v>
      </c>
      <c r="M248" s="311">
        <v>11604334.430000003</v>
      </c>
      <c r="N248" s="311">
        <v>11367152.480000004</v>
      </c>
      <c r="O248" s="311">
        <v>11108703.089999996</v>
      </c>
      <c r="P248" s="311">
        <v>11178492.750000006</v>
      </c>
      <c r="Q248" s="311">
        <v>11258514.530000001</v>
      </c>
      <c r="R248"/>
      <c r="S248"/>
      <c r="T248"/>
    </row>
    <row r="249" spans="1:20" s="157" customFormat="1" ht="17.100000000000001" customHeight="1" x14ac:dyDescent="0.2">
      <c r="A249" s="169" t="s">
        <v>178</v>
      </c>
      <c r="B249" s="198">
        <v>821572.40999999992</v>
      </c>
      <c r="C249" s="198">
        <v>841474.6399999999</v>
      </c>
      <c r="D249" s="198">
        <v>750575.39999999991</v>
      </c>
      <c r="E249" s="198">
        <v>823045.81</v>
      </c>
      <c r="F249" s="198">
        <v>882994.19</v>
      </c>
      <c r="G249" s="198">
        <v>922519.06</v>
      </c>
      <c r="H249" s="90"/>
      <c r="I249" s="90"/>
      <c r="K249" s="169" t="s">
        <v>178</v>
      </c>
      <c r="L249" s="311">
        <v>922716.72</v>
      </c>
      <c r="M249" s="311">
        <v>993188.77000000072</v>
      </c>
      <c r="N249" s="311">
        <v>978266.25999999943</v>
      </c>
      <c r="O249" s="311">
        <v>953124.96999999986</v>
      </c>
      <c r="P249" s="311">
        <v>961790.47000000172</v>
      </c>
      <c r="Q249" s="311">
        <v>889406.46999999986</v>
      </c>
      <c r="R249"/>
      <c r="S249"/>
      <c r="T249"/>
    </row>
    <row r="250" spans="1:20" s="157" customFormat="1" ht="17.100000000000001" customHeight="1" x14ac:dyDescent="0.2">
      <c r="A250" s="169" t="s">
        <v>179</v>
      </c>
      <c r="B250" s="198">
        <v>885741.54</v>
      </c>
      <c r="C250" s="198">
        <v>835296.34</v>
      </c>
      <c r="D250" s="198">
        <v>756907.19</v>
      </c>
      <c r="E250" s="198">
        <v>854206.92999999993</v>
      </c>
      <c r="F250" s="198">
        <v>817646.8</v>
      </c>
      <c r="G250" s="198">
        <v>898707.56</v>
      </c>
      <c r="H250" s="90">
        <f t="shared" ref="H250:H266" si="12">SUM(B250:G250)</f>
        <v>5048506.3599999994</v>
      </c>
      <c r="I250" s="90"/>
      <c r="K250" s="169" t="s">
        <v>179</v>
      </c>
      <c r="L250" s="311">
        <v>889673.67999999993</v>
      </c>
      <c r="M250" s="311">
        <v>897721.35999999952</v>
      </c>
      <c r="N250" s="311">
        <v>886370.54000000085</v>
      </c>
      <c r="O250" s="311">
        <v>868618.09999999881</v>
      </c>
      <c r="P250" s="311">
        <v>884137.7799999991</v>
      </c>
      <c r="Q250" s="311">
        <v>853880.12999999954</v>
      </c>
      <c r="R250"/>
      <c r="S250"/>
      <c r="T250"/>
    </row>
    <row r="251" spans="1:20" s="157" customFormat="1" ht="17.100000000000001" customHeight="1" x14ac:dyDescent="0.2">
      <c r="A251" s="169" t="s">
        <v>180</v>
      </c>
      <c r="B251" s="198">
        <v>443597.42</v>
      </c>
      <c r="C251" s="198">
        <v>444711.67999999999</v>
      </c>
      <c r="D251" s="198">
        <v>373688.96</v>
      </c>
      <c r="E251" s="198">
        <v>434933.46</v>
      </c>
      <c r="F251" s="198">
        <v>435084.75</v>
      </c>
      <c r="G251" s="198">
        <v>445430.37</v>
      </c>
      <c r="H251" s="90">
        <f t="shared" si="12"/>
        <v>2577446.64</v>
      </c>
      <c r="I251" s="90"/>
      <c r="K251" s="169" t="s">
        <v>180</v>
      </c>
      <c r="L251" s="311">
        <v>447226.17</v>
      </c>
      <c r="M251" s="311">
        <v>454486.39999999979</v>
      </c>
      <c r="N251" s="311">
        <v>462396.52999999997</v>
      </c>
      <c r="O251" s="311">
        <v>452567.07000000007</v>
      </c>
      <c r="P251" s="311">
        <v>442318.22999999986</v>
      </c>
      <c r="Q251" s="311">
        <v>434799.14999999985</v>
      </c>
      <c r="R251"/>
      <c r="S251"/>
      <c r="T251"/>
    </row>
    <row r="252" spans="1:20" s="157" customFormat="1" ht="17.100000000000001" customHeight="1" x14ac:dyDescent="0.2">
      <c r="A252" s="169" t="s">
        <v>181</v>
      </c>
      <c r="B252" s="198">
        <v>2401334.98</v>
      </c>
      <c r="C252" s="198">
        <v>2778479.38</v>
      </c>
      <c r="D252" s="198">
        <v>2559567.9900000002</v>
      </c>
      <c r="E252" s="198">
        <v>3167580.29</v>
      </c>
      <c r="F252" s="198">
        <v>2786400.12</v>
      </c>
      <c r="G252" s="198">
        <v>2946984.35</v>
      </c>
      <c r="H252" s="90">
        <f t="shared" si="12"/>
        <v>16640347.110000001</v>
      </c>
      <c r="I252" s="90"/>
      <c r="K252" s="169" t="s">
        <v>181</v>
      </c>
      <c r="L252" s="311">
        <v>3277732.28</v>
      </c>
      <c r="M252" s="311">
        <v>2921602.5499999961</v>
      </c>
      <c r="N252" s="311">
        <v>3521785.1600000029</v>
      </c>
      <c r="O252" s="311">
        <v>3653812.2899999982</v>
      </c>
      <c r="P252" s="311">
        <v>3252828.77</v>
      </c>
      <c r="Q252" s="311">
        <v>3411517.8299999973</v>
      </c>
      <c r="R252"/>
      <c r="S252"/>
      <c r="T252"/>
    </row>
    <row r="253" spans="1:20" s="157" customFormat="1" ht="17.100000000000001" customHeight="1" x14ac:dyDescent="0.2">
      <c r="A253" s="169" t="s">
        <v>182</v>
      </c>
      <c r="B253" s="198">
        <v>512015.05999999994</v>
      </c>
      <c r="C253" s="198">
        <v>488531.04</v>
      </c>
      <c r="D253" s="198">
        <v>455176.4</v>
      </c>
      <c r="E253" s="198">
        <v>517655.57</v>
      </c>
      <c r="F253" s="198">
        <v>506589.26999999996</v>
      </c>
      <c r="G253" s="198">
        <v>528950.82000000007</v>
      </c>
      <c r="H253" s="90">
        <f t="shared" si="12"/>
        <v>3008918.16</v>
      </c>
      <c r="I253" s="90"/>
      <c r="K253" s="169" t="s">
        <v>182</v>
      </c>
      <c r="L253" s="311">
        <v>518455.56999999995</v>
      </c>
      <c r="M253" s="311">
        <v>532647.23999999976</v>
      </c>
      <c r="N253" s="311">
        <v>513438.61999999947</v>
      </c>
      <c r="O253" s="311">
        <v>492584.14000000083</v>
      </c>
      <c r="P253" s="311">
        <v>511279.60999999958</v>
      </c>
      <c r="Q253" s="311">
        <v>485374.92999999993</v>
      </c>
      <c r="R253"/>
      <c r="S253"/>
      <c r="T253"/>
    </row>
    <row r="254" spans="1:20" s="157" customFormat="1" ht="17.100000000000001" customHeight="1" x14ac:dyDescent="0.2">
      <c r="A254" s="169" t="s">
        <v>183</v>
      </c>
      <c r="B254" s="198">
        <v>966918.01</v>
      </c>
      <c r="C254" s="198">
        <v>871437.73</v>
      </c>
      <c r="D254" s="198">
        <v>788456.94</v>
      </c>
      <c r="E254" s="198">
        <v>884117.52</v>
      </c>
      <c r="F254" s="198">
        <v>930044.84000000008</v>
      </c>
      <c r="G254" s="198">
        <v>990592.19</v>
      </c>
      <c r="H254" s="90">
        <f t="shared" si="12"/>
        <v>5431567.2300000004</v>
      </c>
      <c r="I254" s="90"/>
      <c r="K254" s="169" t="s">
        <v>183</v>
      </c>
      <c r="L254" s="311">
        <v>1187065.95</v>
      </c>
      <c r="M254" s="311">
        <v>1179517.7600000007</v>
      </c>
      <c r="N254" s="311">
        <v>1117086.3199999994</v>
      </c>
      <c r="O254" s="311">
        <v>1068965.9200000006</v>
      </c>
      <c r="P254" s="311">
        <v>1069643.6299999987</v>
      </c>
      <c r="Q254" s="311">
        <v>1160166.0300000003</v>
      </c>
      <c r="R254"/>
      <c r="S254"/>
      <c r="T254"/>
    </row>
    <row r="255" spans="1:20" s="157" customFormat="1" ht="17.100000000000001" customHeight="1" x14ac:dyDescent="0.2">
      <c r="A255" s="169" t="s">
        <v>184</v>
      </c>
      <c r="B255" s="198">
        <v>223871.33000000002</v>
      </c>
      <c r="C255" s="198">
        <v>226870.66</v>
      </c>
      <c r="D255" s="198">
        <v>192802.16999999998</v>
      </c>
      <c r="E255" s="198">
        <v>229970.11</v>
      </c>
      <c r="F255" s="198">
        <v>263639.95</v>
      </c>
      <c r="G255" s="198">
        <v>224208.83000000002</v>
      </c>
      <c r="H255" s="90">
        <f t="shared" si="12"/>
        <v>1361363.05</v>
      </c>
      <c r="I255" s="90"/>
      <c r="K255" s="169" t="s">
        <v>184</v>
      </c>
      <c r="L255" s="311">
        <v>237565.82</v>
      </c>
      <c r="M255" s="311">
        <v>250977.67999999996</v>
      </c>
      <c r="N255" s="311">
        <v>255687.34000000017</v>
      </c>
      <c r="O255" s="311">
        <v>242544.97999999966</v>
      </c>
      <c r="P255" s="311">
        <v>242074.19000000026</v>
      </c>
      <c r="Q255" s="311">
        <v>246008.49000000017</v>
      </c>
      <c r="R255"/>
      <c r="S255"/>
      <c r="T255"/>
    </row>
    <row r="256" spans="1:20" s="157" customFormat="1" ht="17.100000000000001" customHeight="1" x14ac:dyDescent="0.2">
      <c r="A256" s="169" t="s">
        <v>185</v>
      </c>
      <c r="B256" s="198">
        <v>204702.5</v>
      </c>
      <c r="C256" s="198">
        <v>185647.5</v>
      </c>
      <c r="D256" s="198">
        <v>166093.5</v>
      </c>
      <c r="E256" s="198">
        <v>186348.5</v>
      </c>
      <c r="F256" s="198">
        <v>188760.5</v>
      </c>
      <c r="G256" s="198">
        <v>195130.5</v>
      </c>
      <c r="H256" s="90">
        <f t="shared" si="12"/>
        <v>1126683</v>
      </c>
      <c r="I256" s="90"/>
      <c r="K256" s="169" t="s">
        <v>185</v>
      </c>
      <c r="L256" s="311">
        <v>198570.5</v>
      </c>
      <c r="M256" s="311">
        <v>197196.00000000038</v>
      </c>
      <c r="N256" s="311">
        <v>195767.49999999948</v>
      </c>
      <c r="O256" s="311">
        <v>188426.50000000026</v>
      </c>
      <c r="P256" s="311">
        <v>200686.25000000044</v>
      </c>
      <c r="Q256" s="311">
        <v>193366.25000000003</v>
      </c>
      <c r="R256"/>
      <c r="S256"/>
      <c r="T256"/>
    </row>
    <row r="257" spans="1:20" s="157" customFormat="1" ht="17.100000000000001" customHeight="1" x14ac:dyDescent="0.2">
      <c r="A257" s="169" t="s">
        <v>53</v>
      </c>
      <c r="B257" s="198">
        <v>5166576.42</v>
      </c>
      <c r="C257" s="198">
        <v>5080850.78</v>
      </c>
      <c r="D257" s="198">
        <v>4699332.1300000008</v>
      </c>
      <c r="E257" s="198">
        <v>5201843.6400000006</v>
      </c>
      <c r="F257" s="198">
        <v>5123937.63</v>
      </c>
      <c r="G257" s="198">
        <v>5397860.2200000007</v>
      </c>
      <c r="H257" s="90">
        <f t="shared" si="12"/>
        <v>30670400.82</v>
      </c>
      <c r="I257" s="90"/>
      <c r="K257" s="169" t="s">
        <v>53</v>
      </c>
      <c r="L257" s="311">
        <v>5157858.67</v>
      </c>
      <c r="M257" s="311">
        <v>5287699.47</v>
      </c>
      <c r="N257" s="311">
        <v>5199929.830000001</v>
      </c>
      <c r="O257" s="311">
        <v>5064860.6999999974</v>
      </c>
      <c r="P257" s="311">
        <v>5237617.4700000044</v>
      </c>
      <c r="Q257" s="311">
        <v>5151316.3799999962</v>
      </c>
      <c r="R257"/>
      <c r="S257"/>
      <c r="T257"/>
    </row>
    <row r="258" spans="1:20" s="157" customFormat="1" ht="17.100000000000001" customHeight="1" x14ac:dyDescent="0.2">
      <c r="A258" s="169" t="s">
        <v>54</v>
      </c>
      <c r="B258" s="198">
        <v>1225095.1100000001</v>
      </c>
      <c r="C258" s="198">
        <v>1203078.8</v>
      </c>
      <c r="D258" s="198">
        <v>1107723.6399999999</v>
      </c>
      <c r="E258" s="198">
        <v>1231459.3</v>
      </c>
      <c r="F258" s="198">
        <v>1187950.46</v>
      </c>
      <c r="G258" s="198">
        <v>1266655.7</v>
      </c>
      <c r="H258" s="90">
        <f t="shared" si="12"/>
        <v>7221963.0099999998</v>
      </c>
      <c r="I258" s="90"/>
      <c r="K258" s="169" t="s">
        <v>54</v>
      </c>
      <c r="L258" s="311">
        <v>1241826.27</v>
      </c>
      <c r="M258" s="311">
        <v>1256675.3800000006</v>
      </c>
      <c r="N258" s="311">
        <v>1249449.0699999987</v>
      </c>
      <c r="O258" s="311">
        <v>1183825.5499999996</v>
      </c>
      <c r="P258" s="311">
        <v>1215370.1400000008</v>
      </c>
      <c r="Q258" s="311">
        <v>1171317.1899999997</v>
      </c>
      <c r="R258"/>
      <c r="S258"/>
      <c r="T258"/>
    </row>
    <row r="259" spans="1:20" s="157" customFormat="1" ht="17.100000000000001" customHeight="1" x14ac:dyDescent="0.2">
      <c r="A259" s="169" t="s">
        <v>186</v>
      </c>
      <c r="B259" s="198">
        <v>548723.57999999996</v>
      </c>
      <c r="C259" s="198">
        <v>508538.73</v>
      </c>
      <c r="D259" s="198">
        <v>470025.41000000003</v>
      </c>
      <c r="E259" s="198">
        <v>508917.93</v>
      </c>
      <c r="F259" s="198">
        <v>514275.25</v>
      </c>
      <c r="G259" s="198">
        <v>535570.40999999992</v>
      </c>
      <c r="H259" s="90">
        <f t="shared" si="12"/>
        <v>3086051.3100000005</v>
      </c>
      <c r="I259" s="90"/>
      <c r="K259" s="169" t="s">
        <v>186</v>
      </c>
      <c r="L259" s="311">
        <v>527272.77</v>
      </c>
      <c r="M259" s="311">
        <v>551891.34999999939</v>
      </c>
      <c r="N259" s="311">
        <v>529252.26000000024</v>
      </c>
      <c r="O259" s="311">
        <v>499156.39000000013</v>
      </c>
      <c r="P259" s="311">
        <v>516096.55000000022</v>
      </c>
      <c r="Q259" s="311">
        <v>526734.59999999974</v>
      </c>
      <c r="R259"/>
      <c r="S259"/>
      <c r="T259"/>
    </row>
    <row r="260" spans="1:20" s="157" customFormat="1" ht="17.100000000000001" customHeight="1" x14ac:dyDescent="0.2">
      <c r="A260" s="169" t="s">
        <v>187</v>
      </c>
      <c r="B260" s="198">
        <v>415806.29</v>
      </c>
      <c r="C260" s="198">
        <v>403479.83999999997</v>
      </c>
      <c r="D260" s="198">
        <v>368894.17</v>
      </c>
      <c r="E260" s="198">
        <v>421721.47</v>
      </c>
      <c r="F260" s="198">
        <v>411020.32</v>
      </c>
      <c r="G260" s="198">
        <v>437133.36</v>
      </c>
      <c r="H260" s="90">
        <f t="shared" si="12"/>
        <v>2458055.4499999997</v>
      </c>
      <c r="I260" s="90"/>
      <c r="K260" s="169" t="s">
        <v>187</v>
      </c>
      <c r="L260" s="311">
        <v>426845.02</v>
      </c>
      <c r="M260" s="311">
        <v>425472.08999999973</v>
      </c>
      <c r="N260" s="311">
        <v>427834.76000000018</v>
      </c>
      <c r="O260" s="311">
        <v>397783.14999999973</v>
      </c>
      <c r="P260" s="311">
        <v>434466.39000000048</v>
      </c>
      <c r="Q260" s="311">
        <v>397594.18000000005</v>
      </c>
      <c r="R260"/>
      <c r="S260"/>
      <c r="T260"/>
    </row>
    <row r="261" spans="1:20" s="157" customFormat="1" ht="17.100000000000001" customHeight="1" x14ac:dyDescent="0.2">
      <c r="A261" s="169" t="s">
        <v>222</v>
      </c>
      <c r="B261" s="198">
        <v>8395</v>
      </c>
      <c r="C261" s="198">
        <v>7950</v>
      </c>
      <c r="D261" s="198">
        <v>6815</v>
      </c>
      <c r="E261" s="198">
        <v>8256</v>
      </c>
      <c r="F261" s="198">
        <v>7631</v>
      </c>
      <c r="G261" s="198">
        <v>8589</v>
      </c>
      <c r="H261" s="90">
        <f t="shared" si="12"/>
        <v>47636</v>
      </c>
      <c r="I261" s="90"/>
      <c r="K261" s="169" t="s">
        <v>222</v>
      </c>
      <c r="L261" s="311">
        <v>8236</v>
      </c>
      <c r="M261" s="311">
        <v>7789.9999999999991</v>
      </c>
      <c r="N261" s="311">
        <v>7659.0000000000064</v>
      </c>
      <c r="O261" s="311">
        <v>7590.9999999999936</v>
      </c>
      <c r="P261" s="311">
        <v>8203.0000000000036</v>
      </c>
      <c r="Q261" s="311">
        <v>7575.0000000000027</v>
      </c>
      <c r="R261"/>
      <c r="S261"/>
      <c r="T261"/>
    </row>
    <row r="262" spans="1:20" s="157" customFormat="1" ht="17.100000000000001" customHeight="1" x14ac:dyDescent="0.2">
      <c r="A262" s="169" t="s">
        <v>207</v>
      </c>
      <c r="B262" s="198">
        <v>2280253.8065286423</v>
      </c>
      <c r="C262" s="198">
        <v>2037953.1712289499</v>
      </c>
      <c r="D262" s="198">
        <v>2309256.9231262789</v>
      </c>
      <c r="E262" s="198" t="s">
        <v>170</v>
      </c>
      <c r="F262" s="198" t="s">
        <v>170</v>
      </c>
      <c r="G262" s="198" t="s">
        <v>170</v>
      </c>
      <c r="H262" s="90">
        <f t="shared" si="12"/>
        <v>6627463.9008838702</v>
      </c>
      <c r="I262" s="90"/>
      <c r="K262" s="169" t="s">
        <v>207</v>
      </c>
      <c r="L262" s="311" t="s">
        <v>170</v>
      </c>
      <c r="M262" s="311" t="s">
        <v>170</v>
      </c>
      <c r="N262" s="311" t="s">
        <v>170</v>
      </c>
      <c r="O262" s="311" t="s">
        <v>170</v>
      </c>
      <c r="P262" s="311" t="s">
        <v>170</v>
      </c>
      <c r="Q262" s="311" t="s">
        <v>170</v>
      </c>
      <c r="R262"/>
      <c r="S262"/>
      <c r="T262"/>
    </row>
    <row r="263" spans="1:20" s="157" customFormat="1" ht="5.0999999999999996" customHeight="1" x14ac:dyDescent="0.2">
      <c r="A263" s="172"/>
      <c r="B263" s="173"/>
      <c r="C263" s="174"/>
      <c r="D263" s="174"/>
      <c r="E263" s="174"/>
      <c r="F263" s="174"/>
      <c r="G263" s="174"/>
      <c r="H263" s="90">
        <f t="shared" si="12"/>
        <v>0</v>
      </c>
      <c r="I263" s="90"/>
      <c r="K263" s="172"/>
      <c r="L263" s="174"/>
      <c r="M263" s="174"/>
      <c r="N263" s="174"/>
      <c r="O263" s="174"/>
      <c r="P263" s="174"/>
      <c r="Q263" s="174"/>
      <c r="R263"/>
      <c r="S263"/>
      <c r="T263"/>
    </row>
    <row r="264" spans="1:20" s="157" customFormat="1" ht="11.1" customHeight="1" x14ac:dyDescent="0.2">
      <c r="A264" s="190"/>
      <c r="B264" s="90"/>
      <c r="C264" s="90"/>
      <c r="D264" s="90"/>
      <c r="E264" s="90"/>
      <c r="F264" s="90"/>
      <c r="G264" s="348" t="s">
        <v>175</v>
      </c>
      <c r="H264" s="90"/>
      <c r="I264" s="90"/>
      <c r="K264" s="190"/>
      <c r="L264" s="90"/>
      <c r="M264" s="90"/>
      <c r="N264" s="90"/>
      <c r="O264" s="90"/>
      <c r="P264" s="90"/>
      <c r="Q264" s="348" t="s">
        <v>175</v>
      </c>
      <c r="R264"/>
      <c r="S264"/>
      <c r="T264"/>
    </row>
    <row r="265" spans="1:20" s="157" customFormat="1" ht="11.25" customHeight="1" x14ac:dyDescent="0.2">
      <c r="A265" s="190"/>
      <c r="B265" s="90"/>
      <c r="C265" s="90"/>
      <c r="D265" s="90"/>
      <c r="E265" s="90"/>
      <c r="F265" s="90"/>
      <c r="G265" s="90"/>
      <c r="H265" s="90"/>
      <c r="I265" s="90"/>
      <c r="K265" s="190"/>
      <c r="L265" s="90"/>
      <c r="M265" s="90"/>
      <c r="N265" s="90"/>
      <c r="O265" s="90"/>
      <c r="P265" s="90"/>
      <c r="Q265" s="90"/>
      <c r="R265"/>
      <c r="S265"/>
      <c r="T265"/>
    </row>
    <row r="266" spans="1:20" s="157" customFormat="1" ht="15.75" customHeight="1" x14ac:dyDescent="0.2">
      <c r="A266" s="186"/>
      <c r="C266" s="175"/>
      <c r="G266" s="348"/>
      <c r="H266" s="90">
        <f t="shared" si="12"/>
        <v>0</v>
      </c>
      <c r="I266" s="90"/>
      <c r="K266" s="475"/>
      <c r="L266" s="476"/>
      <c r="M266" s="476"/>
      <c r="N266" s="476"/>
      <c r="O266" s="476"/>
      <c r="P266" s="476"/>
      <c r="Q266" s="476"/>
      <c r="R266"/>
      <c r="S266"/>
      <c r="T266"/>
    </row>
    <row r="267" spans="1:20" s="157" customFormat="1" ht="13.5" x14ac:dyDescent="0.2">
      <c r="A267" s="650" t="str">
        <f>A215</f>
        <v>16.5 PUNO: CONSUMO MENSUAL DE ENERGÍA ELÉCTRICA, SEGÚN LOCALIDADES, 2020 - 2024</v>
      </c>
      <c r="B267" s="650"/>
      <c r="C267" s="650"/>
      <c r="D267" s="650"/>
      <c r="E267" s="650"/>
      <c r="F267" s="650"/>
      <c r="G267" s="650"/>
      <c r="K267" s="650" t="str">
        <f>A215</f>
        <v>16.5 PUNO: CONSUMO MENSUAL DE ENERGÍA ELÉCTRICA, SEGÚN LOCALIDADES, 2020 - 2024</v>
      </c>
      <c r="L267" s="650"/>
      <c r="M267" s="650"/>
      <c r="N267" s="650"/>
      <c r="O267" s="650"/>
      <c r="P267" s="650"/>
      <c r="Q267" s="650"/>
      <c r="R267"/>
      <c r="S267"/>
      <c r="T267"/>
    </row>
    <row r="268" spans="1:20" s="157" customFormat="1" ht="11.1" customHeight="1" x14ac:dyDescent="0.2">
      <c r="A268" s="190" t="s">
        <v>314</v>
      </c>
      <c r="B268" s="190"/>
      <c r="C268" s="190"/>
      <c r="D268" s="190"/>
      <c r="K268" s="190" t="s">
        <v>314</v>
      </c>
      <c r="L268" s="190"/>
      <c r="M268" s="190"/>
      <c r="N268" s="190"/>
      <c r="R268"/>
      <c r="S268"/>
      <c r="T268"/>
    </row>
    <row r="269" spans="1:20" s="157" customFormat="1" ht="5.0999999999999996" customHeight="1" x14ac:dyDescent="0.2">
      <c r="A269" s="158"/>
      <c r="B269" s="158"/>
      <c r="C269" s="158"/>
      <c r="D269" s="158"/>
      <c r="G269" s="177"/>
      <c r="K269" s="158"/>
      <c r="P269" s="159"/>
      <c r="Q269" s="177"/>
      <c r="R269"/>
      <c r="S269"/>
      <c r="T269"/>
    </row>
    <row r="270" spans="1:20" s="157" customFormat="1" ht="15.75" customHeight="1" x14ac:dyDescent="0.2">
      <c r="A270" s="648" t="s">
        <v>313</v>
      </c>
      <c r="B270" s="653" t="s">
        <v>21</v>
      </c>
      <c r="C270" s="651" t="s">
        <v>22</v>
      </c>
      <c r="D270" s="651" t="s">
        <v>23</v>
      </c>
      <c r="E270" s="651" t="s">
        <v>26</v>
      </c>
      <c r="F270" s="651" t="s">
        <v>27</v>
      </c>
      <c r="G270" s="651" t="s">
        <v>28</v>
      </c>
      <c r="K270" s="648" t="s">
        <v>313</v>
      </c>
      <c r="L270" s="651" t="s">
        <v>29</v>
      </c>
      <c r="M270" s="651" t="s">
        <v>30</v>
      </c>
      <c r="N270" s="651" t="s">
        <v>31</v>
      </c>
      <c r="O270" s="651" t="s">
        <v>32</v>
      </c>
      <c r="P270" s="651" t="s">
        <v>33</v>
      </c>
      <c r="Q270" s="651" t="s">
        <v>34</v>
      </c>
      <c r="R270"/>
      <c r="S270"/>
      <c r="T270"/>
    </row>
    <row r="271" spans="1:20" s="157" customFormat="1" ht="15.75" customHeight="1" x14ac:dyDescent="0.2">
      <c r="A271" s="649"/>
      <c r="B271" s="654"/>
      <c r="C271" s="652"/>
      <c r="D271" s="652"/>
      <c r="E271" s="652"/>
      <c r="F271" s="652"/>
      <c r="G271" s="652"/>
      <c r="K271" s="649"/>
      <c r="L271" s="652"/>
      <c r="M271" s="652"/>
      <c r="N271" s="652"/>
      <c r="O271" s="652"/>
      <c r="P271" s="652"/>
      <c r="Q271" s="652"/>
      <c r="R271"/>
      <c r="S271"/>
      <c r="T271"/>
    </row>
    <row r="272" spans="1:20" s="157" customFormat="1" ht="5.0999999999999996" customHeight="1" x14ac:dyDescent="0.2">
      <c r="A272" s="594"/>
      <c r="B272" s="603"/>
      <c r="C272" s="603"/>
      <c r="D272" s="603"/>
      <c r="E272" s="603"/>
      <c r="F272" s="603"/>
      <c r="G272" s="603"/>
      <c r="K272" s="594"/>
      <c r="L272" s="603"/>
      <c r="M272" s="603"/>
      <c r="N272" s="603"/>
      <c r="O272" s="603"/>
      <c r="P272" s="603"/>
      <c r="Q272" s="603"/>
      <c r="R272"/>
      <c r="S272"/>
      <c r="T272"/>
    </row>
    <row r="273" spans="1:23" s="157" customFormat="1" ht="15.75" customHeight="1" x14ac:dyDescent="0.2">
      <c r="A273" s="162">
        <v>2022</v>
      </c>
      <c r="B273" s="163"/>
      <c r="C273" s="163"/>
      <c r="D273" s="163"/>
      <c r="E273" s="163"/>
      <c r="F273" s="163"/>
      <c r="G273" s="163"/>
      <c r="K273" s="162">
        <v>2022</v>
      </c>
      <c r="L273" s="163"/>
      <c r="M273" s="163"/>
      <c r="N273" s="163"/>
      <c r="O273" s="163"/>
      <c r="P273" s="163"/>
      <c r="Q273" s="164"/>
      <c r="R273"/>
      <c r="S273"/>
      <c r="T273"/>
    </row>
    <row r="274" spans="1:23" s="157" customFormat="1" ht="15.75" customHeight="1" x14ac:dyDescent="0.2">
      <c r="A274" s="162" t="s">
        <v>251</v>
      </c>
      <c r="B274" s="347">
        <f t="shared" ref="B274:G274" si="13">SUM(B275:B289)</f>
        <v>25958031.529999997</v>
      </c>
      <c r="C274" s="347">
        <f t="shared" si="13"/>
        <v>26437934.139999997</v>
      </c>
      <c r="D274" s="347">
        <f t="shared" si="13"/>
        <v>23529840.899999999</v>
      </c>
      <c r="E274" s="347">
        <f t="shared" si="13"/>
        <v>26452851.010000002</v>
      </c>
      <c r="F274" s="347">
        <f t="shared" si="13"/>
        <v>25812299.940000001</v>
      </c>
      <c r="G274" s="347">
        <f t="shared" si="13"/>
        <v>27405385.479999997</v>
      </c>
      <c r="K274" s="162" t="s">
        <v>2</v>
      </c>
      <c r="L274" s="165">
        <f t="shared" ref="L274:Q274" si="14">SUM(L275:L288)</f>
        <v>26818508.789999995</v>
      </c>
      <c r="M274" s="165">
        <f t="shared" si="14"/>
        <v>26930180.000000004</v>
      </c>
      <c r="N274" s="165">
        <f t="shared" si="14"/>
        <v>27026649.320000004</v>
      </c>
      <c r="O274" s="165">
        <f t="shared" si="14"/>
        <v>26413507.779999997</v>
      </c>
      <c r="P274" s="165">
        <f t="shared" si="14"/>
        <v>26466394.960000001</v>
      </c>
      <c r="Q274" s="165">
        <f t="shared" si="14"/>
        <v>25989529.210000001</v>
      </c>
      <c r="R274"/>
      <c r="S274"/>
      <c r="T274"/>
    </row>
    <row r="275" spans="1:23" s="157" customFormat="1" ht="15.75" customHeight="1" x14ac:dyDescent="0.2">
      <c r="A275" s="169" t="s">
        <v>50</v>
      </c>
      <c r="B275" s="198">
        <v>11295056.960000001</v>
      </c>
      <c r="C275" s="198">
        <v>11399660.99</v>
      </c>
      <c r="D275" s="198">
        <v>10349119.569999998</v>
      </c>
      <c r="E275" s="198">
        <v>11594330.41</v>
      </c>
      <c r="F275" s="198">
        <v>11419112.49</v>
      </c>
      <c r="G275" s="198">
        <v>12059595.779999999</v>
      </c>
      <c r="H275" s="90">
        <f>SUM(B275:G275)</f>
        <v>68116876.200000003</v>
      </c>
      <c r="I275" s="90"/>
      <c r="K275" s="169" t="s">
        <v>50</v>
      </c>
      <c r="L275" s="311">
        <v>11547606.6</v>
      </c>
      <c r="M275" s="311">
        <v>11846180.000000007</v>
      </c>
      <c r="N275" s="311">
        <v>11739645.810000002</v>
      </c>
      <c r="O275" s="311">
        <v>11424163.07</v>
      </c>
      <c r="P275" s="311">
        <v>11552408.790000001</v>
      </c>
      <c r="Q275" s="311">
        <v>11205781.539999999</v>
      </c>
      <c r="R275"/>
      <c r="S275"/>
      <c r="T275"/>
      <c r="U275"/>
      <c r="V275"/>
      <c r="W275"/>
    </row>
    <row r="276" spans="1:23" s="157" customFormat="1" ht="15.75" customHeight="1" x14ac:dyDescent="0.2">
      <c r="A276" s="169" t="s">
        <v>178</v>
      </c>
      <c r="B276" s="198">
        <v>898256.17999999993</v>
      </c>
      <c r="C276" s="198">
        <v>876906.61999999988</v>
      </c>
      <c r="D276" s="198">
        <v>810060.48</v>
      </c>
      <c r="E276" s="198">
        <v>922209.84</v>
      </c>
      <c r="F276" s="198">
        <v>884680.76</v>
      </c>
      <c r="G276" s="198">
        <v>952875.12</v>
      </c>
      <c r="H276" s="90">
        <f>SUM(B276:G276)</f>
        <v>5344989</v>
      </c>
      <c r="I276" s="90"/>
      <c r="K276" s="169" t="s">
        <v>178</v>
      </c>
      <c r="L276" s="311">
        <v>961327.88</v>
      </c>
      <c r="M276" s="311">
        <v>995290</v>
      </c>
      <c r="N276" s="311">
        <v>976654.03000000061</v>
      </c>
      <c r="O276" s="311">
        <v>945248.31</v>
      </c>
      <c r="P276" s="311">
        <v>960962.91999999993</v>
      </c>
      <c r="Q276" s="311">
        <v>952408.26</v>
      </c>
      <c r="R276"/>
      <c r="S276"/>
      <c r="T276"/>
      <c r="U276"/>
      <c r="V276"/>
      <c r="W276"/>
    </row>
    <row r="277" spans="1:23" s="157" customFormat="1" ht="15.75" customHeight="1" x14ac:dyDescent="0.2">
      <c r="A277" s="169" t="s">
        <v>179</v>
      </c>
      <c r="B277" s="198">
        <v>889866.56</v>
      </c>
      <c r="C277" s="198">
        <v>843737.8</v>
      </c>
      <c r="D277" s="198">
        <v>739517.17999999993</v>
      </c>
      <c r="E277" s="198">
        <v>831258.53</v>
      </c>
      <c r="F277" s="198">
        <v>835466.59</v>
      </c>
      <c r="G277" s="198">
        <v>854830.12</v>
      </c>
      <c r="H277" s="90">
        <f>SUM(B277:G277)</f>
        <v>4994676.78</v>
      </c>
      <c r="I277" s="90"/>
      <c r="K277" s="169" t="s">
        <v>179</v>
      </c>
      <c r="L277" s="311">
        <v>856273.59</v>
      </c>
      <c r="M277" s="311">
        <v>878640.00000000035</v>
      </c>
      <c r="N277" s="311">
        <v>844355.05999999982</v>
      </c>
      <c r="O277" s="311">
        <v>827685.46</v>
      </c>
      <c r="P277" s="311">
        <v>868347.75</v>
      </c>
      <c r="Q277" s="311">
        <v>830742.69</v>
      </c>
      <c r="R277"/>
      <c r="S277"/>
      <c r="T277"/>
      <c r="U277"/>
      <c r="V277"/>
      <c r="W277"/>
    </row>
    <row r="278" spans="1:23" s="157" customFormat="1" ht="15.75" customHeight="1" x14ac:dyDescent="0.2">
      <c r="A278" s="169" t="s">
        <v>180</v>
      </c>
      <c r="B278" s="198">
        <v>447864.8</v>
      </c>
      <c r="C278" s="198">
        <v>418256.26</v>
      </c>
      <c r="D278" s="198">
        <v>393707.87</v>
      </c>
      <c r="E278" s="198">
        <v>402003.83</v>
      </c>
      <c r="F278" s="198">
        <v>428521.52</v>
      </c>
      <c r="G278" s="198">
        <v>456302.94</v>
      </c>
      <c r="H278" s="90">
        <f>SUM(B278:G278)</f>
        <v>2546657.2200000002</v>
      </c>
      <c r="I278" s="90"/>
      <c r="K278" s="169" t="s">
        <v>180</v>
      </c>
      <c r="L278" s="311">
        <v>438371.93</v>
      </c>
      <c r="M278" s="311">
        <v>444089.99999999971</v>
      </c>
      <c r="N278" s="311">
        <v>439176.93000000052</v>
      </c>
      <c r="O278" s="311">
        <v>447991.38</v>
      </c>
      <c r="P278" s="311">
        <v>421651.33</v>
      </c>
      <c r="Q278" s="311">
        <v>421136.81</v>
      </c>
      <c r="R278"/>
      <c r="S278"/>
      <c r="T278"/>
      <c r="U278"/>
      <c r="V278"/>
      <c r="W278"/>
    </row>
    <row r="279" spans="1:23" s="157" customFormat="1" ht="15.75" customHeight="1" x14ac:dyDescent="0.2">
      <c r="A279" s="169" t="s">
        <v>181</v>
      </c>
      <c r="B279" s="198">
        <v>2972276.8200000003</v>
      </c>
      <c r="C279" s="198">
        <v>3590255.57</v>
      </c>
      <c r="D279" s="198">
        <v>2729223.71</v>
      </c>
      <c r="E279" s="198">
        <v>3519411.82</v>
      </c>
      <c r="F279" s="198">
        <v>2982628.68</v>
      </c>
      <c r="G279" s="198">
        <v>3228516.58</v>
      </c>
      <c r="H279" s="90">
        <f t="shared" ref="H279:H292" si="15">SUM(B279:G279)</f>
        <v>19022313.18</v>
      </c>
      <c r="I279" s="90"/>
      <c r="K279" s="169" t="s">
        <v>181</v>
      </c>
      <c r="L279" s="311">
        <v>3315776.88</v>
      </c>
      <c r="M279" s="311">
        <v>2892279.9999999991</v>
      </c>
      <c r="N279" s="311">
        <v>3370089.9199999985</v>
      </c>
      <c r="O279" s="311">
        <v>3273421.2</v>
      </c>
      <c r="P279" s="311">
        <v>2966919.65</v>
      </c>
      <c r="Q279" s="311">
        <v>3228496.75</v>
      </c>
      <c r="R279"/>
      <c r="S279"/>
      <c r="T279"/>
      <c r="U279"/>
      <c r="V279"/>
      <c r="W279"/>
    </row>
    <row r="280" spans="1:23" s="157" customFormat="1" ht="15.75" customHeight="1" x14ac:dyDescent="0.2">
      <c r="A280" s="169" t="s">
        <v>182</v>
      </c>
      <c r="B280" s="198">
        <v>496121.97</v>
      </c>
      <c r="C280" s="198">
        <v>480436.77</v>
      </c>
      <c r="D280" s="198">
        <v>446575.79</v>
      </c>
      <c r="E280" s="198">
        <v>492227.26</v>
      </c>
      <c r="F280" s="198">
        <v>496048.07</v>
      </c>
      <c r="G280" s="198">
        <v>519441.04000000004</v>
      </c>
      <c r="H280" s="90">
        <f t="shared" si="15"/>
        <v>2930850.9</v>
      </c>
      <c r="I280" s="90"/>
      <c r="K280" s="169" t="s">
        <v>182</v>
      </c>
      <c r="L280" s="311">
        <v>531164.44999999995</v>
      </c>
      <c r="M280" s="311">
        <v>530469.99999999977</v>
      </c>
      <c r="N280" s="311">
        <v>504110.45999999985</v>
      </c>
      <c r="O280" s="311">
        <v>503079.07999999996</v>
      </c>
      <c r="P280" s="311">
        <v>522304.26</v>
      </c>
      <c r="Q280" s="311">
        <v>487205.17999999993</v>
      </c>
      <c r="R280"/>
      <c r="S280"/>
      <c r="T280"/>
      <c r="U280"/>
      <c r="V280"/>
      <c r="W280"/>
    </row>
    <row r="281" spans="1:23" s="157" customFormat="1" ht="15.75" customHeight="1" x14ac:dyDescent="0.2">
      <c r="A281" s="169" t="s">
        <v>183</v>
      </c>
      <c r="B281" s="198">
        <v>1150750.99</v>
      </c>
      <c r="C281" s="198">
        <v>1040166.2300000001</v>
      </c>
      <c r="D281" s="198">
        <v>1014378.32</v>
      </c>
      <c r="E281" s="198">
        <v>1007548.39</v>
      </c>
      <c r="F281" s="198">
        <v>1062212.3900000001</v>
      </c>
      <c r="G281" s="198">
        <v>1147336.08</v>
      </c>
      <c r="H281" s="90">
        <f t="shared" si="15"/>
        <v>6422392.4000000004</v>
      </c>
      <c r="I281" s="90"/>
      <c r="K281" s="169" t="s">
        <v>183</v>
      </c>
      <c r="L281" s="311">
        <v>1236021.8900000001</v>
      </c>
      <c r="M281" s="311">
        <v>1221590.0000000002</v>
      </c>
      <c r="N281" s="311">
        <v>1160825.0999999982</v>
      </c>
      <c r="O281" s="311">
        <v>1111983.25</v>
      </c>
      <c r="P281" s="311">
        <v>1129167.29</v>
      </c>
      <c r="Q281" s="311">
        <v>1095092.1000000001</v>
      </c>
      <c r="R281"/>
      <c r="S281"/>
      <c r="T281"/>
      <c r="U281"/>
      <c r="V281"/>
      <c r="W281"/>
    </row>
    <row r="282" spans="1:23" s="157" customFormat="1" ht="15.75" customHeight="1" x14ac:dyDescent="0.2">
      <c r="A282" s="169" t="s">
        <v>184</v>
      </c>
      <c r="B282" s="198">
        <v>245876.4</v>
      </c>
      <c r="C282" s="198">
        <v>247508.5</v>
      </c>
      <c r="D282" s="198">
        <v>196842.05</v>
      </c>
      <c r="E282" s="198">
        <v>222193.76</v>
      </c>
      <c r="F282" s="198">
        <v>225413.25</v>
      </c>
      <c r="G282" s="198">
        <v>225290.01</v>
      </c>
      <c r="H282" s="90">
        <f t="shared" si="15"/>
        <v>1363123.97</v>
      </c>
      <c r="I282" s="90"/>
      <c r="K282" s="169" t="s">
        <v>184</v>
      </c>
      <c r="L282" s="311">
        <v>222632.68</v>
      </c>
      <c r="M282" s="311">
        <v>228289.99999999997</v>
      </c>
      <c r="N282" s="311">
        <v>232428.0299999998</v>
      </c>
      <c r="O282" s="311">
        <v>238865.99</v>
      </c>
      <c r="P282" s="311">
        <v>228667.91</v>
      </c>
      <c r="Q282" s="311">
        <v>218334.42</v>
      </c>
      <c r="R282"/>
      <c r="S282"/>
      <c r="T282"/>
      <c r="U282"/>
      <c r="V282"/>
      <c r="W282"/>
    </row>
    <row r="283" spans="1:23" s="157" customFormat="1" ht="15.75" customHeight="1" x14ac:dyDescent="0.2">
      <c r="A283" s="169" t="s">
        <v>185</v>
      </c>
      <c r="B283" s="198">
        <v>210483.25</v>
      </c>
      <c r="C283" s="198">
        <v>192270.25</v>
      </c>
      <c r="D283" s="198">
        <v>162442.65</v>
      </c>
      <c r="E283" s="198">
        <v>189002.65</v>
      </c>
      <c r="F283" s="198">
        <v>189014.65</v>
      </c>
      <c r="G283" s="198">
        <v>197858.65</v>
      </c>
      <c r="H283" s="90">
        <f t="shared" si="15"/>
        <v>1141072.1000000001</v>
      </c>
      <c r="I283" s="90"/>
      <c r="K283" s="169" t="s">
        <v>185</v>
      </c>
      <c r="L283" s="311">
        <v>194464.65</v>
      </c>
      <c r="M283" s="311">
        <v>197350.00000000015</v>
      </c>
      <c r="N283" s="311">
        <v>197852.04999999996</v>
      </c>
      <c r="O283" s="311">
        <v>192231.65</v>
      </c>
      <c r="P283" s="311">
        <v>197471.65</v>
      </c>
      <c r="Q283" s="311">
        <v>177818.65</v>
      </c>
      <c r="R283"/>
      <c r="S283"/>
      <c r="T283"/>
      <c r="U283"/>
      <c r="V283"/>
      <c r="W283"/>
    </row>
    <row r="284" spans="1:23" s="157" customFormat="1" ht="15.75" customHeight="1" x14ac:dyDescent="0.2">
      <c r="A284" s="169" t="s">
        <v>53</v>
      </c>
      <c r="B284" s="198">
        <v>5215270.6899999995</v>
      </c>
      <c r="C284" s="198">
        <v>5206496.22</v>
      </c>
      <c r="D284" s="198">
        <v>4722734.99</v>
      </c>
      <c r="E284" s="198">
        <v>5154842.8500000006</v>
      </c>
      <c r="F284" s="198">
        <v>5184854.24</v>
      </c>
      <c r="G284" s="198">
        <v>5508793.8700000001</v>
      </c>
      <c r="H284" s="90">
        <f t="shared" si="15"/>
        <v>30992992.860000003</v>
      </c>
      <c r="I284" s="90"/>
      <c r="K284" s="169" t="s">
        <v>53</v>
      </c>
      <c r="L284" s="311">
        <v>5369628.0199999996</v>
      </c>
      <c r="M284" s="311">
        <v>5465799.9999999953</v>
      </c>
      <c r="N284" s="311">
        <v>5380783.0099999988</v>
      </c>
      <c r="O284" s="311">
        <v>5336933.3099999996</v>
      </c>
      <c r="P284" s="311">
        <v>5397234.5</v>
      </c>
      <c r="Q284" s="311">
        <v>5258197.3099999996</v>
      </c>
      <c r="R284"/>
      <c r="S284"/>
      <c r="T284"/>
      <c r="U284"/>
      <c r="V284"/>
      <c r="W284"/>
    </row>
    <row r="285" spans="1:23" s="157" customFormat="1" ht="15.75" customHeight="1" x14ac:dyDescent="0.2">
      <c r="A285" s="169" t="s">
        <v>54</v>
      </c>
      <c r="B285" s="198">
        <v>1178613.55</v>
      </c>
      <c r="C285" s="198">
        <v>1208496.8700000001</v>
      </c>
      <c r="D285" s="198">
        <v>1091407.97</v>
      </c>
      <c r="E285" s="198">
        <v>1144691.3400000001</v>
      </c>
      <c r="F285" s="198">
        <v>1158354.68</v>
      </c>
      <c r="G285" s="198">
        <v>1265089.3500000001</v>
      </c>
      <c r="H285" s="90">
        <f t="shared" si="15"/>
        <v>7046653.7599999998</v>
      </c>
      <c r="I285" s="90"/>
      <c r="K285" s="169" t="s">
        <v>54</v>
      </c>
      <c r="L285" s="311">
        <v>1188064.6000000001</v>
      </c>
      <c r="M285" s="311">
        <v>1229590.0000000002</v>
      </c>
      <c r="N285" s="311">
        <v>1199525.7500000026</v>
      </c>
      <c r="O285" s="311">
        <v>1180264.94</v>
      </c>
      <c r="P285" s="311">
        <v>1232194.3600000001</v>
      </c>
      <c r="Q285" s="311">
        <v>1165247.0100000002</v>
      </c>
      <c r="R285"/>
      <c r="S285"/>
      <c r="T285"/>
      <c r="U285"/>
      <c r="V285"/>
      <c r="W285"/>
    </row>
    <row r="286" spans="1:23" s="157" customFormat="1" ht="15.75" customHeight="1" x14ac:dyDescent="0.2">
      <c r="A286" s="169" t="s">
        <v>186</v>
      </c>
      <c r="B286" s="198">
        <v>530884.27</v>
      </c>
      <c r="C286" s="198">
        <v>519519.10999999993</v>
      </c>
      <c r="D286" s="198">
        <v>483521.44999999995</v>
      </c>
      <c r="E286" s="198">
        <v>536222.02</v>
      </c>
      <c r="F286" s="198">
        <v>529183.67000000004</v>
      </c>
      <c r="G286" s="198">
        <v>562466.6100000001</v>
      </c>
      <c r="H286" s="90">
        <f t="shared" si="15"/>
        <v>3161797.13</v>
      </c>
      <c r="I286" s="90"/>
      <c r="K286" s="169" t="s">
        <v>186</v>
      </c>
      <c r="L286" s="311">
        <v>535551.99</v>
      </c>
      <c r="M286" s="311">
        <v>552509.99999999977</v>
      </c>
      <c r="N286" s="311">
        <v>549318.50000000035</v>
      </c>
      <c r="O286" s="311">
        <v>521791.57000000007</v>
      </c>
      <c r="P286" s="311">
        <v>549384.04</v>
      </c>
      <c r="Q286" s="311">
        <v>527437.25</v>
      </c>
      <c r="R286"/>
      <c r="S286"/>
      <c r="T286"/>
      <c r="U286"/>
      <c r="V286"/>
      <c r="W286"/>
    </row>
    <row r="287" spans="1:23" s="157" customFormat="1" ht="15.75" customHeight="1" x14ac:dyDescent="0.2">
      <c r="A287" s="169" t="s">
        <v>187</v>
      </c>
      <c r="B287" s="198">
        <v>418736.08999999997</v>
      </c>
      <c r="C287" s="198">
        <v>405758.95</v>
      </c>
      <c r="D287" s="198">
        <v>382755.87</v>
      </c>
      <c r="E287" s="198">
        <v>428388.31</v>
      </c>
      <c r="F287" s="198">
        <v>408405.95</v>
      </c>
      <c r="G287" s="198">
        <v>418317.33</v>
      </c>
      <c r="H287" s="90">
        <f t="shared" si="15"/>
        <v>2462362.5</v>
      </c>
      <c r="I287" s="90"/>
      <c r="K287" s="169" t="s">
        <v>187</v>
      </c>
      <c r="L287" s="311">
        <v>412993.63</v>
      </c>
      <c r="M287" s="311">
        <v>437989.99999999977</v>
      </c>
      <c r="N287" s="311">
        <v>422703.66999999987</v>
      </c>
      <c r="O287" s="311">
        <v>400512.57</v>
      </c>
      <c r="P287" s="311">
        <v>429891.51</v>
      </c>
      <c r="Q287" s="311">
        <v>411893.24</v>
      </c>
      <c r="R287"/>
      <c r="S287"/>
      <c r="T287"/>
      <c r="U287"/>
      <c r="V287"/>
      <c r="W287"/>
    </row>
    <row r="288" spans="1:23" s="157" customFormat="1" ht="15.75" customHeight="1" x14ac:dyDescent="0.2">
      <c r="A288" s="169" t="s">
        <v>222</v>
      </c>
      <c r="B288" s="198">
        <v>7973</v>
      </c>
      <c r="C288" s="198">
        <v>8464</v>
      </c>
      <c r="D288" s="198">
        <v>7553</v>
      </c>
      <c r="E288" s="198">
        <v>8520</v>
      </c>
      <c r="F288" s="198">
        <v>8403</v>
      </c>
      <c r="G288" s="198">
        <v>8672</v>
      </c>
      <c r="H288" s="90">
        <f t="shared" si="15"/>
        <v>49585</v>
      </c>
      <c r="I288" s="90"/>
      <c r="K288" s="169" t="s">
        <v>222</v>
      </c>
      <c r="L288" s="311">
        <v>8630</v>
      </c>
      <c r="M288" s="311">
        <v>10110</v>
      </c>
      <c r="N288" s="311">
        <v>9180.9999999999982</v>
      </c>
      <c r="O288" s="311">
        <v>9336</v>
      </c>
      <c r="P288" s="311">
        <v>9789</v>
      </c>
      <c r="Q288" s="311">
        <v>9738</v>
      </c>
      <c r="R288"/>
      <c r="S288"/>
      <c r="T288"/>
      <c r="U288"/>
      <c r="V288"/>
      <c r="W288"/>
    </row>
    <row r="289" spans="1:30" s="157" customFormat="1" ht="15.75" customHeight="1" x14ac:dyDescent="0.2">
      <c r="A289" s="169" t="s">
        <v>207</v>
      </c>
      <c r="B289" s="198" t="s">
        <v>170</v>
      </c>
      <c r="C289" s="198" t="s">
        <v>170</v>
      </c>
      <c r="D289" s="198" t="s">
        <v>170</v>
      </c>
      <c r="E289" s="198" t="s">
        <v>170</v>
      </c>
      <c r="F289" s="198" t="s">
        <v>170</v>
      </c>
      <c r="G289" s="198" t="s">
        <v>170</v>
      </c>
      <c r="H289" s="90">
        <f t="shared" si="15"/>
        <v>0</v>
      </c>
      <c r="I289" s="90"/>
      <c r="K289" s="169" t="s">
        <v>207</v>
      </c>
      <c r="L289" s="311" t="s">
        <v>170</v>
      </c>
      <c r="M289" s="311" t="s">
        <v>170</v>
      </c>
      <c r="N289" s="311" t="s">
        <v>170</v>
      </c>
      <c r="O289" s="311" t="s">
        <v>170</v>
      </c>
      <c r="P289" s="311" t="s">
        <v>170</v>
      </c>
      <c r="Q289" s="311" t="s">
        <v>170</v>
      </c>
      <c r="R289"/>
      <c r="S289"/>
      <c r="T289"/>
    </row>
    <row r="290" spans="1:30" s="157" customFormat="1" ht="5.0999999999999996" customHeight="1" x14ac:dyDescent="0.2">
      <c r="A290" s="172"/>
      <c r="B290" s="173"/>
      <c r="C290" s="174"/>
      <c r="D290" s="174"/>
      <c r="E290" s="174"/>
      <c r="F290" s="174"/>
      <c r="G290" s="174"/>
      <c r="H290" s="90">
        <f t="shared" si="15"/>
        <v>0</v>
      </c>
      <c r="I290" s="90"/>
      <c r="K290" s="172"/>
      <c r="L290" s="174"/>
      <c r="M290" s="174"/>
      <c r="N290" s="174"/>
      <c r="O290" s="174"/>
      <c r="P290" s="174"/>
      <c r="Q290" s="174"/>
      <c r="R290"/>
      <c r="S290"/>
      <c r="T290"/>
    </row>
    <row r="291" spans="1:30" s="157" customFormat="1" ht="11.1" customHeight="1" x14ac:dyDescent="0.2">
      <c r="A291" s="107"/>
      <c r="B291" s="90"/>
      <c r="C291" s="90"/>
      <c r="D291" s="90"/>
      <c r="E291" s="90"/>
      <c r="F291" s="90"/>
      <c r="G291" s="348" t="s">
        <v>175</v>
      </c>
      <c r="H291" s="90"/>
      <c r="I291" s="90"/>
      <c r="K291" s="477"/>
      <c r="L291" s="478"/>
      <c r="M291" s="478"/>
      <c r="N291" s="478"/>
      <c r="O291" s="478"/>
      <c r="P291" s="478"/>
      <c r="Q291" s="348" t="s">
        <v>175</v>
      </c>
      <c r="R291"/>
      <c r="S291"/>
      <c r="T291"/>
    </row>
    <row r="292" spans="1:30" s="157" customFormat="1" ht="15.75" customHeight="1" x14ac:dyDescent="0.2">
      <c r="A292" s="186"/>
      <c r="G292" s="348"/>
      <c r="H292" s="90">
        <f t="shared" si="15"/>
        <v>0</v>
      </c>
      <c r="I292" s="90"/>
      <c r="K292" s="475"/>
      <c r="L292" s="476"/>
      <c r="M292" s="476"/>
      <c r="N292" s="476"/>
      <c r="O292" s="476"/>
      <c r="P292" s="476"/>
      <c r="Q292" s="476"/>
      <c r="R292"/>
      <c r="S292"/>
      <c r="T292"/>
    </row>
    <row r="293" spans="1:30" s="157" customFormat="1" x14ac:dyDescent="0.2">
      <c r="R293"/>
      <c r="S293"/>
      <c r="T293"/>
    </row>
    <row r="294" spans="1:30" s="157" customFormat="1" x14ac:dyDescent="0.2">
      <c r="A294"/>
      <c r="B294"/>
      <c r="C294"/>
      <c r="D294"/>
      <c r="E294"/>
      <c r="F294"/>
      <c r="G294"/>
      <c r="H294"/>
      <c r="I294"/>
      <c r="J294"/>
      <c r="K294"/>
      <c r="L294"/>
      <c r="M294"/>
      <c r="N294"/>
      <c r="O294"/>
      <c r="P294"/>
      <c r="Q294"/>
      <c r="R294"/>
      <c r="S294"/>
      <c r="T294"/>
    </row>
    <row r="295" spans="1:30" s="157" customFormat="1" ht="13.5" x14ac:dyDescent="0.2">
      <c r="A295" s="650" t="str">
        <f>A215</f>
        <v>16.5 PUNO: CONSUMO MENSUAL DE ENERGÍA ELÉCTRICA, SEGÚN LOCALIDADES, 2020 - 2024</v>
      </c>
      <c r="B295" s="650"/>
      <c r="C295" s="650"/>
      <c r="D295" s="650"/>
      <c r="E295" s="650"/>
      <c r="F295" s="650"/>
      <c r="G295" s="650"/>
      <c r="H295" s="611"/>
      <c r="K295" s="650" t="str">
        <f>A215</f>
        <v>16.5 PUNO: CONSUMO MENSUAL DE ENERGÍA ELÉCTRICA, SEGÚN LOCALIDADES, 2020 - 2024</v>
      </c>
      <c r="L295" s="650"/>
      <c r="M295" s="650"/>
      <c r="N295" s="650"/>
      <c r="O295" s="650"/>
      <c r="P295" s="650"/>
      <c r="Q295" s="650"/>
      <c r="R295"/>
      <c r="S295"/>
      <c r="T295"/>
    </row>
    <row r="296" spans="1:30" s="157" customFormat="1" ht="11.1" customHeight="1" x14ac:dyDescent="0.2">
      <c r="A296" s="190" t="s">
        <v>314</v>
      </c>
      <c r="B296" s="190"/>
      <c r="C296" s="190"/>
      <c r="D296" s="190"/>
      <c r="K296" s="190" t="s">
        <v>314</v>
      </c>
      <c r="L296" s="190"/>
      <c r="M296" s="190"/>
      <c r="N296" s="190"/>
      <c r="Q296" s="527"/>
      <c r="R296"/>
      <c r="S296"/>
      <c r="T296"/>
    </row>
    <row r="297" spans="1:30" s="157" customFormat="1" ht="5.0999999999999996" customHeight="1" x14ac:dyDescent="0.2">
      <c r="A297" s="158"/>
      <c r="B297" s="158"/>
      <c r="C297" s="158"/>
      <c r="D297" s="158"/>
      <c r="G297" s="348"/>
      <c r="K297" s="526"/>
      <c r="L297" s="527"/>
      <c r="M297" s="527"/>
      <c r="N297" s="527"/>
      <c r="O297" s="527"/>
      <c r="P297" s="528"/>
      <c r="Q297" s="529"/>
      <c r="R297"/>
      <c r="S297"/>
      <c r="T297"/>
    </row>
    <row r="298" spans="1:30" s="157" customFormat="1" ht="15" customHeight="1" x14ac:dyDescent="0.2">
      <c r="A298" s="648" t="s">
        <v>313</v>
      </c>
      <c r="B298" s="653" t="s">
        <v>21</v>
      </c>
      <c r="C298" s="651" t="s">
        <v>22</v>
      </c>
      <c r="D298" s="651" t="s">
        <v>23</v>
      </c>
      <c r="E298" s="651" t="s">
        <v>26</v>
      </c>
      <c r="F298" s="651" t="s">
        <v>27</v>
      </c>
      <c r="G298" s="651" t="s">
        <v>28</v>
      </c>
      <c r="K298" s="648" t="s">
        <v>313</v>
      </c>
      <c r="L298" s="655" t="s">
        <v>29</v>
      </c>
      <c r="M298" s="655" t="s">
        <v>30</v>
      </c>
      <c r="N298" s="655" t="s">
        <v>31</v>
      </c>
      <c r="O298" s="655" t="s">
        <v>32</v>
      </c>
      <c r="P298" s="655" t="s">
        <v>33</v>
      </c>
      <c r="Q298" s="655" t="s">
        <v>34</v>
      </c>
      <c r="R298"/>
      <c r="S298"/>
      <c r="T298"/>
    </row>
    <row r="299" spans="1:30" s="157" customFormat="1" ht="15" customHeight="1" x14ac:dyDescent="0.2">
      <c r="A299" s="649"/>
      <c r="B299" s="654"/>
      <c r="C299" s="652"/>
      <c r="D299" s="652"/>
      <c r="E299" s="652"/>
      <c r="F299" s="652"/>
      <c r="G299" s="652"/>
      <c r="K299" s="649"/>
      <c r="L299" s="656"/>
      <c r="M299" s="656"/>
      <c r="N299" s="656"/>
      <c r="O299" s="656"/>
      <c r="P299" s="656"/>
      <c r="Q299" s="656"/>
      <c r="R299"/>
      <c r="S299"/>
      <c r="T299"/>
    </row>
    <row r="300" spans="1:30" s="157" customFormat="1" ht="5.0999999999999996" customHeight="1" x14ac:dyDescent="0.2">
      <c r="A300" s="594"/>
      <c r="B300" s="603"/>
      <c r="C300" s="603"/>
      <c r="D300" s="603"/>
      <c r="E300" s="603"/>
      <c r="F300" s="603"/>
      <c r="G300" s="603"/>
      <c r="K300" s="594"/>
      <c r="L300" s="604"/>
      <c r="M300" s="604"/>
      <c r="N300" s="604"/>
      <c r="O300" s="604"/>
      <c r="P300" s="604"/>
      <c r="Q300" s="604"/>
      <c r="R300"/>
      <c r="S300"/>
      <c r="T300"/>
    </row>
    <row r="301" spans="1:30" s="157" customFormat="1" x14ac:dyDescent="0.2">
      <c r="A301" s="162">
        <v>2023</v>
      </c>
      <c r="B301" s="163"/>
      <c r="C301" s="163"/>
      <c r="D301" s="163"/>
      <c r="E301" s="163"/>
      <c r="F301" s="163"/>
      <c r="G301" s="163"/>
      <c r="K301" s="530">
        <v>2023</v>
      </c>
      <c r="L301" s="531"/>
      <c r="M301" s="531"/>
      <c r="N301" s="531"/>
      <c r="O301" s="531"/>
      <c r="P301" s="531"/>
      <c r="Q301" s="532"/>
      <c r="R301"/>
      <c r="S301"/>
      <c r="T301"/>
      <c r="Y301"/>
      <c r="Z301"/>
      <c r="AA301"/>
      <c r="AB301"/>
      <c r="AC301"/>
      <c r="AD301"/>
    </row>
    <row r="302" spans="1:30" s="157" customFormat="1" ht="13.5" customHeight="1" x14ac:dyDescent="0.2">
      <c r="A302" s="162" t="s">
        <v>251</v>
      </c>
      <c r="B302" s="347">
        <f t="shared" ref="B302:G302" si="16">SUM(B303:B318)</f>
        <v>24263721.430000003</v>
      </c>
      <c r="C302" s="347">
        <f t="shared" si="16"/>
        <v>22876637.589999996</v>
      </c>
      <c r="D302" s="347">
        <f t="shared" si="16"/>
        <v>22436318.329999998</v>
      </c>
      <c r="E302" s="347">
        <f t="shared" si="16"/>
        <v>25861115.440000001</v>
      </c>
      <c r="F302" s="347">
        <f t="shared" si="16"/>
        <v>25164008.309999995</v>
      </c>
      <c r="G302" s="347">
        <f t="shared" si="16"/>
        <v>26568940.770000003</v>
      </c>
      <c r="H302" s="165">
        <f>SUM(B302:G302)</f>
        <v>147170741.87</v>
      </c>
      <c r="K302" s="530" t="s">
        <v>2</v>
      </c>
      <c r="L302" s="533">
        <v>20640180.760000005</v>
      </c>
      <c r="M302" s="533">
        <v>20546103.720000003</v>
      </c>
      <c r="N302" s="533">
        <v>22528912.129999999</v>
      </c>
      <c r="O302" s="533">
        <v>21351454.079999998</v>
      </c>
      <c r="P302" s="533">
        <v>21127887.159999993</v>
      </c>
      <c r="Q302" s="533">
        <v>21696325.450000003</v>
      </c>
      <c r="R302"/>
      <c r="S302"/>
      <c r="T302"/>
      <c r="Y302"/>
      <c r="Z302"/>
      <c r="AA302"/>
      <c r="AB302"/>
      <c r="AC302"/>
      <c r="AD302"/>
    </row>
    <row r="303" spans="1:30" s="157" customFormat="1" ht="13.5" customHeight="1" x14ac:dyDescent="0.2">
      <c r="A303" s="169" t="s">
        <v>50</v>
      </c>
      <c r="B303" s="198">
        <v>11011187.540000001</v>
      </c>
      <c r="C303" s="198">
        <v>10711735.949999999</v>
      </c>
      <c r="D303" s="198">
        <v>10049716.139999999</v>
      </c>
      <c r="E303" s="198">
        <v>11525806.569999998</v>
      </c>
      <c r="F303" s="198">
        <v>11314993.85</v>
      </c>
      <c r="G303" s="198">
        <v>11996997.939999999</v>
      </c>
      <c r="H303" s="90">
        <f>SUM(B303:G303)</f>
        <v>66610437.990000002</v>
      </c>
      <c r="I303" s="90"/>
      <c r="K303" s="534" t="s">
        <v>50</v>
      </c>
      <c r="L303" s="535">
        <v>9084555.9199999999</v>
      </c>
      <c r="M303" s="535">
        <v>9177479.5899999999</v>
      </c>
      <c r="N303" s="535">
        <v>9261419.8499999996</v>
      </c>
      <c r="O303" s="535">
        <v>9161858.4800000023</v>
      </c>
      <c r="P303" s="535">
        <v>9189982.9900000002</v>
      </c>
      <c r="Q303" s="535">
        <v>9130379.3499999996</v>
      </c>
      <c r="R303"/>
      <c r="S303"/>
      <c r="T303"/>
      <c r="Y303"/>
      <c r="Z303"/>
      <c r="AA303"/>
      <c r="AB303"/>
      <c r="AC303"/>
      <c r="AD303"/>
    </row>
    <row r="304" spans="1:30" s="157" customFormat="1" ht="13.5" customHeight="1" x14ac:dyDescent="0.2">
      <c r="A304" s="169" t="s">
        <v>178</v>
      </c>
      <c r="B304" s="198">
        <v>973716.04</v>
      </c>
      <c r="C304" s="198">
        <v>891418.41999999993</v>
      </c>
      <c r="D304" s="198">
        <v>817287.57</v>
      </c>
      <c r="E304" s="198">
        <v>936699.72</v>
      </c>
      <c r="F304" s="198">
        <v>946841.14999999991</v>
      </c>
      <c r="G304" s="198">
        <v>931570.52</v>
      </c>
      <c r="H304" s="90">
        <f>SUM(B304:G304)</f>
        <v>5497533.4199999999</v>
      </c>
      <c r="I304" s="90"/>
      <c r="K304" s="534" t="s">
        <v>178</v>
      </c>
      <c r="L304" s="535">
        <v>437184.46</v>
      </c>
      <c r="M304" s="535">
        <v>427197.38</v>
      </c>
      <c r="N304" s="535">
        <v>413601.62</v>
      </c>
      <c r="O304" s="535">
        <v>492802.86999999988</v>
      </c>
      <c r="P304" s="535">
        <v>452902.55</v>
      </c>
      <c r="Q304" s="535">
        <v>429025.2</v>
      </c>
      <c r="R304"/>
      <c r="S304"/>
      <c r="T304"/>
      <c r="Y304"/>
      <c r="Z304"/>
      <c r="AA304"/>
      <c r="AB304"/>
      <c r="AC304"/>
      <c r="AD304"/>
    </row>
    <row r="305" spans="1:30" s="157" customFormat="1" ht="13.5" customHeight="1" x14ac:dyDescent="0.2">
      <c r="A305" s="169" t="s">
        <v>179</v>
      </c>
      <c r="B305" s="198">
        <v>846999.90999999992</v>
      </c>
      <c r="C305" s="198">
        <v>836990.1</v>
      </c>
      <c r="D305" s="198">
        <v>756100.65999999992</v>
      </c>
      <c r="E305" s="198">
        <v>824021.39999999991</v>
      </c>
      <c r="F305" s="198">
        <v>808560.95</v>
      </c>
      <c r="G305" s="198">
        <v>836560.92999999993</v>
      </c>
      <c r="H305" s="90">
        <f t="shared" ref="H305:H319" si="17">SUM(B305:G305)</f>
        <v>4909233.9499999993</v>
      </c>
      <c r="I305" s="90"/>
      <c r="K305" s="534" t="s">
        <v>179</v>
      </c>
      <c r="L305" s="535">
        <v>627986.3899999999</v>
      </c>
      <c r="M305" s="535">
        <v>568035.93999999994</v>
      </c>
      <c r="N305" s="535">
        <v>611959.43999999994</v>
      </c>
      <c r="O305" s="535">
        <v>605608.58000000007</v>
      </c>
      <c r="P305" s="535">
        <v>619910.25</v>
      </c>
      <c r="Q305" s="535">
        <v>566121.03</v>
      </c>
      <c r="R305"/>
      <c r="S305"/>
      <c r="T305"/>
      <c r="Y305"/>
      <c r="Z305"/>
      <c r="AA305"/>
      <c r="AB305"/>
      <c r="AC305"/>
      <c r="AD305"/>
    </row>
    <row r="306" spans="1:30" s="157" customFormat="1" ht="13.5" customHeight="1" x14ac:dyDescent="0.2">
      <c r="A306" s="169" t="s">
        <v>180</v>
      </c>
      <c r="B306" s="198">
        <v>447905.86</v>
      </c>
      <c r="C306" s="198">
        <v>438397.35</v>
      </c>
      <c r="D306" s="198">
        <v>379187.25</v>
      </c>
      <c r="E306" s="198">
        <v>452389.85</v>
      </c>
      <c r="F306" s="198">
        <v>422028.1</v>
      </c>
      <c r="G306" s="198">
        <v>457239.3</v>
      </c>
      <c r="H306" s="90">
        <f t="shared" si="17"/>
        <v>2597147.71</v>
      </c>
      <c r="I306" s="90"/>
      <c r="K306" s="542" t="s">
        <v>180</v>
      </c>
      <c r="L306" s="543">
        <v>123503.48</v>
      </c>
      <c r="M306" s="543">
        <v>138044.79</v>
      </c>
      <c r="N306" s="543">
        <v>135302.79</v>
      </c>
      <c r="O306" s="543">
        <v>136958.75</v>
      </c>
      <c r="P306" s="543">
        <v>144488.78</v>
      </c>
      <c r="Q306" s="543">
        <v>125283.16</v>
      </c>
      <c r="R306"/>
      <c r="S306"/>
      <c r="T306"/>
      <c r="Y306"/>
      <c r="Z306"/>
      <c r="AA306"/>
      <c r="AB306"/>
      <c r="AC306"/>
      <c r="AD306"/>
    </row>
    <row r="307" spans="1:30" s="157" customFormat="1" ht="13.5" customHeight="1" x14ac:dyDescent="0.2">
      <c r="A307" s="169" t="s">
        <v>181</v>
      </c>
      <c r="B307" s="198">
        <v>1775495.4</v>
      </c>
      <c r="C307" s="198">
        <v>1461481.08</v>
      </c>
      <c r="D307" s="198">
        <v>2253241.12</v>
      </c>
      <c r="E307" s="198">
        <v>2691440.16</v>
      </c>
      <c r="F307" s="198">
        <v>2368743.63</v>
      </c>
      <c r="G307" s="198">
        <v>2627386.1399999997</v>
      </c>
      <c r="H307" s="90">
        <f t="shared" si="17"/>
        <v>13177787.530000001</v>
      </c>
      <c r="I307" s="90"/>
      <c r="K307" s="542" t="s">
        <v>181</v>
      </c>
      <c r="L307" s="543">
        <v>2307311.5500000003</v>
      </c>
      <c r="M307" s="543">
        <v>2178837.1</v>
      </c>
      <c r="N307" s="543">
        <v>3874921.6800000016</v>
      </c>
      <c r="O307" s="543">
        <v>3335807.6400000011</v>
      </c>
      <c r="P307" s="543">
        <v>2877807.5599999991</v>
      </c>
      <c r="Q307" s="543">
        <v>3134225.6299999994</v>
      </c>
      <c r="R307"/>
      <c r="S307"/>
      <c r="T307"/>
      <c r="Y307"/>
      <c r="Z307"/>
      <c r="AA307"/>
      <c r="AB307"/>
      <c r="AC307"/>
      <c r="AD307"/>
    </row>
    <row r="308" spans="1:30" s="157" customFormat="1" ht="13.5" customHeight="1" x14ac:dyDescent="0.2">
      <c r="A308" s="169" t="s">
        <v>182</v>
      </c>
      <c r="B308" s="198">
        <v>517688.86</v>
      </c>
      <c r="C308" s="198">
        <v>463807.26999999996</v>
      </c>
      <c r="D308" s="198">
        <v>480247.92</v>
      </c>
      <c r="E308" s="198">
        <v>498843.38</v>
      </c>
      <c r="F308" s="198">
        <v>473095.62999999995</v>
      </c>
      <c r="G308" s="198">
        <v>496376.61</v>
      </c>
      <c r="H308" s="90">
        <f t="shared" si="17"/>
        <v>2930059.6699999995</v>
      </c>
      <c r="I308" s="90"/>
      <c r="K308" s="542" t="s">
        <v>182</v>
      </c>
      <c r="L308" s="543">
        <v>382715.58999999997</v>
      </c>
      <c r="M308" s="543">
        <v>366905.43000000005</v>
      </c>
      <c r="N308" s="543">
        <v>384435.28</v>
      </c>
      <c r="O308" s="543">
        <v>360172.92999999993</v>
      </c>
      <c r="P308" s="543">
        <v>363560.52999999991</v>
      </c>
      <c r="Q308" s="543">
        <v>357602.81000000006</v>
      </c>
      <c r="R308"/>
      <c r="S308"/>
      <c r="T308"/>
      <c r="Y308"/>
      <c r="Z308"/>
      <c r="AA308"/>
      <c r="AB308"/>
      <c r="AC308"/>
      <c r="AD308"/>
    </row>
    <row r="309" spans="1:30" s="157" customFormat="1" ht="13.5" customHeight="1" x14ac:dyDescent="0.2">
      <c r="A309" s="169" t="s">
        <v>183</v>
      </c>
      <c r="B309" s="198">
        <v>1145947.48</v>
      </c>
      <c r="C309" s="198">
        <v>847092.74</v>
      </c>
      <c r="D309" s="198">
        <v>914751.46</v>
      </c>
      <c r="E309" s="198">
        <v>1110383.1000000001</v>
      </c>
      <c r="F309" s="198">
        <v>1127676.6200000001</v>
      </c>
      <c r="G309" s="198">
        <v>1146701.03</v>
      </c>
      <c r="H309" s="90">
        <f t="shared" si="17"/>
        <v>6292552.4300000006</v>
      </c>
      <c r="I309" s="90"/>
      <c r="K309" s="542" t="s">
        <v>183</v>
      </c>
      <c r="L309" s="543">
        <v>77271</v>
      </c>
      <c r="M309" s="543">
        <v>85404</v>
      </c>
      <c r="N309" s="543">
        <v>84193</v>
      </c>
      <c r="O309" s="543">
        <v>82391</v>
      </c>
      <c r="P309" s="543">
        <v>65335.119999999995</v>
      </c>
      <c r="Q309" s="543">
        <v>71571.649999999994</v>
      </c>
      <c r="R309"/>
      <c r="S309"/>
      <c r="T309"/>
      <c r="Y309"/>
      <c r="Z309"/>
      <c r="AA309"/>
      <c r="AB309"/>
      <c r="AC309"/>
      <c r="AD309"/>
    </row>
    <row r="310" spans="1:30" s="157" customFormat="1" ht="13.5" customHeight="1" x14ac:dyDescent="0.2">
      <c r="A310" s="169" t="s">
        <v>184</v>
      </c>
      <c r="B310" s="198">
        <v>228729.38</v>
      </c>
      <c r="C310" s="198">
        <v>206294.36</v>
      </c>
      <c r="D310" s="198">
        <v>182508.34</v>
      </c>
      <c r="E310" s="198">
        <v>240252.05</v>
      </c>
      <c r="F310" s="198">
        <v>204315.95</v>
      </c>
      <c r="G310" s="198">
        <v>236471.86</v>
      </c>
      <c r="H310" s="90">
        <f t="shared" si="17"/>
        <v>1298571.94</v>
      </c>
      <c r="I310" s="90"/>
      <c r="K310" s="542" t="s">
        <v>184</v>
      </c>
      <c r="L310" s="543">
        <v>97326.44</v>
      </c>
      <c r="M310" s="543">
        <v>100767.62</v>
      </c>
      <c r="N310" s="543">
        <v>107038.57</v>
      </c>
      <c r="O310" s="543">
        <v>107767.1</v>
      </c>
      <c r="P310" s="543">
        <v>92132.160000000003</v>
      </c>
      <c r="Q310" s="543">
        <v>98428.14</v>
      </c>
      <c r="R310"/>
      <c r="S310"/>
      <c r="T310"/>
      <c r="Y310"/>
      <c r="Z310"/>
      <c r="AA310"/>
      <c r="AB310"/>
      <c r="AC310"/>
      <c r="AD310"/>
    </row>
    <row r="311" spans="1:30" s="157" customFormat="1" ht="13.5" customHeight="1" x14ac:dyDescent="0.2">
      <c r="A311" s="169" t="s">
        <v>185</v>
      </c>
      <c r="B311" s="198">
        <v>199247.65</v>
      </c>
      <c r="C311" s="198">
        <v>185469.65</v>
      </c>
      <c r="D311" s="198">
        <v>157518.65</v>
      </c>
      <c r="E311" s="198">
        <v>184007.65</v>
      </c>
      <c r="F311" s="198">
        <v>170538.65</v>
      </c>
      <c r="G311" s="198">
        <v>202166.65</v>
      </c>
      <c r="H311" s="90">
        <f t="shared" si="17"/>
        <v>1098948.8999999999</v>
      </c>
      <c r="I311" s="90"/>
      <c r="K311" s="542" t="s">
        <v>185</v>
      </c>
      <c r="L311" s="543">
        <v>349501.91000000003</v>
      </c>
      <c r="M311" s="543">
        <v>292480.76</v>
      </c>
      <c r="N311" s="543">
        <v>360763.37</v>
      </c>
      <c r="O311" s="543">
        <v>337538.37</v>
      </c>
      <c r="P311" s="543">
        <v>282435.64</v>
      </c>
      <c r="Q311" s="543">
        <v>321557.37</v>
      </c>
      <c r="R311"/>
      <c r="S311"/>
      <c r="T311"/>
      <c r="Y311"/>
      <c r="Z311"/>
      <c r="AA311"/>
      <c r="AB311"/>
      <c r="AC311"/>
      <c r="AD311"/>
    </row>
    <row r="312" spans="1:30" s="157" customFormat="1" ht="13.5" customHeight="1" x14ac:dyDescent="0.2">
      <c r="A312" s="169" t="s">
        <v>53</v>
      </c>
      <c r="B312" s="198">
        <v>5100809.76</v>
      </c>
      <c r="C312" s="198">
        <v>4931660.75</v>
      </c>
      <c r="D312" s="198">
        <v>4668731.3999999994</v>
      </c>
      <c r="E312" s="198">
        <v>5340475.3699999992</v>
      </c>
      <c r="F312" s="198">
        <v>5283835.63</v>
      </c>
      <c r="G312" s="198">
        <v>5487471.5600000005</v>
      </c>
      <c r="H312" s="90">
        <f t="shared" si="17"/>
        <v>30812984.469999999</v>
      </c>
      <c r="I312" s="90"/>
      <c r="K312" s="542" t="s">
        <v>53</v>
      </c>
      <c r="L312" s="543">
        <v>5563964.3600000059</v>
      </c>
      <c r="M312" s="543">
        <v>5535869.0600000052</v>
      </c>
      <c r="N312" s="543">
        <v>5611227.6000000061</v>
      </c>
      <c r="O312" s="543">
        <v>5091115.9699999988</v>
      </c>
      <c r="P312" s="543">
        <v>5371826.049999998</v>
      </c>
      <c r="Q312" s="543">
        <v>5754194.8200000068</v>
      </c>
      <c r="R312"/>
      <c r="S312"/>
      <c r="T312"/>
      <c r="Y312"/>
      <c r="Z312"/>
      <c r="AA312"/>
      <c r="AB312"/>
      <c r="AC312"/>
      <c r="AD312"/>
    </row>
    <row r="313" spans="1:30" s="157" customFormat="1" ht="13.5" customHeight="1" x14ac:dyDescent="0.2">
      <c r="A313" s="169" t="s">
        <v>54</v>
      </c>
      <c r="B313" s="198">
        <v>1113691.7</v>
      </c>
      <c r="C313" s="198">
        <v>1092639.8999999999</v>
      </c>
      <c r="D313" s="198">
        <v>1019561.16</v>
      </c>
      <c r="E313" s="198">
        <v>1175212.8500000001</v>
      </c>
      <c r="F313" s="198">
        <v>1138419.3999999999</v>
      </c>
      <c r="G313" s="198">
        <v>1176164.01</v>
      </c>
      <c r="H313" s="90">
        <f t="shared" si="17"/>
        <v>6715689.0199999996</v>
      </c>
      <c r="I313" s="90"/>
      <c r="K313" s="542" t="s">
        <v>54</v>
      </c>
      <c r="L313" s="543">
        <v>827591.08</v>
      </c>
      <c r="M313" s="543">
        <v>865108.11</v>
      </c>
      <c r="N313" s="543">
        <v>860090.72</v>
      </c>
      <c r="O313" s="543">
        <v>862817.74000000011</v>
      </c>
      <c r="P313" s="543">
        <v>858051.75999999978</v>
      </c>
      <c r="Q313" s="543">
        <v>882517.53999999992</v>
      </c>
      <c r="R313"/>
      <c r="S313"/>
      <c r="T313"/>
      <c r="Y313"/>
      <c r="Z313"/>
      <c r="AA313"/>
      <c r="AB313"/>
      <c r="AC313"/>
      <c r="AD313"/>
    </row>
    <row r="314" spans="1:30" s="157" customFormat="1" ht="13.5" customHeight="1" x14ac:dyDescent="0.2">
      <c r="A314" s="169" t="s">
        <v>186</v>
      </c>
      <c r="B314" s="198">
        <v>503026.59</v>
      </c>
      <c r="C314" s="198">
        <v>446106.20999999996</v>
      </c>
      <c r="D314" s="198">
        <v>407303.45</v>
      </c>
      <c r="E314" s="198">
        <v>484760.28</v>
      </c>
      <c r="F314" s="198">
        <v>514285.09999999992</v>
      </c>
      <c r="G314" s="198">
        <v>542191.30000000005</v>
      </c>
      <c r="H314" s="90">
        <f t="shared" si="17"/>
        <v>2897672.9299999997</v>
      </c>
      <c r="I314" s="90"/>
      <c r="K314" s="542" t="s">
        <v>186</v>
      </c>
      <c r="L314" s="543">
        <v>464966.47000000003</v>
      </c>
      <c r="M314" s="543">
        <v>495047.76</v>
      </c>
      <c r="N314" s="543">
        <v>492006.32999999996</v>
      </c>
      <c r="O314" s="543">
        <v>419892.44</v>
      </c>
      <c r="P314" s="543">
        <v>492649.32999999996</v>
      </c>
      <c r="Q314" s="543">
        <v>500476.97</v>
      </c>
      <c r="R314"/>
      <c r="S314"/>
      <c r="T314"/>
      <c r="Y314"/>
      <c r="Z314"/>
      <c r="AA314"/>
      <c r="AB314"/>
      <c r="AC314"/>
      <c r="AD314"/>
    </row>
    <row r="315" spans="1:30" s="157" customFormat="1" ht="13.5" customHeight="1" x14ac:dyDescent="0.2">
      <c r="A315" s="169" t="s">
        <v>187</v>
      </c>
      <c r="B315" s="198">
        <v>389249.26</v>
      </c>
      <c r="C315" s="198">
        <v>353543.81</v>
      </c>
      <c r="D315" s="198">
        <v>341016.21</v>
      </c>
      <c r="E315" s="198">
        <v>386198.06</v>
      </c>
      <c r="F315" s="198">
        <v>381898.65</v>
      </c>
      <c r="G315" s="198">
        <v>415990.92</v>
      </c>
      <c r="H315" s="90">
        <f t="shared" si="17"/>
        <v>2267896.91</v>
      </c>
      <c r="I315" s="90"/>
      <c r="K315" s="534" t="s">
        <v>187</v>
      </c>
      <c r="L315" s="535">
        <v>282242.11</v>
      </c>
      <c r="M315" s="535">
        <v>301383.18</v>
      </c>
      <c r="N315" s="535">
        <v>316611.88</v>
      </c>
      <c r="O315" s="535">
        <v>341945.20999999996</v>
      </c>
      <c r="P315" s="535">
        <v>302775.44</v>
      </c>
      <c r="Q315" s="535">
        <v>311494.78000000003</v>
      </c>
      <c r="R315"/>
      <c r="S315"/>
      <c r="T315"/>
      <c r="Y315"/>
      <c r="Z315"/>
      <c r="AA315"/>
      <c r="AB315"/>
      <c r="AC315"/>
      <c r="AD315"/>
    </row>
    <row r="316" spans="1:30" s="157" customFormat="1" ht="13.5" customHeight="1" x14ac:dyDescent="0.2">
      <c r="A316" s="169" t="s">
        <v>222</v>
      </c>
      <c r="B316" s="198">
        <v>10026</v>
      </c>
      <c r="C316" s="198">
        <v>10000</v>
      </c>
      <c r="D316" s="198">
        <v>9147</v>
      </c>
      <c r="E316" s="198">
        <v>10625</v>
      </c>
      <c r="F316" s="198">
        <v>8775</v>
      </c>
      <c r="G316" s="198">
        <v>10586</v>
      </c>
      <c r="H316" s="90">
        <f t="shared" si="17"/>
        <v>59159</v>
      </c>
      <c r="I316" s="90"/>
      <c r="K316" s="534" t="s">
        <v>222</v>
      </c>
      <c r="L316" s="535">
        <v>14060</v>
      </c>
      <c r="M316" s="535">
        <v>13543</v>
      </c>
      <c r="N316" s="535">
        <v>15340</v>
      </c>
      <c r="O316" s="535">
        <v>14777</v>
      </c>
      <c r="P316" s="535">
        <v>14029</v>
      </c>
      <c r="Q316" s="535">
        <v>13447</v>
      </c>
      <c r="R316"/>
      <c r="S316"/>
      <c r="T316"/>
      <c r="Y316"/>
      <c r="Z316"/>
      <c r="AA316"/>
      <c r="AB316"/>
      <c r="AC316"/>
      <c r="AD316"/>
    </row>
    <row r="317" spans="1:30" s="157" customFormat="1" ht="13.5" hidden="1" customHeight="1" x14ac:dyDescent="0.2">
      <c r="A317" s="169" t="s">
        <v>253</v>
      </c>
      <c r="B317" s="198" t="s">
        <v>170</v>
      </c>
      <c r="C317" s="198" t="s">
        <v>170</v>
      </c>
      <c r="D317" s="198" t="s">
        <v>170</v>
      </c>
      <c r="E317" s="198" t="s">
        <v>170</v>
      </c>
      <c r="F317" s="198" t="s">
        <v>170</v>
      </c>
      <c r="G317" s="198">
        <v>5066</v>
      </c>
      <c r="H317" s="90">
        <f t="shared" si="17"/>
        <v>5066</v>
      </c>
      <c r="I317" s="90"/>
      <c r="K317" s="534" t="s">
        <v>253</v>
      </c>
      <c r="L317" s="198" t="s">
        <v>170</v>
      </c>
      <c r="M317" s="198" t="s">
        <v>170</v>
      </c>
      <c r="N317" s="198" t="s">
        <v>170</v>
      </c>
      <c r="O317" s="198" t="s">
        <v>170</v>
      </c>
      <c r="P317" s="198" t="s">
        <v>170</v>
      </c>
      <c r="Q317" s="198" t="s">
        <v>170</v>
      </c>
      <c r="R317"/>
      <c r="S317"/>
      <c r="T317"/>
    </row>
    <row r="318" spans="1:30" s="157" customFormat="1" ht="13.5" customHeight="1" x14ac:dyDescent="0.2">
      <c r="A318" s="169" t="s">
        <v>207</v>
      </c>
      <c r="B318" s="198" t="s">
        <v>170</v>
      </c>
      <c r="C318" s="198" t="s">
        <v>170</v>
      </c>
      <c r="D318" s="198" t="s">
        <v>170</v>
      </c>
      <c r="E318" s="198" t="s">
        <v>170</v>
      </c>
      <c r="F318" s="198" t="s">
        <v>170</v>
      </c>
      <c r="G318" s="198" t="s">
        <v>170</v>
      </c>
      <c r="H318" s="90">
        <f t="shared" si="17"/>
        <v>0</v>
      </c>
      <c r="I318" s="90"/>
      <c r="K318" s="534" t="s">
        <v>207</v>
      </c>
      <c r="L318" s="198" t="s">
        <v>170</v>
      </c>
      <c r="M318" s="198" t="s">
        <v>170</v>
      </c>
      <c r="N318" s="198" t="s">
        <v>170</v>
      </c>
      <c r="O318" s="198" t="s">
        <v>170</v>
      </c>
      <c r="P318" s="198" t="s">
        <v>170</v>
      </c>
      <c r="Q318" s="198" t="s">
        <v>170</v>
      </c>
      <c r="R318"/>
      <c r="S318"/>
      <c r="T318"/>
    </row>
    <row r="319" spans="1:30" s="157" customFormat="1" ht="5.0999999999999996" customHeight="1" x14ac:dyDescent="0.2">
      <c r="A319" s="172"/>
      <c r="B319" s="173"/>
      <c r="C319" s="174"/>
      <c r="D319" s="174"/>
      <c r="E319" s="174"/>
      <c r="F319" s="174"/>
      <c r="G319" s="174"/>
      <c r="H319" s="90">
        <f t="shared" si="17"/>
        <v>0</v>
      </c>
      <c r="I319" s="90"/>
      <c r="K319" s="536"/>
      <c r="L319" s="537"/>
      <c r="M319" s="537"/>
      <c r="N319" s="537"/>
      <c r="O319" s="537"/>
      <c r="P319" s="537"/>
      <c r="Q319" s="537"/>
      <c r="R319"/>
      <c r="S319"/>
      <c r="T319"/>
    </row>
    <row r="320" spans="1:30" s="157" customFormat="1" ht="11.1" customHeight="1" x14ac:dyDescent="0.2">
      <c r="A320" s="107"/>
      <c r="B320" s="90"/>
      <c r="C320" s="90"/>
      <c r="D320" s="90"/>
      <c r="E320" s="90"/>
      <c r="F320" s="90"/>
      <c r="G320" s="348" t="s">
        <v>175</v>
      </c>
      <c r="H320" s="90"/>
      <c r="I320" s="90"/>
      <c r="K320" s="538"/>
      <c r="L320" s="539"/>
      <c r="M320" s="539"/>
      <c r="N320" s="539"/>
      <c r="O320" s="539"/>
      <c r="P320" s="539"/>
      <c r="Q320" s="348" t="s">
        <v>175</v>
      </c>
      <c r="R320"/>
      <c r="S320"/>
      <c r="T320"/>
    </row>
    <row r="321" spans="1:20" s="157" customFormat="1" ht="11.1" customHeight="1" x14ac:dyDescent="0.2">
      <c r="A321" s="186"/>
      <c r="G321" s="348"/>
      <c r="H321" s="90">
        <f>SUM(B321:G321)</f>
        <v>0</v>
      </c>
      <c r="I321" s="90"/>
      <c r="K321" s="475"/>
      <c r="L321" s="476"/>
      <c r="M321" s="476"/>
      <c r="N321" s="476"/>
      <c r="O321" s="476"/>
      <c r="P321" s="476"/>
      <c r="Q321" s="476"/>
      <c r="R321"/>
      <c r="S321"/>
      <c r="T321"/>
    </row>
    <row r="322" spans="1:20" s="157" customFormat="1" x14ac:dyDescent="0.2">
      <c r="A322"/>
      <c r="B322"/>
      <c r="C322"/>
      <c r="D322"/>
      <c r="E322"/>
      <c r="F322"/>
      <c r="G322"/>
      <c r="H322"/>
      <c r="I322"/>
      <c r="J322"/>
      <c r="K322"/>
      <c r="L322"/>
      <c r="M322"/>
      <c r="N322"/>
      <c r="O322"/>
      <c r="P322"/>
      <c r="Q322"/>
      <c r="R322"/>
      <c r="S322"/>
      <c r="T322"/>
    </row>
    <row r="323" spans="1:20" s="157" customFormat="1" ht="13.5" x14ac:dyDescent="0.2">
      <c r="A323" s="650" t="str">
        <f>A215</f>
        <v>16.5 PUNO: CONSUMO MENSUAL DE ENERGÍA ELÉCTRICA, SEGÚN LOCALIDADES, 2020 - 2024</v>
      </c>
      <c r="B323" s="650"/>
      <c r="C323" s="650"/>
      <c r="D323" s="650"/>
      <c r="E323" s="650"/>
      <c r="F323" s="650"/>
      <c r="G323" s="650"/>
      <c r="H323"/>
      <c r="I323"/>
      <c r="J323"/>
      <c r="K323" s="650" t="str">
        <f>A215</f>
        <v>16.5 PUNO: CONSUMO MENSUAL DE ENERGÍA ELÉCTRICA, SEGÚN LOCALIDADES, 2020 - 2024</v>
      </c>
      <c r="L323" s="650"/>
      <c r="M323" s="650"/>
      <c r="N323" s="650"/>
      <c r="O323" s="650"/>
      <c r="P323" s="650"/>
      <c r="Q323" s="650"/>
      <c r="R323"/>
      <c r="S323"/>
      <c r="T323"/>
    </row>
    <row r="324" spans="1:20" s="157" customFormat="1" x14ac:dyDescent="0.2">
      <c r="A324" s="190" t="s">
        <v>314</v>
      </c>
      <c r="B324" s="190"/>
      <c r="C324" s="190"/>
      <c r="D324" s="190"/>
      <c r="H324"/>
      <c r="I324"/>
      <c r="J324"/>
      <c r="K324" s="190" t="s">
        <v>314</v>
      </c>
      <c r="L324" s="190"/>
      <c r="M324" s="190"/>
      <c r="N324" s="190"/>
      <c r="Q324" s="527"/>
      <c r="R324"/>
      <c r="S324"/>
      <c r="T324"/>
    </row>
    <row r="325" spans="1:20" s="157" customFormat="1" ht="12.75" customHeight="1" x14ac:dyDescent="0.2">
      <c r="A325" s="158"/>
      <c r="B325" s="158"/>
      <c r="C325" s="158"/>
      <c r="D325" s="158"/>
      <c r="G325" s="348"/>
      <c r="H325"/>
      <c r="I325"/>
      <c r="J325"/>
      <c r="K325" s="526"/>
      <c r="L325" s="527"/>
      <c r="M325" s="527"/>
      <c r="N325" s="527"/>
      <c r="O325" s="527"/>
      <c r="P325" s="528"/>
      <c r="Q325" s="361" t="s">
        <v>266</v>
      </c>
      <c r="R325"/>
      <c r="S325"/>
      <c r="T325"/>
    </row>
    <row r="326" spans="1:20" s="157" customFormat="1" x14ac:dyDescent="0.2">
      <c r="A326" s="648" t="s">
        <v>313</v>
      </c>
      <c r="B326" s="653" t="s">
        <v>21</v>
      </c>
      <c r="C326" s="651" t="s">
        <v>22</v>
      </c>
      <c r="D326" s="651" t="s">
        <v>23</v>
      </c>
      <c r="E326" s="651" t="s">
        <v>26</v>
      </c>
      <c r="F326" s="651" t="s">
        <v>27</v>
      </c>
      <c r="G326" s="651" t="s">
        <v>28</v>
      </c>
      <c r="H326"/>
      <c r="I326"/>
      <c r="J326"/>
      <c r="K326" s="648" t="s">
        <v>313</v>
      </c>
      <c r="L326" s="655" t="s">
        <v>29</v>
      </c>
      <c r="M326" s="655" t="s">
        <v>30</v>
      </c>
      <c r="N326" s="655" t="s">
        <v>31</v>
      </c>
      <c r="O326" s="655" t="s">
        <v>32</v>
      </c>
      <c r="P326" s="655" t="s">
        <v>33</v>
      </c>
      <c r="Q326" s="655" t="s">
        <v>34</v>
      </c>
      <c r="R326"/>
      <c r="S326"/>
      <c r="T326"/>
    </row>
    <row r="327" spans="1:20" s="157" customFormat="1" x14ac:dyDescent="0.2">
      <c r="A327" s="649"/>
      <c r="B327" s="654"/>
      <c r="C327" s="652"/>
      <c r="D327" s="652"/>
      <c r="E327" s="652"/>
      <c r="F327" s="652"/>
      <c r="G327" s="652"/>
      <c r="H327"/>
      <c r="I327"/>
      <c r="J327"/>
      <c r="K327" s="649"/>
      <c r="L327" s="656"/>
      <c r="M327" s="656"/>
      <c r="N327" s="656"/>
      <c r="O327" s="656"/>
      <c r="P327" s="656"/>
      <c r="Q327" s="656"/>
      <c r="R327"/>
      <c r="S327"/>
      <c r="T327"/>
    </row>
    <row r="328" spans="1:20" s="157" customFormat="1" ht="5.0999999999999996" customHeight="1" x14ac:dyDescent="0.2">
      <c r="A328" s="594"/>
      <c r="B328" s="603"/>
      <c r="C328" s="603"/>
      <c r="D328" s="603"/>
      <c r="E328" s="603"/>
      <c r="F328" s="603"/>
      <c r="G328" s="603"/>
      <c r="H328"/>
      <c r="I328"/>
      <c r="J328"/>
      <c r="K328" s="594"/>
      <c r="L328" s="604"/>
      <c r="M328" s="604"/>
      <c r="N328" s="604"/>
      <c r="O328" s="604"/>
      <c r="P328" s="604"/>
      <c r="Q328" s="604"/>
      <c r="R328"/>
      <c r="S328"/>
      <c r="T328"/>
    </row>
    <row r="329" spans="1:20" s="157" customFormat="1" x14ac:dyDescent="0.2">
      <c r="A329" s="162" t="s">
        <v>270</v>
      </c>
      <c r="D329" s="163"/>
      <c r="E329" s="163"/>
      <c r="F329" s="163"/>
      <c r="G329" s="163"/>
      <c r="H329"/>
      <c r="I329"/>
      <c r="J329"/>
      <c r="K329" s="530" t="s">
        <v>270</v>
      </c>
      <c r="L329" s="531"/>
      <c r="M329" s="531"/>
      <c r="N329" s="531"/>
      <c r="O329" s="531"/>
      <c r="P329" s="531"/>
      <c r="Q329" s="532"/>
      <c r="R329"/>
      <c r="S329"/>
      <c r="T329"/>
    </row>
    <row r="330" spans="1:20" s="157" customFormat="1" x14ac:dyDescent="0.2">
      <c r="A330" s="162" t="s">
        <v>251</v>
      </c>
      <c r="B330" s="347">
        <v>127890863.3</v>
      </c>
      <c r="C330" s="347">
        <v>235141545.83999997</v>
      </c>
      <c r="D330" s="347">
        <v>449736987.95999998</v>
      </c>
      <c r="E330" s="347">
        <v>876945063.78999996</v>
      </c>
      <c r="F330" s="616">
        <v>1732538673.5</v>
      </c>
      <c r="G330" s="616">
        <v>3443949459.8400002</v>
      </c>
      <c r="H330" s="347">
        <f t="shared" ref="H330:H344" ca="1" si="18">SUM(B330:H330)</f>
        <v>2753354106477561.5</v>
      </c>
      <c r="J330"/>
      <c r="K330" s="530" t="s">
        <v>2</v>
      </c>
      <c r="L330" s="347">
        <v>21767073.200000003</v>
      </c>
      <c r="M330" s="347">
        <f>SUM(M331:M346)</f>
        <v>21248016.309999995</v>
      </c>
      <c r="N330" s="347" t="s">
        <v>44</v>
      </c>
      <c r="O330" s="347" t="s">
        <v>44</v>
      </c>
      <c r="P330" s="347" t="s">
        <v>44</v>
      </c>
      <c r="Q330" s="347" t="s">
        <v>44</v>
      </c>
      <c r="R330"/>
      <c r="S330"/>
      <c r="T330"/>
    </row>
    <row r="331" spans="1:20" s="157" customFormat="1" x14ac:dyDescent="0.2">
      <c r="A331" s="169" t="s">
        <v>50</v>
      </c>
      <c r="B331" s="198">
        <v>417071.18000000005</v>
      </c>
      <c r="C331" s="198">
        <v>9215009.8300000001</v>
      </c>
      <c r="D331" s="198">
        <v>9173092.0999999996</v>
      </c>
      <c r="E331" s="198">
        <v>8979837.6400000006</v>
      </c>
      <c r="F331" s="198">
        <v>9484805.7300000023</v>
      </c>
      <c r="G331" s="198">
        <v>9359704.2899999991</v>
      </c>
      <c r="H331" s="198">
        <f t="shared" ca="1" si="18"/>
        <v>18698484458148.711</v>
      </c>
      <c r="J331"/>
      <c r="K331" s="534" t="s">
        <v>50</v>
      </c>
      <c r="L331" s="535">
        <v>9484805.7300000023</v>
      </c>
      <c r="M331" s="535">
        <v>9359704.2899999991</v>
      </c>
      <c r="N331" s="198" t="s">
        <v>44</v>
      </c>
      <c r="O331" s="198" t="s">
        <v>44</v>
      </c>
      <c r="P331" s="198" t="s">
        <v>44</v>
      </c>
      <c r="Q331" s="198" t="s">
        <v>44</v>
      </c>
      <c r="R331"/>
      <c r="S331"/>
      <c r="T331"/>
    </row>
    <row r="332" spans="1:20" s="157" customFormat="1" x14ac:dyDescent="0.2">
      <c r="A332" s="169" t="s">
        <v>178</v>
      </c>
      <c r="B332" s="198">
        <v>399751.29</v>
      </c>
      <c r="C332" s="198">
        <v>401510.14</v>
      </c>
      <c r="D332" s="198">
        <v>379603.37</v>
      </c>
      <c r="E332" s="198">
        <v>418793.41000000003</v>
      </c>
      <c r="F332" s="198">
        <v>408847.81000000006</v>
      </c>
      <c r="G332" s="198">
        <v>455840.23999999993</v>
      </c>
      <c r="H332" s="198">
        <f t="shared" ca="1" si="18"/>
        <v>988205314609.49768</v>
      </c>
      <c r="J332"/>
      <c r="K332" s="534" t="s">
        <v>178</v>
      </c>
      <c r="L332" s="535">
        <v>445733.91000000003</v>
      </c>
      <c r="M332" s="535">
        <v>475660.12000000011</v>
      </c>
      <c r="N332" s="198" t="s">
        <v>44</v>
      </c>
      <c r="O332" s="198" t="s">
        <v>44</v>
      </c>
      <c r="P332" s="198" t="s">
        <v>44</v>
      </c>
      <c r="Q332" s="198" t="s">
        <v>44</v>
      </c>
      <c r="R332"/>
      <c r="S332"/>
      <c r="T332"/>
    </row>
    <row r="333" spans="1:20" s="157" customFormat="1" x14ac:dyDescent="0.2">
      <c r="A333" s="169" t="s">
        <v>179</v>
      </c>
      <c r="B333" s="198">
        <v>602431.77</v>
      </c>
      <c r="C333" s="198">
        <v>568204.86</v>
      </c>
      <c r="D333" s="198">
        <v>540112.29</v>
      </c>
      <c r="E333" s="198">
        <v>591152.92999999993</v>
      </c>
      <c r="F333" s="198">
        <v>575896.50999999989</v>
      </c>
      <c r="G333" s="198">
        <v>602517.31000000006</v>
      </c>
      <c r="H333" s="198">
        <f t="shared" ca="1" si="18"/>
        <v>1395610063985.0825</v>
      </c>
      <c r="J333"/>
      <c r="K333" s="534" t="s">
        <v>179</v>
      </c>
      <c r="L333" s="535">
        <v>582131.58000000007</v>
      </c>
      <c r="M333" s="535">
        <v>569461.67999999993</v>
      </c>
      <c r="N333" s="198" t="s">
        <v>44</v>
      </c>
      <c r="O333" s="198" t="s">
        <v>44</v>
      </c>
      <c r="P333" s="198" t="s">
        <v>44</v>
      </c>
      <c r="Q333" s="198" t="s">
        <v>44</v>
      </c>
      <c r="R333"/>
      <c r="S333"/>
      <c r="T333"/>
    </row>
    <row r="334" spans="1:20" s="157" customFormat="1" x14ac:dyDescent="0.2">
      <c r="A334" s="169" t="s">
        <v>180</v>
      </c>
      <c r="B334" s="198">
        <v>144695.97999999998</v>
      </c>
      <c r="C334" s="198">
        <v>135063.28</v>
      </c>
      <c r="D334" s="198">
        <v>130460.91</v>
      </c>
      <c r="E334" s="198">
        <v>148312.09</v>
      </c>
      <c r="F334" s="198">
        <v>147035.13</v>
      </c>
      <c r="G334" s="198">
        <v>142745.35999999999</v>
      </c>
      <c r="H334" s="198">
        <f t="shared" ca="1" si="18"/>
        <v>340174261062.75</v>
      </c>
      <c r="J334"/>
      <c r="K334" s="534" t="s">
        <v>180</v>
      </c>
      <c r="L334" s="535">
        <v>122699</v>
      </c>
      <c r="M334" s="535">
        <v>139715</v>
      </c>
      <c r="N334" s="198" t="s">
        <v>44</v>
      </c>
      <c r="O334" s="198" t="s">
        <v>44</v>
      </c>
      <c r="P334" s="198" t="s">
        <v>44</v>
      </c>
      <c r="Q334" s="198" t="s">
        <v>44</v>
      </c>
      <c r="R334"/>
      <c r="S334"/>
      <c r="T334"/>
    </row>
    <row r="335" spans="1:20" s="157" customFormat="1" x14ac:dyDescent="0.2">
      <c r="A335" s="169" t="s">
        <v>181</v>
      </c>
      <c r="B335" s="198">
        <v>2508603.5800000005</v>
      </c>
      <c r="C335" s="198">
        <v>2742835.8399999989</v>
      </c>
      <c r="D335" s="198">
        <v>2944713.5300000003</v>
      </c>
      <c r="E335" s="198">
        <v>3112122.0200000005</v>
      </c>
      <c r="F335" s="198">
        <v>2678549.15</v>
      </c>
      <c r="G335" s="198">
        <v>2969075.7900000005</v>
      </c>
      <c r="H335" s="198">
        <f t="shared" ca="1" si="18"/>
        <v>6799332819847.3271</v>
      </c>
      <c r="J335"/>
      <c r="K335" s="534" t="s">
        <v>181</v>
      </c>
      <c r="L335" s="535">
        <v>3022342.45</v>
      </c>
      <c r="M335" s="535">
        <v>2523250.04</v>
      </c>
      <c r="N335" s="198" t="s">
        <v>44</v>
      </c>
      <c r="O335" s="198" t="s">
        <v>44</v>
      </c>
      <c r="P335" s="198" t="s">
        <v>44</v>
      </c>
      <c r="Q335" s="198" t="s">
        <v>44</v>
      </c>
      <c r="R335"/>
      <c r="S335"/>
      <c r="T335"/>
    </row>
    <row r="336" spans="1:20" s="157" customFormat="1" x14ac:dyDescent="0.2">
      <c r="A336" s="169" t="s">
        <v>182</v>
      </c>
      <c r="B336" s="198">
        <v>350177.98</v>
      </c>
      <c r="C336" s="198">
        <v>340378.70999999996</v>
      </c>
      <c r="D336" s="198">
        <v>317632.18</v>
      </c>
      <c r="E336" s="198">
        <v>371040.52</v>
      </c>
      <c r="F336" s="198">
        <v>354518.45999999996</v>
      </c>
      <c r="G336" s="198">
        <v>373623.37999999995</v>
      </c>
      <c r="H336" s="198">
        <f t="shared" ca="1" si="18"/>
        <v>845057970596.57104</v>
      </c>
      <c r="J336"/>
      <c r="K336" s="534" t="s">
        <v>182</v>
      </c>
      <c r="L336" s="535">
        <v>355870.32000000007</v>
      </c>
      <c r="M336" s="535">
        <v>373585.94999999995</v>
      </c>
      <c r="N336" s="198" t="s">
        <v>44</v>
      </c>
      <c r="O336" s="198" t="s">
        <v>44</v>
      </c>
      <c r="P336" s="198" t="s">
        <v>44</v>
      </c>
      <c r="Q336" s="198" t="s">
        <v>44</v>
      </c>
      <c r="R336"/>
      <c r="S336"/>
      <c r="T336"/>
    </row>
    <row r="337" spans="1:20" s="157" customFormat="1" x14ac:dyDescent="0.2">
      <c r="A337" s="169" t="s">
        <v>183</v>
      </c>
      <c r="B337" s="198">
        <v>69306.720000000001</v>
      </c>
      <c r="C337" s="198">
        <v>64140.1</v>
      </c>
      <c r="D337" s="198">
        <v>64912.729999999996</v>
      </c>
      <c r="E337" s="198">
        <v>71387.19</v>
      </c>
      <c r="F337" s="198">
        <v>71459.989999999991</v>
      </c>
      <c r="G337" s="198">
        <v>72525</v>
      </c>
      <c r="H337" s="198">
        <f t="shared" ca="1" si="18"/>
        <v>165906837462.022</v>
      </c>
      <c r="J337"/>
      <c r="K337" s="534" t="s">
        <v>183</v>
      </c>
      <c r="L337" s="535">
        <v>74439</v>
      </c>
      <c r="M337" s="535">
        <v>79379</v>
      </c>
      <c r="N337" s="198" t="s">
        <v>44</v>
      </c>
      <c r="O337" s="198" t="s">
        <v>44</v>
      </c>
      <c r="P337" s="198" t="s">
        <v>44</v>
      </c>
      <c r="Q337" s="198" t="s">
        <v>44</v>
      </c>
      <c r="R337"/>
      <c r="S337"/>
      <c r="T337"/>
    </row>
    <row r="338" spans="1:20" s="157" customFormat="1" x14ac:dyDescent="0.2">
      <c r="A338" s="169" t="s">
        <v>184</v>
      </c>
      <c r="B338" s="198">
        <v>107647.42000000001</v>
      </c>
      <c r="C338" s="198">
        <v>96661.61</v>
      </c>
      <c r="D338" s="198">
        <v>96579.53</v>
      </c>
      <c r="E338" s="198">
        <v>96656.920000000013</v>
      </c>
      <c r="F338" s="198">
        <v>106525.27000000002</v>
      </c>
      <c r="G338" s="198">
        <v>105718.79999999999</v>
      </c>
      <c r="H338" s="198">
        <f t="shared" ca="1" si="18"/>
        <v>244526219337.89182</v>
      </c>
      <c r="J338"/>
      <c r="K338" s="534" t="s">
        <v>184</v>
      </c>
      <c r="L338" s="535">
        <v>104245.42000000001</v>
      </c>
      <c r="M338" s="535">
        <v>107207.86</v>
      </c>
      <c r="N338" s="198" t="s">
        <v>44</v>
      </c>
      <c r="O338" s="198" t="s">
        <v>44</v>
      </c>
      <c r="P338" s="198" t="s">
        <v>44</v>
      </c>
      <c r="Q338" s="198" t="s">
        <v>44</v>
      </c>
      <c r="R338"/>
      <c r="S338"/>
      <c r="T338"/>
    </row>
    <row r="339" spans="1:20" s="157" customFormat="1" x14ac:dyDescent="0.2">
      <c r="A339" s="169" t="s">
        <v>185</v>
      </c>
      <c r="B339" s="198">
        <v>297173.42999999993</v>
      </c>
      <c r="C339" s="198">
        <v>296965.03000000003</v>
      </c>
      <c r="D339" s="198">
        <v>336844.54000000004</v>
      </c>
      <c r="E339" s="198">
        <v>295622.81</v>
      </c>
      <c r="F339" s="198">
        <v>266407.35000000003</v>
      </c>
      <c r="G339" s="198">
        <v>311960.11</v>
      </c>
      <c r="H339" s="198">
        <f t="shared" ca="1" si="18"/>
        <v>723796086247.39746</v>
      </c>
      <c r="J339"/>
      <c r="K339" s="534" t="s">
        <v>185</v>
      </c>
      <c r="L339" s="535">
        <v>298262.83999999997</v>
      </c>
      <c r="M339" s="535">
        <v>263863.83999999997</v>
      </c>
      <c r="N339" s="198" t="s">
        <v>44</v>
      </c>
      <c r="O339" s="198" t="s">
        <v>44</v>
      </c>
      <c r="P339" s="198" t="s">
        <v>44</v>
      </c>
      <c r="Q339" s="198" t="s">
        <v>44</v>
      </c>
      <c r="R339"/>
      <c r="S339"/>
      <c r="T339"/>
    </row>
    <row r="340" spans="1:20" s="157" customFormat="1" x14ac:dyDescent="0.2">
      <c r="A340" s="169" t="s">
        <v>53</v>
      </c>
      <c r="B340" s="198">
        <v>5563549.9400000097</v>
      </c>
      <c r="C340" s="198">
        <v>5579724.9200000055</v>
      </c>
      <c r="D340" s="198">
        <v>5888644.890000009</v>
      </c>
      <c r="E340" s="198">
        <v>5635989.8099999968</v>
      </c>
      <c r="F340" s="198">
        <v>5440889.3199999975</v>
      </c>
      <c r="G340" s="198">
        <v>5691464.7799999993</v>
      </c>
      <c r="H340" s="198">
        <f t="shared" ca="1" si="18"/>
        <v>13553939527973.654</v>
      </c>
      <c r="J340"/>
      <c r="K340" s="534" t="s">
        <v>53</v>
      </c>
      <c r="L340" s="535">
        <v>5602682.3699999982</v>
      </c>
      <c r="M340" s="535">
        <v>5650868.7799999975</v>
      </c>
      <c r="N340" s="198" t="s">
        <v>44</v>
      </c>
      <c r="O340" s="198" t="s">
        <v>44</v>
      </c>
      <c r="P340" s="198" t="s">
        <v>44</v>
      </c>
      <c r="Q340" s="198" t="s">
        <v>44</v>
      </c>
      <c r="R340"/>
      <c r="S340"/>
      <c r="T340"/>
    </row>
    <row r="341" spans="1:20" s="157" customFormat="1" x14ac:dyDescent="0.2">
      <c r="A341" s="169" t="s">
        <v>54</v>
      </c>
      <c r="B341" s="198">
        <v>858009.2</v>
      </c>
      <c r="C341" s="198">
        <v>853696.36</v>
      </c>
      <c r="D341" s="198">
        <v>794439.28999999969</v>
      </c>
      <c r="E341" s="198">
        <v>864501.63999999966</v>
      </c>
      <c r="F341" s="198">
        <v>889833.93</v>
      </c>
      <c r="G341" s="198">
        <v>876710.49999999977</v>
      </c>
      <c r="H341" s="198">
        <f t="shared" ca="1" si="18"/>
        <v>2060018696100.418</v>
      </c>
      <c r="J341"/>
      <c r="K341" s="534" t="s">
        <v>54</v>
      </c>
      <c r="L341" s="535">
        <v>886467.14999999991</v>
      </c>
      <c r="M341" s="535">
        <v>907747.53</v>
      </c>
      <c r="N341" s="198" t="s">
        <v>44</v>
      </c>
      <c r="O341" s="198" t="s">
        <v>44</v>
      </c>
      <c r="P341" s="198" t="s">
        <v>44</v>
      </c>
      <c r="Q341" s="198" t="s">
        <v>44</v>
      </c>
      <c r="R341"/>
      <c r="S341"/>
      <c r="T341"/>
    </row>
    <row r="342" spans="1:20" s="157" customFormat="1" x14ac:dyDescent="0.2">
      <c r="A342" s="169" t="s">
        <v>186</v>
      </c>
      <c r="B342" s="198">
        <v>497256.8</v>
      </c>
      <c r="C342" s="198">
        <v>436521.01</v>
      </c>
      <c r="D342" s="198">
        <v>432901.33</v>
      </c>
      <c r="E342" s="198">
        <v>421176.80999999994</v>
      </c>
      <c r="F342" s="198">
        <v>498005.92999999993</v>
      </c>
      <c r="G342" s="198">
        <v>445759.82999999996</v>
      </c>
      <c r="H342" s="198">
        <f t="shared" ca="1" si="18"/>
        <v>1095383037325.8375</v>
      </c>
      <c r="J342"/>
      <c r="K342" s="534" t="s">
        <v>186</v>
      </c>
      <c r="L342" s="535">
        <v>458687.12</v>
      </c>
      <c r="M342" s="535">
        <v>482145.61000000004</v>
      </c>
      <c r="N342" s="198" t="s">
        <v>44</v>
      </c>
      <c r="O342" s="198" t="s">
        <v>44</v>
      </c>
      <c r="P342" s="198" t="s">
        <v>44</v>
      </c>
      <c r="Q342" s="198" t="s">
        <v>44</v>
      </c>
      <c r="R342"/>
      <c r="S342"/>
      <c r="T342"/>
    </row>
    <row r="343" spans="1:20" s="157" customFormat="1" x14ac:dyDescent="0.2">
      <c r="A343" s="169" t="s">
        <v>187</v>
      </c>
      <c r="B343" s="198">
        <v>322543.35999999999</v>
      </c>
      <c r="C343" s="198">
        <v>305888.31</v>
      </c>
      <c r="D343" s="198">
        <v>313075.51</v>
      </c>
      <c r="E343" s="198">
        <v>294873.77999999997</v>
      </c>
      <c r="F343" s="198">
        <v>327296.30000000005</v>
      </c>
      <c r="G343" s="198">
        <v>332365.39</v>
      </c>
      <c r="H343" s="198">
        <f t="shared" ca="1" si="18"/>
        <v>760314998698.276</v>
      </c>
      <c r="J343"/>
      <c r="K343" s="534" t="s">
        <v>187</v>
      </c>
      <c r="L343" s="535">
        <v>313276.01</v>
      </c>
      <c r="M343" s="535">
        <v>297215.31</v>
      </c>
      <c r="N343" s="198" t="s">
        <v>44</v>
      </c>
      <c r="O343" s="198" t="s">
        <v>44</v>
      </c>
      <c r="P343" s="198" t="s">
        <v>44</v>
      </c>
      <c r="Q343" s="198" t="s">
        <v>44</v>
      </c>
      <c r="R343"/>
      <c r="S343"/>
      <c r="T343"/>
    </row>
    <row r="344" spans="1:20" s="157" customFormat="1" x14ac:dyDescent="0.2">
      <c r="A344" s="169" t="s">
        <v>222</v>
      </c>
      <c r="B344" s="198">
        <v>14110</v>
      </c>
      <c r="C344" s="198">
        <v>16458.11</v>
      </c>
      <c r="D344" s="198">
        <v>14278.64</v>
      </c>
      <c r="E344" s="198">
        <v>18771.39</v>
      </c>
      <c r="F344" s="198">
        <v>18156.82</v>
      </c>
      <c r="G344" s="198">
        <v>15556.41</v>
      </c>
      <c r="H344" s="198">
        <f t="shared" ca="1" si="18"/>
        <v>39029976701.378532</v>
      </c>
      <c r="J344"/>
      <c r="K344" s="534" t="s">
        <v>222</v>
      </c>
      <c r="L344" s="535">
        <v>15430.3</v>
      </c>
      <c r="M344" s="535">
        <v>18211.3</v>
      </c>
      <c r="N344" s="198" t="s">
        <v>44</v>
      </c>
      <c r="O344" s="198" t="s">
        <v>44</v>
      </c>
      <c r="P344" s="198" t="s">
        <v>44</v>
      </c>
      <c r="Q344" s="198" t="s">
        <v>44</v>
      </c>
      <c r="R344"/>
      <c r="S344"/>
      <c r="T344"/>
    </row>
    <row r="345" spans="1:20" s="157" customFormat="1" hidden="1" x14ac:dyDescent="0.2">
      <c r="A345" s="169" t="s">
        <v>253</v>
      </c>
      <c r="B345" s="198" t="s">
        <v>170</v>
      </c>
      <c r="C345" s="198" t="s">
        <v>170</v>
      </c>
      <c r="D345" s="198" t="s">
        <v>170</v>
      </c>
      <c r="E345" s="198" t="s">
        <v>170</v>
      </c>
      <c r="F345" s="198" t="s">
        <v>170</v>
      </c>
      <c r="G345" s="198" t="s">
        <v>170</v>
      </c>
      <c r="H345" s="198"/>
      <c r="I345" s="540">
        <f>SUM(B345:H345)</f>
        <v>0</v>
      </c>
      <c r="J345"/>
      <c r="K345" s="534" t="s">
        <v>253</v>
      </c>
      <c r="L345" s="198" t="s">
        <v>170</v>
      </c>
      <c r="M345" s="198" t="s">
        <v>170</v>
      </c>
      <c r="N345" s="198" t="s">
        <v>44</v>
      </c>
      <c r="O345" s="198" t="s">
        <v>44</v>
      </c>
      <c r="P345" s="198" t="s">
        <v>44</v>
      </c>
      <c r="Q345" s="198" t="s">
        <v>44</v>
      </c>
      <c r="R345"/>
      <c r="S345"/>
      <c r="T345"/>
    </row>
    <row r="346" spans="1:20" s="157" customFormat="1" x14ac:dyDescent="0.2">
      <c r="A346" s="169" t="s">
        <v>207</v>
      </c>
      <c r="B346" s="198" t="s">
        <v>170</v>
      </c>
      <c r="C346" s="198" t="s">
        <v>170</v>
      </c>
      <c r="D346" s="198" t="s">
        <v>170</v>
      </c>
      <c r="E346" s="198" t="s">
        <v>170</v>
      </c>
      <c r="F346" s="198" t="s">
        <v>170</v>
      </c>
      <c r="G346" s="198" t="s">
        <v>170</v>
      </c>
      <c r="H346"/>
      <c r="I346" s="540">
        <f>SUM(B346:H346)</f>
        <v>0</v>
      </c>
      <c r="J346"/>
      <c r="K346" s="534" t="s">
        <v>207</v>
      </c>
      <c r="L346" s="198" t="s">
        <v>170</v>
      </c>
      <c r="M346" s="198" t="s">
        <v>170</v>
      </c>
      <c r="N346" s="198" t="s">
        <v>44</v>
      </c>
      <c r="O346" s="198" t="s">
        <v>44</v>
      </c>
      <c r="P346" s="198" t="s">
        <v>44</v>
      </c>
      <c r="Q346" s="198" t="s">
        <v>44</v>
      </c>
      <c r="R346"/>
      <c r="S346"/>
      <c r="T346"/>
    </row>
    <row r="347" spans="1:20" s="157" customFormat="1" ht="5.0999999999999996" customHeight="1" x14ac:dyDescent="0.2">
      <c r="A347" s="172"/>
      <c r="B347" s="173"/>
      <c r="C347" s="174"/>
      <c r="D347" s="174"/>
      <c r="E347" s="174"/>
      <c r="F347" s="174"/>
      <c r="G347" s="174"/>
      <c r="H347"/>
      <c r="I347"/>
      <c r="J347"/>
      <c r="K347" s="536"/>
      <c r="L347" s="537"/>
      <c r="M347" s="537"/>
      <c r="N347" s="537"/>
      <c r="O347" s="537"/>
      <c r="P347" s="537"/>
      <c r="Q347" s="537"/>
      <c r="R347"/>
      <c r="S347"/>
      <c r="T347"/>
    </row>
    <row r="348" spans="1:20" s="157" customFormat="1" x14ac:dyDescent="0.2">
      <c r="B348" s="90"/>
      <c r="C348" s="90"/>
      <c r="D348" s="90"/>
      <c r="E348" s="90"/>
      <c r="F348" s="90"/>
      <c r="G348" s="348" t="s">
        <v>175</v>
      </c>
      <c r="H348"/>
      <c r="I348"/>
      <c r="J348"/>
      <c r="K348" s="107" t="s">
        <v>271</v>
      </c>
      <c r="L348" s="539"/>
      <c r="M348" s="539"/>
      <c r="N348" s="539"/>
      <c r="O348" s="539"/>
      <c r="P348" s="539"/>
      <c r="Q348" s="348"/>
      <c r="R348"/>
      <c r="S348"/>
      <c r="T348"/>
    </row>
    <row r="349" spans="1:20" s="157" customFormat="1" x14ac:dyDescent="0.2">
      <c r="G349" s="348"/>
      <c r="H349"/>
      <c r="I349"/>
      <c r="J349"/>
      <c r="K349" s="186" t="s">
        <v>172</v>
      </c>
      <c r="L349"/>
      <c r="M349"/>
      <c r="N349"/>
      <c r="O349"/>
      <c r="P349"/>
      <c r="Q349"/>
      <c r="R349"/>
      <c r="S349"/>
      <c r="T349"/>
    </row>
    <row r="350" spans="1:20" s="157" customFormat="1" x14ac:dyDescent="0.2">
      <c r="A350"/>
      <c r="B350"/>
      <c r="C350"/>
      <c r="D350"/>
      <c r="E350"/>
      <c r="F350"/>
      <c r="G350"/>
      <c r="H350"/>
      <c r="I350"/>
      <c r="J350"/>
      <c r="K350"/>
      <c r="L350"/>
      <c r="M350"/>
      <c r="N350"/>
      <c r="O350"/>
      <c r="P350"/>
      <c r="Q350"/>
      <c r="R350"/>
      <c r="S350"/>
      <c r="T350"/>
    </row>
    <row r="351" spans="1:20" s="157" customFormat="1" x14ac:dyDescent="0.2">
      <c r="A351"/>
      <c r="B351"/>
      <c r="C351"/>
      <c r="D351"/>
      <c r="E351"/>
      <c r="F351"/>
      <c r="G351"/>
      <c r="H351"/>
      <c r="I351"/>
      <c r="J351"/>
      <c r="K351"/>
      <c r="L351"/>
      <c r="M351"/>
      <c r="N351"/>
      <c r="O351"/>
      <c r="P351"/>
      <c r="Q351"/>
      <c r="R351"/>
      <c r="S351"/>
      <c r="T351"/>
    </row>
    <row r="352" spans="1:20" s="157" customFormat="1" x14ac:dyDescent="0.2">
      <c r="A352"/>
      <c r="B352"/>
      <c r="C352"/>
      <c r="D352"/>
      <c r="E352"/>
      <c r="F352"/>
      <c r="G352"/>
      <c r="H352"/>
      <c r="I352"/>
      <c r="J352"/>
      <c r="K352"/>
      <c r="L352"/>
      <c r="M352"/>
      <c r="N352"/>
      <c r="O352"/>
      <c r="P352"/>
      <c r="Q352"/>
      <c r="R352"/>
      <c r="S352"/>
      <c r="T352"/>
    </row>
    <row r="353" spans="1:20" s="157" customFormat="1" x14ac:dyDescent="0.2">
      <c r="A353"/>
      <c r="B353"/>
      <c r="C353"/>
      <c r="D353"/>
      <c r="E353"/>
      <c r="F353"/>
      <c r="G353" s="540"/>
      <c r="H353"/>
      <c r="I353"/>
      <c r="J353"/>
      <c r="K353"/>
      <c r="L353"/>
      <c r="M353"/>
      <c r="N353"/>
      <c r="O353"/>
      <c r="P353"/>
      <c r="Q353"/>
      <c r="R353"/>
      <c r="S353"/>
      <c r="T353"/>
    </row>
    <row r="354" spans="1:20" s="157" customFormat="1" x14ac:dyDescent="0.2">
      <c r="A354"/>
      <c r="B354"/>
      <c r="C354"/>
      <c r="D354"/>
      <c r="E354"/>
      <c r="F354"/>
      <c r="G354" s="540"/>
      <c r="H354"/>
      <c r="I354"/>
      <c r="J354"/>
      <c r="K354"/>
      <c r="L354" s="540"/>
      <c r="M354"/>
      <c r="N354"/>
      <c r="O354"/>
      <c r="P354"/>
      <c r="Q354"/>
      <c r="R354"/>
      <c r="S354"/>
      <c r="T354"/>
    </row>
    <row r="355" spans="1:20" s="157" customFormat="1" x14ac:dyDescent="0.2">
      <c r="A355"/>
      <c r="B355"/>
      <c r="C355"/>
      <c r="D355"/>
      <c r="E355"/>
      <c r="F355"/>
      <c r="G355" s="541"/>
      <c r="H355"/>
      <c r="I355"/>
      <c r="J355"/>
      <c r="K355"/>
      <c r="L355" s="540"/>
      <c r="M355"/>
      <c r="N355"/>
      <c r="O355"/>
      <c r="P355"/>
      <c r="Q355"/>
      <c r="R355"/>
      <c r="S355"/>
      <c r="T355"/>
    </row>
    <row r="356" spans="1:20" s="157" customFormat="1" x14ac:dyDescent="0.2">
      <c r="A356"/>
      <c r="B356"/>
      <c r="C356"/>
      <c r="D356"/>
      <c r="E356"/>
      <c r="F356"/>
      <c r="G356"/>
      <c r="H356"/>
      <c r="I356"/>
      <c r="J356"/>
      <c r="K356"/>
      <c r="L356" s="540"/>
      <c r="M356"/>
      <c r="N356"/>
      <c r="O356"/>
      <c r="P356"/>
      <c r="Q356"/>
      <c r="R356"/>
      <c r="S356"/>
      <c r="T356"/>
    </row>
    <row r="357" spans="1:20" s="157" customFormat="1" x14ac:dyDescent="0.2">
      <c r="A357"/>
      <c r="B357"/>
      <c r="C357"/>
      <c r="D357"/>
      <c r="E357"/>
      <c r="F357"/>
      <c r="G357"/>
      <c r="H357"/>
      <c r="I357"/>
      <c r="J357"/>
      <c r="K357"/>
      <c r="L357" s="540"/>
      <c r="M357"/>
      <c r="N357"/>
      <c r="O357"/>
      <c r="P357"/>
      <c r="Q357"/>
      <c r="R357"/>
      <c r="S357"/>
      <c r="T357"/>
    </row>
    <row r="358" spans="1:20" s="157" customFormat="1" x14ac:dyDescent="0.2">
      <c r="A358"/>
      <c r="B358"/>
      <c r="C358"/>
      <c r="D358"/>
      <c r="E358"/>
      <c r="F358"/>
      <c r="G358"/>
      <c r="H358"/>
      <c r="I358"/>
      <c r="J358"/>
      <c r="K358"/>
      <c r="L358" s="540"/>
      <c r="M358"/>
      <c r="N358"/>
      <c r="O358"/>
      <c r="P358"/>
      <c r="Q358"/>
      <c r="R358"/>
      <c r="S358"/>
      <c r="T358"/>
    </row>
    <row r="359" spans="1:20" s="157" customFormat="1" x14ac:dyDescent="0.2">
      <c r="A359"/>
      <c r="B359"/>
      <c r="C359"/>
      <c r="D359"/>
      <c r="E359"/>
      <c r="F359"/>
      <c r="G359"/>
      <c r="H359"/>
      <c r="I359"/>
      <c r="J359"/>
      <c r="K359"/>
      <c r="L359" s="540"/>
      <c r="M359"/>
      <c r="N359"/>
      <c r="O359"/>
      <c r="P359"/>
      <c r="Q359"/>
      <c r="R359"/>
      <c r="S359"/>
      <c r="T359"/>
    </row>
    <row r="360" spans="1:20" s="157" customFormat="1" x14ac:dyDescent="0.2">
      <c r="A360"/>
      <c r="B360"/>
      <c r="C360"/>
      <c r="D360"/>
      <c r="E360"/>
      <c r="F360"/>
      <c r="G360"/>
      <c r="H360"/>
      <c r="I360"/>
      <c r="J360"/>
      <c r="K360"/>
      <c r="L360" s="540"/>
      <c r="M360"/>
      <c r="N360"/>
      <c r="O360"/>
      <c r="P360"/>
      <c r="Q360"/>
      <c r="R360"/>
      <c r="S360"/>
      <c r="T360"/>
    </row>
    <row r="361" spans="1:20" s="157" customFormat="1" x14ac:dyDescent="0.2">
      <c r="A361"/>
      <c r="B361"/>
      <c r="C361"/>
      <c r="D361"/>
      <c r="E361"/>
      <c r="F361"/>
      <c r="G361"/>
      <c r="H361"/>
      <c r="I361"/>
      <c r="J361"/>
      <c r="K361"/>
      <c r="L361" s="540"/>
      <c r="M361"/>
      <c r="N361"/>
      <c r="O361"/>
      <c r="P361"/>
      <c r="Q361"/>
      <c r="R361"/>
      <c r="S361"/>
      <c r="T361"/>
    </row>
    <row r="362" spans="1:20" s="157" customFormat="1" x14ac:dyDescent="0.2">
      <c r="A362"/>
      <c r="B362"/>
      <c r="C362"/>
      <c r="D362"/>
      <c r="E362"/>
      <c r="F362"/>
      <c r="G362"/>
      <c r="H362"/>
      <c r="I362"/>
      <c r="J362"/>
      <c r="K362"/>
      <c r="L362" s="540"/>
      <c r="M362"/>
      <c r="N362"/>
      <c r="O362"/>
      <c r="P362"/>
      <c r="Q362"/>
      <c r="R362"/>
      <c r="S362"/>
      <c r="T362"/>
    </row>
    <row r="363" spans="1:20" s="157" customFormat="1" x14ac:dyDescent="0.2">
      <c r="A363"/>
      <c r="B363"/>
      <c r="C363"/>
      <c r="D363"/>
      <c r="E363"/>
      <c r="F363"/>
      <c r="G363"/>
      <c r="H363"/>
      <c r="I363"/>
      <c r="J363"/>
      <c r="K363"/>
      <c r="L363" s="540"/>
      <c r="M363"/>
      <c r="N363"/>
      <c r="O363"/>
      <c r="P363"/>
      <c r="Q363"/>
      <c r="R363"/>
      <c r="S363"/>
      <c r="T363"/>
    </row>
    <row r="364" spans="1:20" s="157" customFormat="1" x14ac:dyDescent="0.2">
      <c r="A364"/>
      <c r="B364"/>
      <c r="C364"/>
      <c r="D364"/>
      <c r="E364"/>
      <c r="F364"/>
      <c r="G364"/>
      <c r="H364"/>
      <c r="I364"/>
      <c r="J364"/>
      <c r="K364"/>
      <c r="L364" s="540"/>
      <c r="M364"/>
      <c r="N364"/>
      <c r="O364"/>
      <c r="P364"/>
      <c r="Q364"/>
      <c r="R364"/>
      <c r="S364"/>
      <c r="T364"/>
    </row>
    <row r="365" spans="1:20" s="157" customFormat="1" x14ac:dyDescent="0.2">
      <c r="A365"/>
      <c r="B365"/>
      <c r="C365"/>
      <c r="D365"/>
      <c r="E365"/>
      <c r="F365"/>
      <c r="G365"/>
      <c r="H365"/>
      <c r="I365"/>
      <c r="J365"/>
      <c r="K365"/>
      <c r="L365" s="540"/>
      <c r="M365"/>
      <c r="N365"/>
      <c r="O365"/>
      <c r="P365"/>
      <c r="Q365"/>
      <c r="R365"/>
      <c r="S365"/>
      <c r="T365"/>
    </row>
    <row r="366" spans="1:20" s="157" customFormat="1" x14ac:dyDescent="0.2">
      <c r="A366"/>
      <c r="B366"/>
      <c r="C366"/>
      <c r="D366"/>
      <c r="E366"/>
      <c r="F366"/>
      <c r="G366"/>
      <c r="H366"/>
      <c r="I366"/>
      <c r="J366"/>
      <c r="K366"/>
      <c r="L366" s="540"/>
      <c r="M366"/>
      <c r="N366"/>
      <c r="O366"/>
      <c r="P366"/>
      <c r="Q366"/>
      <c r="R366"/>
      <c r="S366"/>
      <c r="T366"/>
    </row>
    <row r="367" spans="1:20" s="157" customFormat="1" x14ac:dyDescent="0.2">
      <c r="A367"/>
      <c r="B367"/>
      <c r="C367"/>
      <c r="D367"/>
      <c r="E367"/>
      <c r="F367"/>
      <c r="G367"/>
      <c r="H367"/>
      <c r="I367"/>
      <c r="J367"/>
      <c r="K367"/>
      <c r="L367" s="540"/>
      <c r="M367"/>
      <c r="N367"/>
      <c r="O367"/>
      <c r="P367"/>
      <c r="Q367"/>
      <c r="R367"/>
      <c r="S367"/>
      <c r="T367"/>
    </row>
    <row r="368" spans="1:20" s="157" customFormat="1" x14ac:dyDescent="0.2">
      <c r="A368"/>
      <c r="B368"/>
      <c r="C368"/>
      <c r="D368"/>
      <c r="E368"/>
      <c r="F368"/>
      <c r="G368"/>
      <c r="H368"/>
      <c r="I368"/>
      <c r="J368"/>
      <c r="K368"/>
      <c r="L368" s="540"/>
      <c r="M368"/>
      <c r="N368"/>
      <c r="O368"/>
      <c r="P368"/>
      <c r="Q368"/>
      <c r="R368"/>
      <c r="S368"/>
      <c r="T368"/>
    </row>
    <row r="369" spans="1:20" s="157" customFormat="1" x14ac:dyDescent="0.2">
      <c r="A369"/>
      <c r="B369"/>
      <c r="C369"/>
      <c r="D369"/>
      <c r="E369"/>
      <c r="F369"/>
      <c r="G369"/>
      <c r="H369"/>
      <c r="I369"/>
      <c r="J369"/>
      <c r="K369"/>
      <c r="L369" s="540"/>
      <c r="M369"/>
      <c r="N369"/>
      <c r="O369"/>
      <c r="P369"/>
      <c r="Q369"/>
      <c r="R369"/>
      <c r="S369"/>
      <c r="T369"/>
    </row>
    <row r="370" spans="1:20" s="157" customFormat="1" x14ac:dyDescent="0.2">
      <c r="A370"/>
      <c r="B370"/>
      <c r="C370"/>
      <c r="D370"/>
      <c r="E370"/>
      <c r="F370"/>
      <c r="G370"/>
      <c r="H370"/>
      <c r="I370"/>
      <c r="J370"/>
      <c r="K370"/>
      <c r="L370" s="540" t="e">
        <f>SUM(I346+#REF!)</f>
        <v>#REF!</v>
      </c>
      <c r="M370"/>
      <c r="N370"/>
      <c r="O370"/>
      <c r="P370"/>
      <c r="Q370"/>
      <c r="R370"/>
      <c r="S370"/>
      <c r="T370"/>
    </row>
    <row r="371" spans="1:20" s="157" customFormat="1" x14ac:dyDescent="0.2">
      <c r="A371"/>
      <c r="B371"/>
      <c r="C371"/>
      <c r="D371"/>
      <c r="E371"/>
      <c r="F371"/>
      <c r="G371"/>
      <c r="H371"/>
      <c r="I371"/>
      <c r="J371"/>
      <c r="K371"/>
      <c r="L371" s="540" t="e">
        <f>SUM(I347+#REF!)</f>
        <v>#REF!</v>
      </c>
      <c r="M371"/>
      <c r="N371"/>
      <c r="O371"/>
      <c r="P371"/>
      <c r="Q371"/>
      <c r="R371"/>
      <c r="S371"/>
      <c r="T371"/>
    </row>
    <row r="372" spans="1:20" s="157" customFormat="1" x14ac:dyDescent="0.2">
      <c r="A372"/>
      <c r="B372"/>
      <c r="C372"/>
      <c r="D372"/>
      <c r="E372"/>
      <c r="F372"/>
      <c r="G372"/>
      <c r="H372"/>
      <c r="I372"/>
      <c r="J372"/>
      <c r="K372"/>
      <c r="L372" s="540" t="e">
        <f>SUM(I348+#REF!)</f>
        <v>#REF!</v>
      </c>
      <c r="M372"/>
      <c r="N372"/>
      <c r="O372"/>
      <c r="P372"/>
      <c r="Q372"/>
      <c r="R372"/>
      <c r="S372"/>
      <c r="T372"/>
    </row>
    <row r="373" spans="1:20" s="157" customFormat="1" x14ac:dyDescent="0.2">
      <c r="A373"/>
      <c r="B373"/>
      <c r="C373"/>
      <c r="D373"/>
      <c r="E373"/>
      <c r="F373"/>
      <c r="G373"/>
      <c r="H373"/>
      <c r="I373"/>
      <c r="J373"/>
      <c r="K373"/>
      <c r="L373" s="540" t="e">
        <f>SUM(I349+#REF!)</f>
        <v>#REF!</v>
      </c>
      <c r="M373"/>
      <c r="N373"/>
      <c r="O373"/>
      <c r="P373"/>
      <c r="Q373"/>
      <c r="R373"/>
      <c r="S373"/>
      <c r="T373"/>
    </row>
    <row r="374" spans="1:20" s="157" customFormat="1" x14ac:dyDescent="0.2">
      <c r="A374"/>
      <c r="B374"/>
      <c r="C374"/>
      <c r="D374"/>
      <c r="E374"/>
      <c r="F374"/>
      <c r="G374"/>
      <c r="H374"/>
      <c r="I374"/>
      <c r="J374"/>
      <c r="K374"/>
      <c r="L374" s="540" t="e">
        <f>SUM(I350+#REF!)</f>
        <v>#REF!</v>
      </c>
      <c r="M374"/>
      <c r="N374"/>
      <c r="O374"/>
      <c r="P374"/>
      <c r="Q374"/>
      <c r="R374"/>
      <c r="S374"/>
      <c r="T374"/>
    </row>
    <row r="375" spans="1:20" s="157" customFormat="1" x14ac:dyDescent="0.2">
      <c r="A375"/>
      <c r="B375"/>
      <c r="C375"/>
      <c r="D375"/>
      <c r="E375"/>
      <c r="F375"/>
      <c r="G375"/>
      <c r="H375"/>
      <c r="I375"/>
      <c r="J375"/>
      <c r="K375"/>
      <c r="L375" s="540" t="e">
        <f>SUM(I351+#REF!)</f>
        <v>#REF!</v>
      </c>
      <c r="M375"/>
      <c r="N375"/>
      <c r="O375"/>
      <c r="P375"/>
      <c r="Q375"/>
      <c r="R375"/>
      <c r="S375"/>
      <c r="T375"/>
    </row>
    <row r="376" spans="1:20" s="157" customFormat="1" x14ac:dyDescent="0.2">
      <c r="A376"/>
      <c r="B376"/>
      <c r="C376"/>
      <c r="D376"/>
      <c r="E376"/>
      <c r="F376"/>
      <c r="G376"/>
      <c r="H376"/>
      <c r="I376"/>
      <c r="J376"/>
      <c r="K376"/>
      <c r="L376"/>
      <c r="M376"/>
      <c r="N376"/>
      <c r="O376"/>
      <c r="P376"/>
      <c r="Q376"/>
      <c r="R376"/>
      <c r="S376"/>
      <c r="T376"/>
    </row>
    <row r="377" spans="1:20" s="157" customFormat="1" x14ac:dyDescent="0.2">
      <c r="A377"/>
      <c r="B377"/>
      <c r="C377"/>
      <c r="D377"/>
      <c r="E377"/>
      <c r="F377"/>
      <c r="G377"/>
      <c r="H377"/>
      <c r="I377"/>
      <c r="J377"/>
      <c r="K377"/>
      <c r="L377"/>
      <c r="M377"/>
      <c r="N377"/>
      <c r="O377"/>
      <c r="P377"/>
      <c r="Q377"/>
      <c r="R377"/>
      <c r="S377"/>
      <c r="T377"/>
    </row>
    <row r="378" spans="1:20" s="157" customFormat="1" x14ac:dyDescent="0.2">
      <c r="A378"/>
      <c r="B378"/>
      <c r="C378"/>
      <c r="D378"/>
      <c r="E378"/>
      <c r="F378"/>
      <c r="G378"/>
      <c r="H378"/>
      <c r="I378"/>
      <c r="J378"/>
      <c r="K378"/>
      <c r="L378"/>
      <c r="M378"/>
      <c r="N378"/>
      <c r="O378"/>
      <c r="P378"/>
      <c r="Q378"/>
      <c r="R378"/>
      <c r="S378"/>
      <c r="T378"/>
    </row>
    <row r="379" spans="1:20" s="157" customFormat="1" x14ac:dyDescent="0.2">
      <c r="A379"/>
      <c r="B379"/>
      <c r="C379"/>
      <c r="D379"/>
      <c r="E379"/>
      <c r="F379"/>
      <c r="G379"/>
      <c r="H379"/>
      <c r="I379"/>
      <c r="J379"/>
      <c r="K379"/>
      <c r="L379"/>
      <c r="M379"/>
      <c r="N379"/>
      <c r="O379"/>
      <c r="P379"/>
      <c r="Q379"/>
      <c r="R379"/>
      <c r="S379"/>
      <c r="T379"/>
    </row>
    <row r="380" spans="1:20" s="157" customFormat="1" x14ac:dyDescent="0.2">
      <c r="A380"/>
      <c r="B380"/>
      <c r="C380"/>
      <c r="D380"/>
      <c r="E380"/>
      <c r="F380"/>
      <c r="G380"/>
      <c r="H380"/>
      <c r="I380"/>
      <c r="J380"/>
      <c r="K380"/>
      <c r="L380"/>
      <c r="M380"/>
      <c r="N380"/>
      <c r="O380"/>
      <c r="P380"/>
      <c r="Q380"/>
      <c r="R380"/>
      <c r="S380"/>
      <c r="T380"/>
    </row>
    <row r="381" spans="1:20" s="157" customFormat="1" x14ac:dyDescent="0.2">
      <c r="A381"/>
      <c r="B381"/>
      <c r="C381"/>
      <c r="D381"/>
      <c r="E381"/>
      <c r="F381"/>
      <c r="G381"/>
      <c r="H381"/>
      <c r="I381"/>
      <c r="J381"/>
      <c r="K381"/>
      <c r="L381"/>
      <c r="M381"/>
      <c r="N381"/>
      <c r="O381"/>
      <c r="P381"/>
      <c r="Q381"/>
      <c r="R381"/>
      <c r="S381"/>
      <c r="T381"/>
    </row>
    <row r="382" spans="1:20" s="157" customFormat="1" x14ac:dyDescent="0.2">
      <c r="A382"/>
      <c r="B382"/>
      <c r="C382"/>
      <c r="D382"/>
      <c r="E382"/>
      <c r="F382"/>
      <c r="G382"/>
      <c r="H382"/>
      <c r="I382"/>
      <c r="J382"/>
      <c r="K382"/>
      <c r="L382"/>
      <c r="M382"/>
      <c r="N382"/>
      <c r="O382"/>
      <c r="P382"/>
      <c r="Q382"/>
      <c r="R382"/>
      <c r="S382"/>
      <c r="T382"/>
    </row>
    <row r="383" spans="1:20" s="157" customFormat="1" x14ac:dyDescent="0.2">
      <c r="A383"/>
      <c r="B383"/>
      <c r="C383"/>
      <c r="D383"/>
      <c r="E383"/>
      <c r="F383"/>
      <c r="G383"/>
      <c r="H383"/>
      <c r="I383"/>
      <c r="J383"/>
      <c r="K383"/>
      <c r="L383"/>
      <c r="M383"/>
      <c r="N383"/>
      <c r="O383"/>
      <c r="P383"/>
      <c r="Q383"/>
      <c r="R383"/>
      <c r="S383"/>
      <c r="T383"/>
    </row>
    <row r="384" spans="1:20" s="157" customFormat="1" x14ac:dyDescent="0.2">
      <c r="A384"/>
      <c r="B384"/>
      <c r="C384"/>
      <c r="D384"/>
      <c r="E384"/>
      <c r="F384"/>
      <c r="G384"/>
      <c r="H384"/>
      <c r="I384"/>
      <c r="J384"/>
      <c r="K384"/>
      <c r="L384"/>
      <c r="M384"/>
      <c r="N384"/>
      <c r="O384"/>
      <c r="P384"/>
      <c r="Q384"/>
      <c r="R384"/>
      <c r="S384"/>
      <c r="T384"/>
    </row>
    <row r="385" spans="1:20" s="157" customFormat="1" x14ac:dyDescent="0.2">
      <c r="A385"/>
      <c r="B385"/>
      <c r="C385"/>
      <c r="D385"/>
      <c r="E385"/>
      <c r="F385"/>
      <c r="G385"/>
      <c r="H385"/>
      <c r="I385"/>
      <c r="J385"/>
      <c r="K385"/>
      <c r="L385"/>
      <c r="M385"/>
      <c r="N385"/>
      <c r="O385"/>
      <c r="P385"/>
      <c r="Q385"/>
      <c r="R385"/>
      <c r="S385"/>
      <c r="T385"/>
    </row>
    <row r="386" spans="1:20" s="157" customFormat="1" x14ac:dyDescent="0.2">
      <c r="A386"/>
      <c r="B386"/>
      <c r="C386"/>
      <c r="D386"/>
      <c r="E386"/>
      <c r="F386"/>
      <c r="G386"/>
      <c r="H386"/>
      <c r="I386"/>
      <c r="J386"/>
      <c r="K386"/>
      <c r="L386"/>
      <c r="M386"/>
      <c r="N386"/>
      <c r="O386"/>
      <c r="P386"/>
      <c r="Q386"/>
      <c r="R386"/>
      <c r="S386"/>
      <c r="T386"/>
    </row>
    <row r="387" spans="1:20" s="157" customFormat="1" x14ac:dyDescent="0.2">
      <c r="A387"/>
      <c r="B387"/>
      <c r="C387"/>
      <c r="D387"/>
      <c r="E387"/>
      <c r="F387"/>
      <c r="G387"/>
      <c r="H387"/>
      <c r="I387"/>
      <c r="J387"/>
      <c r="K387"/>
      <c r="L387"/>
      <c r="M387"/>
      <c r="N387"/>
      <c r="O387"/>
      <c r="P387"/>
      <c r="Q387"/>
      <c r="R387"/>
      <c r="S387"/>
      <c r="T387"/>
    </row>
    <row r="388" spans="1:20" s="157" customFormat="1" x14ac:dyDescent="0.2">
      <c r="A388"/>
      <c r="B388"/>
      <c r="C388"/>
      <c r="D388"/>
      <c r="E388"/>
      <c r="F388"/>
      <c r="G388"/>
      <c r="H388"/>
      <c r="I388"/>
      <c r="J388"/>
      <c r="K388"/>
      <c r="L388"/>
      <c r="M388"/>
      <c r="N388"/>
      <c r="O388"/>
      <c r="P388"/>
      <c r="Q388"/>
      <c r="R388"/>
      <c r="S388"/>
      <c r="T388"/>
    </row>
    <row r="389" spans="1:20" s="157" customFormat="1" x14ac:dyDescent="0.2">
      <c r="A389"/>
      <c r="B389"/>
      <c r="C389"/>
      <c r="D389"/>
      <c r="E389"/>
      <c r="F389"/>
      <c r="G389"/>
      <c r="H389"/>
      <c r="I389"/>
      <c r="J389"/>
      <c r="K389"/>
      <c r="L389"/>
      <c r="M389"/>
      <c r="N389"/>
      <c r="O389"/>
      <c r="P389"/>
      <c r="Q389"/>
      <c r="R389"/>
      <c r="S389"/>
      <c r="T389"/>
    </row>
    <row r="390" spans="1:20" s="157" customFormat="1" x14ac:dyDescent="0.2">
      <c r="A390"/>
      <c r="B390"/>
      <c r="C390"/>
      <c r="D390"/>
      <c r="E390"/>
      <c r="F390"/>
      <c r="G390"/>
      <c r="H390"/>
      <c r="I390"/>
      <c r="J390"/>
      <c r="K390"/>
      <c r="L390"/>
      <c r="M390"/>
      <c r="N390"/>
      <c r="O390"/>
      <c r="P390"/>
      <c r="Q390"/>
      <c r="R390"/>
      <c r="S390"/>
      <c r="T390"/>
    </row>
    <row r="391" spans="1:20" s="157" customFormat="1" x14ac:dyDescent="0.2">
      <c r="A391"/>
      <c r="B391"/>
      <c r="C391"/>
      <c r="D391"/>
      <c r="E391"/>
      <c r="F391"/>
      <c r="G391"/>
      <c r="H391"/>
      <c r="I391"/>
      <c r="J391"/>
      <c r="K391"/>
      <c r="L391"/>
      <c r="M391"/>
      <c r="N391"/>
      <c r="O391"/>
      <c r="P391"/>
      <c r="Q391"/>
      <c r="R391"/>
      <c r="S391"/>
      <c r="T391"/>
    </row>
    <row r="392" spans="1:20" s="157" customFormat="1" x14ac:dyDescent="0.2">
      <c r="A392"/>
      <c r="B392"/>
      <c r="C392"/>
      <c r="D392"/>
      <c r="E392"/>
      <c r="F392"/>
      <c r="G392"/>
      <c r="H392"/>
      <c r="I392"/>
      <c r="J392"/>
      <c r="K392"/>
      <c r="L392"/>
      <c r="M392"/>
      <c r="N392"/>
      <c r="O392"/>
      <c r="P392"/>
      <c r="Q392"/>
      <c r="R392"/>
      <c r="S392"/>
      <c r="T392"/>
    </row>
    <row r="393" spans="1:20" s="157" customFormat="1" x14ac:dyDescent="0.2">
      <c r="A393"/>
      <c r="B393"/>
      <c r="C393"/>
      <c r="D393"/>
      <c r="E393"/>
      <c r="F393"/>
      <c r="G393"/>
      <c r="H393"/>
      <c r="I393"/>
      <c r="J393"/>
      <c r="K393"/>
      <c r="L393"/>
      <c r="M393"/>
      <c r="N393"/>
      <c r="O393"/>
      <c r="P393"/>
      <c r="Q393"/>
      <c r="R393"/>
      <c r="S393"/>
      <c r="T393"/>
    </row>
    <row r="394" spans="1:20" s="157" customFormat="1" x14ac:dyDescent="0.2">
      <c r="A394"/>
      <c r="B394"/>
      <c r="C394"/>
      <c r="D394"/>
      <c r="E394"/>
      <c r="F394"/>
      <c r="G394"/>
      <c r="H394"/>
      <c r="I394"/>
      <c r="J394"/>
      <c r="K394"/>
      <c r="L394"/>
      <c r="M394"/>
      <c r="N394"/>
      <c r="O394"/>
      <c r="P394"/>
      <c r="Q394"/>
      <c r="R394"/>
      <c r="S394"/>
      <c r="T394"/>
    </row>
    <row r="395" spans="1:20" s="157" customFormat="1" x14ac:dyDescent="0.2">
      <c r="A395"/>
      <c r="B395"/>
      <c r="C395"/>
      <c r="D395"/>
      <c r="E395"/>
      <c r="F395"/>
      <c r="G395"/>
      <c r="H395"/>
      <c r="I395"/>
      <c r="J395"/>
      <c r="K395"/>
      <c r="L395"/>
      <c r="M395"/>
      <c r="N395"/>
      <c r="O395"/>
      <c r="P395"/>
      <c r="Q395"/>
      <c r="R395"/>
      <c r="S395"/>
      <c r="T395"/>
    </row>
    <row r="396" spans="1:20" s="157" customFormat="1" x14ac:dyDescent="0.2">
      <c r="A396"/>
      <c r="B396"/>
      <c r="C396"/>
      <c r="D396"/>
      <c r="E396"/>
      <c r="F396"/>
      <c r="G396"/>
      <c r="H396"/>
      <c r="I396"/>
      <c r="J396"/>
      <c r="K396"/>
      <c r="L396"/>
      <c r="M396"/>
      <c r="N396"/>
      <c r="O396"/>
      <c r="P396"/>
      <c r="Q396"/>
      <c r="R396"/>
      <c r="S396"/>
      <c r="T396"/>
    </row>
    <row r="397" spans="1:20" s="157" customFormat="1" x14ac:dyDescent="0.2">
      <c r="A397"/>
      <c r="B397"/>
      <c r="C397"/>
      <c r="D397"/>
      <c r="E397"/>
      <c r="F397"/>
      <c r="G397"/>
      <c r="H397"/>
      <c r="I397"/>
      <c r="J397"/>
      <c r="K397"/>
      <c r="L397"/>
      <c r="M397"/>
      <c r="N397"/>
      <c r="O397"/>
      <c r="P397"/>
      <c r="Q397"/>
      <c r="R397"/>
      <c r="S397"/>
      <c r="T397"/>
    </row>
    <row r="398" spans="1:20" s="157" customFormat="1" x14ac:dyDescent="0.2">
      <c r="A398"/>
      <c r="B398"/>
      <c r="C398"/>
      <c r="D398"/>
      <c r="E398"/>
      <c r="F398"/>
      <c r="G398"/>
      <c r="H398"/>
      <c r="I398"/>
      <c r="J398"/>
      <c r="K398"/>
      <c r="L398"/>
      <c r="M398"/>
      <c r="N398"/>
      <c r="O398"/>
      <c r="P398"/>
      <c r="Q398"/>
      <c r="R398"/>
      <c r="S398"/>
      <c r="T398"/>
    </row>
    <row r="399" spans="1:20" s="157" customFormat="1" x14ac:dyDescent="0.2">
      <c r="A399"/>
      <c r="B399"/>
      <c r="C399"/>
      <c r="D399"/>
      <c r="E399"/>
      <c r="F399"/>
      <c r="G399"/>
      <c r="H399"/>
      <c r="I399"/>
      <c r="J399"/>
      <c r="K399"/>
      <c r="L399"/>
      <c r="M399"/>
      <c r="N399"/>
      <c r="O399"/>
      <c r="P399"/>
      <c r="Q399"/>
      <c r="R399"/>
      <c r="S399"/>
      <c r="T399"/>
    </row>
    <row r="400" spans="1:20" s="157" customFormat="1" x14ac:dyDescent="0.2">
      <c r="A400"/>
      <c r="B400"/>
      <c r="C400"/>
      <c r="D400"/>
      <c r="E400"/>
      <c r="F400"/>
      <c r="G400"/>
      <c r="H400"/>
      <c r="I400"/>
      <c r="J400"/>
      <c r="K400"/>
      <c r="L400"/>
      <c r="M400"/>
      <c r="N400"/>
      <c r="O400"/>
      <c r="P400"/>
      <c r="Q400"/>
      <c r="R400"/>
      <c r="S400"/>
      <c r="T400"/>
    </row>
    <row r="401" spans="1:20" s="157" customFormat="1" x14ac:dyDescent="0.2">
      <c r="A401"/>
      <c r="B401"/>
      <c r="C401"/>
      <c r="D401"/>
      <c r="E401"/>
      <c r="F401"/>
      <c r="G401"/>
      <c r="H401"/>
      <c r="I401"/>
      <c r="J401"/>
      <c r="K401"/>
      <c r="L401"/>
      <c r="M401"/>
      <c r="N401"/>
      <c r="O401"/>
      <c r="P401"/>
      <c r="Q401"/>
      <c r="R401"/>
      <c r="S401"/>
      <c r="T401"/>
    </row>
    <row r="402" spans="1:20" s="157" customFormat="1" x14ac:dyDescent="0.2">
      <c r="A402"/>
      <c r="B402"/>
      <c r="C402"/>
      <c r="D402"/>
      <c r="E402"/>
      <c r="F402"/>
      <c r="G402"/>
      <c r="H402"/>
      <c r="I402"/>
      <c r="J402"/>
      <c r="K402"/>
      <c r="L402"/>
      <c r="M402"/>
      <c r="N402"/>
      <c r="O402"/>
      <c r="P402"/>
      <c r="Q402"/>
      <c r="R402"/>
      <c r="S402"/>
      <c r="T402"/>
    </row>
    <row r="403" spans="1:20" s="157" customFormat="1" x14ac:dyDescent="0.2">
      <c r="A403"/>
      <c r="B403"/>
      <c r="C403"/>
      <c r="D403"/>
      <c r="E403"/>
      <c r="F403"/>
      <c r="G403"/>
      <c r="H403"/>
      <c r="I403"/>
      <c r="J403"/>
      <c r="K403"/>
      <c r="L403"/>
      <c r="M403"/>
      <c r="N403"/>
      <c r="O403"/>
      <c r="P403"/>
      <c r="Q403"/>
      <c r="R403"/>
      <c r="S403"/>
      <c r="T403"/>
    </row>
    <row r="404" spans="1:20" s="157" customFormat="1" x14ac:dyDescent="0.2">
      <c r="A404"/>
      <c r="B404"/>
      <c r="C404"/>
      <c r="D404"/>
      <c r="E404"/>
      <c r="F404"/>
      <c r="G404"/>
      <c r="H404"/>
      <c r="I404"/>
      <c r="J404"/>
      <c r="K404"/>
      <c r="L404"/>
      <c r="M404"/>
      <c r="N404"/>
      <c r="O404"/>
      <c r="P404"/>
      <c r="Q404"/>
      <c r="R404"/>
      <c r="S404"/>
      <c r="T404"/>
    </row>
    <row r="405" spans="1:20" s="157" customFormat="1" x14ac:dyDescent="0.2">
      <c r="A405"/>
      <c r="B405"/>
      <c r="C405"/>
      <c r="D405"/>
      <c r="E405"/>
      <c r="F405"/>
      <c r="G405"/>
      <c r="H405"/>
      <c r="I405"/>
      <c r="J405"/>
      <c r="K405"/>
      <c r="L405"/>
      <c r="M405"/>
      <c r="N405"/>
      <c r="O405"/>
      <c r="P405"/>
      <c r="Q405"/>
      <c r="R405"/>
      <c r="S405"/>
      <c r="T405"/>
    </row>
    <row r="406" spans="1:20" s="157" customFormat="1" x14ac:dyDescent="0.2">
      <c r="A406"/>
      <c r="B406"/>
      <c r="C406"/>
      <c r="D406"/>
      <c r="E406"/>
      <c r="F406"/>
      <c r="G406"/>
      <c r="H406"/>
      <c r="I406"/>
      <c r="J406"/>
      <c r="K406"/>
      <c r="L406"/>
      <c r="M406"/>
      <c r="N406"/>
      <c r="O406"/>
      <c r="P406"/>
      <c r="Q406"/>
      <c r="R406"/>
      <c r="S406"/>
      <c r="T406"/>
    </row>
    <row r="407" spans="1:20" s="157" customFormat="1" x14ac:dyDescent="0.2">
      <c r="A407"/>
      <c r="B407"/>
      <c r="C407"/>
      <c r="D407"/>
      <c r="E407"/>
      <c r="F407"/>
      <c r="G407"/>
      <c r="H407"/>
      <c r="I407"/>
      <c r="J407"/>
      <c r="K407"/>
      <c r="L407"/>
      <c r="M407"/>
      <c r="N407"/>
      <c r="O407"/>
      <c r="P407"/>
      <c r="Q407"/>
      <c r="R407"/>
      <c r="S407"/>
      <c r="T407"/>
    </row>
    <row r="408" spans="1:20" s="157" customFormat="1" x14ac:dyDescent="0.2">
      <c r="A408"/>
      <c r="B408"/>
      <c r="C408"/>
      <c r="D408"/>
      <c r="E408"/>
      <c r="F408"/>
      <c r="G408"/>
      <c r="H408"/>
      <c r="I408"/>
      <c r="J408"/>
      <c r="K408"/>
      <c r="L408"/>
      <c r="M408"/>
      <c r="N408"/>
      <c r="O408"/>
      <c r="P408"/>
      <c r="Q408"/>
      <c r="R408"/>
      <c r="S408"/>
      <c r="T408"/>
    </row>
    <row r="409" spans="1:20" s="157" customFormat="1" x14ac:dyDescent="0.2">
      <c r="A409"/>
      <c r="B409"/>
      <c r="C409"/>
      <c r="D409"/>
      <c r="E409"/>
      <c r="F409"/>
      <c r="G409"/>
      <c r="H409"/>
      <c r="I409"/>
      <c r="J409"/>
      <c r="K409"/>
      <c r="L409"/>
      <c r="M409"/>
      <c r="N409"/>
      <c r="O409"/>
      <c r="P409"/>
      <c r="Q409"/>
      <c r="R409"/>
      <c r="S409"/>
      <c r="T409"/>
    </row>
    <row r="410" spans="1:20" s="157" customFormat="1" x14ac:dyDescent="0.2">
      <c r="A410"/>
      <c r="B410"/>
      <c r="C410"/>
      <c r="D410"/>
      <c r="E410"/>
      <c r="F410"/>
      <c r="G410"/>
      <c r="H410"/>
      <c r="I410"/>
      <c r="J410"/>
      <c r="K410"/>
      <c r="L410"/>
      <c r="M410"/>
      <c r="N410"/>
      <c r="O410"/>
      <c r="P410"/>
      <c r="Q410"/>
      <c r="R410"/>
      <c r="S410"/>
      <c r="T410"/>
    </row>
    <row r="411" spans="1:20" s="157" customFormat="1" x14ac:dyDescent="0.2">
      <c r="A411"/>
      <c r="B411"/>
      <c r="C411"/>
      <c r="D411"/>
      <c r="E411"/>
      <c r="F411"/>
      <c r="G411"/>
      <c r="H411"/>
      <c r="I411"/>
      <c r="J411"/>
      <c r="K411"/>
      <c r="L411"/>
      <c r="M411"/>
      <c r="N411"/>
      <c r="O411"/>
      <c r="P411"/>
      <c r="Q411"/>
      <c r="R411"/>
      <c r="S411"/>
      <c r="T411"/>
    </row>
    <row r="412" spans="1:20" s="157" customFormat="1" x14ac:dyDescent="0.2">
      <c r="A412"/>
      <c r="B412"/>
      <c r="C412"/>
      <c r="D412"/>
      <c r="E412"/>
      <c r="F412"/>
      <c r="G412"/>
      <c r="H412"/>
      <c r="I412"/>
      <c r="J412"/>
      <c r="K412"/>
      <c r="L412"/>
      <c r="M412"/>
      <c r="N412"/>
      <c r="O412"/>
      <c r="P412"/>
      <c r="Q412"/>
      <c r="R412"/>
      <c r="S412"/>
      <c r="T412"/>
    </row>
    <row r="413" spans="1:20" s="157" customFormat="1" x14ac:dyDescent="0.2">
      <c r="A413"/>
      <c r="B413"/>
      <c r="C413"/>
      <c r="D413"/>
      <c r="E413"/>
      <c r="F413"/>
      <c r="G413"/>
      <c r="H413"/>
      <c r="I413"/>
      <c r="J413"/>
      <c r="K413"/>
      <c r="L413"/>
      <c r="M413"/>
      <c r="N413"/>
      <c r="O413"/>
      <c r="P413"/>
      <c r="Q413"/>
      <c r="R413"/>
      <c r="S413"/>
      <c r="T413"/>
    </row>
    <row r="414" spans="1:20" s="157" customFormat="1" x14ac:dyDescent="0.2">
      <c r="A414"/>
      <c r="B414"/>
      <c r="C414"/>
      <c r="D414"/>
      <c r="E414"/>
      <c r="F414"/>
      <c r="G414"/>
      <c r="H414"/>
      <c r="I414"/>
      <c r="J414"/>
      <c r="K414"/>
      <c r="L414"/>
      <c r="M414"/>
      <c r="N414"/>
      <c r="O414"/>
      <c r="P414"/>
      <c r="Q414"/>
      <c r="R414"/>
      <c r="S414"/>
      <c r="T414"/>
    </row>
    <row r="415" spans="1:20" s="157" customFormat="1" x14ac:dyDescent="0.2">
      <c r="A415"/>
      <c r="B415"/>
      <c r="C415"/>
      <c r="D415"/>
      <c r="E415"/>
      <c r="F415"/>
      <c r="G415"/>
      <c r="H415"/>
      <c r="I415"/>
      <c r="J415"/>
      <c r="K415"/>
      <c r="L415"/>
      <c r="M415"/>
      <c r="N415"/>
      <c r="O415"/>
      <c r="P415"/>
      <c r="Q415"/>
      <c r="R415"/>
      <c r="S415"/>
      <c r="T415"/>
    </row>
    <row r="416" spans="1:20" s="157" customFormat="1" x14ac:dyDescent="0.2">
      <c r="A416"/>
      <c r="B416"/>
      <c r="C416"/>
      <c r="D416"/>
      <c r="E416"/>
      <c r="F416"/>
      <c r="G416"/>
      <c r="H416"/>
      <c r="I416"/>
      <c r="J416"/>
      <c r="K416"/>
      <c r="L416"/>
      <c r="M416"/>
      <c r="N416"/>
      <c r="O416"/>
      <c r="P416"/>
      <c r="Q416"/>
      <c r="R416"/>
      <c r="S416"/>
      <c r="T416"/>
    </row>
    <row r="417" spans="1:20" s="157" customFormat="1" x14ac:dyDescent="0.2">
      <c r="A417"/>
      <c r="B417"/>
      <c r="C417"/>
      <c r="D417"/>
      <c r="E417"/>
      <c r="F417"/>
      <c r="G417"/>
      <c r="H417"/>
      <c r="I417"/>
      <c r="J417"/>
      <c r="K417"/>
      <c r="L417"/>
      <c r="M417"/>
      <c r="N417"/>
      <c r="O417"/>
      <c r="P417"/>
      <c r="Q417"/>
      <c r="R417"/>
      <c r="S417"/>
      <c r="T417"/>
    </row>
    <row r="418" spans="1:20" s="157" customFormat="1" x14ac:dyDescent="0.2">
      <c r="A418"/>
      <c r="B418"/>
      <c r="C418"/>
      <c r="D418"/>
      <c r="E418"/>
      <c r="F418"/>
      <c r="G418"/>
      <c r="H418"/>
      <c r="I418"/>
      <c r="J418"/>
      <c r="K418"/>
      <c r="L418"/>
      <c r="M418"/>
      <c r="N418"/>
      <c r="O418"/>
      <c r="P418"/>
      <c r="Q418"/>
      <c r="R418"/>
      <c r="S418"/>
      <c r="T418"/>
    </row>
    <row r="419" spans="1:20" s="157" customFormat="1" x14ac:dyDescent="0.2">
      <c r="A419"/>
      <c r="B419"/>
      <c r="C419"/>
      <c r="D419"/>
      <c r="E419"/>
      <c r="F419"/>
      <c r="G419"/>
      <c r="H419"/>
      <c r="I419"/>
      <c r="J419"/>
      <c r="K419"/>
      <c r="L419"/>
      <c r="M419"/>
      <c r="N419"/>
      <c r="O419"/>
      <c r="P419"/>
      <c r="Q419"/>
      <c r="R419"/>
      <c r="S419"/>
      <c r="T419"/>
    </row>
    <row r="420" spans="1:20" s="157" customFormat="1" x14ac:dyDescent="0.2">
      <c r="A420"/>
      <c r="B420"/>
      <c r="C420"/>
      <c r="D420"/>
      <c r="E420"/>
      <c r="F420"/>
      <c r="G420"/>
      <c r="H420"/>
      <c r="I420"/>
      <c r="J420"/>
      <c r="K420"/>
      <c r="L420"/>
      <c r="M420"/>
      <c r="N420"/>
      <c r="O420"/>
      <c r="P420"/>
      <c r="Q420"/>
      <c r="R420"/>
      <c r="S420"/>
      <c r="T420"/>
    </row>
    <row r="421" spans="1:20" s="157" customFormat="1" x14ac:dyDescent="0.2">
      <c r="A421"/>
      <c r="B421"/>
      <c r="C421"/>
      <c r="D421"/>
      <c r="E421"/>
      <c r="F421"/>
      <c r="G421"/>
      <c r="H421"/>
      <c r="I421"/>
      <c r="J421"/>
      <c r="K421"/>
      <c r="L421"/>
      <c r="M421"/>
      <c r="N421"/>
      <c r="O421"/>
      <c r="P421"/>
      <c r="Q421"/>
      <c r="R421"/>
      <c r="S421"/>
      <c r="T421"/>
    </row>
    <row r="422" spans="1:20" s="157" customFormat="1" x14ac:dyDescent="0.2">
      <c r="A422"/>
      <c r="B422"/>
      <c r="C422"/>
      <c r="D422"/>
      <c r="E422"/>
      <c r="F422"/>
      <c r="G422"/>
      <c r="H422"/>
      <c r="I422"/>
      <c r="J422"/>
      <c r="K422"/>
      <c r="L422"/>
      <c r="M422"/>
      <c r="N422"/>
      <c r="O422"/>
      <c r="P422"/>
      <c r="Q422"/>
      <c r="R422"/>
      <c r="S422"/>
      <c r="T422"/>
    </row>
    <row r="423" spans="1:20" s="157" customFormat="1" x14ac:dyDescent="0.2">
      <c r="A423"/>
      <c r="B423"/>
      <c r="C423"/>
      <c r="D423"/>
      <c r="E423"/>
      <c r="F423"/>
      <c r="G423"/>
      <c r="H423"/>
      <c r="I423"/>
      <c r="J423"/>
      <c r="K423"/>
      <c r="L423"/>
      <c r="M423"/>
      <c r="N423"/>
      <c r="O423"/>
      <c r="P423"/>
      <c r="Q423"/>
      <c r="R423"/>
      <c r="S423"/>
      <c r="T423"/>
    </row>
    <row r="424" spans="1:20" s="157" customFormat="1" x14ac:dyDescent="0.2">
      <c r="A424"/>
      <c r="B424"/>
      <c r="C424"/>
      <c r="D424"/>
      <c r="E424"/>
      <c r="F424"/>
      <c r="G424"/>
      <c r="H424"/>
      <c r="I424"/>
      <c r="J424"/>
      <c r="K424"/>
      <c r="L424"/>
      <c r="M424"/>
      <c r="N424"/>
      <c r="O424"/>
      <c r="P424"/>
      <c r="Q424"/>
      <c r="R424"/>
      <c r="S424"/>
      <c r="T424"/>
    </row>
    <row r="425" spans="1:20" s="157" customFormat="1" x14ac:dyDescent="0.2">
      <c r="A425"/>
      <c r="B425"/>
      <c r="C425"/>
      <c r="D425"/>
      <c r="E425"/>
      <c r="F425"/>
      <c r="G425"/>
      <c r="H425"/>
      <c r="I425"/>
      <c r="J425"/>
      <c r="K425"/>
      <c r="L425"/>
      <c r="M425"/>
      <c r="N425"/>
      <c r="O425"/>
      <c r="P425"/>
      <c r="Q425"/>
      <c r="R425"/>
      <c r="S425"/>
      <c r="T425"/>
    </row>
    <row r="426" spans="1:20" s="157" customFormat="1" x14ac:dyDescent="0.2">
      <c r="A426"/>
      <c r="B426"/>
      <c r="C426"/>
      <c r="D426"/>
      <c r="E426"/>
      <c r="F426"/>
      <c r="G426"/>
      <c r="H426"/>
      <c r="I426"/>
      <c r="J426"/>
      <c r="K426"/>
      <c r="L426"/>
      <c r="M426"/>
      <c r="N426"/>
      <c r="O426"/>
      <c r="P426"/>
      <c r="Q426"/>
      <c r="R426"/>
      <c r="S426"/>
      <c r="T426"/>
    </row>
    <row r="427" spans="1:20" s="157" customFormat="1" x14ac:dyDescent="0.2">
      <c r="A427"/>
      <c r="B427"/>
      <c r="C427"/>
      <c r="D427"/>
      <c r="E427"/>
      <c r="F427"/>
      <c r="G427"/>
      <c r="H427"/>
      <c r="I427"/>
      <c r="J427"/>
      <c r="K427"/>
      <c r="L427"/>
      <c r="M427"/>
      <c r="N427"/>
      <c r="O427"/>
      <c r="P427"/>
      <c r="Q427"/>
      <c r="R427"/>
      <c r="S427"/>
      <c r="T427"/>
    </row>
    <row r="428" spans="1:20" s="157" customFormat="1" x14ac:dyDescent="0.2">
      <c r="A428"/>
      <c r="B428"/>
      <c r="C428"/>
      <c r="D428"/>
      <c r="E428"/>
      <c r="F428"/>
      <c r="G428"/>
      <c r="H428"/>
      <c r="I428"/>
      <c r="J428"/>
      <c r="K428"/>
      <c r="L428"/>
      <c r="M428"/>
      <c r="N428"/>
      <c r="O428"/>
      <c r="P428"/>
      <c r="Q428"/>
      <c r="R428"/>
      <c r="S428"/>
      <c r="T428"/>
    </row>
    <row r="429" spans="1:20" s="157" customFormat="1" x14ac:dyDescent="0.2">
      <c r="A429"/>
      <c r="B429"/>
      <c r="C429"/>
      <c r="D429"/>
      <c r="E429"/>
      <c r="F429"/>
      <c r="G429"/>
      <c r="H429"/>
      <c r="I429"/>
      <c r="J429"/>
      <c r="K429"/>
      <c r="L429"/>
      <c r="M429"/>
      <c r="N429"/>
      <c r="O429"/>
      <c r="P429"/>
      <c r="Q429"/>
      <c r="R429"/>
      <c r="S429"/>
      <c r="T429"/>
    </row>
    <row r="430" spans="1:20" s="157" customFormat="1" x14ac:dyDescent="0.2">
      <c r="A430"/>
      <c r="B430"/>
      <c r="C430"/>
      <c r="D430"/>
      <c r="E430"/>
      <c r="F430"/>
      <c r="G430"/>
      <c r="H430"/>
      <c r="I430"/>
      <c r="J430"/>
      <c r="K430"/>
      <c r="L430"/>
      <c r="M430"/>
      <c r="N430"/>
      <c r="O430"/>
      <c r="P430"/>
      <c r="Q430"/>
      <c r="R430"/>
      <c r="S430"/>
      <c r="T430"/>
    </row>
    <row r="431" spans="1:20" s="157" customFormat="1" x14ac:dyDescent="0.2">
      <c r="A431"/>
      <c r="B431"/>
      <c r="C431"/>
      <c r="D431"/>
      <c r="E431"/>
      <c r="F431"/>
      <c r="G431"/>
      <c r="H431"/>
      <c r="I431"/>
      <c r="J431"/>
      <c r="K431"/>
      <c r="L431"/>
      <c r="M431"/>
      <c r="N431"/>
      <c r="O431"/>
      <c r="P431"/>
      <c r="Q431"/>
      <c r="R431"/>
      <c r="S431"/>
      <c r="T431"/>
    </row>
    <row r="432" spans="1:20" s="157" customFormat="1" x14ac:dyDescent="0.2">
      <c r="A432"/>
      <c r="B432"/>
      <c r="C432"/>
      <c r="D432"/>
      <c r="E432"/>
      <c r="F432"/>
      <c r="G432"/>
      <c r="H432"/>
      <c r="I432"/>
      <c r="J432"/>
      <c r="K432"/>
      <c r="L432"/>
      <c r="M432"/>
      <c r="N432"/>
      <c r="O432"/>
      <c r="P432"/>
      <c r="Q432"/>
      <c r="R432"/>
      <c r="S432"/>
      <c r="T432"/>
    </row>
    <row r="433" spans="1:20" s="157" customFormat="1" x14ac:dyDescent="0.2">
      <c r="A433"/>
      <c r="B433"/>
      <c r="C433"/>
      <c r="D433"/>
      <c r="E433"/>
      <c r="F433"/>
      <c r="G433"/>
      <c r="H433"/>
      <c r="I433"/>
      <c r="J433"/>
      <c r="K433"/>
      <c r="L433"/>
      <c r="M433"/>
      <c r="N433"/>
      <c r="O433"/>
      <c r="P433"/>
      <c r="Q433"/>
      <c r="R433"/>
      <c r="S433"/>
      <c r="T433"/>
    </row>
    <row r="434" spans="1:20" s="157" customFormat="1" x14ac:dyDescent="0.2">
      <c r="A434"/>
      <c r="B434"/>
      <c r="C434"/>
      <c r="D434"/>
      <c r="E434"/>
      <c r="F434"/>
      <c r="G434"/>
      <c r="H434"/>
      <c r="I434"/>
      <c r="J434"/>
      <c r="K434"/>
      <c r="L434"/>
      <c r="M434"/>
      <c r="N434"/>
      <c r="O434"/>
      <c r="P434"/>
      <c r="Q434"/>
      <c r="R434"/>
      <c r="S434"/>
      <c r="T434"/>
    </row>
    <row r="435" spans="1:20" s="157" customFormat="1" x14ac:dyDescent="0.2">
      <c r="A435"/>
      <c r="B435"/>
      <c r="C435"/>
      <c r="D435"/>
      <c r="E435"/>
      <c r="F435"/>
      <c r="G435"/>
      <c r="H435"/>
      <c r="I435"/>
      <c r="J435"/>
      <c r="K435"/>
      <c r="L435"/>
      <c r="M435"/>
      <c r="N435"/>
      <c r="O435"/>
      <c r="P435"/>
      <c r="Q435"/>
      <c r="R435"/>
      <c r="S435"/>
      <c r="T435"/>
    </row>
    <row r="436" spans="1:20" s="157" customFormat="1" x14ac:dyDescent="0.2">
      <c r="A436"/>
      <c r="B436"/>
      <c r="C436"/>
      <c r="D436"/>
      <c r="E436"/>
      <c r="F436"/>
      <c r="G436"/>
      <c r="H436"/>
      <c r="I436"/>
      <c r="J436"/>
      <c r="K436"/>
      <c r="L436"/>
      <c r="M436"/>
      <c r="N436"/>
      <c r="O436"/>
      <c r="P436"/>
      <c r="Q436"/>
      <c r="R436"/>
      <c r="S436"/>
      <c r="T436"/>
    </row>
    <row r="437" spans="1:20" s="157" customFormat="1" x14ac:dyDescent="0.2">
      <c r="A437"/>
      <c r="B437"/>
      <c r="C437"/>
      <c r="D437"/>
      <c r="E437"/>
      <c r="F437"/>
      <c r="G437"/>
      <c r="H437"/>
      <c r="I437"/>
      <c r="J437"/>
      <c r="K437"/>
      <c r="L437"/>
      <c r="M437"/>
      <c r="N437"/>
      <c r="O437"/>
      <c r="P437"/>
      <c r="Q437"/>
      <c r="R437"/>
      <c r="S437"/>
      <c r="T437"/>
    </row>
    <row r="438" spans="1:20" s="157" customFormat="1" x14ac:dyDescent="0.2">
      <c r="A438"/>
      <c r="B438"/>
      <c r="C438"/>
      <c r="D438"/>
      <c r="E438"/>
      <c r="F438"/>
      <c r="G438"/>
      <c r="H438"/>
      <c r="I438"/>
      <c r="J438"/>
      <c r="K438"/>
      <c r="L438"/>
      <c r="M438"/>
      <c r="N438"/>
      <c r="O438"/>
      <c r="P438"/>
      <c r="Q438"/>
      <c r="R438"/>
      <c r="S438"/>
      <c r="T438"/>
    </row>
    <row r="439" spans="1:20" s="157" customFormat="1" x14ac:dyDescent="0.2">
      <c r="A439"/>
      <c r="B439"/>
      <c r="C439"/>
      <c r="D439"/>
      <c r="E439"/>
      <c r="F439"/>
      <c r="G439"/>
      <c r="H439"/>
      <c r="I439"/>
      <c r="J439"/>
      <c r="K439"/>
      <c r="L439"/>
      <c r="M439"/>
      <c r="N439"/>
      <c r="O439"/>
      <c r="P439"/>
      <c r="Q439"/>
      <c r="R439"/>
      <c r="S439"/>
      <c r="T439"/>
    </row>
    <row r="440" spans="1:20" s="157" customFormat="1" x14ac:dyDescent="0.2">
      <c r="A440"/>
      <c r="B440"/>
      <c r="C440"/>
      <c r="D440"/>
      <c r="E440"/>
      <c r="F440"/>
      <c r="G440"/>
      <c r="H440"/>
      <c r="I440"/>
      <c r="J440"/>
      <c r="K440"/>
      <c r="L440"/>
      <c r="M440"/>
      <c r="N440"/>
      <c r="O440"/>
      <c r="P440"/>
      <c r="Q440"/>
      <c r="R440"/>
      <c r="S440"/>
      <c r="T440"/>
    </row>
    <row r="441" spans="1:20" s="157" customFormat="1" x14ac:dyDescent="0.2">
      <c r="A441"/>
      <c r="B441"/>
      <c r="C441"/>
      <c r="D441"/>
      <c r="E441"/>
      <c r="F441"/>
      <c r="G441"/>
      <c r="H441"/>
      <c r="I441"/>
      <c r="J441"/>
      <c r="K441"/>
      <c r="L441"/>
      <c r="M441"/>
      <c r="N441"/>
      <c r="O441"/>
      <c r="P441"/>
      <c r="Q441"/>
      <c r="R441"/>
      <c r="S441"/>
      <c r="T441"/>
    </row>
    <row r="442" spans="1:20" s="157" customFormat="1" x14ac:dyDescent="0.2">
      <c r="A442"/>
      <c r="B442"/>
      <c r="C442"/>
      <c r="D442"/>
      <c r="E442"/>
      <c r="F442"/>
      <c r="G442"/>
      <c r="H442"/>
      <c r="I442"/>
      <c r="J442"/>
      <c r="K442"/>
      <c r="L442"/>
      <c r="M442"/>
      <c r="N442"/>
      <c r="O442"/>
      <c r="P442"/>
      <c r="Q442"/>
      <c r="R442"/>
      <c r="S442"/>
      <c r="T442"/>
    </row>
    <row r="443" spans="1:20" s="157" customFormat="1" x14ac:dyDescent="0.2">
      <c r="A443"/>
      <c r="B443"/>
      <c r="C443"/>
      <c r="D443"/>
      <c r="E443"/>
      <c r="F443"/>
      <c r="G443"/>
      <c r="H443"/>
      <c r="I443"/>
      <c r="J443"/>
      <c r="K443"/>
      <c r="L443"/>
      <c r="M443"/>
      <c r="N443"/>
      <c r="O443"/>
      <c r="P443"/>
      <c r="Q443"/>
      <c r="R443"/>
      <c r="S443"/>
      <c r="T443"/>
    </row>
    <row r="444" spans="1:20" s="157" customFormat="1" x14ac:dyDescent="0.2">
      <c r="A444"/>
      <c r="B444"/>
      <c r="C444"/>
      <c r="D444"/>
      <c r="E444"/>
      <c r="F444"/>
      <c r="G444"/>
      <c r="H444"/>
      <c r="I444"/>
      <c r="J444"/>
      <c r="K444"/>
      <c r="L444"/>
      <c r="M444"/>
      <c r="N444"/>
      <c r="O444"/>
      <c r="P444"/>
      <c r="Q444"/>
      <c r="R444"/>
      <c r="S444"/>
      <c r="T444"/>
    </row>
    <row r="445" spans="1:20" s="157" customFormat="1" x14ac:dyDescent="0.2">
      <c r="A445"/>
      <c r="B445"/>
      <c r="C445"/>
      <c r="D445"/>
      <c r="E445"/>
      <c r="F445"/>
      <c r="G445"/>
      <c r="H445"/>
      <c r="I445"/>
      <c r="J445"/>
      <c r="K445"/>
      <c r="L445"/>
      <c r="M445"/>
      <c r="N445"/>
      <c r="O445"/>
      <c r="P445"/>
      <c r="Q445"/>
      <c r="R445"/>
      <c r="S445"/>
      <c r="T445"/>
    </row>
    <row r="446" spans="1:20" s="157" customFormat="1" x14ac:dyDescent="0.2">
      <c r="A446"/>
      <c r="B446"/>
      <c r="C446"/>
      <c r="D446"/>
      <c r="E446"/>
      <c r="F446"/>
      <c r="G446"/>
      <c r="H446"/>
      <c r="I446"/>
      <c r="J446"/>
      <c r="K446"/>
      <c r="L446"/>
      <c r="M446"/>
      <c r="N446"/>
      <c r="O446"/>
      <c r="P446"/>
      <c r="Q446"/>
      <c r="R446"/>
      <c r="S446"/>
      <c r="T446"/>
    </row>
    <row r="447" spans="1:20" s="157" customFormat="1" x14ac:dyDescent="0.2">
      <c r="A447"/>
      <c r="B447"/>
      <c r="C447"/>
      <c r="D447"/>
      <c r="E447"/>
      <c r="F447"/>
      <c r="G447"/>
      <c r="H447"/>
      <c r="I447"/>
      <c r="J447"/>
      <c r="K447"/>
      <c r="L447"/>
      <c r="M447"/>
      <c r="N447"/>
      <c r="O447"/>
      <c r="P447"/>
      <c r="Q447"/>
      <c r="R447"/>
      <c r="S447"/>
      <c r="T447"/>
    </row>
    <row r="448" spans="1:20" s="157" customFormat="1" x14ac:dyDescent="0.2">
      <c r="A448"/>
      <c r="B448"/>
      <c r="C448"/>
      <c r="D448"/>
      <c r="E448"/>
      <c r="F448"/>
      <c r="G448"/>
      <c r="H448"/>
      <c r="I448"/>
      <c r="J448"/>
      <c r="K448"/>
      <c r="L448"/>
      <c r="M448"/>
      <c r="N448"/>
      <c r="O448"/>
      <c r="P448"/>
      <c r="Q448"/>
      <c r="R448"/>
      <c r="S448"/>
      <c r="T448"/>
    </row>
    <row r="449" spans="1:20" s="157" customFormat="1" x14ac:dyDescent="0.2">
      <c r="A449"/>
      <c r="B449"/>
      <c r="C449"/>
      <c r="D449"/>
      <c r="E449"/>
      <c r="F449"/>
      <c r="G449"/>
      <c r="H449"/>
      <c r="I449"/>
      <c r="J449"/>
      <c r="K449"/>
      <c r="L449"/>
      <c r="M449"/>
      <c r="N449"/>
      <c r="O449"/>
      <c r="P449"/>
      <c r="Q449"/>
      <c r="R449"/>
      <c r="S449"/>
      <c r="T449"/>
    </row>
    <row r="450" spans="1:20" s="157" customFormat="1" x14ac:dyDescent="0.2">
      <c r="A450"/>
      <c r="B450"/>
      <c r="C450"/>
      <c r="D450"/>
      <c r="E450"/>
      <c r="F450"/>
      <c r="G450"/>
      <c r="H450"/>
      <c r="I450"/>
      <c r="J450"/>
      <c r="K450"/>
      <c r="L450"/>
      <c r="M450"/>
      <c r="N450"/>
      <c r="O450"/>
      <c r="P450"/>
      <c r="Q450"/>
      <c r="R450"/>
      <c r="S450"/>
      <c r="T450"/>
    </row>
    <row r="451" spans="1:20" s="157" customFormat="1" x14ac:dyDescent="0.2">
      <c r="A451"/>
      <c r="B451"/>
      <c r="C451"/>
      <c r="D451"/>
      <c r="E451"/>
      <c r="F451"/>
      <c r="G451"/>
      <c r="H451"/>
      <c r="I451"/>
      <c r="J451"/>
      <c r="K451"/>
      <c r="L451"/>
      <c r="M451"/>
      <c r="N451"/>
      <c r="O451"/>
      <c r="P451"/>
      <c r="Q451"/>
      <c r="R451"/>
      <c r="S451"/>
      <c r="T451"/>
    </row>
    <row r="452" spans="1:20" s="157" customFormat="1" x14ac:dyDescent="0.2">
      <c r="A452"/>
      <c r="B452"/>
      <c r="C452"/>
      <c r="D452"/>
      <c r="E452"/>
      <c r="F452"/>
      <c r="G452"/>
      <c r="H452"/>
      <c r="I452"/>
      <c r="J452"/>
      <c r="K452"/>
      <c r="L452"/>
      <c r="M452"/>
      <c r="N452"/>
      <c r="O452"/>
      <c r="P452"/>
      <c r="Q452"/>
      <c r="R452"/>
      <c r="S452"/>
      <c r="T452"/>
    </row>
    <row r="453" spans="1:20" s="157" customFormat="1" x14ac:dyDescent="0.2">
      <c r="A453"/>
      <c r="B453"/>
      <c r="C453"/>
      <c r="D453"/>
      <c r="E453"/>
      <c r="F453"/>
      <c r="G453"/>
      <c r="H453"/>
      <c r="I453"/>
      <c r="J453"/>
      <c r="K453"/>
      <c r="L453"/>
      <c r="M453"/>
      <c r="N453"/>
      <c r="O453"/>
      <c r="P453"/>
      <c r="Q453"/>
      <c r="R453"/>
      <c r="S453"/>
      <c r="T453"/>
    </row>
    <row r="454" spans="1:20" s="157" customFormat="1" x14ac:dyDescent="0.2">
      <c r="A454"/>
      <c r="B454"/>
      <c r="C454"/>
      <c r="D454"/>
      <c r="E454"/>
      <c r="F454"/>
      <c r="G454"/>
      <c r="H454"/>
      <c r="I454"/>
      <c r="J454"/>
      <c r="K454"/>
      <c r="L454"/>
      <c r="M454"/>
      <c r="N454"/>
      <c r="O454"/>
      <c r="P454"/>
      <c r="Q454"/>
      <c r="R454"/>
      <c r="S454"/>
      <c r="T454"/>
    </row>
    <row r="455" spans="1:20" s="157" customFormat="1" x14ac:dyDescent="0.2">
      <c r="A455"/>
      <c r="B455"/>
      <c r="C455"/>
      <c r="D455"/>
      <c r="E455"/>
      <c r="F455"/>
      <c r="G455"/>
      <c r="H455"/>
      <c r="I455"/>
      <c r="J455"/>
      <c r="K455"/>
      <c r="L455"/>
      <c r="M455"/>
      <c r="N455"/>
      <c r="O455"/>
      <c r="P455"/>
      <c r="Q455"/>
      <c r="R455"/>
      <c r="S455"/>
      <c r="T455"/>
    </row>
    <row r="456" spans="1:20" s="157" customFormat="1" x14ac:dyDescent="0.2">
      <c r="A456"/>
      <c r="B456"/>
      <c r="C456"/>
      <c r="D456"/>
      <c r="E456"/>
      <c r="F456"/>
      <c r="G456"/>
      <c r="H456"/>
      <c r="I456"/>
      <c r="J456"/>
      <c r="K456"/>
      <c r="L456"/>
      <c r="M456"/>
      <c r="N456"/>
      <c r="O456"/>
      <c r="P456"/>
      <c r="Q456"/>
      <c r="R456"/>
      <c r="S456"/>
      <c r="T456"/>
    </row>
    <row r="457" spans="1:20" s="157" customFormat="1" x14ac:dyDescent="0.2">
      <c r="A457"/>
      <c r="B457"/>
      <c r="C457"/>
      <c r="D457"/>
      <c r="E457"/>
      <c r="F457"/>
      <c r="G457"/>
      <c r="H457"/>
      <c r="I457"/>
      <c r="J457"/>
      <c r="K457"/>
      <c r="L457"/>
      <c r="M457"/>
      <c r="N457"/>
      <c r="O457"/>
      <c r="P457"/>
      <c r="Q457"/>
      <c r="R457"/>
      <c r="S457"/>
      <c r="T457"/>
    </row>
    <row r="458" spans="1:20" s="157" customFormat="1" x14ac:dyDescent="0.2">
      <c r="A458"/>
      <c r="B458"/>
      <c r="C458"/>
      <c r="D458"/>
      <c r="E458"/>
      <c r="F458"/>
      <c r="G458"/>
      <c r="H458"/>
      <c r="I458"/>
      <c r="J458"/>
      <c r="K458"/>
      <c r="L458"/>
      <c r="M458"/>
      <c r="N458"/>
      <c r="O458"/>
      <c r="P458"/>
      <c r="Q458"/>
      <c r="R458"/>
      <c r="S458"/>
      <c r="T458"/>
    </row>
    <row r="459" spans="1:20" s="157" customFormat="1" x14ac:dyDescent="0.2">
      <c r="A459"/>
      <c r="B459"/>
      <c r="C459"/>
      <c r="D459"/>
      <c r="E459"/>
      <c r="F459"/>
      <c r="G459"/>
      <c r="H459"/>
      <c r="I459"/>
      <c r="J459"/>
      <c r="K459"/>
      <c r="L459"/>
      <c r="M459"/>
      <c r="N459"/>
      <c r="O459"/>
      <c r="P459"/>
      <c r="Q459"/>
      <c r="R459"/>
      <c r="S459"/>
      <c r="T459"/>
    </row>
    <row r="460" spans="1:20" s="157" customFormat="1" x14ac:dyDescent="0.2">
      <c r="A460"/>
      <c r="B460"/>
      <c r="C460"/>
      <c r="D460"/>
      <c r="E460"/>
      <c r="F460"/>
      <c r="G460"/>
      <c r="H460"/>
      <c r="I460"/>
      <c r="J460"/>
      <c r="K460"/>
      <c r="L460"/>
      <c r="M460"/>
      <c r="N460"/>
      <c r="O460"/>
      <c r="P460"/>
      <c r="Q460"/>
      <c r="R460"/>
      <c r="S460"/>
      <c r="T460"/>
    </row>
    <row r="461" spans="1:20" s="157" customFormat="1" x14ac:dyDescent="0.2">
      <c r="A461"/>
      <c r="B461"/>
      <c r="C461"/>
      <c r="D461"/>
      <c r="E461"/>
      <c r="F461"/>
      <c r="G461"/>
      <c r="H461"/>
      <c r="I461"/>
      <c r="J461"/>
      <c r="K461"/>
      <c r="L461"/>
      <c r="M461"/>
      <c r="N461"/>
      <c r="O461"/>
      <c r="P461"/>
      <c r="Q461"/>
      <c r="R461"/>
      <c r="S461"/>
      <c r="T461"/>
    </row>
    <row r="462" spans="1:20" s="157" customFormat="1" x14ac:dyDescent="0.2">
      <c r="A462"/>
      <c r="B462"/>
      <c r="C462"/>
      <c r="D462"/>
      <c r="E462"/>
      <c r="F462"/>
      <c r="G462"/>
      <c r="H462"/>
      <c r="I462"/>
      <c r="J462"/>
      <c r="K462"/>
      <c r="L462"/>
      <c r="M462"/>
      <c r="N462"/>
      <c r="O462"/>
      <c r="P462"/>
      <c r="Q462"/>
      <c r="R462"/>
      <c r="S462"/>
      <c r="T462"/>
    </row>
    <row r="463" spans="1:20" s="157" customFormat="1" x14ac:dyDescent="0.2">
      <c r="A463"/>
      <c r="B463"/>
      <c r="C463"/>
      <c r="D463"/>
      <c r="E463"/>
      <c r="F463"/>
      <c r="G463"/>
      <c r="H463"/>
      <c r="I463"/>
      <c r="J463"/>
      <c r="K463"/>
      <c r="L463"/>
      <c r="M463"/>
      <c r="N463"/>
      <c r="O463"/>
      <c r="P463"/>
      <c r="Q463"/>
      <c r="R463"/>
      <c r="S463"/>
      <c r="T463"/>
    </row>
    <row r="464" spans="1:20" s="157" customFormat="1" x14ac:dyDescent="0.2">
      <c r="A464"/>
      <c r="B464"/>
      <c r="C464"/>
      <c r="D464"/>
      <c r="E464"/>
      <c r="F464"/>
      <c r="G464"/>
      <c r="H464"/>
      <c r="I464"/>
      <c r="J464"/>
      <c r="K464"/>
      <c r="L464"/>
      <c r="M464"/>
      <c r="N464"/>
      <c r="O464"/>
      <c r="P464"/>
      <c r="Q464"/>
      <c r="R464"/>
      <c r="S464"/>
      <c r="T464"/>
    </row>
    <row r="465" spans="1:20" s="157" customFormat="1" x14ac:dyDescent="0.2">
      <c r="A465"/>
      <c r="B465"/>
      <c r="C465"/>
      <c r="D465"/>
      <c r="E465"/>
      <c r="F465"/>
      <c r="G465"/>
      <c r="H465"/>
      <c r="I465"/>
      <c r="J465"/>
      <c r="K465"/>
      <c r="L465"/>
      <c r="M465"/>
      <c r="N465"/>
      <c r="O465"/>
      <c r="P465"/>
      <c r="Q465"/>
      <c r="R465"/>
      <c r="S465"/>
      <c r="T465"/>
    </row>
    <row r="466" spans="1:20" s="157" customFormat="1" x14ac:dyDescent="0.2">
      <c r="A466"/>
      <c r="B466"/>
      <c r="C466"/>
      <c r="D466"/>
      <c r="E466"/>
      <c r="F466"/>
      <c r="G466"/>
      <c r="H466"/>
      <c r="I466"/>
      <c r="J466"/>
      <c r="K466"/>
      <c r="L466"/>
      <c r="M466"/>
      <c r="N466"/>
      <c r="O466"/>
      <c r="P466"/>
      <c r="Q466"/>
      <c r="R466"/>
      <c r="S466"/>
      <c r="T466"/>
    </row>
    <row r="467" spans="1:20" s="157" customFormat="1" x14ac:dyDescent="0.2">
      <c r="A467"/>
      <c r="B467"/>
      <c r="C467"/>
      <c r="D467"/>
      <c r="E467"/>
      <c r="F467"/>
      <c r="G467"/>
      <c r="H467"/>
      <c r="I467"/>
      <c r="J467"/>
      <c r="K467"/>
      <c r="L467"/>
      <c r="M467"/>
      <c r="N467"/>
      <c r="O467"/>
      <c r="P467"/>
      <c r="Q467"/>
      <c r="R467"/>
      <c r="S467"/>
      <c r="T467"/>
    </row>
    <row r="468" spans="1:20" s="157" customFormat="1" x14ac:dyDescent="0.2">
      <c r="A468"/>
      <c r="B468"/>
      <c r="C468"/>
      <c r="D468"/>
      <c r="E468"/>
      <c r="F468"/>
      <c r="G468"/>
      <c r="H468"/>
      <c r="I468"/>
      <c r="J468"/>
      <c r="K468"/>
      <c r="L468"/>
      <c r="M468"/>
      <c r="N468"/>
      <c r="O468"/>
      <c r="P468"/>
      <c r="Q468"/>
      <c r="R468"/>
      <c r="S468"/>
      <c r="T468"/>
    </row>
    <row r="469" spans="1:20" s="157" customFormat="1" x14ac:dyDescent="0.2">
      <c r="A469"/>
      <c r="B469"/>
      <c r="C469"/>
      <c r="D469"/>
      <c r="E469"/>
      <c r="F469"/>
      <c r="G469"/>
      <c r="H469"/>
      <c r="I469"/>
      <c r="J469"/>
      <c r="K469"/>
      <c r="L469"/>
      <c r="M469"/>
      <c r="N469"/>
      <c r="O469"/>
      <c r="P469"/>
      <c r="Q469"/>
      <c r="R469"/>
      <c r="S469"/>
      <c r="T469"/>
    </row>
    <row r="470" spans="1:20" s="157" customFormat="1" x14ac:dyDescent="0.2">
      <c r="A470"/>
      <c r="B470"/>
      <c r="C470"/>
      <c r="D470"/>
      <c r="E470"/>
      <c r="F470"/>
      <c r="G470"/>
      <c r="H470"/>
      <c r="I470"/>
      <c r="J470"/>
      <c r="K470"/>
      <c r="L470"/>
      <c r="M470"/>
      <c r="N470"/>
      <c r="O470"/>
      <c r="P470"/>
      <c r="Q470"/>
      <c r="R470"/>
      <c r="S470"/>
      <c r="T470"/>
    </row>
    <row r="471" spans="1:20" s="157" customFormat="1" x14ac:dyDescent="0.2">
      <c r="A471"/>
      <c r="B471"/>
      <c r="C471"/>
      <c r="D471"/>
      <c r="E471"/>
      <c r="F471"/>
      <c r="G471"/>
      <c r="H471"/>
      <c r="I471"/>
      <c r="J471"/>
      <c r="K471"/>
      <c r="L471"/>
      <c r="M471"/>
      <c r="N471"/>
      <c r="O471"/>
      <c r="P471"/>
      <c r="Q471"/>
      <c r="R471"/>
      <c r="S471"/>
      <c r="T471"/>
    </row>
    <row r="472" spans="1:20" s="157" customFormat="1" x14ac:dyDescent="0.2">
      <c r="A472"/>
      <c r="B472"/>
      <c r="C472"/>
      <c r="D472"/>
      <c r="E472"/>
      <c r="F472"/>
      <c r="G472"/>
      <c r="H472"/>
      <c r="I472"/>
      <c r="J472"/>
      <c r="K472"/>
      <c r="L472"/>
      <c r="M472"/>
      <c r="N472"/>
      <c r="O472"/>
      <c r="P472"/>
      <c r="Q472"/>
      <c r="R472"/>
      <c r="S472"/>
      <c r="T472"/>
    </row>
    <row r="473" spans="1:20" s="157" customFormat="1" x14ac:dyDescent="0.2">
      <c r="A473"/>
      <c r="B473"/>
      <c r="C473"/>
      <c r="D473"/>
      <c r="E473"/>
      <c r="F473"/>
      <c r="G473"/>
      <c r="H473"/>
      <c r="I473"/>
      <c r="J473"/>
      <c r="K473"/>
      <c r="L473"/>
      <c r="M473"/>
      <c r="N473"/>
      <c r="O473"/>
      <c r="P473"/>
      <c r="Q473"/>
      <c r="R473"/>
      <c r="S473"/>
      <c r="T473"/>
    </row>
    <row r="474" spans="1:20" s="157" customFormat="1" x14ac:dyDescent="0.2">
      <c r="A474"/>
      <c r="B474"/>
      <c r="C474"/>
      <c r="D474"/>
      <c r="E474"/>
      <c r="F474"/>
      <c r="G474"/>
      <c r="H474"/>
      <c r="I474"/>
      <c r="J474"/>
      <c r="K474"/>
      <c r="L474"/>
      <c r="M474"/>
      <c r="N474"/>
      <c r="O474"/>
      <c r="P474"/>
      <c r="Q474"/>
      <c r="R474"/>
      <c r="S474"/>
      <c r="T474"/>
    </row>
    <row r="475" spans="1:20" s="157" customFormat="1" x14ac:dyDescent="0.2">
      <c r="A475"/>
      <c r="B475"/>
      <c r="C475"/>
      <c r="D475"/>
      <c r="E475"/>
      <c r="F475"/>
      <c r="G475"/>
      <c r="H475"/>
      <c r="I475"/>
      <c r="J475"/>
      <c r="K475"/>
      <c r="L475"/>
      <c r="M475"/>
      <c r="N475"/>
      <c r="O475"/>
      <c r="P475"/>
      <c r="Q475"/>
      <c r="R475"/>
      <c r="S475"/>
      <c r="T475"/>
    </row>
    <row r="476" spans="1:20" s="157" customFormat="1" x14ac:dyDescent="0.2">
      <c r="A476"/>
      <c r="B476"/>
      <c r="C476"/>
      <c r="D476"/>
      <c r="E476"/>
      <c r="F476"/>
      <c r="G476"/>
      <c r="H476"/>
      <c r="I476"/>
      <c r="J476"/>
      <c r="K476"/>
      <c r="L476"/>
      <c r="M476"/>
      <c r="N476"/>
      <c r="O476"/>
      <c r="P476"/>
      <c r="Q476"/>
      <c r="R476"/>
      <c r="S476"/>
      <c r="T476"/>
    </row>
    <row r="477" spans="1:20" s="157" customFormat="1" x14ac:dyDescent="0.2">
      <c r="A477"/>
      <c r="B477"/>
      <c r="C477"/>
      <c r="D477"/>
      <c r="E477"/>
      <c r="F477"/>
      <c r="G477"/>
      <c r="H477"/>
      <c r="I477"/>
      <c r="J477"/>
      <c r="K477"/>
      <c r="L477"/>
      <c r="M477"/>
      <c r="N477"/>
      <c r="O477"/>
      <c r="P477"/>
      <c r="Q477"/>
      <c r="R477"/>
      <c r="S477"/>
      <c r="T477"/>
    </row>
    <row r="478" spans="1:20" x14ac:dyDescent="0.2">
      <c r="A478"/>
      <c r="B478"/>
      <c r="C478"/>
      <c r="D478"/>
      <c r="E478"/>
      <c r="F478"/>
      <c r="G478"/>
      <c r="H478"/>
      <c r="I478"/>
      <c r="J478"/>
      <c r="K478"/>
      <c r="L478"/>
      <c r="M478"/>
      <c r="N478"/>
      <c r="O478"/>
      <c r="P478"/>
      <c r="Q478"/>
      <c r="R478"/>
      <c r="S478"/>
      <c r="T478"/>
    </row>
    <row r="479" spans="1:20" x14ac:dyDescent="0.2">
      <c r="A479"/>
      <c r="B479"/>
      <c r="C479"/>
      <c r="D479"/>
      <c r="E479"/>
      <c r="F479"/>
      <c r="G479"/>
      <c r="H479"/>
      <c r="I479"/>
      <c r="J479"/>
      <c r="K479"/>
      <c r="L479"/>
      <c r="M479"/>
      <c r="N479"/>
      <c r="O479"/>
      <c r="P479"/>
      <c r="Q479"/>
      <c r="R479"/>
      <c r="S479"/>
      <c r="T479"/>
    </row>
    <row r="480" spans="1:20" x14ac:dyDescent="0.2">
      <c r="A480"/>
      <c r="B480"/>
      <c r="C480"/>
      <c r="D480"/>
      <c r="E480"/>
      <c r="F480"/>
      <c r="G480"/>
      <c r="H480"/>
      <c r="I480"/>
      <c r="J480"/>
      <c r="K480"/>
      <c r="L480"/>
      <c r="M480"/>
      <c r="N480"/>
      <c r="O480"/>
      <c r="P480"/>
      <c r="Q480"/>
      <c r="R480"/>
      <c r="S480"/>
      <c r="T480"/>
    </row>
    <row r="481" spans="1:20" x14ac:dyDescent="0.2">
      <c r="A481"/>
      <c r="B481"/>
      <c r="C481"/>
      <c r="D481"/>
      <c r="E481"/>
      <c r="F481"/>
      <c r="G481"/>
      <c r="H481"/>
      <c r="I481"/>
      <c r="J481"/>
      <c r="K481"/>
      <c r="L481"/>
      <c r="M481"/>
      <c r="N481"/>
      <c r="O481"/>
      <c r="P481"/>
      <c r="Q481"/>
      <c r="R481"/>
      <c r="S481"/>
      <c r="T481"/>
    </row>
    <row r="482" spans="1:20" x14ac:dyDescent="0.2">
      <c r="A482"/>
      <c r="B482"/>
      <c r="C482"/>
      <c r="D482"/>
      <c r="E482"/>
      <c r="F482"/>
      <c r="G482"/>
      <c r="H482"/>
      <c r="I482"/>
      <c r="J482"/>
      <c r="K482"/>
      <c r="L482"/>
      <c r="M482"/>
      <c r="N482"/>
      <c r="O482"/>
      <c r="P482"/>
      <c r="Q482"/>
      <c r="R482"/>
      <c r="S482"/>
      <c r="T482"/>
    </row>
    <row r="483" spans="1:20" x14ac:dyDescent="0.2">
      <c r="A483"/>
      <c r="B483"/>
      <c r="C483"/>
      <c r="D483"/>
      <c r="E483"/>
      <c r="F483"/>
      <c r="G483"/>
      <c r="H483"/>
      <c r="I483"/>
      <c r="J483"/>
      <c r="K483"/>
      <c r="L483"/>
      <c r="M483"/>
      <c r="N483"/>
      <c r="O483"/>
      <c r="P483"/>
      <c r="Q483"/>
      <c r="R483"/>
      <c r="S483"/>
      <c r="T483"/>
    </row>
    <row r="484" spans="1:20" x14ac:dyDescent="0.2">
      <c r="A484"/>
      <c r="B484"/>
      <c r="C484"/>
      <c r="D484"/>
      <c r="E484"/>
      <c r="F484"/>
      <c r="G484"/>
      <c r="H484"/>
      <c r="I484"/>
      <c r="J484"/>
      <c r="K484"/>
      <c r="L484"/>
      <c r="M484"/>
      <c r="N484"/>
      <c r="O484"/>
      <c r="P484"/>
      <c r="Q484"/>
      <c r="R484"/>
      <c r="S484"/>
      <c r="T484"/>
    </row>
    <row r="485" spans="1:20" x14ac:dyDescent="0.2">
      <c r="A485"/>
      <c r="B485"/>
      <c r="C485"/>
      <c r="D485"/>
      <c r="E485"/>
      <c r="F485"/>
      <c r="G485"/>
      <c r="H485"/>
      <c r="I485"/>
      <c r="J485"/>
      <c r="K485"/>
      <c r="L485"/>
      <c r="M485"/>
      <c r="N485"/>
      <c r="O485"/>
      <c r="P485"/>
      <c r="Q485"/>
      <c r="R485"/>
      <c r="S485"/>
      <c r="T485"/>
    </row>
    <row r="486" spans="1:20" x14ac:dyDescent="0.2">
      <c r="A486"/>
      <c r="B486"/>
      <c r="C486"/>
      <c r="D486"/>
      <c r="E486"/>
      <c r="F486"/>
      <c r="G486"/>
      <c r="H486"/>
      <c r="I486"/>
      <c r="J486"/>
      <c r="K486"/>
      <c r="L486"/>
      <c r="M486"/>
      <c r="N486"/>
      <c r="O486"/>
      <c r="P486"/>
      <c r="Q486"/>
      <c r="R486"/>
      <c r="S486"/>
      <c r="T486"/>
    </row>
    <row r="487" spans="1:20" x14ac:dyDescent="0.2">
      <c r="A487"/>
      <c r="B487"/>
      <c r="C487"/>
      <c r="D487"/>
      <c r="E487"/>
      <c r="F487"/>
      <c r="G487"/>
      <c r="H487"/>
      <c r="I487"/>
      <c r="J487"/>
      <c r="K487"/>
      <c r="L487"/>
      <c r="M487"/>
      <c r="N487"/>
      <c r="O487"/>
      <c r="P487"/>
      <c r="Q487"/>
      <c r="R487"/>
      <c r="S487"/>
      <c r="T487"/>
    </row>
    <row r="488" spans="1:20" x14ac:dyDescent="0.2">
      <c r="A488"/>
      <c r="B488"/>
      <c r="C488"/>
      <c r="D488"/>
      <c r="E488"/>
      <c r="F488"/>
      <c r="G488"/>
      <c r="H488"/>
      <c r="I488"/>
      <c r="J488"/>
      <c r="K488"/>
      <c r="L488"/>
      <c r="M488"/>
      <c r="N488"/>
      <c r="O488"/>
      <c r="P488"/>
      <c r="Q488"/>
      <c r="R488"/>
      <c r="S488"/>
      <c r="T488"/>
    </row>
    <row r="489" spans="1:20" x14ac:dyDescent="0.2">
      <c r="A489"/>
      <c r="B489"/>
      <c r="C489"/>
      <c r="D489"/>
      <c r="E489"/>
      <c r="F489"/>
      <c r="G489"/>
      <c r="H489"/>
      <c r="I489"/>
      <c r="J489"/>
      <c r="K489"/>
      <c r="L489"/>
      <c r="M489"/>
      <c r="N489"/>
      <c r="O489"/>
      <c r="P489"/>
      <c r="Q489"/>
      <c r="R489"/>
      <c r="S489"/>
      <c r="T489"/>
    </row>
    <row r="490" spans="1:20" x14ac:dyDescent="0.2">
      <c r="A490"/>
      <c r="B490"/>
      <c r="C490"/>
      <c r="D490"/>
      <c r="E490"/>
      <c r="F490"/>
      <c r="G490"/>
      <c r="H490"/>
      <c r="I490"/>
      <c r="J490"/>
      <c r="K490"/>
      <c r="L490"/>
      <c r="M490"/>
      <c r="N490"/>
      <c r="O490"/>
      <c r="P490"/>
      <c r="Q490"/>
      <c r="R490"/>
      <c r="S490"/>
      <c r="T490"/>
    </row>
    <row r="491" spans="1:20" x14ac:dyDescent="0.2">
      <c r="A491"/>
      <c r="B491"/>
      <c r="C491"/>
      <c r="D491"/>
      <c r="E491"/>
      <c r="F491"/>
      <c r="G491"/>
      <c r="H491"/>
      <c r="I491"/>
      <c r="J491"/>
      <c r="K491"/>
      <c r="L491"/>
      <c r="M491"/>
      <c r="N491"/>
      <c r="O491"/>
      <c r="P491"/>
      <c r="Q491"/>
      <c r="R491"/>
      <c r="S491"/>
      <c r="T491"/>
    </row>
    <row r="492" spans="1:20" x14ac:dyDescent="0.2">
      <c r="A492"/>
      <c r="B492"/>
      <c r="C492"/>
      <c r="D492"/>
      <c r="E492"/>
      <c r="F492"/>
      <c r="G492"/>
      <c r="H492"/>
      <c r="I492"/>
      <c r="J492"/>
      <c r="K492"/>
      <c r="L492"/>
      <c r="M492"/>
      <c r="N492"/>
      <c r="O492"/>
      <c r="P492"/>
      <c r="Q492"/>
      <c r="R492"/>
      <c r="S492"/>
      <c r="T492"/>
    </row>
    <row r="493" spans="1:20" x14ac:dyDescent="0.2">
      <c r="A493"/>
      <c r="B493"/>
      <c r="C493"/>
      <c r="D493"/>
      <c r="E493"/>
      <c r="F493"/>
      <c r="G493"/>
      <c r="H493"/>
      <c r="I493"/>
      <c r="J493"/>
      <c r="K493"/>
      <c r="L493"/>
      <c r="M493"/>
      <c r="N493"/>
      <c r="O493"/>
      <c r="P493"/>
      <c r="Q493"/>
      <c r="R493"/>
      <c r="S493"/>
      <c r="T493"/>
    </row>
    <row r="494" spans="1:20" x14ac:dyDescent="0.2">
      <c r="A494"/>
      <c r="B494"/>
      <c r="C494"/>
      <c r="D494"/>
      <c r="E494"/>
      <c r="F494"/>
      <c r="G494"/>
      <c r="H494"/>
      <c r="I494"/>
      <c r="J494"/>
      <c r="K494"/>
      <c r="L494"/>
      <c r="M494"/>
      <c r="N494"/>
      <c r="O494"/>
      <c r="P494"/>
      <c r="Q494"/>
      <c r="R494"/>
      <c r="S494"/>
      <c r="T494"/>
    </row>
    <row r="495" spans="1:20" x14ac:dyDescent="0.2">
      <c r="A495"/>
      <c r="B495"/>
      <c r="C495"/>
      <c r="D495"/>
      <c r="E495"/>
      <c r="F495"/>
      <c r="G495"/>
      <c r="H495"/>
      <c r="I495"/>
      <c r="J495"/>
      <c r="K495"/>
      <c r="L495"/>
      <c r="M495"/>
      <c r="N495"/>
      <c r="O495"/>
      <c r="P495"/>
      <c r="Q495"/>
      <c r="R495"/>
      <c r="S495"/>
      <c r="T495"/>
    </row>
    <row r="496" spans="1:20" x14ac:dyDescent="0.2">
      <c r="A496"/>
      <c r="B496"/>
      <c r="C496"/>
      <c r="D496"/>
      <c r="E496"/>
      <c r="F496"/>
      <c r="G496"/>
      <c r="H496"/>
      <c r="I496"/>
      <c r="J496"/>
      <c r="K496"/>
      <c r="L496"/>
      <c r="M496"/>
      <c r="N496"/>
      <c r="O496"/>
      <c r="P496"/>
      <c r="Q496"/>
      <c r="R496"/>
      <c r="S496"/>
      <c r="T496"/>
    </row>
    <row r="497" spans="1:20" x14ac:dyDescent="0.2">
      <c r="A497"/>
      <c r="B497"/>
      <c r="C497"/>
      <c r="D497"/>
      <c r="E497"/>
      <c r="F497"/>
      <c r="G497"/>
      <c r="H497"/>
      <c r="I497"/>
      <c r="J497"/>
      <c r="K497"/>
      <c r="L497"/>
      <c r="M497"/>
      <c r="N497"/>
      <c r="O497"/>
      <c r="P497"/>
      <c r="Q497"/>
      <c r="R497"/>
      <c r="S497"/>
      <c r="T497"/>
    </row>
    <row r="498" spans="1:20" x14ac:dyDescent="0.2">
      <c r="A498"/>
      <c r="B498"/>
      <c r="C498"/>
      <c r="D498"/>
      <c r="E498"/>
      <c r="F498"/>
      <c r="G498"/>
      <c r="H498"/>
      <c r="I498"/>
      <c r="J498"/>
      <c r="K498"/>
      <c r="L498"/>
      <c r="M498"/>
      <c r="N498"/>
      <c r="O498"/>
      <c r="P498"/>
      <c r="Q498"/>
      <c r="R498"/>
      <c r="S498"/>
      <c r="T498"/>
    </row>
    <row r="499" spans="1:20" x14ac:dyDescent="0.2">
      <c r="A499"/>
      <c r="B499"/>
      <c r="C499"/>
      <c r="D499"/>
      <c r="E499"/>
      <c r="F499"/>
      <c r="G499"/>
      <c r="H499"/>
      <c r="I499"/>
      <c r="J499"/>
      <c r="K499"/>
      <c r="L499"/>
      <c r="M499"/>
      <c r="N499"/>
      <c r="O499"/>
      <c r="P499"/>
      <c r="Q499"/>
      <c r="R499"/>
      <c r="S499"/>
      <c r="T499"/>
    </row>
    <row r="500" spans="1:20" x14ac:dyDescent="0.2">
      <c r="A500"/>
      <c r="B500"/>
      <c r="C500"/>
      <c r="D500"/>
      <c r="E500"/>
      <c r="F500"/>
      <c r="G500"/>
      <c r="H500"/>
      <c r="I500"/>
      <c r="J500"/>
      <c r="K500"/>
      <c r="L500"/>
      <c r="M500"/>
      <c r="N500"/>
      <c r="O500"/>
      <c r="P500"/>
      <c r="Q500"/>
      <c r="R500"/>
      <c r="S500"/>
      <c r="T500"/>
    </row>
    <row r="501" spans="1:20" x14ac:dyDescent="0.2">
      <c r="A501"/>
      <c r="B501"/>
      <c r="C501"/>
      <c r="D501"/>
      <c r="E501"/>
      <c r="F501"/>
      <c r="G501"/>
      <c r="H501"/>
      <c r="I501"/>
      <c r="J501"/>
      <c r="K501"/>
      <c r="L501"/>
      <c r="M501"/>
      <c r="N501"/>
      <c r="O501"/>
      <c r="P501"/>
      <c r="Q501"/>
      <c r="R501"/>
      <c r="S501"/>
      <c r="T501"/>
    </row>
    <row r="502" spans="1:20" x14ac:dyDescent="0.2">
      <c r="A502"/>
      <c r="B502"/>
      <c r="C502"/>
      <c r="D502"/>
      <c r="E502"/>
      <c r="F502"/>
      <c r="G502"/>
      <c r="H502"/>
      <c r="I502"/>
      <c r="J502"/>
      <c r="K502"/>
      <c r="L502"/>
      <c r="M502"/>
      <c r="N502"/>
      <c r="O502"/>
      <c r="P502"/>
      <c r="Q502"/>
      <c r="R502"/>
      <c r="S502"/>
      <c r="T502"/>
    </row>
    <row r="503" spans="1:20" x14ac:dyDescent="0.2">
      <c r="A503"/>
      <c r="B503"/>
      <c r="C503"/>
      <c r="D503"/>
      <c r="E503"/>
      <c r="F503"/>
      <c r="G503"/>
      <c r="H503"/>
      <c r="I503"/>
      <c r="J503"/>
      <c r="K503"/>
      <c r="L503"/>
      <c r="M503"/>
      <c r="N503"/>
      <c r="O503"/>
      <c r="P503"/>
      <c r="Q503"/>
      <c r="R503"/>
      <c r="S503"/>
      <c r="T503"/>
    </row>
    <row r="504" spans="1:20" x14ac:dyDescent="0.2">
      <c r="A504"/>
      <c r="B504"/>
      <c r="C504"/>
      <c r="D504"/>
      <c r="E504"/>
      <c r="F504"/>
      <c r="G504"/>
      <c r="H504"/>
      <c r="I504"/>
      <c r="J504"/>
      <c r="K504"/>
      <c r="L504"/>
      <c r="M504"/>
      <c r="N504"/>
      <c r="O504"/>
      <c r="P504"/>
      <c r="Q504"/>
      <c r="R504"/>
      <c r="S504"/>
      <c r="T504"/>
    </row>
    <row r="505" spans="1:20" x14ac:dyDescent="0.2">
      <c r="A505"/>
      <c r="B505"/>
      <c r="C505"/>
      <c r="D505"/>
      <c r="E505"/>
      <c r="F505"/>
      <c r="G505"/>
      <c r="H505"/>
      <c r="I505"/>
      <c r="J505"/>
      <c r="K505"/>
      <c r="L505"/>
      <c r="M505"/>
      <c r="N505"/>
      <c r="O505"/>
      <c r="P505"/>
      <c r="Q505"/>
      <c r="R505"/>
      <c r="S505"/>
      <c r="T505"/>
    </row>
    <row r="506" spans="1:20" x14ac:dyDescent="0.2">
      <c r="A506"/>
      <c r="B506"/>
      <c r="C506"/>
      <c r="D506"/>
      <c r="E506"/>
      <c r="F506"/>
      <c r="G506"/>
      <c r="H506"/>
      <c r="I506"/>
      <c r="J506"/>
      <c r="K506"/>
      <c r="L506"/>
      <c r="M506"/>
      <c r="N506"/>
      <c r="O506"/>
      <c r="P506"/>
      <c r="Q506"/>
      <c r="R506"/>
      <c r="S506"/>
      <c r="T506"/>
    </row>
    <row r="507" spans="1:20" x14ac:dyDescent="0.2">
      <c r="A507"/>
      <c r="B507"/>
      <c r="C507"/>
      <c r="D507"/>
      <c r="E507"/>
      <c r="F507"/>
      <c r="G507"/>
      <c r="H507"/>
      <c r="I507"/>
      <c r="J507"/>
      <c r="K507"/>
      <c r="L507"/>
      <c r="M507"/>
      <c r="N507"/>
      <c r="O507"/>
      <c r="P507"/>
      <c r="Q507"/>
      <c r="R507"/>
      <c r="S507"/>
      <c r="T507"/>
    </row>
    <row r="508" spans="1:20" x14ac:dyDescent="0.2">
      <c r="A508"/>
      <c r="B508"/>
      <c r="C508"/>
      <c r="D508"/>
      <c r="E508"/>
      <c r="F508"/>
      <c r="G508"/>
      <c r="H508"/>
      <c r="I508"/>
      <c r="J508"/>
      <c r="K508"/>
      <c r="L508"/>
      <c r="M508"/>
      <c r="N508"/>
      <c r="O508"/>
      <c r="P508"/>
      <c r="Q508"/>
      <c r="R508"/>
      <c r="S508"/>
      <c r="T508"/>
    </row>
    <row r="509" spans="1:20" x14ac:dyDescent="0.2">
      <c r="A509"/>
      <c r="B509"/>
      <c r="C509"/>
      <c r="D509"/>
      <c r="E509"/>
      <c r="F509"/>
      <c r="G509"/>
      <c r="H509"/>
      <c r="I509"/>
      <c r="J509"/>
      <c r="K509"/>
      <c r="L509"/>
      <c r="M509"/>
      <c r="N509"/>
      <c r="O509"/>
      <c r="P509"/>
      <c r="Q509"/>
      <c r="R509"/>
      <c r="S509"/>
      <c r="T509"/>
    </row>
    <row r="510" spans="1:20" x14ac:dyDescent="0.2">
      <c r="A510"/>
      <c r="B510"/>
      <c r="C510"/>
      <c r="D510"/>
      <c r="E510"/>
      <c r="F510"/>
      <c r="G510"/>
      <c r="H510"/>
      <c r="I510"/>
      <c r="J510"/>
      <c r="K510"/>
      <c r="L510"/>
      <c r="M510"/>
      <c r="N510"/>
      <c r="O510"/>
      <c r="P510"/>
      <c r="Q510"/>
      <c r="R510"/>
      <c r="S510"/>
      <c r="T510"/>
    </row>
    <row r="511" spans="1:20" x14ac:dyDescent="0.2">
      <c r="A511"/>
      <c r="B511"/>
      <c r="C511"/>
      <c r="D511"/>
      <c r="E511"/>
      <c r="F511"/>
      <c r="G511"/>
      <c r="H511"/>
      <c r="I511"/>
      <c r="J511"/>
      <c r="K511"/>
      <c r="L511"/>
      <c r="M511"/>
      <c r="N511"/>
      <c r="O511"/>
      <c r="P511"/>
      <c r="Q511"/>
      <c r="R511"/>
      <c r="S511"/>
      <c r="T511"/>
    </row>
    <row r="512" spans="1:20" x14ac:dyDescent="0.2">
      <c r="A512"/>
      <c r="B512"/>
      <c r="C512"/>
      <c r="D512"/>
      <c r="E512"/>
      <c r="F512"/>
      <c r="G512"/>
      <c r="H512"/>
      <c r="I512"/>
      <c r="J512"/>
      <c r="K512"/>
      <c r="L512"/>
      <c r="M512"/>
      <c r="N512"/>
      <c r="O512"/>
      <c r="P512"/>
      <c r="Q512"/>
      <c r="R512"/>
      <c r="S512"/>
      <c r="T512"/>
    </row>
    <row r="513" spans="1:20" x14ac:dyDescent="0.2">
      <c r="A513"/>
      <c r="B513"/>
      <c r="C513"/>
      <c r="D513"/>
      <c r="E513"/>
      <c r="F513"/>
      <c r="G513"/>
      <c r="H513"/>
      <c r="I513"/>
      <c r="J513"/>
      <c r="K513"/>
      <c r="L513"/>
      <c r="M513"/>
      <c r="N513"/>
      <c r="O513"/>
      <c r="P513"/>
      <c r="Q513"/>
      <c r="R513"/>
      <c r="S513"/>
      <c r="T513"/>
    </row>
    <row r="514" spans="1:20" x14ac:dyDescent="0.2">
      <c r="A514"/>
      <c r="B514"/>
      <c r="C514"/>
      <c r="D514"/>
      <c r="E514"/>
      <c r="F514"/>
      <c r="G514"/>
      <c r="H514"/>
      <c r="I514"/>
      <c r="J514"/>
      <c r="K514"/>
      <c r="L514"/>
      <c r="M514"/>
      <c r="N514"/>
      <c r="O514"/>
      <c r="P514"/>
      <c r="Q514"/>
      <c r="R514"/>
      <c r="S514"/>
      <c r="T514"/>
    </row>
    <row r="515" spans="1:20" x14ac:dyDescent="0.2">
      <c r="A515"/>
      <c r="B515"/>
      <c r="C515"/>
      <c r="D515"/>
      <c r="E515"/>
      <c r="F515"/>
      <c r="G515"/>
      <c r="H515"/>
      <c r="I515"/>
      <c r="J515"/>
      <c r="K515"/>
      <c r="L515"/>
      <c r="M515"/>
      <c r="N515"/>
      <c r="O515"/>
      <c r="P515"/>
      <c r="Q515"/>
      <c r="R515"/>
      <c r="S515"/>
      <c r="T515"/>
    </row>
    <row r="516" spans="1:20" x14ac:dyDescent="0.2">
      <c r="A516"/>
      <c r="B516"/>
      <c r="C516"/>
      <c r="D516"/>
      <c r="E516"/>
      <c r="F516"/>
      <c r="G516"/>
      <c r="H516"/>
      <c r="I516"/>
      <c r="J516"/>
      <c r="K516"/>
      <c r="L516"/>
      <c r="M516"/>
      <c r="N516"/>
      <c r="O516"/>
      <c r="P516"/>
      <c r="Q516"/>
      <c r="R516"/>
      <c r="S516"/>
      <c r="T516"/>
    </row>
    <row r="517" spans="1:20" x14ac:dyDescent="0.2">
      <c r="A517"/>
      <c r="B517"/>
      <c r="C517"/>
      <c r="D517"/>
      <c r="E517"/>
      <c r="F517"/>
      <c r="G517"/>
      <c r="H517"/>
      <c r="I517"/>
      <c r="J517"/>
      <c r="K517"/>
      <c r="L517"/>
      <c r="M517"/>
      <c r="N517"/>
      <c r="O517"/>
      <c r="P517"/>
      <c r="Q517"/>
      <c r="R517"/>
      <c r="S517"/>
      <c r="T517"/>
    </row>
    <row r="518" spans="1:20" x14ac:dyDescent="0.2">
      <c r="A518"/>
      <c r="B518"/>
      <c r="C518"/>
      <c r="D518"/>
      <c r="E518"/>
      <c r="F518"/>
      <c r="G518"/>
      <c r="H518"/>
      <c r="I518"/>
      <c r="J518"/>
      <c r="K518"/>
      <c r="L518"/>
      <c r="M518"/>
      <c r="N518"/>
      <c r="O518"/>
      <c r="P518"/>
      <c r="Q518"/>
      <c r="R518"/>
      <c r="S518"/>
      <c r="T518"/>
    </row>
    <row r="519" spans="1:20" x14ac:dyDescent="0.2">
      <c r="A519"/>
      <c r="B519"/>
      <c r="C519"/>
      <c r="D519"/>
      <c r="E519"/>
      <c r="F519"/>
      <c r="G519"/>
      <c r="H519"/>
      <c r="I519"/>
      <c r="J519"/>
      <c r="K519"/>
      <c r="L519"/>
      <c r="M519"/>
      <c r="N519"/>
      <c r="O519"/>
      <c r="P519"/>
      <c r="Q519"/>
      <c r="R519"/>
      <c r="S519"/>
      <c r="T519"/>
    </row>
    <row r="520" spans="1:20" x14ac:dyDescent="0.2">
      <c r="A520"/>
      <c r="B520"/>
      <c r="C520"/>
      <c r="D520"/>
      <c r="E520"/>
      <c r="F520"/>
      <c r="G520"/>
      <c r="H520"/>
      <c r="I520"/>
      <c r="J520"/>
      <c r="K520"/>
      <c r="L520"/>
      <c r="M520"/>
      <c r="N520"/>
      <c r="O520"/>
      <c r="P520"/>
      <c r="Q520"/>
      <c r="R520"/>
      <c r="S520"/>
      <c r="T520"/>
    </row>
    <row r="521" spans="1:20" x14ac:dyDescent="0.2">
      <c r="A521"/>
      <c r="B521"/>
      <c r="C521"/>
      <c r="D521"/>
      <c r="E521"/>
      <c r="F521"/>
      <c r="G521"/>
      <c r="H521"/>
      <c r="I521"/>
      <c r="J521"/>
      <c r="K521"/>
      <c r="L521"/>
      <c r="M521"/>
      <c r="N521"/>
      <c r="O521"/>
      <c r="P521"/>
      <c r="Q521"/>
      <c r="R521"/>
      <c r="S521"/>
      <c r="T521"/>
    </row>
    <row r="522" spans="1:20" x14ac:dyDescent="0.2">
      <c r="A522"/>
      <c r="B522"/>
      <c r="C522"/>
      <c r="D522"/>
      <c r="E522"/>
      <c r="F522"/>
      <c r="G522"/>
      <c r="H522"/>
      <c r="I522"/>
      <c r="J522"/>
      <c r="K522"/>
      <c r="L522"/>
      <c r="M522"/>
      <c r="N522"/>
      <c r="O522"/>
      <c r="P522"/>
      <c r="Q522"/>
      <c r="R522"/>
      <c r="S522"/>
      <c r="T522"/>
    </row>
    <row r="523" spans="1:20" x14ac:dyDescent="0.2">
      <c r="A523"/>
      <c r="B523"/>
      <c r="C523"/>
      <c r="D523"/>
      <c r="E523"/>
      <c r="F523"/>
      <c r="G523"/>
      <c r="H523"/>
      <c r="I523"/>
      <c r="J523"/>
      <c r="K523"/>
      <c r="L523"/>
      <c r="M523"/>
      <c r="N523"/>
      <c r="O523"/>
      <c r="P523"/>
      <c r="Q523"/>
      <c r="R523"/>
      <c r="S523"/>
      <c r="T523"/>
    </row>
    <row r="524" spans="1:20" x14ac:dyDescent="0.2">
      <c r="A524"/>
      <c r="B524"/>
      <c r="C524"/>
      <c r="D524"/>
      <c r="E524"/>
      <c r="F524"/>
      <c r="G524"/>
      <c r="H524"/>
      <c r="I524"/>
      <c r="J524"/>
      <c r="K524"/>
      <c r="L524"/>
      <c r="M524"/>
      <c r="N524"/>
      <c r="O524"/>
      <c r="P524"/>
      <c r="Q524"/>
      <c r="R524"/>
      <c r="S524"/>
      <c r="T524"/>
    </row>
    <row r="525" spans="1:20" x14ac:dyDescent="0.2">
      <c r="A525"/>
      <c r="B525"/>
      <c r="C525"/>
      <c r="D525"/>
      <c r="E525"/>
      <c r="F525"/>
      <c r="G525"/>
      <c r="H525"/>
      <c r="I525"/>
      <c r="J525"/>
      <c r="K525"/>
      <c r="L525"/>
      <c r="M525"/>
      <c r="N525"/>
      <c r="O525"/>
      <c r="P525"/>
      <c r="Q525"/>
      <c r="R525"/>
      <c r="S525"/>
      <c r="T525"/>
    </row>
    <row r="526" spans="1:20" x14ac:dyDescent="0.2">
      <c r="A526"/>
      <c r="B526"/>
      <c r="C526"/>
      <c r="D526"/>
      <c r="E526"/>
      <c r="F526"/>
      <c r="G526"/>
      <c r="H526"/>
      <c r="I526"/>
      <c r="J526"/>
      <c r="K526"/>
      <c r="L526"/>
      <c r="M526"/>
      <c r="N526"/>
      <c r="O526"/>
      <c r="P526"/>
      <c r="Q526"/>
      <c r="R526"/>
      <c r="S526"/>
      <c r="T526"/>
    </row>
    <row r="527" spans="1:20" x14ac:dyDescent="0.2">
      <c r="A527"/>
      <c r="B527"/>
      <c r="C527"/>
      <c r="D527"/>
      <c r="E527"/>
      <c r="F527"/>
      <c r="G527"/>
      <c r="H527"/>
      <c r="I527"/>
      <c r="J527"/>
      <c r="K527"/>
      <c r="L527"/>
      <c r="M527"/>
      <c r="N527"/>
      <c r="O527"/>
      <c r="P527"/>
      <c r="Q527"/>
      <c r="R527"/>
      <c r="S527"/>
      <c r="T527"/>
    </row>
    <row r="528" spans="1:20" x14ac:dyDescent="0.2">
      <c r="A528"/>
      <c r="B528"/>
      <c r="C528"/>
      <c r="D528"/>
      <c r="E528"/>
      <c r="F528"/>
      <c r="G528"/>
      <c r="H528"/>
      <c r="I528"/>
      <c r="J528"/>
      <c r="K528"/>
      <c r="L528"/>
      <c r="M528"/>
      <c r="N528"/>
      <c r="O528"/>
      <c r="P528"/>
      <c r="Q528"/>
      <c r="R528"/>
      <c r="S528"/>
      <c r="T528"/>
    </row>
    <row r="529" spans="1:20" x14ac:dyDescent="0.2">
      <c r="A529"/>
      <c r="B529"/>
      <c r="C529"/>
      <c r="D529"/>
      <c r="E529"/>
      <c r="F529"/>
      <c r="G529"/>
      <c r="H529"/>
      <c r="I529"/>
      <c r="J529"/>
      <c r="K529"/>
      <c r="L529"/>
      <c r="M529"/>
      <c r="N529"/>
      <c r="O529"/>
      <c r="P529"/>
      <c r="Q529"/>
      <c r="R529"/>
      <c r="S529"/>
      <c r="T529"/>
    </row>
    <row r="530" spans="1:20" x14ac:dyDescent="0.2">
      <c r="A530"/>
      <c r="B530"/>
      <c r="C530"/>
      <c r="D530"/>
      <c r="E530"/>
      <c r="F530"/>
      <c r="G530"/>
      <c r="H530"/>
      <c r="I530"/>
      <c r="J530"/>
      <c r="K530"/>
      <c r="L530"/>
      <c r="M530"/>
      <c r="N530"/>
      <c r="O530"/>
      <c r="P530"/>
      <c r="Q530"/>
      <c r="R530"/>
      <c r="S530"/>
      <c r="T530"/>
    </row>
    <row r="531" spans="1:20" x14ac:dyDescent="0.2">
      <c r="A531"/>
      <c r="B531"/>
      <c r="C531"/>
      <c r="D531"/>
      <c r="E531"/>
      <c r="F531"/>
      <c r="G531"/>
      <c r="H531"/>
      <c r="I531"/>
      <c r="J531"/>
      <c r="K531"/>
      <c r="L531"/>
      <c r="M531"/>
      <c r="N531"/>
      <c r="O531"/>
      <c r="P531"/>
      <c r="Q531"/>
      <c r="R531"/>
      <c r="S531"/>
      <c r="T531"/>
    </row>
    <row r="532" spans="1:20" x14ac:dyDescent="0.2">
      <c r="A532"/>
      <c r="B532"/>
      <c r="C532"/>
      <c r="D532"/>
      <c r="E532"/>
      <c r="F532"/>
      <c r="G532"/>
      <c r="H532"/>
      <c r="I532"/>
      <c r="J532"/>
      <c r="K532"/>
      <c r="L532"/>
      <c r="M532"/>
      <c r="N532"/>
      <c r="O532"/>
      <c r="P532"/>
      <c r="Q532"/>
      <c r="R532"/>
      <c r="S532"/>
      <c r="T532"/>
    </row>
    <row r="533" spans="1:20" x14ac:dyDescent="0.2">
      <c r="A533"/>
      <c r="B533"/>
      <c r="C533"/>
      <c r="D533"/>
      <c r="E533"/>
      <c r="F533"/>
      <c r="G533"/>
      <c r="H533"/>
      <c r="I533"/>
      <c r="J533"/>
      <c r="K533"/>
      <c r="L533"/>
      <c r="M533"/>
      <c r="N533"/>
      <c r="O533"/>
      <c r="P533"/>
      <c r="Q533"/>
      <c r="R533"/>
      <c r="S533"/>
      <c r="T533"/>
    </row>
    <row r="534" spans="1:20" x14ac:dyDescent="0.2">
      <c r="A534"/>
      <c r="B534"/>
      <c r="C534"/>
      <c r="D534"/>
      <c r="E534"/>
      <c r="F534"/>
      <c r="G534"/>
      <c r="H534"/>
      <c r="I534"/>
      <c r="J534"/>
      <c r="K534"/>
      <c r="L534"/>
      <c r="M534"/>
      <c r="N534"/>
      <c r="O534"/>
      <c r="P534"/>
      <c r="Q534"/>
      <c r="R534"/>
      <c r="S534"/>
      <c r="T534"/>
    </row>
    <row r="535" spans="1:20" x14ac:dyDescent="0.2">
      <c r="A535"/>
      <c r="B535"/>
      <c r="C535"/>
      <c r="D535"/>
      <c r="E535"/>
      <c r="F535"/>
      <c r="G535"/>
      <c r="H535"/>
      <c r="I535"/>
      <c r="J535"/>
      <c r="K535"/>
      <c r="L535"/>
      <c r="M535"/>
      <c r="N535"/>
      <c r="O535"/>
      <c r="P535"/>
      <c r="Q535"/>
      <c r="R535"/>
      <c r="S535"/>
      <c r="T535"/>
    </row>
    <row r="536" spans="1:20" x14ac:dyDescent="0.2">
      <c r="A536"/>
      <c r="B536"/>
      <c r="C536"/>
      <c r="D536"/>
      <c r="E536"/>
      <c r="F536"/>
      <c r="G536"/>
      <c r="H536"/>
      <c r="I536"/>
      <c r="J536"/>
      <c r="K536"/>
      <c r="L536"/>
      <c r="M536"/>
      <c r="N536"/>
      <c r="O536"/>
      <c r="P536"/>
      <c r="Q536"/>
      <c r="R536"/>
      <c r="S536"/>
      <c r="T536"/>
    </row>
    <row r="537" spans="1:20" x14ac:dyDescent="0.2">
      <c r="A537"/>
      <c r="B537"/>
      <c r="C537"/>
      <c r="D537"/>
      <c r="E537"/>
      <c r="F537"/>
      <c r="G537"/>
      <c r="H537"/>
      <c r="I537"/>
      <c r="J537"/>
      <c r="K537"/>
      <c r="L537"/>
      <c r="M537"/>
      <c r="N537"/>
      <c r="O537"/>
      <c r="P537"/>
      <c r="Q537"/>
      <c r="R537"/>
      <c r="S537"/>
      <c r="T537"/>
    </row>
    <row r="538" spans="1:20" x14ac:dyDescent="0.2">
      <c r="A538"/>
      <c r="B538"/>
      <c r="C538"/>
      <c r="D538"/>
      <c r="E538"/>
      <c r="F538"/>
      <c r="G538"/>
      <c r="H538"/>
      <c r="I538"/>
      <c r="J538"/>
      <c r="K538"/>
      <c r="L538"/>
      <c r="M538"/>
      <c r="N538"/>
      <c r="O538"/>
      <c r="P538"/>
      <c r="Q538"/>
      <c r="R538"/>
      <c r="S538"/>
      <c r="T538"/>
    </row>
    <row r="539" spans="1:20" x14ac:dyDescent="0.2">
      <c r="A539"/>
      <c r="B539"/>
      <c r="C539"/>
      <c r="D539"/>
      <c r="E539"/>
      <c r="F539"/>
      <c r="G539"/>
      <c r="H539"/>
      <c r="I539"/>
      <c r="J539"/>
      <c r="K539"/>
      <c r="L539"/>
      <c r="M539"/>
      <c r="N539"/>
      <c r="O539"/>
      <c r="P539"/>
      <c r="Q539"/>
      <c r="R539"/>
      <c r="S539"/>
      <c r="T539"/>
    </row>
    <row r="540" spans="1:20" x14ac:dyDescent="0.2">
      <c r="A540"/>
      <c r="B540"/>
      <c r="C540"/>
      <c r="D540"/>
      <c r="E540"/>
      <c r="F540"/>
      <c r="G540"/>
      <c r="H540"/>
      <c r="I540"/>
      <c r="J540"/>
      <c r="K540"/>
      <c r="L540"/>
      <c r="M540"/>
      <c r="N540"/>
      <c r="O540"/>
      <c r="P540"/>
      <c r="Q540"/>
      <c r="R540"/>
      <c r="S540"/>
      <c r="T540"/>
    </row>
    <row r="541" spans="1:20" x14ac:dyDescent="0.2">
      <c r="A541"/>
      <c r="B541"/>
      <c r="C541"/>
      <c r="D541"/>
      <c r="E541"/>
      <c r="F541"/>
      <c r="G541"/>
      <c r="H541"/>
      <c r="I541"/>
      <c r="J541"/>
      <c r="K541"/>
      <c r="L541"/>
      <c r="M541"/>
      <c r="N541"/>
      <c r="O541"/>
      <c r="P541"/>
      <c r="Q541"/>
      <c r="R541"/>
      <c r="S541"/>
      <c r="T541"/>
    </row>
    <row r="542" spans="1:20" x14ac:dyDescent="0.2">
      <c r="A542"/>
      <c r="B542"/>
      <c r="C542"/>
      <c r="D542"/>
      <c r="E542"/>
      <c r="F542"/>
      <c r="G542"/>
      <c r="H542"/>
      <c r="I542"/>
      <c r="J542"/>
      <c r="K542"/>
      <c r="L542"/>
      <c r="M542"/>
      <c r="N542"/>
      <c r="O542"/>
      <c r="P542"/>
      <c r="Q542"/>
      <c r="R542"/>
      <c r="S542"/>
      <c r="T542"/>
    </row>
    <row r="543" spans="1:20" x14ac:dyDescent="0.2">
      <c r="A543"/>
      <c r="B543"/>
      <c r="C543"/>
      <c r="D543"/>
      <c r="E543"/>
      <c r="F543"/>
      <c r="G543"/>
      <c r="H543"/>
      <c r="I543"/>
      <c r="J543"/>
      <c r="K543"/>
      <c r="L543"/>
      <c r="M543"/>
      <c r="N543"/>
      <c r="O543"/>
      <c r="P543"/>
      <c r="Q543"/>
      <c r="R543"/>
      <c r="S543"/>
      <c r="T543"/>
    </row>
    <row r="544" spans="1:20" x14ac:dyDescent="0.2">
      <c r="A544"/>
      <c r="B544"/>
      <c r="C544"/>
      <c r="D544"/>
      <c r="E544"/>
      <c r="F544"/>
      <c r="G544"/>
      <c r="H544"/>
      <c r="I544"/>
      <c r="J544"/>
      <c r="K544"/>
      <c r="L544"/>
      <c r="M544"/>
      <c r="N544"/>
      <c r="O544"/>
      <c r="P544"/>
      <c r="Q544"/>
      <c r="R544"/>
      <c r="S544"/>
      <c r="T544"/>
    </row>
    <row r="545" spans="1:20" x14ac:dyDescent="0.2">
      <c r="A545"/>
      <c r="B545"/>
      <c r="C545"/>
      <c r="D545"/>
      <c r="E545"/>
      <c r="F545"/>
      <c r="G545"/>
      <c r="H545"/>
      <c r="I545"/>
      <c r="J545"/>
      <c r="K545"/>
      <c r="L545"/>
      <c r="M545"/>
      <c r="N545"/>
      <c r="O545"/>
      <c r="P545"/>
      <c r="Q545"/>
      <c r="R545"/>
      <c r="S545"/>
      <c r="T545"/>
    </row>
    <row r="546" spans="1:20" x14ac:dyDescent="0.2">
      <c r="A546"/>
      <c r="B546"/>
      <c r="C546"/>
      <c r="D546"/>
      <c r="E546"/>
      <c r="F546"/>
      <c r="G546"/>
      <c r="H546"/>
      <c r="I546"/>
      <c r="J546"/>
      <c r="K546"/>
      <c r="L546"/>
      <c r="M546"/>
      <c r="N546"/>
      <c r="O546"/>
      <c r="P546"/>
      <c r="Q546"/>
      <c r="R546"/>
      <c r="S546"/>
      <c r="T546"/>
    </row>
    <row r="547" spans="1:20" x14ac:dyDescent="0.2">
      <c r="A547"/>
      <c r="B547"/>
      <c r="C547"/>
      <c r="D547"/>
      <c r="E547"/>
      <c r="F547"/>
      <c r="G547"/>
      <c r="H547"/>
      <c r="I547"/>
      <c r="J547"/>
      <c r="K547"/>
      <c r="L547"/>
      <c r="M547"/>
      <c r="N547"/>
      <c r="O547"/>
      <c r="P547"/>
      <c r="Q547"/>
      <c r="R547"/>
      <c r="S547"/>
      <c r="T547"/>
    </row>
    <row r="548" spans="1:20" x14ac:dyDescent="0.2">
      <c r="A548"/>
      <c r="B548"/>
      <c r="C548"/>
      <c r="D548"/>
      <c r="E548"/>
      <c r="F548"/>
      <c r="G548"/>
      <c r="H548"/>
      <c r="I548"/>
      <c r="J548"/>
      <c r="K548"/>
      <c r="L548"/>
      <c r="M548"/>
      <c r="N548"/>
      <c r="O548"/>
      <c r="P548"/>
      <c r="Q548"/>
      <c r="R548"/>
      <c r="S548"/>
      <c r="T548"/>
    </row>
    <row r="549" spans="1:20" x14ac:dyDescent="0.2">
      <c r="A549"/>
      <c r="B549"/>
      <c r="C549"/>
      <c r="D549"/>
      <c r="E549"/>
      <c r="F549"/>
      <c r="G549"/>
      <c r="H549"/>
      <c r="I549"/>
      <c r="J549"/>
      <c r="K549"/>
      <c r="L549"/>
      <c r="M549"/>
      <c r="N549"/>
      <c r="O549"/>
      <c r="P549"/>
      <c r="Q549"/>
      <c r="R549"/>
      <c r="S549"/>
      <c r="T549"/>
    </row>
    <row r="550" spans="1:20" x14ac:dyDescent="0.2">
      <c r="A550"/>
      <c r="B550"/>
      <c r="C550"/>
      <c r="D550"/>
      <c r="E550"/>
      <c r="F550"/>
      <c r="G550"/>
      <c r="H550"/>
      <c r="I550"/>
      <c r="J550"/>
      <c r="K550"/>
      <c r="L550"/>
      <c r="M550"/>
      <c r="N550"/>
      <c r="O550"/>
      <c r="P550"/>
      <c r="Q550"/>
      <c r="R550"/>
      <c r="S550"/>
      <c r="T550"/>
    </row>
    <row r="551" spans="1:20" x14ac:dyDescent="0.2">
      <c r="A551"/>
      <c r="B551"/>
      <c r="C551"/>
      <c r="D551"/>
      <c r="E551"/>
      <c r="F551"/>
      <c r="G551"/>
      <c r="H551"/>
      <c r="I551"/>
      <c r="J551"/>
      <c r="K551"/>
      <c r="L551"/>
      <c r="M551"/>
      <c r="N551"/>
      <c r="O551"/>
      <c r="P551"/>
      <c r="Q551"/>
      <c r="R551"/>
      <c r="S551"/>
      <c r="T551"/>
    </row>
    <row r="552" spans="1:20" x14ac:dyDescent="0.2">
      <c r="A552"/>
      <c r="B552"/>
      <c r="C552"/>
      <c r="D552"/>
      <c r="E552"/>
      <c r="F552"/>
      <c r="G552"/>
      <c r="H552"/>
      <c r="I552"/>
      <c r="J552"/>
      <c r="K552"/>
      <c r="L552"/>
      <c r="M552"/>
      <c r="N552"/>
      <c r="O552"/>
      <c r="P552"/>
      <c r="Q552"/>
      <c r="R552"/>
      <c r="S552"/>
      <c r="T552"/>
    </row>
    <row r="553" spans="1:20" x14ac:dyDescent="0.2">
      <c r="A553"/>
      <c r="B553"/>
      <c r="C553"/>
      <c r="D553"/>
      <c r="E553"/>
      <c r="F553"/>
      <c r="G553"/>
      <c r="H553"/>
      <c r="I553"/>
      <c r="J553"/>
      <c r="K553"/>
      <c r="L553"/>
      <c r="M553"/>
      <c r="N553"/>
      <c r="O553"/>
      <c r="P553"/>
      <c r="Q553"/>
      <c r="R553"/>
      <c r="S553"/>
      <c r="T553"/>
    </row>
    <row r="554" spans="1:20" x14ac:dyDescent="0.2">
      <c r="A554"/>
      <c r="B554"/>
      <c r="C554"/>
      <c r="D554"/>
      <c r="E554"/>
      <c r="F554"/>
      <c r="G554"/>
      <c r="H554"/>
      <c r="I554"/>
      <c r="J554"/>
      <c r="K554"/>
      <c r="L554"/>
      <c r="M554"/>
      <c r="N554"/>
      <c r="O554"/>
      <c r="P554"/>
      <c r="Q554"/>
      <c r="R554"/>
      <c r="S554"/>
      <c r="T554"/>
    </row>
    <row r="555" spans="1:20" x14ac:dyDescent="0.2">
      <c r="A555"/>
      <c r="B555"/>
      <c r="C555"/>
      <c r="D555"/>
      <c r="E555"/>
      <c r="F555"/>
      <c r="G555"/>
      <c r="H555"/>
      <c r="I555"/>
      <c r="J555"/>
      <c r="K555"/>
      <c r="L555"/>
      <c r="M555"/>
      <c r="N555"/>
      <c r="O555"/>
      <c r="P555"/>
      <c r="Q555"/>
      <c r="R555"/>
      <c r="S555"/>
      <c r="T555"/>
    </row>
    <row r="556" spans="1:20" x14ac:dyDescent="0.2">
      <c r="A556"/>
      <c r="B556"/>
      <c r="C556"/>
      <c r="D556"/>
      <c r="E556"/>
      <c r="F556"/>
      <c r="G556"/>
      <c r="H556"/>
      <c r="I556"/>
      <c r="J556"/>
      <c r="K556"/>
      <c r="L556"/>
      <c r="M556"/>
      <c r="N556"/>
      <c r="O556"/>
      <c r="P556"/>
      <c r="Q556"/>
      <c r="R556"/>
      <c r="S556"/>
      <c r="T556"/>
    </row>
    <row r="557" spans="1:20" x14ac:dyDescent="0.2">
      <c r="A557"/>
      <c r="B557"/>
      <c r="C557"/>
      <c r="D557"/>
      <c r="E557"/>
      <c r="F557"/>
      <c r="G557"/>
      <c r="H557"/>
      <c r="I557"/>
      <c r="J557"/>
      <c r="K557"/>
      <c r="L557"/>
      <c r="M557"/>
      <c r="N557"/>
      <c r="O557"/>
      <c r="P557"/>
      <c r="Q557"/>
      <c r="R557"/>
      <c r="S557"/>
      <c r="T557"/>
    </row>
    <row r="558" spans="1:20" x14ac:dyDescent="0.2">
      <c r="A558"/>
      <c r="B558"/>
      <c r="C558"/>
      <c r="D558"/>
      <c r="E558"/>
      <c r="F558"/>
      <c r="G558"/>
      <c r="H558"/>
      <c r="I558"/>
      <c r="J558"/>
      <c r="K558"/>
      <c r="L558"/>
      <c r="M558"/>
      <c r="N558"/>
      <c r="O558"/>
      <c r="P558"/>
      <c r="Q558"/>
      <c r="R558"/>
      <c r="S558"/>
      <c r="T558"/>
    </row>
    <row r="559" spans="1:20" x14ac:dyDescent="0.2">
      <c r="A559"/>
      <c r="B559"/>
      <c r="C559"/>
      <c r="D559"/>
      <c r="E559"/>
      <c r="F559"/>
      <c r="G559"/>
      <c r="H559"/>
      <c r="I559"/>
      <c r="J559"/>
      <c r="K559"/>
      <c r="L559"/>
      <c r="M559"/>
      <c r="N559"/>
      <c r="O559"/>
      <c r="P559"/>
      <c r="Q559"/>
      <c r="R559"/>
      <c r="S559"/>
      <c r="T559"/>
    </row>
    <row r="560" spans="1:20" x14ac:dyDescent="0.2">
      <c r="A560"/>
      <c r="B560"/>
      <c r="C560"/>
      <c r="D560"/>
      <c r="E560"/>
      <c r="F560"/>
      <c r="G560"/>
      <c r="H560"/>
      <c r="I560"/>
      <c r="J560"/>
      <c r="K560"/>
      <c r="L560"/>
      <c r="M560"/>
      <c r="N560"/>
      <c r="O560"/>
      <c r="P560"/>
      <c r="Q560"/>
      <c r="R560"/>
      <c r="S560"/>
      <c r="T560"/>
    </row>
    <row r="561" spans="1:20" x14ac:dyDescent="0.2">
      <c r="A561"/>
      <c r="B561"/>
      <c r="C561"/>
      <c r="D561"/>
      <c r="E561"/>
      <c r="F561"/>
      <c r="G561"/>
      <c r="H561"/>
      <c r="I561"/>
      <c r="J561"/>
      <c r="K561"/>
      <c r="L561"/>
      <c r="M561"/>
      <c r="N561"/>
      <c r="O561"/>
      <c r="P561"/>
      <c r="Q561"/>
      <c r="R561"/>
      <c r="S561"/>
      <c r="T561"/>
    </row>
    <row r="562" spans="1:20" x14ac:dyDescent="0.2">
      <c r="A562"/>
      <c r="B562"/>
      <c r="C562"/>
      <c r="D562"/>
      <c r="E562"/>
      <c r="F562"/>
      <c r="G562"/>
      <c r="H562"/>
      <c r="I562"/>
      <c r="J562"/>
      <c r="K562"/>
      <c r="L562"/>
      <c r="M562"/>
      <c r="N562"/>
      <c r="O562"/>
      <c r="P562"/>
      <c r="Q562"/>
      <c r="R562"/>
      <c r="S562"/>
      <c r="T562"/>
    </row>
    <row r="563" spans="1:20" x14ac:dyDescent="0.2">
      <c r="A563"/>
      <c r="B563"/>
      <c r="C563"/>
      <c r="D563"/>
      <c r="E563"/>
      <c r="F563"/>
      <c r="G563"/>
      <c r="H563"/>
      <c r="I563"/>
      <c r="J563"/>
      <c r="K563"/>
      <c r="L563"/>
      <c r="M563"/>
      <c r="N563"/>
      <c r="O563"/>
      <c r="P563"/>
      <c r="Q563"/>
      <c r="R563"/>
      <c r="S563"/>
      <c r="T563"/>
    </row>
    <row r="564" spans="1:20" x14ac:dyDescent="0.2">
      <c r="A564"/>
      <c r="B564"/>
      <c r="C564"/>
      <c r="D564"/>
      <c r="E564"/>
      <c r="F564"/>
      <c r="G564"/>
      <c r="H564"/>
      <c r="I564"/>
      <c r="J564"/>
      <c r="K564"/>
      <c r="L564"/>
      <c r="M564"/>
      <c r="N564"/>
      <c r="O564"/>
      <c r="P564"/>
      <c r="Q564"/>
      <c r="R564"/>
      <c r="S564"/>
      <c r="T564"/>
    </row>
    <row r="565" spans="1:20" x14ac:dyDescent="0.2">
      <c r="A565"/>
      <c r="B565"/>
      <c r="C565"/>
      <c r="D565"/>
      <c r="E565"/>
      <c r="F565"/>
      <c r="G565"/>
      <c r="H565"/>
      <c r="I565"/>
      <c r="J565"/>
      <c r="K565"/>
      <c r="L565"/>
      <c r="M565"/>
      <c r="N565"/>
      <c r="O565"/>
      <c r="P565"/>
      <c r="Q565"/>
      <c r="R565"/>
      <c r="S565"/>
      <c r="T565"/>
    </row>
    <row r="566" spans="1:20" x14ac:dyDescent="0.2">
      <c r="A566"/>
      <c r="B566"/>
      <c r="C566"/>
      <c r="D566"/>
      <c r="E566"/>
      <c r="F566"/>
      <c r="G566"/>
      <c r="H566"/>
      <c r="I566"/>
      <c r="J566"/>
      <c r="K566"/>
      <c r="L566"/>
      <c r="M566"/>
      <c r="N566"/>
      <c r="O566"/>
      <c r="P566"/>
      <c r="Q566"/>
      <c r="R566"/>
      <c r="S566"/>
      <c r="T566"/>
    </row>
    <row r="567" spans="1:20" x14ac:dyDescent="0.2">
      <c r="A567"/>
      <c r="B567"/>
      <c r="C567"/>
      <c r="D567"/>
      <c r="E567"/>
      <c r="F567"/>
      <c r="G567"/>
      <c r="H567"/>
      <c r="I567"/>
      <c r="J567"/>
      <c r="K567"/>
      <c r="L567"/>
      <c r="M567"/>
      <c r="N567"/>
      <c r="O567"/>
      <c r="P567"/>
      <c r="Q567"/>
      <c r="R567"/>
      <c r="S567"/>
      <c r="T567"/>
    </row>
    <row r="568" spans="1:20" x14ac:dyDescent="0.2">
      <c r="A568"/>
      <c r="B568"/>
      <c r="C568"/>
      <c r="D568"/>
      <c r="E568"/>
      <c r="F568"/>
      <c r="G568"/>
      <c r="H568"/>
      <c r="I568"/>
      <c r="J568"/>
      <c r="K568"/>
      <c r="L568"/>
      <c r="M568"/>
      <c r="N568"/>
      <c r="O568"/>
      <c r="P568"/>
      <c r="Q568"/>
      <c r="R568"/>
      <c r="S568"/>
      <c r="T568"/>
    </row>
    <row r="569" spans="1:20" x14ac:dyDescent="0.2">
      <c r="A569"/>
      <c r="B569"/>
      <c r="C569"/>
      <c r="D569"/>
      <c r="E569"/>
      <c r="F569"/>
      <c r="G569"/>
      <c r="H569"/>
      <c r="I569"/>
      <c r="J569"/>
      <c r="K569"/>
      <c r="L569"/>
      <c r="M569"/>
      <c r="N569"/>
      <c r="O569"/>
      <c r="P569"/>
      <c r="Q569"/>
      <c r="R569"/>
      <c r="S569"/>
      <c r="T569"/>
    </row>
    <row r="570" spans="1:20" x14ac:dyDescent="0.2">
      <c r="A570"/>
      <c r="B570"/>
      <c r="C570"/>
      <c r="D570"/>
      <c r="E570"/>
      <c r="F570"/>
      <c r="G570"/>
      <c r="H570"/>
      <c r="I570"/>
      <c r="J570"/>
      <c r="K570"/>
      <c r="L570"/>
      <c r="M570"/>
      <c r="N570"/>
      <c r="O570"/>
      <c r="P570"/>
      <c r="Q570"/>
      <c r="R570"/>
      <c r="S570"/>
      <c r="T570"/>
    </row>
    <row r="571" spans="1:20" x14ac:dyDescent="0.2">
      <c r="A571"/>
      <c r="B571"/>
      <c r="C571"/>
      <c r="D571"/>
      <c r="E571"/>
      <c r="F571"/>
      <c r="G571"/>
      <c r="H571"/>
      <c r="I571"/>
      <c r="J571"/>
      <c r="K571"/>
      <c r="L571"/>
      <c r="M571"/>
      <c r="N571"/>
      <c r="O571"/>
      <c r="P571"/>
      <c r="Q571"/>
      <c r="R571"/>
      <c r="S571"/>
      <c r="T571"/>
    </row>
    <row r="572" spans="1:20" x14ac:dyDescent="0.2">
      <c r="A572"/>
      <c r="B572"/>
      <c r="C572"/>
      <c r="D572"/>
      <c r="E572"/>
      <c r="F572"/>
      <c r="G572"/>
      <c r="H572"/>
      <c r="I572"/>
      <c r="J572"/>
      <c r="K572"/>
      <c r="L572"/>
      <c r="M572"/>
      <c r="N572"/>
      <c r="O572"/>
      <c r="P572"/>
      <c r="Q572"/>
      <c r="R572"/>
      <c r="S572"/>
      <c r="T572"/>
    </row>
    <row r="573" spans="1:20" x14ac:dyDescent="0.2">
      <c r="A573"/>
      <c r="B573"/>
      <c r="C573"/>
      <c r="D573"/>
      <c r="E573"/>
      <c r="F573"/>
      <c r="G573"/>
      <c r="H573"/>
      <c r="I573"/>
      <c r="J573"/>
      <c r="K573"/>
      <c r="L573"/>
      <c r="M573"/>
      <c r="N573"/>
      <c r="O573"/>
      <c r="P573"/>
      <c r="Q573"/>
      <c r="R573"/>
      <c r="S573"/>
      <c r="T573"/>
    </row>
    <row r="574" spans="1:20" x14ac:dyDescent="0.2">
      <c r="A574"/>
      <c r="B574"/>
      <c r="C574"/>
      <c r="D574"/>
      <c r="E574"/>
      <c r="F574"/>
      <c r="G574"/>
      <c r="H574"/>
      <c r="I574"/>
      <c r="J574"/>
      <c r="K574"/>
      <c r="L574"/>
      <c r="M574"/>
      <c r="N574"/>
      <c r="O574"/>
      <c r="P574"/>
      <c r="Q574"/>
      <c r="R574"/>
      <c r="S574"/>
      <c r="T574"/>
    </row>
    <row r="575" spans="1:20" x14ac:dyDescent="0.2">
      <c r="A575"/>
      <c r="B575"/>
      <c r="C575"/>
      <c r="D575"/>
      <c r="E575"/>
      <c r="F575"/>
      <c r="G575"/>
      <c r="H575"/>
      <c r="I575"/>
      <c r="J575"/>
      <c r="K575"/>
      <c r="L575"/>
      <c r="M575"/>
      <c r="N575"/>
      <c r="O575"/>
      <c r="P575"/>
      <c r="Q575"/>
      <c r="R575"/>
      <c r="S575"/>
      <c r="T575"/>
    </row>
    <row r="576" spans="1:20" x14ac:dyDescent="0.2">
      <c r="A576"/>
      <c r="B576"/>
      <c r="C576"/>
      <c r="D576"/>
      <c r="E576"/>
      <c r="F576"/>
      <c r="G576"/>
      <c r="H576"/>
      <c r="I576"/>
      <c r="J576"/>
      <c r="K576"/>
      <c r="L576"/>
      <c r="M576"/>
      <c r="N576"/>
      <c r="O576"/>
      <c r="P576"/>
      <c r="Q576"/>
      <c r="R576"/>
      <c r="S576"/>
      <c r="T576"/>
    </row>
    <row r="577" spans="1:20" x14ac:dyDescent="0.2">
      <c r="A577"/>
      <c r="B577"/>
      <c r="C577"/>
      <c r="D577"/>
      <c r="E577"/>
      <c r="F577"/>
      <c r="G577"/>
      <c r="H577"/>
      <c r="I577"/>
      <c r="J577"/>
      <c r="K577"/>
      <c r="L577"/>
      <c r="M577"/>
      <c r="N577"/>
      <c r="O577"/>
      <c r="P577"/>
      <c r="Q577"/>
      <c r="R577"/>
      <c r="S577"/>
      <c r="T577"/>
    </row>
    <row r="578" spans="1:20" x14ac:dyDescent="0.2">
      <c r="A578"/>
      <c r="B578"/>
      <c r="C578"/>
      <c r="D578"/>
      <c r="E578"/>
      <c r="F578"/>
      <c r="G578"/>
      <c r="H578"/>
      <c r="I578"/>
      <c r="J578"/>
      <c r="K578"/>
      <c r="L578"/>
      <c r="M578"/>
      <c r="N578"/>
      <c r="O578"/>
      <c r="P578"/>
      <c r="Q578"/>
      <c r="R578"/>
      <c r="S578"/>
      <c r="T578"/>
    </row>
    <row r="579" spans="1:20" x14ac:dyDescent="0.2">
      <c r="A579"/>
      <c r="B579"/>
      <c r="C579"/>
      <c r="D579"/>
      <c r="E579"/>
      <c r="F579"/>
      <c r="G579"/>
      <c r="H579"/>
      <c r="I579"/>
      <c r="J579"/>
      <c r="K579"/>
      <c r="L579"/>
      <c r="M579"/>
      <c r="N579"/>
      <c r="O579"/>
      <c r="P579"/>
      <c r="Q579"/>
      <c r="R579"/>
      <c r="S579"/>
      <c r="T579"/>
    </row>
    <row r="580" spans="1:20" x14ac:dyDescent="0.2">
      <c r="A580"/>
      <c r="B580"/>
      <c r="C580"/>
      <c r="D580"/>
      <c r="E580"/>
      <c r="F580"/>
      <c r="G580"/>
      <c r="H580"/>
      <c r="I580"/>
      <c r="J580"/>
      <c r="K580"/>
      <c r="L580"/>
      <c r="M580"/>
      <c r="N580"/>
      <c r="O580"/>
      <c r="P580"/>
      <c r="Q580"/>
      <c r="R580"/>
      <c r="S580"/>
      <c r="T580"/>
    </row>
    <row r="581" spans="1:20" x14ac:dyDescent="0.2">
      <c r="A581"/>
      <c r="B581"/>
      <c r="C581"/>
      <c r="D581"/>
      <c r="E581"/>
      <c r="F581"/>
      <c r="G581"/>
      <c r="H581"/>
      <c r="I581"/>
      <c r="J581"/>
      <c r="K581"/>
      <c r="L581"/>
      <c r="M581"/>
      <c r="N581"/>
      <c r="O581"/>
      <c r="P581"/>
      <c r="Q581"/>
      <c r="R581"/>
      <c r="S581"/>
      <c r="T581"/>
    </row>
    <row r="582" spans="1:20" x14ac:dyDescent="0.2">
      <c r="A582"/>
      <c r="B582"/>
      <c r="C582"/>
      <c r="D582"/>
      <c r="E582"/>
      <c r="F582"/>
      <c r="G582"/>
      <c r="H582"/>
      <c r="I582"/>
      <c r="J582"/>
      <c r="K582"/>
      <c r="L582"/>
      <c r="M582"/>
      <c r="N582"/>
      <c r="O582"/>
      <c r="P582"/>
      <c r="Q582"/>
      <c r="R582"/>
      <c r="S582"/>
      <c r="T582"/>
    </row>
    <row r="583" spans="1:20" x14ac:dyDescent="0.2">
      <c r="A583"/>
      <c r="B583"/>
      <c r="C583"/>
      <c r="D583"/>
      <c r="E583"/>
      <c r="F583"/>
      <c r="G583"/>
      <c r="H583"/>
      <c r="I583"/>
      <c r="J583"/>
      <c r="K583"/>
      <c r="L583"/>
      <c r="M583"/>
      <c r="N583"/>
      <c r="O583"/>
      <c r="P583"/>
      <c r="Q583"/>
      <c r="R583"/>
      <c r="S583"/>
      <c r="T583"/>
    </row>
    <row r="584" spans="1:20" x14ac:dyDescent="0.2">
      <c r="A584"/>
      <c r="B584"/>
      <c r="C584"/>
      <c r="D584"/>
      <c r="E584"/>
      <c r="F584"/>
      <c r="G584"/>
      <c r="H584"/>
      <c r="I584"/>
      <c r="J584"/>
      <c r="K584"/>
      <c r="L584"/>
      <c r="M584"/>
      <c r="N584"/>
      <c r="O584"/>
      <c r="P584"/>
      <c r="Q584"/>
      <c r="R584"/>
      <c r="S584"/>
      <c r="T584"/>
    </row>
    <row r="585" spans="1:20" x14ac:dyDescent="0.2">
      <c r="A585"/>
      <c r="B585"/>
      <c r="C585"/>
      <c r="D585"/>
      <c r="E585"/>
      <c r="F585"/>
      <c r="G585"/>
      <c r="H585"/>
      <c r="I585"/>
      <c r="J585"/>
      <c r="K585"/>
      <c r="L585"/>
      <c r="M585"/>
      <c r="N585"/>
      <c r="O585"/>
      <c r="P585"/>
      <c r="Q585"/>
      <c r="R585"/>
      <c r="S585"/>
      <c r="T585"/>
    </row>
    <row r="586" spans="1:20" x14ac:dyDescent="0.2">
      <c r="A586"/>
      <c r="B586"/>
      <c r="C586"/>
      <c r="D586"/>
      <c r="E586"/>
      <c r="F586"/>
      <c r="G586"/>
      <c r="H586"/>
      <c r="I586"/>
      <c r="J586"/>
      <c r="K586"/>
      <c r="L586"/>
      <c r="M586"/>
      <c r="N586"/>
      <c r="O586"/>
      <c r="P586"/>
      <c r="Q586"/>
      <c r="R586"/>
      <c r="S586"/>
      <c r="T586"/>
    </row>
    <row r="587" spans="1:20" x14ac:dyDescent="0.2">
      <c r="A587"/>
      <c r="B587"/>
      <c r="C587"/>
      <c r="D587"/>
      <c r="E587"/>
      <c r="F587"/>
      <c r="G587"/>
      <c r="H587"/>
      <c r="I587"/>
      <c r="J587"/>
      <c r="K587"/>
      <c r="L587"/>
      <c r="M587"/>
      <c r="N587"/>
      <c r="O587"/>
      <c r="P587"/>
      <c r="Q587"/>
      <c r="R587"/>
      <c r="S587"/>
      <c r="T587"/>
    </row>
    <row r="588" spans="1:20" x14ac:dyDescent="0.2">
      <c r="A588"/>
      <c r="B588"/>
      <c r="C588"/>
      <c r="D588"/>
      <c r="E588"/>
      <c r="F588"/>
      <c r="G588"/>
      <c r="H588"/>
      <c r="I588"/>
      <c r="J588"/>
      <c r="K588"/>
      <c r="L588"/>
      <c r="M588"/>
      <c r="N588"/>
      <c r="O588"/>
      <c r="P588"/>
      <c r="Q588"/>
      <c r="R588"/>
      <c r="S588"/>
      <c r="T588"/>
    </row>
    <row r="589" spans="1:20" x14ac:dyDescent="0.2">
      <c r="A589"/>
      <c r="B589"/>
      <c r="C589"/>
      <c r="D589"/>
      <c r="E589"/>
      <c r="F589"/>
      <c r="G589"/>
      <c r="H589"/>
      <c r="I589"/>
      <c r="J589"/>
      <c r="K589"/>
      <c r="L589"/>
      <c r="M589"/>
      <c r="N589"/>
      <c r="O589"/>
      <c r="P589"/>
      <c r="Q589"/>
      <c r="R589"/>
      <c r="S589"/>
      <c r="T589"/>
    </row>
    <row r="590" spans="1:20" x14ac:dyDescent="0.2">
      <c r="A590"/>
      <c r="B590"/>
      <c r="C590"/>
      <c r="D590"/>
      <c r="E590"/>
      <c r="F590"/>
      <c r="G590"/>
      <c r="H590"/>
      <c r="I590"/>
      <c r="J590"/>
      <c r="K590"/>
      <c r="L590"/>
      <c r="M590"/>
      <c r="N590"/>
      <c r="O590"/>
      <c r="P590"/>
      <c r="Q590"/>
      <c r="R590"/>
      <c r="S590"/>
      <c r="T590"/>
    </row>
    <row r="591" spans="1:20" x14ac:dyDescent="0.2">
      <c r="A591"/>
      <c r="B591"/>
      <c r="C591"/>
      <c r="D591"/>
      <c r="E591"/>
      <c r="F591"/>
      <c r="G591"/>
      <c r="H591"/>
      <c r="I591"/>
      <c r="J591"/>
      <c r="K591"/>
      <c r="L591"/>
      <c r="M591"/>
      <c r="N591"/>
      <c r="O591"/>
      <c r="P591"/>
      <c r="Q591"/>
      <c r="R591"/>
      <c r="S591"/>
      <c r="T591"/>
    </row>
    <row r="592" spans="1:20" x14ac:dyDescent="0.2">
      <c r="A592"/>
      <c r="B592"/>
      <c r="C592"/>
      <c r="D592"/>
      <c r="E592"/>
      <c r="F592"/>
      <c r="G592"/>
      <c r="H592"/>
      <c r="I592"/>
      <c r="J592"/>
      <c r="K592"/>
      <c r="L592"/>
      <c r="M592"/>
      <c r="N592"/>
      <c r="O592"/>
      <c r="P592"/>
      <c r="Q592"/>
      <c r="R592"/>
      <c r="S592"/>
      <c r="T592"/>
    </row>
    <row r="593" spans="1:20" x14ac:dyDescent="0.2">
      <c r="A593"/>
      <c r="B593"/>
      <c r="C593"/>
      <c r="D593"/>
      <c r="E593"/>
      <c r="F593"/>
      <c r="G593"/>
      <c r="H593"/>
      <c r="I593"/>
      <c r="J593"/>
      <c r="K593"/>
      <c r="L593"/>
      <c r="M593"/>
      <c r="N593"/>
      <c r="O593"/>
      <c r="P593"/>
      <c r="Q593"/>
      <c r="R593"/>
      <c r="S593"/>
      <c r="T593"/>
    </row>
    <row r="594" spans="1:20" x14ac:dyDescent="0.2">
      <c r="A594"/>
      <c r="B594"/>
      <c r="C594"/>
      <c r="D594"/>
      <c r="E594"/>
      <c r="F594"/>
      <c r="G594"/>
      <c r="H594"/>
      <c r="I594"/>
      <c r="J594"/>
      <c r="K594"/>
      <c r="L594"/>
      <c r="M594"/>
      <c r="N594"/>
      <c r="O594"/>
      <c r="P594"/>
      <c r="Q594"/>
      <c r="R594"/>
      <c r="S594"/>
      <c r="T594"/>
    </row>
    <row r="595" spans="1:20" x14ac:dyDescent="0.2">
      <c r="A595"/>
      <c r="B595"/>
      <c r="C595"/>
      <c r="D595"/>
      <c r="E595"/>
      <c r="F595"/>
      <c r="G595"/>
      <c r="H595"/>
      <c r="I595"/>
      <c r="J595"/>
      <c r="K595"/>
      <c r="L595"/>
      <c r="M595"/>
      <c r="N595"/>
      <c r="O595"/>
      <c r="P595"/>
      <c r="Q595"/>
      <c r="R595"/>
      <c r="S595"/>
      <c r="T595"/>
    </row>
    <row r="596" spans="1:20" x14ac:dyDescent="0.2">
      <c r="A596"/>
      <c r="B596"/>
      <c r="C596"/>
      <c r="D596"/>
      <c r="E596"/>
      <c r="F596"/>
      <c r="G596"/>
      <c r="H596"/>
      <c r="I596"/>
      <c r="J596"/>
      <c r="K596"/>
      <c r="L596"/>
      <c r="M596"/>
      <c r="N596"/>
      <c r="O596"/>
      <c r="P596"/>
      <c r="Q596"/>
      <c r="R596"/>
      <c r="S596"/>
      <c r="T596"/>
    </row>
    <row r="597" spans="1:20" x14ac:dyDescent="0.2">
      <c r="A597"/>
      <c r="B597"/>
      <c r="C597"/>
      <c r="D597"/>
      <c r="E597"/>
      <c r="F597"/>
      <c r="G597"/>
      <c r="H597"/>
      <c r="I597"/>
      <c r="J597"/>
      <c r="K597"/>
      <c r="L597"/>
      <c r="M597"/>
      <c r="N597"/>
      <c r="O597"/>
      <c r="P597"/>
      <c r="Q597"/>
      <c r="R597"/>
      <c r="S597"/>
      <c r="T597"/>
    </row>
    <row r="598" spans="1:20" x14ac:dyDescent="0.2">
      <c r="A598"/>
      <c r="B598"/>
      <c r="C598"/>
      <c r="D598"/>
      <c r="E598"/>
      <c r="F598"/>
      <c r="G598"/>
      <c r="H598"/>
      <c r="I598"/>
      <c r="J598"/>
      <c r="K598"/>
      <c r="L598"/>
      <c r="M598"/>
      <c r="N598"/>
      <c r="O598"/>
      <c r="P598"/>
      <c r="Q598"/>
      <c r="R598"/>
      <c r="S598"/>
      <c r="T598"/>
    </row>
    <row r="599" spans="1:20" x14ac:dyDescent="0.2">
      <c r="A599"/>
      <c r="B599"/>
      <c r="C599"/>
      <c r="D599"/>
      <c r="E599"/>
      <c r="F599"/>
      <c r="G599"/>
      <c r="H599"/>
      <c r="I599"/>
      <c r="J599"/>
      <c r="K599"/>
      <c r="L599"/>
      <c r="M599"/>
      <c r="N599"/>
      <c r="O599"/>
      <c r="P599"/>
      <c r="Q599"/>
      <c r="R599"/>
      <c r="S599"/>
      <c r="T599"/>
    </row>
    <row r="600" spans="1:20" x14ac:dyDescent="0.2">
      <c r="A600"/>
      <c r="B600"/>
      <c r="C600"/>
      <c r="D600"/>
      <c r="E600"/>
      <c r="F600"/>
      <c r="G600"/>
      <c r="H600"/>
      <c r="I600"/>
      <c r="J600"/>
      <c r="K600"/>
      <c r="L600"/>
      <c r="M600"/>
      <c r="N600"/>
      <c r="O600"/>
      <c r="P600"/>
      <c r="Q600"/>
      <c r="R600"/>
      <c r="S600"/>
      <c r="T600"/>
    </row>
    <row r="601" spans="1:20" x14ac:dyDescent="0.2">
      <c r="A601"/>
      <c r="B601"/>
      <c r="C601"/>
      <c r="D601"/>
      <c r="E601"/>
      <c r="F601"/>
      <c r="G601"/>
      <c r="H601"/>
      <c r="I601"/>
      <c r="J601"/>
      <c r="K601"/>
      <c r="L601"/>
      <c r="M601"/>
      <c r="N601"/>
      <c r="O601"/>
      <c r="P601"/>
      <c r="Q601"/>
      <c r="R601"/>
      <c r="S601"/>
      <c r="T601"/>
    </row>
    <row r="602" spans="1:20" x14ac:dyDescent="0.2">
      <c r="A602"/>
      <c r="B602"/>
      <c r="C602"/>
      <c r="D602"/>
      <c r="E602"/>
      <c r="F602"/>
      <c r="G602"/>
      <c r="H602"/>
      <c r="I602"/>
      <c r="J602"/>
      <c r="K602"/>
      <c r="L602"/>
      <c r="M602"/>
      <c r="N602"/>
      <c r="O602"/>
      <c r="P602"/>
      <c r="Q602"/>
      <c r="R602"/>
      <c r="S602"/>
      <c r="T602"/>
    </row>
    <row r="603" spans="1:20" x14ac:dyDescent="0.2">
      <c r="A603"/>
      <c r="B603"/>
      <c r="C603"/>
      <c r="D603"/>
      <c r="E603"/>
      <c r="F603"/>
      <c r="G603"/>
      <c r="H603"/>
      <c r="I603"/>
      <c r="J603"/>
      <c r="K603"/>
      <c r="L603"/>
      <c r="M603"/>
      <c r="N603"/>
      <c r="O603"/>
      <c r="P603"/>
      <c r="Q603"/>
      <c r="R603"/>
      <c r="S603"/>
      <c r="T603"/>
    </row>
    <row r="604" spans="1:20" x14ac:dyDescent="0.2">
      <c r="A604"/>
      <c r="B604"/>
      <c r="C604"/>
      <c r="D604"/>
      <c r="E604"/>
      <c r="F604"/>
      <c r="G604"/>
      <c r="H604"/>
      <c r="I604"/>
      <c r="J604"/>
      <c r="K604"/>
      <c r="L604"/>
      <c r="M604"/>
      <c r="N604"/>
      <c r="O604"/>
      <c r="P604"/>
      <c r="Q604"/>
      <c r="R604"/>
      <c r="S604"/>
      <c r="T604"/>
    </row>
    <row r="605" spans="1:20" x14ac:dyDescent="0.2">
      <c r="A605"/>
      <c r="B605"/>
      <c r="C605"/>
      <c r="D605"/>
      <c r="E605"/>
      <c r="F605"/>
      <c r="G605"/>
      <c r="H605"/>
      <c r="I605"/>
      <c r="J605"/>
      <c r="K605"/>
      <c r="L605"/>
      <c r="M605"/>
      <c r="N605"/>
      <c r="O605"/>
      <c r="P605"/>
      <c r="Q605"/>
      <c r="R605"/>
      <c r="S605"/>
      <c r="T605"/>
    </row>
    <row r="606" spans="1:20" x14ac:dyDescent="0.2">
      <c r="A606"/>
      <c r="B606"/>
      <c r="C606"/>
      <c r="D606"/>
      <c r="E606"/>
      <c r="F606"/>
      <c r="G606"/>
      <c r="H606"/>
      <c r="I606"/>
      <c r="J606"/>
      <c r="K606"/>
      <c r="L606"/>
      <c r="M606"/>
      <c r="N606"/>
      <c r="O606"/>
      <c r="P606"/>
      <c r="Q606"/>
      <c r="R606"/>
      <c r="S606"/>
      <c r="T606"/>
    </row>
    <row r="607" spans="1:20" x14ac:dyDescent="0.2">
      <c r="A607"/>
      <c r="B607"/>
      <c r="C607"/>
      <c r="D607"/>
      <c r="E607"/>
      <c r="F607"/>
      <c r="G607"/>
      <c r="H607"/>
      <c r="I607"/>
      <c r="J607"/>
      <c r="K607"/>
      <c r="L607"/>
      <c r="M607"/>
      <c r="N607"/>
      <c r="O607"/>
      <c r="P607"/>
      <c r="Q607"/>
      <c r="R607"/>
      <c r="S607"/>
      <c r="T607"/>
    </row>
    <row r="608" spans="1:20" x14ac:dyDescent="0.2">
      <c r="A608"/>
      <c r="B608"/>
      <c r="C608"/>
      <c r="D608"/>
      <c r="E608"/>
      <c r="F608"/>
      <c r="G608"/>
      <c r="H608"/>
      <c r="I608"/>
      <c r="J608"/>
      <c r="K608"/>
      <c r="L608"/>
      <c r="M608"/>
      <c r="N608"/>
      <c r="O608"/>
      <c r="P608"/>
      <c r="Q608"/>
      <c r="R608"/>
      <c r="S608"/>
      <c r="T608"/>
    </row>
    <row r="609" spans="1:20" x14ac:dyDescent="0.2">
      <c r="A609"/>
      <c r="B609"/>
      <c r="C609"/>
      <c r="D609"/>
      <c r="E609"/>
      <c r="F609"/>
      <c r="G609"/>
      <c r="H609"/>
      <c r="I609"/>
      <c r="J609"/>
      <c r="K609"/>
      <c r="L609"/>
      <c r="M609"/>
      <c r="N609"/>
      <c r="O609"/>
      <c r="P609"/>
      <c r="Q609"/>
      <c r="R609"/>
      <c r="S609"/>
      <c r="T609"/>
    </row>
    <row r="610" spans="1:20" x14ac:dyDescent="0.2">
      <c r="A610"/>
      <c r="B610"/>
      <c r="C610"/>
      <c r="D610"/>
      <c r="E610"/>
      <c r="F610"/>
      <c r="G610"/>
      <c r="H610"/>
      <c r="I610"/>
      <c r="J610"/>
      <c r="K610"/>
      <c r="L610"/>
      <c r="M610"/>
      <c r="N610"/>
      <c r="O610"/>
      <c r="P610"/>
      <c r="Q610"/>
      <c r="R610"/>
      <c r="S610"/>
      <c r="T610"/>
    </row>
    <row r="611" spans="1:20" x14ac:dyDescent="0.2">
      <c r="A611"/>
      <c r="B611"/>
      <c r="C611"/>
      <c r="D611"/>
      <c r="E611"/>
      <c r="F611"/>
      <c r="G611"/>
      <c r="H611"/>
      <c r="I611"/>
      <c r="J611"/>
      <c r="K611"/>
      <c r="L611"/>
      <c r="M611"/>
      <c r="N611"/>
      <c r="O611"/>
      <c r="P611"/>
      <c r="Q611"/>
      <c r="R611"/>
      <c r="S611"/>
      <c r="T611"/>
    </row>
    <row r="612" spans="1:20" x14ac:dyDescent="0.2">
      <c r="A612"/>
      <c r="B612"/>
      <c r="C612"/>
      <c r="D612"/>
      <c r="E612"/>
      <c r="F612"/>
      <c r="G612"/>
      <c r="H612"/>
      <c r="I612"/>
      <c r="J612"/>
      <c r="K612"/>
      <c r="L612"/>
      <c r="M612"/>
      <c r="N612"/>
      <c r="O612"/>
      <c r="P612"/>
      <c r="Q612"/>
      <c r="R612"/>
      <c r="S612"/>
      <c r="T612"/>
    </row>
    <row r="613" spans="1:20" x14ac:dyDescent="0.2">
      <c r="A613"/>
      <c r="B613"/>
      <c r="C613"/>
      <c r="D613"/>
      <c r="E613"/>
      <c r="F613"/>
      <c r="G613"/>
      <c r="H613"/>
      <c r="I613"/>
      <c r="J613"/>
      <c r="K613"/>
      <c r="L613"/>
      <c r="M613"/>
      <c r="N613"/>
      <c r="O613"/>
      <c r="P613"/>
      <c r="Q613"/>
      <c r="R613"/>
      <c r="S613"/>
      <c r="T613"/>
    </row>
    <row r="614" spans="1:20" x14ac:dyDescent="0.2">
      <c r="A614"/>
      <c r="B614"/>
      <c r="C614"/>
      <c r="D614"/>
      <c r="E614"/>
      <c r="F614"/>
      <c r="G614"/>
      <c r="H614"/>
      <c r="I614"/>
      <c r="J614"/>
      <c r="K614"/>
      <c r="L614"/>
      <c r="M614"/>
      <c r="N614"/>
      <c r="O614"/>
      <c r="P614"/>
      <c r="Q614"/>
      <c r="R614"/>
      <c r="S614"/>
      <c r="T614"/>
    </row>
    <row r="615" spans="1:20" x14ac:dyDescent="0.2">
      <c r="A615"/>
      <c r="B615"/>
      <c r="C615"/>
      <c r="D615"/>
      <c r="E615"/>
      <c r="F615"/>
      <c r="G615"/>
      <c r="H615"/>
      <c r="I615"/>
      <c r="J615"/>
      <c r="K615"/>
      <c r="L615"/>
      <c r="M615"/>
      <c r="N615"/>
      <c r="O615"/>
      <c r="P615"/>
      <c r="Q615"/>
      <c r="R615"/>
      <c r="S615"/>
      <c r="T615"/>
    </row>
    <row r="616" spans="1:20" x14ac:dyDescent="0.2">
      <c r="A616"/>
      <c r="B616"/>
      <c r="C616"/>
      <c r="D616"/>
      <c r="E616"/>
      <c r="F616"/>
      <c r="G616"/>
      <c r="H616"/>
      <c r="I616"/>
      <c r="J616"/>
      <c r="K616"/>
      <c r="L616"/>
      <c r="M616"/>
      <c r="N616"/>
      <c r="O616"/>
      <c r="P616"/>
      <c r="Q616"/>
      <c r="R616"/>
      <c r="S616"/>
      <c r="T616"/>
    </row>
    <row r="617" spans="1:20" x14ac:dyDescent="0.2">
      <c r="A617"/>
      <c r="B617"/>
      <c r="C617"/>
      <c r="D617"/>
      <c r="E617"/>
      <c r="F617"/>
      <c r="G617"/>
      <c r="H617"/>
      <c r="I617"/>
      <c r="J617"/>
      <c r="K617"/>
      <c r="L617"/>
      <c r="M617"/>
      <c r="N617"/>
      <c r="O617"/>
      <c r="P617"/>
      <c r="Q617"/>
      <c r="R617"/>
      <c r="S617"/>
      <c r="T617"/>
    </row>
    <row r="618" spans="1:20" x14ac:dyDescent="0.2">
      <c r="A618"/>
      <c r="B618"/>
      <c r="C618"/>
      <c r="D618"/>
      <c r="E618"/>
      <c r="F618"/>
      <c r="G618"/>
      <c r="H618"/>
      <c r="I618"/>
      <c r="J618"/>
      <c r="K618"/>
      <c r="L618"/>
      <c r="M618"/>
      <c r="N618"/>
      <c r="O618"/>
      <c r="P618"/>
      <c r="Q618"/>
      <c r="R618"/>
      <c r="S618"/>
      <c r="T618"/>
    </row>
    <row r="619" spans="1:20" x14ac:dyDescent="0.2">
      <c r="A619"/>
      <c r="B619"/>
      <c r="C619"/>
      <c r="D619"/>
      <c r="E619"/>
      <c r="F619"/>
      <c r="G619"/>
      <c r="H619"/>
      <c r="I619"/>
      <c r="J619"/>
      <c r="K619"/>
      <c r="L619"/>
      <c r="M619"/>
      <c r="N619"/>
      <c r="O619"/>
      <c r="P619"/>
      <c r="Q619"/>
      <c r="R619"/>
      <c r="S619"/>
      <c r="T619"/>
    </row>
    <row r="620" spans="1:20" x14ac:dyDescent="0.2">
      <c r="A620"/>
      <c r="B620"/>
      <c r="C620"/>
      <c r="D620"/>
      <c r="E620"/>
      <c r="F620"/>
      <c r="G620"/>
      <c r="H620"/>
      <c r="I620"/>
      <c r="J620"/>
      <c r="K620"/>
      <c r="L620"/>
      <c r="M620"/>
      <c r="N620"/>
      <c r="O620"/>
      <c r="P620"/>
      <c r="Q620"/>
      <c r="R620"/>
      <c r="S620"/>
      <c r="T620"/>
    </row>
    <row r="621" spans="1:20" x14ac:dyDescent="0.2">
      <c r="A621"/>
      <c r="B621"/>
      <c r="C621"/>
      <c r="D621"/>
      <c r="E621"/>
      <c r="F621"/>
      <c r="G621"/>
      <c r="H621"/>
      <c r="I621"/>
      <c r="J621"/>
      <c r="K621"/>
      <c r="L621"/>
      <c r="M621"/>
      <c r="N621"/>
      <c r="O621"/>
      <c r="P621"/>
      <c r="Q621"/>
      <c r="R621"/>
      <c r="S621"/>
      <c r="T621"/>
    </row>
    <row r="622" spans="1:20" x14ac:dyDescent="0.2">
      <c r="A622"/>
      <c r="B622"/>
      <c r="C622"/>
      <c r="D622"/>
      <c r="E622"/>
      <c r="F622"/>
      <c r="G622"/>
      <c r="H622"/>
      <c r="I622"/>
      <c r="J622"/>
      <c r="K622"/>
      <c r="L622"/>
      <c r="M622"/>
      <c r="N622"/>
      <c r="O622"/>
      <c r="P622"/>
      <c r="Q622"/>
      <c r="R622"/>
      <c r="S622"/>
      <c r="T622"/>
    </row>
    <row r="623" spans="1:20" x14ac:dyDescent="0.2">
      <c r="A623"/>
      <c r="B623"/>
      <c r="C623"/>
      <c r="D623"/>
      <c r="E623"/>
      <c r="F623"/>
      <c r="G623"/>
      <c r="H623"/>
      <c r="I623"/>
      <c r="J623"/>
      <c r="K623"/>
      <c r="L623"/>
      <c r="M623"/>
      <c r="N623"/>
      <c r="O623"/>
      <c r="P623"/>
      <c r="Q623"/>
      <c r="R623"/>
      <c r="S623"/>
      <c r="T623"/>
    </row>
    <row r="624" spans="1:20" x14ac:dyDescent="0.2">
      <c r="A624"/>
      <c r="B624"/>
      <c r="C624"/>
      <c r="D624"/>
      <c r="E624"/>
      <c r="F624"/>
      <c r="G624"/>
      <c r="H624"/>
      <c r="I624"/>
      <c r="J624"/>
      <c r="K624"/>
      <c r="L624"/>
      <c r="M624"/>
      <c r="N624"/>
      <c r="O624"/>
      <c r="P624"/>
      <c r="Q624"/>
      <c r="R624"/>
      <c r="S624"/>
      <c r="T624"/>
    </row>
    <row r="625" spans="1:20" x14ac:dyDescent="0.2">
      <c r="A625"/>
      <c r="B625"/>
      <c r="C625"/>
      <c r="D625"/>
      <c r="E625"/>
      <c r="F625"/>
      <c r="G625"/>
      <c r="H625"/>
      <c r="I625"/>
      <c r="J625"/>
      <c r="K625"/>
      <c r="L625"/>
      <c r="M625"/>
      <c r="N625"/>
      <c r="O625"/>
      <c r="P625"/>
      <c r="Q625"/>
      <c r="R625"/>
      <c r="S625"/>
      <c r="T625"/>
    </row>
    <row r="626" spans="1:20" x14ac:dyDescent="0.2">
      <c r="A626"/>
      <c r="B626"/>
      <c r="C626"/>
      <c r="D626"/>
      <c r="E626"/>
      <c r="F626"/>
      <c r="G626"/>
      <c r="H626"/>
      <c r="I626"/>
      <c r="J626"/>
      <c r="K626"/>
      <c r="L626"/>
      <c r="M626"/>
      <c r="N626"/>
      <c r="O626"/>
      <c r="P626"/>
      <c r="Q626"/>
      <c r="R626"/>
      <c r="S626"/>
      <c r="T626"/>
    </row>
    <row r="627" spans="1:20" x14ac:dyDescent="0.2">
      <c r="A627"/>
      <c r="B627"/>
      <c r="C627"/>
      <c r="D627"/>
      <c r="E627"/>
      <c r="F627"/>
      <c r="G627"/>
      <c r="H627"/>
      <c r="I627"/>
      <c r="J627"/>
      <c r="K627"/>
      <c r="L627"/>
      <c r="M627"/>
      <c r="N627"/>
      <c r="O627"/>
      <c r="P627"/>
      <c r="Q627"/>
      <c r="R627"/>
      <c r="S627"/>
      <c r="T627"/>
    </row>
    <row r="628" spans="1:20" x14ac:dyDescent="0.2">
      <c r="A628"/>
      <c r="B628"/>
      <c r="C628"/>
      <c r="D628"/>
      <c r="E628"/>
      <c r="F628"/>
      <c r="G628"/>
      <c r="H628"/>
      <c r="I628"/>
      <c r="J628"/>
      <c r="K628"/>
      <c r="L628"/>
      <c r="M628"/>
      <c r="N628"/>
      <c r="O628"/>
      <c r="P628"/>
      <c r="Q628"/>
      <c r="R628"/>
      <c r="S628"/>
      <c r="T628"/>
    </row>
    <row r="629" spans="1:20" x14ac:dyDescent="0.2">
      <c r="A629"/>
      <c r="B629"/>
      <c r="C629"/>
      <c r="D629"/>
      <c r="E629"/>
      <c r="F629"/>
      <c r="G629"/>
      <c r="H629"/>
      <c r="I629"/>
      <c r="J629"/>
      <c r="K629"/>
      <c r="L629"/>
      <c r="M629"/>
      <c r="N629"/>
      <c r="O629"/>
      <c r="P629"/>
      <c r="Q629"/>
      <c r="R629"/>
      <c r="S629"/>
      <c r="T629"/>
    </row>
    <row r="630" spans="1:20" x14ac:dyDescent="0.2">
      <c r="A630"/>
      <c r="B630"/>
      <c r="C630"/>
      <c r="D630"/>
      <c r="E630"/>
      <c r="F630"/>
      <c r="G630"/>
      <c r="H630"/>
      <c r="I630"/>
      <c r="J630"/>
      <c r="K630"/>
      <c r="L630"/>
      <c r="M630"/>
      <c r="N630"/>
      <c r="O630"/>
      <c r="P630"/>
      <c r="Q630"/>
      <c r="R630"/>
      <c r="S630"/>
      <c r="T630"/>
    </row>
    <row r="631" spans="1:20" x14ac:dyDescent="0.2">
      <c r="A631"/>
      <c r="B631"/>
      <c r="C631"/>
      <c r="D631"/>
      <c r="E631"/>
      <c r="F631"/>
      <c r="G631"/>
      <c r="H631"/>
      <c r="I631"/>
      <c r="J631"/>
      <c r="K631"/>
      <c r="L631"/>
      <c r="M631"/>
      <c r="N631"/>
      <c r="O631"/>
      <c r="P631"/>
      <c r="Q631"/>
      <c r="R631"/>
      <c r="S631"/>
      <c r="T631"/>
    </row>
    <row r="632" spans="1:20" x14ac:dyDescent="0.2">
      <c r="A632"/>
      <c r="B632"/>
      <c r="C632"/>
      <c r="D632"/>
      <c r="E632"/>
      <c r="F632"/>
      <c r="G632"/>
      <c r="H632"/>
      <c r="I632"/>
      <c r="J632"/>
      <c r="K632"/>
      <c r="L632"/>
      <c r="M632"/>
      <c r="N632"/>
      <c r="O632"/>
      <c r="P632"/>
      <c r="Q632"/>
      <c r="R632"/>
      <c r="S632"/>
      <c r="T632"/>
    </row>
    <row r="633" spans="1:20" x14ac:dyDescent="0.2">
      <c r="A633"/>
      <c r="B633"/>
      <c r="C633"/>
      <c r="D633"/>
      <c r="E633"/>
      <c r="F633"/>
      <c r="G633"/>
      <c r="H633"/>
      <c r="I633"/>
      <c r="J633"/>
      <c r="K633"/>
      <c r="L633"/>
      <c r="M633"/>
      <c r="N633"/>
      <c r="O633"/>
      <c r="P633"/>
      <c r="Q633"/>
      <c r="R633"/>
      <c r="S633"/>
      <c r="T633"/>
    </row>
    <row r="634" spans="1:20" x14ac:dyDescent="0.2">
      <c r="A634"/>
      <c r="B634"/>
      <c r="C634"/>
      <c r="D634"/>
      <c r="E634"/>
      <c r="F634"/>
      <c r="G634"/>
      <c r="H634"/>
      <c r="I634"/>
      <c r="J634"/>
      <c r="K634"/>
      <c r="L634"/>
      <c r="M634"/>
      <c r="N634"/>
      <c r="O634"/>
      <c r="P634"/>
      <c r="Q634"/>
      <c r="R634"/>
      <c r="S634"/>
      <c r="T634"/>
    </row>
    <row r="635" spans="1:20" x14ac:dyDescent="0.2">
      <c r="A635"/>
      <c r="B635"/>
      <c r="C635"/>
      <c r="D635"/>
      <c r="E635"/>
      <c r="F635"/>
      <c r="G635"/>
      <c r="H635"/>
      <c r="I635"/>
      <c r="J635"/>
      <c r="K635"/>
      <c r="L635"/>
      <c r="M635"/>
      <c r="N635"/>
      <c r="O635"/>
      <c r="P635"/>
      <c r="Q635"/>
      <c r="R635"/>
      <c r="S635"/>
      <c r="T635"/>
    </row>
    <row r="636" spans="1:20" x14ac:dyDescent="0.2">
      <c r="A636"/>
      <c r="B636"/>
      <c r="C636"/>
      <c r="D636"/>
      <c r="E636"/>
      <c r="F636"/>
      <c r="G636"/>
      <c r="H636"/>
      <c r="I636"/>
      <c r="J636"/>
      <c r="K636"/>
      <c r="L636"/>
      <c r="M636"/>
      <c r="N636"/>
      <c r="O636"/>
      <c r="P636"/>
      <c r="Q636"/>
      <c r="R636"/>
      <c r="S636"/>
      <c r="T636"/>
    </row>
    <row r="637" spans="1:20" x14ac:dyDescent="0.2">
      <c r="A637"/>
      <c r="B637"/>
      <c r="C637"/>
      <c r="D637"/>
      <c r="E637"/>
      <c r="F637"/>
      <c r="G637"/>
      <c r="H637"/>
      <c r="I637"/>
      <c r="J637"/>
      <c r="K637"/>
      <c r="L637"/>
      <c r="M637"/>
      <c r="N637"/>
      <c r="O637"/>
      <c r="P637"/>
      <c r="Q637"/>
      <c r="R637"/>
      <c r="S637"/>
      <c r="T637"/>
    </row>
    <row r="638" spans="1:20" x14ac:dyDescent="0.2">
      <c r="A638"/>
      <c r="B638"/>
      <c r="C638"/>
      <c r="D638"/>
      <c r="E638"/>
      <c r="F638"/>
      <c r="G638"/>
      <c r="H638"/>
      <c r="I638"/>
      <c r="J638"/>
      <c r="K638"/>
      <c r="L638"/>
      <c r="M638"/>
      <c r="N638"/>
      <c r="O638"/>
      <c r="P638"/>
      <c r="Q638"/>
      <c r="R638"/>
      <c r="S638"/>
      <c r="T638"/>
    </row>
    <row r="639" spans="1:20" x14ac:dyDescent="0.2">
      <c r="A639"/>
      <c r="B639"/>
      <c r="C639"/>
      <c r="D639"/>
      <c r="E639"/>
      <c r="F639"/>
      <c r="G639"/>
      <c r="H639"/>
      <c r="I639"/>
      <c r="J639"/>
      <c r="K639"/>
      <c r="L639"/>
      <c r="M639"/>
      <c r="N639"/>
      <c r="O639"/>
      <c r="P639"/>
      <c r="Q639"/>
      <c r="R639"/>
      <c r="S639"/>
      <c r="T639"/>
    </row>
    <row r="640" spans="1:20" x14ac:dyDescent="0.2">
      <c r="A640"/>
      <c r="B640"/>
      <c r="C640"/>
      <c r="D640"/>
      <c r="E640"/>
      <c r="F640"/>
      <c r="G640"/>
      <c r="H640"/>
      <c r="I640"/>
      <c r="J640"/>
      <c r="K640"/>
      <c r="L640"/>
      <c r="M640"/>
      <c r="N640"/>
      <c r="O640"/>
      <c r="P640"/>
      <c r="Q640"/>
      <c r="R640"/>
      <c r="S640"/>
      <c r="T640"/>
    </row>
    <row r="641" spans="1:20" x14ac:dyDescent="0.2">
      <c r="A641"/>
      <c r="B641"/>
      <c r="C641"/>
      <c r="D641"/>
      <c r="E641"/>
      <c r="F641"/>
      <c r="G641"/>
      <c r="H641"/>
      <c r="I641"/>
      <c r="J641"/>
      <c r="K641"/>
      <c r="L641"/>
      <c r="M641"/>
      <c r="N641"/>
      <c r="O641"/>
      <c r="P641"/>
      <c r="Q641"/>
      <c r="R641"/>
      <c r="S641"/>
      <c r="T641"/>
    </row>
    <row r="642" spans="1:20" x14ac:dyDescent="0.2">
      <c r="A642"/>
      <c r="B642"/>
      <c r="C642"/>
      <c r="D642"/>
      <c r="E642"/>
      <c r="F642"/>
      <c r="G642"/>
      <c r="H642"/>
      <c r="I642"/>
      <c r="J642"/>
      <c r="K642"/>
      <c r="L642"/>
      <c r="M642"/>
      <c r="N642"/>
      <c r="O642"/>
      <c r="P642"/>
      <c r="Q642"/>
      <c r="R642"/>
      <c r="S642"/>
      <c r="T642"/>
    </row>
    <row r="643" spans="1:20" x14ac:dyDescent="0.2">
      <c r="A643"/>
      <c r="B643"/>
      <c r="C643"/>
      <c r="D643"/>
      <c r="E643"/>
      <c r="F643"/>
      <c r="G643"/>
      <c r="H643"/>
      <c r="I643"/>
      <c r="J643"/>
      <c r="K643"/>
      <c r="L643"/>
      <c r="M643"/>
      <c r="N643"/>
      <c r="O643"/>
      <c r="P643"/>
      <c r="Q643"/>
      <c r="R643"/>
      <c r="S643"/>
      <c r="T643"/>
    </row>
    <row r="644" spans="1:20" x14ac:dyDescent="0.2">
      <c r="A644"/>
      <c r="B644"/>
      <c r="C644"/>
      <c r="D644"/>
      <c r="E644"/>
      <c r="F644"/>
      <c r="G644"/>
      <c r="H644"/>
      <c r="I644"/>
      <c r="J644"/>
      <c r="K644"/>
      <c r="L644"/>
      <c r="M644"/>
      <c r="N644"/>
      <c r="O644"/>
      <c r="P644"/>
      <c r="Q644"/>
      <c r="R644"/>
      <c r="S644"/>
      <c r="T644"/>
    </row>
    <row r="645" spans="1:20" x14ac:dyDescent="0.2">
      <c r="A645"/>
      <c r="B645"/>
      <c r="C645"/>
      <c r="D645"/>
      <c r="E645"/>
      <c r="F645"/>
      <c r="G645"/>
      <c r="H645"/>
      <c r="I645"/>
      <c r="J645"/>
      <c r="K645"/>
      <c r="L645"/>
      <c r="M645"/>
      <c r="N645"/>
      <c r="O645"/>
      <c r="P645"/>
      <c r="Q645"/>
      <c r="R645"/>
      <c r="S645"/>
      <c r="T645"/>
    </row>
    <row r="646" spans="1:20" x14ac:dyDescent="0.2">
      <c r="A646"/>
      <c r="B646"/>
      <c r="C646"/>
      <c r="D646"/>
      <c r="E646"/>
      <c r="F646"/>
      <c r="G646"/>
      <c r="H646"/>
      <c r="I646"/>
      <c r="J646"/>
      <c r="K646"/>
      <c r="L646"/>
      <c r="M646"/>
      <c r="N646"/>
      <c r="O646"/>
      <c r="P646"/>
      <c r="Q646"/>
      <c r="R646"/>
      <c r="S646"/>
      <c r="T646"/>
    </row>
    <row r="647" spans="1:20" x14ac:dyDescent="0.2">
      <c r="A647"/>
      <c r="B647"/>
      <c r="C647"/>
      <c r="D647"/>
      <c r="E647"/>
      <c r="F647"/>
      <c r="G647"/>
      <c r="H647"/>
      <c r="I647"/>
      <c r="J647"/>
      <c r="K647"/>
      <c r="L647"/>
      <c r="M647"/>
      <c r="N647"/>
      <c r="O647"/>
      <c r="P647"/>
      <c r="Q647"/>
      <c r="R647"/>
      <c r="S647"/>
      <c r="T647"/>
    </row>
    <row r="648" spans="1:20" x14ac:dyDescent="0.2">
      <c r="A648"/>
      <c r="B648"/>
      <c r="C648"/>
      <c r="D648"/>
      <c r="E648"/>
      <c r="F648"/>
      <c r="G648"/>
      <c r="H648"/>
      <c r="I648"/>
      <c r="J648"/>
      <c r="K648"/>
      <c r="L648"/>
      <c r="M648"/>
      <c r="N648"/>
      <c r="O648"/>
      <c r="P648"/>
      <c r="Q648"/>
      <c r="R648"/>
      <c r="S648"/>
      <c r="T648"/>
    </row>
    <row r="649" spans="1:20" x14ac:dyDescent="0.2">
      <c r="A649"/>
      <c r="B649"/>
      <c r="C649"/>
      <c r="D649"/>
      <c r="E649"/>
      <c r="F649"/>
      <c r="G649"/>
      <c r="H649"/>
      <c r="I649"/>
      <c r="J649"/>
      <c r="K649"/>
      <c r="L649"/>
      <c r="M649"/>
      <c r="N649"/>
      <c r="O649"/>
      <c r="P649"/>
      <c r="Q649"/>
      <c r="R649"/>
      <c r="S649"/>
      <c r="T649"/>
    </row>
    <row r="650" spans="1:20" x14ac:dyDescent="0.2">
      <c r="A650"/>
      <c r="B650"/>
      <c r="C650"/>
      <c r="D650"/>
      <c r="E650"/>
      <c r="F650"/>
      <c r="G650"/>
      <c r="H650"/>
      <c r="I650"/>
      <c r="J650"/>
      <c r="K650"/>
      <c r="L650"/>
      <c r="M650"/>
      <c r="N650"/>
      <c r="O650"/>
      <c r="P650"/>
      <c r="Q650"/>
      <c r="R650"/>
      <c r="S650"/>
      <c r="T650"/>
    </row>
    <row r="651" spans="1:20" x14ac:dyDescent="0.2">
      <c r="A651"/>
      <c r="B651"/>
      <c r="C651"/>
      <c r="D651"/>
      <c r="E651"/>
      <c r="F651"/>
      <c r="G651"/>
      <c r="H651"/>
      <c r="I651"/>
      <c r="J651"/>
      <c r="K651"/>
      <c r="L651"/>
      <c r="M651"/>
      <c r="N651"/>
      <c r="O651"/>
      <c r="P651"/>
      <c r="Q651"/>
      <c r="R651"/>
      <c r="S651"/>
      <c r="T651"/>
    </row>
    <row r="652" spans="1:20" x14ac:dyDescent="0.2">
      <c r="A652"/>
      <c r="B652"/>
      <c r="C652"/>
      <c r="D652"/>
      <c r="E652"/>
      <c r="F652"/>
      <c r="G652"/>
      <c r="H652"/>
      <c r="I652"/>
      <c r="J652"/>
      <c r="K652"/>
      <c r="L652"/>
      <c r="M652"/>
      <c r="N652"/>
      <c r="O652"/>
      <c r="P652"/>
      <c r="Q652"/>
      <c r="R652"/>
      <c r="S652"/>
      <c r="T652"/>
    </row>
    <row r="653" spans="1:20" x14ac:dyDescent="0.2">
      <c r="A653"/>
      <c r="B653"/>
      <c r="C653"/>
      <c r="D653"/>
      <c r="E653"/>
      <c r="F653"/>
      <c r="G653"/>
      <c r="H653"/>
      <c r="I653"/>
      <c r="J653"/>
      <c r="K653"/>
      <c r="L653"/>
      <c r="M653"/>
      <c r="N653"/>
      <c r="O653"/>
      <c r="P653"/>
      <c r="Q653"/>
      <c r="R653"/>
      <c r="S653"/>
      <c r="T653"/>
    </row>
    <row r="654" spans="1:20" x14ac:dyDescent="0.2">
      <c r="A654"/>
      <c r="B654"/>
      <c r="C654"/>
      <c r="D654"/>
      <c r="E654"/>
      <c r="F654"/>
      <c r="G654"/>
      <c r="H654"/>
      <c r="I654"/>
      <c r="J654"/>
      <c r="K654"/>
      <c r="L654"/>
      <c r="M654"/>
      <c r="N654"/>
      <c r="O654"/>
      <c r="P654"/>
      <c r="Q654"/>
      <c r="R654"/>
      <c r="S654"/>
      <c r="T654"/>
    </row>
    <row r="655" spans="1:20" x14ac:dyDescent="0.2">
      <c r="A655"/>
      <c r="B655"/>
      <c r="C655"/>
      <c r="D655"/>
      <c r="E655"/>
      <c r="F655"/>
      <c r="G655"/>
      <c r="H655"/>
      <c r="I655"/>
      <c r="J655"/>
      <c r="K655"/>
      <c r="L655"/>
      <c r="M655"/>
      <c r="N655"/>
      <c r="O655"/>
      <c r="P655"/>
      <c r="Q655"/>
      <c r="R655"/>
      <c r="S655"/>
      <c r="T655"/>
    </row>
    <row r="656" spans="1:20" x14ac:dyDescent="0.2">
      <c r="A656"/>
      <c r="B656"/>
      <c r="C656"/>
      <c r="D656"/>
      <c r="E656"/>
      <c r="F656"/>
      <c r="G656"/>
      <c r="H656"/>
      <c r="I656"/>
      <c r="J656"/>
      <c r="K656"/>
      <c r="L656"/>
      <c r="M656"/>
      <c r="N656"/>
      <c r="O656"/>
      <c r="P656"/>
      <c r="Q656"/>
      <c r="R656"/>
      <c r="S656"/>
      <c r="T656"/>
    </row>
    <row r="657" spans="1:20" x14ac:dyDescent="0.2">
      <c r="A657"/>
      <c r="B657"/>
      <c r="C657"/>
      <c r="D657"/>
      <c r="E657"/>
      <c r="F657"/>
      <c r="G657"/>
      <c r="H657"/>
      <c r="I657"/>
      <c r="J657"/>
      <c r="K657"/>
      <c r="L657"/>
      <c r="M657"/>
      <c r="N657"/>
      <c r="O657"/>
      <c r="P657"/>
      <c r="Q657"/>
      <c r="R657"/>
      <c r="S657"/>
      <c r="T657"/>
    </row>
    <row r="658" spans="1:20" x14ac:dyDescent="0.2">
      <c r="A658"/>
      <c r="B658"/>
      <c r="C658"/>
      <c r="D658"/>
      <c r="E658"/>
      <c r="F658"/>
      <c r="G658"/>
      <c r="H658"/>
      <c r="I658"/>
      <c r="J658"/>
      <c r="K658"/>
      <c r="L658"/>
      <c r="M658"/>
      <c r="N658"/>
      <c r="O658"/>
      <c r="P658"/>
      <c r="Q658"/>
      <c r="R658"/>
      <c r="S658"/>
      <c r="T658"/>
    </row>
    <row r="659" spans="1:20" x14ac:dyDescent="0.2">
      <c r="A659"/>
      <c r="B659"/>
      <c r="C659"/>
      <c r="D659"/>
      <c r="E659"/>
      <c r="F659"/>
      <c r="G659"/>
      <c r="H659"/>
      <c r="I659"/>
      <c r="J659"/>
      <c r="K659"/>
      <c r="L659"/>
      <c r="M659"/>
      <c r="N659"/>
      <c r="O659"/>
      <c r="P659"/>
      <c r="Q659"/>
      <c r="R659"/>
      <c r="S659"/>
      <c r="T659"/>
    </row>
    <row r="660" spans="1:20" x14ac:dyDescent="0.2">
      <c r="A660"/>
      <c r="B660"/>
      <c r="C660"/>
      <c r="D660"/>
      <c r="E660"/>
      <c r="F660"/>
      <c r="G660"/>
      <c r="H660"/>
      <c r="I660"/>
      <c r="J660"/>
      <c r="K660"/>
      <c r="L660"/>
      <c r="M660"/>
      <c r="N660"/>
      <c r="O660"/>
      <c r="P660"/>
      <c r="Q660"/>
      <c r="R660"/>
      <c r="S660"/>
      <c r="T660"/>
    </row>
    <row r="661" spans="1:20" x14ac:dyDescent="0.2">
      <c r="A661"/>
      <c r="B661"/>
      <c r="C661"/>
      <c r="D661"/>
      <c r="E661"/>
      <c r="F661"/>
      <c r="G661"/>
      <c r="H661"/>
      <c r="I661"/>
      <c r="J661"/>
      <c r="K661"/>
      <c r="L661"/>
      <c r="M661"/>
      <c r="N661"/>
      <c r="O661"/>
      <c r="P661"/>
      <c r="Q661"/>
      <c r="R661"/>
      <c r="S661"/>
      <c r="T661"/>
    </row>
    <row r="662" spans="1:20" x14ac:dyDescent="0.2">
      <c r="A662"/>
      <c r="B662"/>
      <c r="C662"/>
      <c r="D662"/>
      <c r="E662"/>
      <c r="F662"/>
      <c r="G662"/>
      <c r="H662"/>
      <c r="I662"/>
      <c r="J662"/>
      <c r="K662"/>
      <c r="L662"/>
      <c r="M662"/>
      <c r="N662"/>
      <c r="O662"/>
      <c r="P662"/>
      <c r="Q662"/>
      <c r="R662"/>
      <c r="S662"/>
      <c r="T662"/>
    </row>
    <row r="663" spans="1:20" x14ac:dyDescent="0.2">
      <c r="A663"/>
      <c r="B663"/>
      <c r="C663"/>
      <c r="D663"/>
      <c r="E663"/>
      <c r="F663"/>
      <c r="G663"/>
      <c r="H663"/>
      <c r="I663"/>
      <c r="J663"/>
      <c r="K663"/>
      <c r="L663"/>
      <c r="M663"/>
      <c r="N663"/>
      <c r="O663"/>
      <c r="P663"/>
      <c r="Q663"/>
      <c r="R663"/>
      <c r="S663"/>
      <c r="T663"/>
    </row>
    <row r="664" spans="1:20" x14ac:dyDescent="0.2">
      <c r="A664"/>
      <c r="B664"/>
      <c r="C664"/>
      <c r="D664"/>
      <c r="E664"/>
      <c r="F664"/>
      <c r="G664"/>
      <c r="H664"/>
      <c r="I664"/>
      <c r="J664"/>
      <c r="K664"/>
      <c r="L664"/>
      <c r="M664"/>
      <c r="N664"/>
      <c r="O664"/>
      <c r="P664"/>
      <c r="Q664"/>
      <c r="R664"/>
      <c r="S664"/>
      <c r="T664"/>
    </row>
    <row r="665" spans="1:20" x14ac:dyDescent="0.2">
      <c r="A665"/>
      <c r="B665"/>
      <c r="C665"/>
      <c r="D665"/>
      <c r="E665"/>
      <c r="F665"/>
      <c r="G665"/>
      <c r="H665"/>
      <c r="I665"/>
      <c r="J665"/>
      <c r="K665"/>
      <c r="L665"/>
      <c r="M665"/>
      <c r="N665"/>
      <c r="O665"/>
      <c r="P665"/>
      <c r="Q665"/>
      <c r="R665"/>
      <c r="S665"/>
      <c r="T665"/>
    </row>
    <row r="666" spans="1:20" x14ac:dyDescent="0.2">
      <c r="A666"/>
      <c r="B666"/>
      <c r="C666"/>
      <c r="D666"/>
      <c r="E666"/>
      <c r="F666"/>
      <c r="G666"/>
      <c r="H666"/>
      <c r="I666"/>
      <c r="J666"/>
      <c r="K666"/>
      <c r="L666"/>
      <c r="M666"/>
      <c r="N666"/>
      <c r="O666"/>
      <c r="P666"/>
      <c r="Q666"/>
      <c r="R666"/>
      <c r="S666"/>
      <c r="T666"/>
    </row>
    <row r="667" spans="1:20" x14ac:dyDescent="0.2">
      <c r="A667"/>
      <c r="B667"/>
      <c r="C667"/>
      <c r="D667"/>
      <c r="E667"/>
      <c r="F667"/>
      <c r="G667"/>
      <c r="H667"/>
      <c r="I667"/>
      <c r="J667"/>
      <c r="K667"/>
      <c r="L667"/>
      <c r="M667"/>
      <c r="N667"/>
      <c r="O667"/>
      <c r="P667"/>
      <c r="Q667"/>
      <c r="R667"/>
      <c r="S667"/>
      <c r="T667"/>
    </row>
    <row r="668" spans="1:20" x14ac:dyDescent="0.2">
      <c r="A668"/>
      <c r="B668"/>
      <c r="C668"/>
      <c r="D668"/>
      <c r="E668"/>
      <c r="F668"/>
      <c r="G668"/>
      <c r="H668"/>
      <c r="I668"/>
      <c r="J668"/>
      <c r="K668"/>
      <c r="L668"/>
      <c r="M668"/>
      <c r="N668"/>
      <c r="O668"/>
      <c r="P668"/>
      <c r="Q668"/>
      <c r="R668"/>
      <c r="S668"/>
      <c r="T668"/>
    </row>
    <row r="669" spans="1:20" x14ac:dyDescent="0.2">
      <c r="A669"/>
      <c r="B669"/>
      <c r="C669"/>
      <c r="D669"/>
      <c r="E669"/>
      <c r="F669"/>
      <c r="G669"/>
      <c r="H669"/>
      <c r="I669"/>
      <c r="J669"/>
      <c r="K669"/>
      <c r="L669"/>
      <c r="M669"/>
      <c r="N669"/>
      <c r="O669"/>
      <c r="P669"/>
      <c r="Q669"/>
      <c r="R669"/>
      <c r="S669"/>
      <c r="T669"/>
    </row>
    <row r="670" spans="1:20" x14ac:dyDescent="0.2">
      <c r="A670"/>
      <c r="B670"/>
      <c r="C670"/>
      <c r="D670"/>
      <c r="E670"/>
      <c r="F670"/>
      <c r="G670"/>
      <c r="H670"/>
      <c r="I670"/>
      <c r="J670"/>
      <c r="K670"/>
      <c r="L670"/>
      <c r="M670"/>
      <c r="N670"/>
      <c r="O670"/>
      <c r="P670"/>
      <c r="Q670"/>
      <c r="R670"/>
      <c r="S670"/>
      <c r="T670"/>
    </row>
    <row r="671" spans="1:20" x14ac:dyDescent="0.2">
      <c r="A671"/>
      <c r="B671"/>
      <c r="C671"/>
      <c r="D671"/>
      <c r="E671"/>
      <c r="F671"/>
      <c r="G671"/>
      <c r="H671"/>
      <c r="I671"/>
      <c r="J671"/>
      <c r="K671"/>
      <c r="L671"/>
      <c r="M671"/>
      <c r="N671"/>
      <c r="O671"/>
      <c r="P671"/>
      <c r="Q671"/>
      <c r="R671"/>
      <c r="S671"/>
      <c r="T671"/>
    </row>
    <row r="672" spans="1:20" x14ac:dyDescent="0.2">
      <c r="A672"/>
      <c r="B672"/>
      <c r="C672"/>
      <c r="D672"/>
      <c r="E672"/>
      <c r="F672"/>
      <c r="G672"/>
      <c r="H672"/>
      <c r="I672"/>
      <c r="J672"/>
      <c r="K672"/>
      <c r="L672"/>
      <c r="M672"/>
      <c r="N672"/>
      <c r="O672"/>
      <c r="P672"/>
      <c r="Q672"/>
      <c r="R672"/>
      <c r="S672"/>
      <c r="T672"/>
    </row>
    <row r="673" spans="1:20" x14ac:dyDescent="0.2">
      <c r="A673"/>
      <c r="B673"/>
      <c r="C673"/>
      <c r="D673"/>
      <c r="E673"/>
      <c r="F673"/>
      <c r="G673"/>
      <c r="H673"/>
      <c r="I673"/>
      <c r="J673"/>
      <c r="K673"/>
      <c r="L673"/>
      <c r="M673"/>
      <c r="N673"/>
      <c r="O673"/>
      <c r="P673"/>
      <c r="Q673"/>
      <c r="R673"/>
      <c r="S673"/>
      <c r="T673"/>
    </row>
    <row r="674" spans="1:20" x14ac:dyDescent="0.2">
      <c r="A674"/>
      <c r="B674"/>
      <c r="C674"/>
      <c r="D674"/>
      <c r="E674"/>
      <c r="F674"/>
      <c r="G674"/>
      <c r="H674"/>
      <c r="I674"/>
      <c r="J674"/>
      <c r="K674"/>
      <c r="L674"/>
      <c r="M674"/>
      <c r="N674"/>
      <c r="O674"/>
      <c r="P674"/>
      <c r="Q674"/>
      <c r="R674"/>
      <c r="S674"/>
      <c r="T674"/>
    </row>
    <row r="675" spans="1:20" x14ac:dyDescent="0.2">
      <c r="A675"/>
      <c r="B675"/>
      <c r="C675"/>
      <c r="D675"/>
      <c r="E675"/>
      <c r="F675"/>
      <c r="G675"/>
      <c r="H675"/>
      <c r="I675"/>
      <c r="J675"/>
      <c r="K675"/>
      <c r="L675"/>
      <c r="M675"/>
      <c r="N675"/>
      <c r="O675"/>
      <c r="P675"/>
      <c r="Q675"/>
      <c r="R675"/>
      <c r="S675"/>
      <c r="T675"/>
    </row>
    <row r="676" spans="1:20" x14ac:dyDescent="0.2">
      <c r="A676"/>
      <c r="B676"/>
      <c r="C676"/>
      <c r="D676"/>
      <c r="E676"/>
      <c r="F676"/>
      <c r="G676"/>
      <c r="H676"/>
      <c r="I676"/>
      <c r="J676"/>
      <c r="K676"/>
      <c r="L676"/>
      <c r="M676"/>
      <c r="N676"/>
      <c r="O676"/>
      <c r="P676"/>
      <c r="Q676"/>
      <c r="R676"/>
      <c r="S676"/>
      <c r="T676"/>
    </row>
    <row r="677" spans="1:20" x14ac:dyDescent="0.2">
      <c r="A677"/>
      <c r="B677"/>
      <c r="C677"/>
      <c r="D677"/>
      <c r="E677"/>
      <c r="F677"/>
      <c r="G677"/>
      <c r="H677"/>
      <c r="I677"/>
      <c r="J677"/>
      <c r="K677"/>
      <c r="L677"/>
      <c r="M677"/>
      <c r="N677"/>
      <c r="O677"/>
      <c r="P677"/>
      <c r="Q677"/>
      <c r="R677"/>
      <c r="S677"/>
      <c r="T677"/>
    </row>
    <row r="678" spans="1:20" x14ac:dyDescent="0.2">
      <c r="A678"/>
      <c r="B678"/>
      <c r="C678"/>
      <c r="D678"/>
      <c r="E678"/>
      <c r="F678"/>
      <c r="G678"/>
      <c r="H678"/>
      <c r="I678"/>
      <c r="J678"/>
      <c r="K678"/>
      <c r="L678"/>
      <c r="M678"/>
      <c r="N678"/>
      <c r="O678"/>
      <c r="P678"/>
      <c r="Q678"/>
      <c r="R678"/>
      <c r="S678"/>
      <c r="T678"/>
    </row>
    <row r="679" spans="1:20" x14ac:dyDescent="0.2">
      <c r="A679"/>
      <c r="B679"/>
      <c r="C679"/>
      <c r="D679"/>
      <c r="E679"/>
      <c r="F679"/>
      <c r="G679"/>
      <c r="H679"/>
      <c r="I679"/>
      <c r="J679"/>
      <c r="K679"/>
      <c r="L679"/>
      <c r="M679"/>
      <c r="N679"/>
      <c r="O679"/>
      <c r="P679"/>
      <c r="Q679"/>
      <c r="R679"/>
      <c r="S679"/>
      <c r="T679"/>
    </row>
    <row r="680" spans="1:20" x14ac:dyDescent="0.2">
      <c r="A680"/>
      <c r="B680"/>
      <c r="C680"/>
      <c r="D680"/>
      <c r="E680"/>
      <c r="F680"/>
      <c r="G680"/>
      <c r="H680"/>
      <c r="I680"/>
      <c r="J680"/>
      <c r="K680"/>
      <c r="L680"/>
      <c r="M680"/>
      <c r="N680"/>
      <c r="O680"/>
      <c r="P680"/>
      <c r="Q680"/>
      <c r="R680"/>
      <c r="S680"/>
      <c r="T680"/>
    </row>
    <row r="681" spans="1:20" x14ac:dyDescent="0.2">
      <c r="A681"/>
      <c r="B681"/>
      <c r="C681"/>
      <c r="D681"/>
      <c r="E681"/>
      <c r="F681"/>
      <c r="G681"/>
      <c r="H681"/>
      <c r="I681"/>
      <c r="J681"/>
      <c r="K681"/>
      <c r="L681"/>
      <c r="M681"/>
      <c r="N681"/>
      <c r="O681"/>
      <c r="P681"/>
      <c r="Q681"/>
      <c r="R681"/>
      <c r="S681"/>
      <c r="T681"/>
    </row>
    <row r="682" spans="1:20" x14ac:dyDescent="0.2">
      <c r="A682"/>
      <c r="B682"/>
      <c r="C682"/>
      <c r="D682"/>
      <c r="E682"/>
      <c r="F682"/>
      <c r="G682"/>
      <c r="H682"/>
      <c r="I682"/>
      <c r="J682"/>
      <c r="K682"/>
      <c r="L682"/>
      <c r="M682"/>
      <c r="N682"/>
      <c r="O682"/>
      <c r="P682"/>
      <c r="Q682"/>
      <c r="R682"/>
      <c r="S682"/>
      <c r="T682"/>
    </row>
    <row r="683" spans="1:20" x14ac:dyDescent="0.2">
      <c r="A683"/>
      <c r="B683"/>
      <c r="C683"/>
      <c r="D683"/>
      <c r="E683"/>
      <c r="F683"/>
      <c r="G683"/>
      <c r="H683"/>
      <c r="I683"/>
      <c r="J683"/>
      <c r="K683"/>
      <c r="L683"/>
      <c r="M683"/>
      <c r="N683"/>
      <c r="O683"/>
      <c r="P683"/>
      <c r="Q683"/>
      <c r="R683"/>
      <c r="S683"/>
      <c r="T683"/>
    </row>
    <row r="684" spans="1:20" x14ac:dyDescent="0.2">
      <c r="A684"/>
      <c r="B684"/>
      <c r="C684"/>
      <c r="D684"/>
      <c r="E684"/>
      <c r="F684"/>
      <c r="G684"/>
      <c r="H684"/>
      <c r="I684"/>
      <c r="J684"/>
      <c r="K684"/>
      <c r="L684"/>
      <c r="M684"/>
      <c r="N684"/>
      <c r="O684"/>
      <c r="P684"/>
      <c r="Q684"/>
      <c r="R684"/>
      <c r="S684"/>
      <c r="T684"/>
    </row>
    <row r="685" spans="1:20" x14ac:dyDescent="0.2">
      <c r="A685"/>
      <c r="B685"/>
      <c r="C685"/>
      <c r="D685"/>
      <c r="E685"/>
      <c r="F685"/>
      <c r="G685"/>
      <c r="H685"/>
      <c r="I685"/>
      <c r="J685"/>
      <c r="K685"/>
      <c r="L685"/>
      <c r="M685"/>
      <c r="N685"/>
      <c r="O685"/>
      <c r="P685"/>
      <c r="Q685"/>
      <c r="R685"/>
      <c r="S685"/>
      <c r="T685"/>
    </row>
    <row r="686" spans="1:20" x14ac:dyDescent="0.2">
      <c r="A686"/>
      <c r="B686"/>
      <c r="C686"/>
      <c r="D686"/>
      <c r="E686"/>
      <c r="F686"/>
      <c r="G686"/>
      <c r="H686"/>
      <c r="I686"/>
      <c r="J686"/>
      <c r="K686"/>
      <c r="L686"/>
      <c r="M686"/>
      <c r="N686"/>
      <c r="O686"/>
      <c r="P686"/>
      <c r="Q686"/>
      <c r="R686"/>
      <c r="S686"/>
      <c r="T686"/>
    </row>
    <row r="687" spans="1:20" x14ac:dyDescent="0.2">
      <c r="A687"/>
      <c r="B687"/>
      <c r="C687"/>
      <c r="D687"/>
      <c r="E687"/>
      <c r="F687"/>
      <c r="G687"/>
      <c r="H687"/>
      <c r="I687"/>
      <c r="J687"/>
      <c r="K687"/>
      <c r="L687"/>
      <c r="M687"/>
      <c r="N687"/>
      <c r="O687"/>
      <c r="P687"/>
      <c r="Q687"/>
      <c r="R687"/>
      <c r="S687"/>
      <c r="T687"/>
    </row>
    <row r="688" spans="1:20" x14ac:dyDescent="0.2">
      <c r="A688"/>
      <c r="B688"/>
      <c r="C688"/>
      <c r="D688"/>
      <c r="E688"/>
      <c r="F688"/>
      <c r="G688"/>
      <c r="H688"/>
      <c r="I688"/>
      <c r="J688"/>
      <c r="K688"/>
      <c r="L688"/>
      <c r="M688"/>
      <c r="N688"/>
      <c r="O688"/>
      <c r="P688"/>
      <c r="Q688"/>
      <c r="R688"/>
      <c r="S688"/>
      <c r="T688"/>
    </row>
    <row r="689" spans="1:20" x14ac:dyDescent="0.2">
      <c r="A689"/>
      <c r="B689"/>
      <c r="C689"/>
      <c r="D689"/>
      <c r="E689"/>
      <c r="F689"/>
      <c r="G689"/>
      <c r="H689"/>
      <c r="I689"/>
      <c r="J689"/>
      <c r="K689"/>
      <c r="L689"/>
      <c r="M689"/>
      <c r="N689"/>
      <c r="O689"/>
      <c r="P689"/>
      <c r="Q689"/>
      <c r="R689"/>
      <c r="S689"/>
      <c r="T689"/>
    </row>
    <row r="690" spans="1:20" x14ac:dyDescent="0.2">
      <c r="A690"/>
      <c r="B690"/>
      <c r="C690"/>
      <c r="D690"/>
      <c r="E690"/>
      <c r="F690"/>
      <c r="G690"/>
      <c r="H690"/>
      <c r="I690"/>
      <c r="J690"/>
      <c r="K690"/>
      <c r="L690"/>
      <c r="M690"/>
      <c r="N690"/>
      <c r="O690"/>
      <c r="P690"/>
      <c r="Q690"/>
      <c r="R690"/>
      <c r="S690"/>
      <c r="T690"/>
    </row>
    <row r="691" spans="1:20" x14ac:dyDescent="0.2">
      <c r="A691"/>
      <c r="B691"/>
      <c r="C691"/>
      <c r="D691"/>
      <c r="E691"/>
      <c r="F691"/>
      <c r="G691"/>
      <c r="H691"/>
      <c r="I691"/>
      <c r="J691"/>
      <c r="K691"/>
      <c r="L691"/>
      <c r="M691"/>
      <c r="N691"/>
      <c r="O691"/>
      <c r="P691"/>
      <c r="Q691"/>
      <c r="R691"/>
      <c r="S691"/>
      <c r="T691"/>
    </row>
    <row r="692" spans="1:20" x14ac:dyDescent="0.2">
      <c r="A692"/>
      <c r="B692"/>
      <c r="C692"/>
      <c r="D692"/>
      <c r="E692"/>
      <c r="F692"/>
      <c r="G692"/>
      <c r="H692"/>
      <c r="I692"/>
      <c r="J692"/>
      <c r="K692"/>
      <c r="L692"/>
      <c r="M692"/>
      <c r="N692"/>
      <c r="O692"/>
      <c r="P692"/>
      <c r="Q692"/>
      <c r="R692"/>
      <c r="S692"/>
      <c r="T692"/>
    </row>
    <row r="693" spans="1:20" x14ac:dyDescent="0.2">
      <c r="A693"/>
      <c r="B693"/>
      <c r="C693"/>
      <c r="D693"/>
      <c r="E693"/>
      <c r="F693"/>
      <c r="G693"/>
      <c r="H693"/>
      <c r="I693"/>
      <c r="J693"/>
      <c r="K693"/>
      <c r="L693"/>
      <c r="M693"/>
      <c r="N693"/>
      <c r="O693"/>
      <c r="P693"/>
      <c r="Q693"/>
      <c r="R693"/>
      <c r="S693"/>
      <c r="T693"/>
    </row>
    <row r="694" spans="1:20" x14ac:dyDescent="0.2">
      <c r="A694"/>
      <c r="B694"/>
      <c r="C694"/>
      <c r="D694"/>
      <c r="E694"/>
      <c r="F694"/>
      <c r="G694"/>
      <c r="H694"/>
      <c r="I694"/>
      <c r="J694"/>
      <c r="K694"/>
      <c r="L694"/>
      <c r="M694"/>
      <c r="N694"/>
      <c r="O694"/>
      <c r="P694"/>
      <c r="Q694"/>
      <c r="R694"/>
      <c r="S694"/>
      <c r="T694"/>
    </row>
    <row r="695" spans="1:20" x14ac:dyDescent="0.2">
      <c r="A695"/>
      <c r="B695"/>
      <c r="C695"/>
      <c r="D695"/>
      <c r="E695"/>
      <c r="F695"/>
      <c r="G695"/>
      <c r="H695"/>
      <c r="I695"/>
      <c r="J695"/>
      <c r="K695"/>
      <c r="L695"/>
      <c r="M695"/>
      <c r="N695"/>
      <c r="O695"/>
      <c r="P695"/>
      <c r="Q695"/>
      <c r="R695"/>
      <c r="S695"/>
      <c r="T695"/>
    </row>
    <row r="696" spans="1:20" x14ac:dyDescent="0.2">
      <c r="A696"/>
      <c r="B696"/>
      <c r="C696"/>
      <c r="D696"/>
      <c r="E696"/>
      <c r="F696"/>
      <c r="G696"/>
      <c r="H696"/>
      <c r="I696"/>
      <c r="J696"/>
      <c r="K696"/>
      <c r="L696"/>
      <c r="M696"/>
      <c r="N696"/>
      <c r="O696"/>
      <c r="P696"/>
      <c r="Q696"/>
      <c r="R696"/>
      <c r="S696"/>
      <c r="T696"/>
    </row>
    <row r="697" spans="1:20" x14ac:dyDescent="0.2">
      <c r="A697"/>
      <c r="B697"/>
      <c r="C697"/>
      <c r="D697"/>
      <c r="E697"/>
      <c r="F697"/>
      <c r="G697"/>
      <c r="H697"/>
      <c r="I697"/>
      <c r="J697"/>
      <c r="K697"/>
      <c r="L697"/>
      <c r="M697"/>
      <c r="N697"/>
      <c r="O697"/>
      <c r="P697"/>
      <c r="Q697"/>
      <c r="R697"/>
      <c r="S697"/>
      <c r="T697"/>
    </row>
    <row r="698" spans="1:20" x14ac:dyDescent="0.2">
      <c r="A698"/>
      <c r="B698"/>
      <c r="C698"/>
      <c r="D698"/>
      <c r="E698"/>
      <c r="F698"/>
      <c r="G698"/>
      <c r="H698"/>
      <c r="I698"/>
      <c r="J698"/>
      <c r="K698"/>
      <c r="L698"/>
      <c r="M698"/>
      <c r="N698"/>
      <c r="O698"/>
      <c r="P698"/>
      <c r="Q698"/>
      <c r="R698"/>
      <c r="S698"/>
      <c r="T698"/>
    </row>
    <row r="699" spans="1:20" x14ac:dyDescent="0.2">
      <c r="A699"/>
      <c r="B699"/>
      <c r="C699"/>
      <c r="D699"/>
      <c r="E699"/>
      <c r="F699"/>
      <c r="G699"/>
      <c r="H699"/>
      <c r="I699"/>
      <c r="J699"/>
      <c r="K699"/>
      <c r="L699"/>
      <c r="M699"/>
      <c r="N699"/>
      <c r="O699"/>
      <c r="P699"/>
      <c r="Q699"/>
      <c r="R699"/>
      <c r="S699"/>
      <c r="T699"/>
    </row>
    <row r="700" spans="1:20" x14ac:dyDescent="0.2">
      <c r="A700"/>
      <c r="B700"/>
      <c r="C700"/>
      <c r="D700"/>
      <c r="E700"/>
      <c r="F700"/>
      <c r="G700"/>
      <c r="H700"/>
      <c r="I700"/>
      <c r="J700"/>
      <c r="K700"/>
      <c r="L700"/>
      <c r="M700"/>
      <c r="N700"/>
      <c r="O700"/>
      <c r="P700"/>
      <c r="Q700"/>
      <c r="R700"/>
      <c r="S700"/>
      <c r="T700"/>
    </row>
    <row r="701" spans="1:20" x14ac:dyDescent="0.2">
      <c r="A701"/>
      <c r="B701"/>
      <c r="C701"/>
      <c r="D701"/>
      <c r="E701"/>
      <c r="F701"/>
      <c r="G701"/>
      <c r="H701"/>
      <c r="I701"/>
      <c r="J701"/>
      <c r="K701"/>
      <c r="L701"/>
      <c r="M701"/>
      <c r="N701"/>
      <c r="O701"/>
      <c r="P701"/>
      <c r="Q701"/>
      <c r="R701"/>
      <c r="S701"/>
      <c r="T701"/>
    </row>
    <row r="702" spans="1:20" x14ac:dyDescent="0.2">
      <c r="A702"/>
      <c r="B702"/>
      <c r="C702"/>
      <c r="D702"/>
      <c r="E702"/>
      <c r="F702"/>
      <c r="G702"/>
      <c r="H702"/>
      <c r="I702"/>
      <c r="J702"/>
      <c r="K702"/>
      <c r="L702"/>
      <c r="M702"/>
      <c r="N702"/>
      <c r="O702"/>
      <c r="P702"/>
      <c r="Q702"/>
      <c r="R702"/>
      <c r="S702"/>
      <c r="T702"/>
    </row>
    <row r="703" spans="1:20" x14ac:dyDescent="0.2">
      <c r="A703"/>
      <c r="B703"/>
      <c r="C703"/>
      <c r="D703"/>
      <c r="E703"/>
      <c r="F703"/>
      <c r="G703"/>
      <c r="H703"/>
      <c r="I703"/>
      <c r="J703"/>
      <c r="K703"/>
      <c r="L703"/>
      <c r="M703"/>
      <c r="N703"/>
      <c r="O703"/>
      <c r="P703"/>
      <c r="Q703"/>
      <c r="R703"/>
      <c r="S703"/>
      <c r="T703"/>
    </row>
    <row r="704" spans="1:20" x14ac:dyDescent="0.2">
      <c r="A704"/>
      <c r="B704"/>
      <c r="C704"/>
      <c r="D704"/>
      <c r="E704"/>
      <c r="F704"/>
      <c r="G704"/>
      <c r="H704"/>
      <c r="I704"/>
      <c r="J704"/>
      <c r="K704"/>
      <c r="L704"/>
      <c r="M704"/>
      <c r="N704"/>
      <c r="O704"/>
      <c r="P704"/>
      <c r="Q704"/>
      <c r="R704"/>
      <c r="S704"/>
      <c r="T704"/>
    </row>
    <row r="705" spans="1:20" x14ac:dyDescent="0.2">
      <c r="A705"/>
      <c r="B705"/>
      <c r="C705"/>
      <c r="D705"/>
      <c r="E705"/>
      <c r="F705"/>
      <c r="G705"/>
      <c r="H705"/>
      <c r="I705"/>
      <c r="J705"/>
      <c r="K705"/>
      <c r="L705"/>
      <c r="M705"/>
      <c r="N705"/>
      <c r="O705"/>
      <c r="P705"/>
      <c r="Q705"/>
      <c r="R705"/>
      <c r="S705"/>
      <c r="T705"/>
    </row>
    <row r="706" spans="1:20" x14ac:dyDescent="0.2">
      <c r="A706"/>
      <c r="B706"/>
      <c r="C706"/>
      <c r="D706"/>
      <c r="E706"/>
      <c r="F706"/>
      <c r="G706"/>
      <c r="H706"/>
      <c r="I706"/>
      <c r="J706"/>
      <c r="K706"/>
      <c r="L706"/>
      <c r="M706"/>
      <c r="N706"/>
      <c r="O706"/>
      <c r="P706"/>
      <c r="Q706"/>
      <c r="R706"/>
      <c r="S706"/>
      <c r="T706"/>
    </row>
    <row r="707" spans="1:20" x14ac:dyDescent="0.2">
      <c r="A707"/>
      <c r="B707"/>
      <c r="C707"/>
      <c r="D707"/>
      <c r="E707"/>
      <c r="F707"/>
      <c r="G707"/>
      <c r="H707"/>
      <c r="I707"/>
      <c r="J707"/>
      <c r="K707"/>
      <c r="L707"/>
      <c r="M707"/>
      <c r="N707"/>
      <c r="O707"/>
      <c r="P707"/>
      <c r="Q707"/>
      <c r="R707"/>
      <c r="S707"/>
      <c r="T707"/>
    </row>
    <row r="708" spans="1:20" x14ac:dyDescent="0.2">
      <c r="A708"/>
      <c r="B708"/>
      <c r="C708"/>
      <c r="D708"/>
      <c r="E708"/>
      <c r="F708"/>
      <c r="G708"/>
      <c r="H708"/>
      <c r="I708"/>
      <c r="J708"/>
      <c r="K708"/>
      <c r="L708"/>
      <c r="M708"/>
      <c r="N708"/>
      <c r="O708"/>
      <c r="P708"/>
      <c r="Q708"/>
      <c r="R708"/>
      <c r="S708"/>
      <c r="T708"/>
    </row>
    <row r="709" spans="1:20" x14ac:dyDescent="0.2">
      <c r="A709"/>
      <c r="B709"/>
      <c r="C709"/>
      <c r="D709"/>
      <c r="E709"/>
      <c r="F709"/>
      <c r="G709"/>
      <c r="H709"/>
      <c r="I709"/>
      <c r="J709"/>
      <c r="K709"/>
      <c r="L709"/>
      <c r="M709"/>
      <c r="N709"/>
      <c r="O709"/>
      <c r="P709"/>
      <c r="Q709"/>
      <c r="R709"/>
      <c r="S709"/>
      <c r="T709"/>
    </row>
    <row r="710" spans="1:20" x14ac:dyDescent="0.2">
      <c r="A710"/>
      <c r="B710"/>
      <c r="C710"/>
      <c r="D710"/>
      <c r="E710"/>
      <c r="F710"/>
      <c r="G710"/>
      <c r="H710"/>
      <c r="I710"/>
      <c r="J710"/>
      <c r="K710"/>
      <c r="L710"/>
      <c r="M710"/>
      <c r="N710"/>
      <c r="O710"/>
      <c r="P710"/>
      <c r="Q710"/>
      <c r="R710"/>
      <c r="S710"/>
      <c r="T710"/>
    </row>
    <row r="711" spans="1:20" x14ac:dyDescent="0.2">
      <c r="A711"/>
      <c r="B711"/>
      <c r="C711"/>
      <c r="D711"/>
      <c r="E711"/>
      <c r="F711"/>
      <c r="G711"/>
      <c r="H711"/>
      <c r="I711"/>
      <c r="J711"/>
      <c r="K711"/>
      <c r="L711"/>
      <c r="M711"/>
      <c r="N711"/>
      <c r="O711"/>
      <c r="P711"/>
      <c r="Q711"/>
      <c r="R711"/>
      <c r="S711"/>
      <c r="T711"/>
    </row>
    <row r="712" spans="1:20" x14ac:dyDescent="0.2">
      <c r="A712"/>
      <c r="B712"/>
      <c r="C712"/>
      <c r="D712"/>
      <c r="E712"/>
      <c r="F712"/>
      <c r="G712"/>
      <c r="H712"/>
      <c r="I712"/>
      <c r="J712"/>
      <c r="K712"/>
      <c r="L712"/>
      <c r="M712"/>
      <c r="N712"/>
      <c r="O712"/>
      <c r="P712"/>
      <c r="Q712"/>
      <c r="R712"/>
      <c r="S712"/>
      <c r="T712"/>
    </row>
    <row r="713" spans="1:20" x14ac:dyDescent="0.2">
      <c r="A713"/>
      <c r="B713"/>
      <c r="C713"/>
      <c r="D713"/>
      <c r="E713"/>
      <c r="F713"/>
      <c r="G713"/>
      <c r="H713"/>
      <c r="I713"/>
      <c r="J713"/>
      <c r="K713"/>
      <c r="L713"/>
      <c r="M713"/>
      <c r="N713"/>
      <c r="O713"/>
      <c r="P713"/>
      <c r="Q713"/>
      <c r="R713"/>
      <c r="S713"/>
      <c r="T713"/>
    </row>
    <row r="714" spans="1:20" x14ac:dyDescent="0.2">
      <c r="A714"/>
      <c r="B714"/>
      <c r="C714"/>
      <c r="D714"/>
      <c r="E714"/>
      <c r="F714"/>
      <c r="G714"/>
      <c r="H714"/>
      <c r="I714"/>
      <c r="J714"/>
      <c r="K714"/>
      <c r="L714"/>
      <c r="M714"/>
      <c r="N714"/>
      <c r="O714"/>
      <c r="P714"/>
      <c r="Q714"/>
      <c r="R714"/>
      <c r="S714"/>
      <c r="T714"/>
    </row>
    <row r="715" spans="1:20" x14ac:dyDescent="0.2">
      <c r="A715"/>
      <c r="B715"/>
      <c r="C715"/>
      <c r="D715"/>
      <c r="E715"/>
      <c r="F715"/>
      <c r="G715"/>
      <c r="H715"/>
      <c r="I715"/>
      <c r="J715"/>
      <c r="K715"/>
      <c r="L715"/>
      <c r="M715"/>
      <c r="N715"/>
      <c r="O715"/>
      <c r="P715"/>
      <c r="Q715"/>
      <c r="R715"/>
      <c r="S715"/>
      <c r="T715"/>
    </row>
    <row r="716" spans="1:20" x14ac:dyDescent="0.2">
      <c r="A716"/>
      <c r="B716"/>
      <c r="C716"/>
      <c r="D716"/>
      <c r="E716"/>
      <c r="F716"/>
      <c r="G716"/>
      <c r="H716"/>
      <c r="I716"/>
      <c r="J716"/>
      <c r="K716"/>
      <c r="L716"/>
      <c r="M716"/>
      <c r="N716"/>
      <c r="O716"/>
      <c r="P716"/>
      <c r="Q716"/>
      <c r="R716"/>
      <c r="S716"/>
      <c r="T716"/>
    </row>
    <row r="717" spans="1:20" x14ac:dyDescent="0.2">
      <c r="A717"/>
      <c r="B717"/>
      <c r="C717"/>
      <c r="D717"/>
      <c r="E717"/>
      <c r="F717"/>
      <c r="G717"/>
      <c r="H717"/>
      <c r="I717"/>
      <c r="J717"/>
      <c r="K717"/>
      <c r="L717"/>
      <c r="M717"/>
      <c r="N717"/>
      <c r="O717"/>
      <c r="P717"/>
      <c r="Q717"/>
      <c r="R717"/>
      <c r="S717"/>
      <c r="T717"/>
    </row>
    <row r="718" spans="1:20" x14ac:dyDescent="0.2">
      <c r="A718"/>
      <c r="B718"/>
      <c r="C718"/>
      <c r="D718"/>
      <c r="E718"/>
      <c r="F718"/>
      <c r="G718"/>
      <c r="H718"/>
      <c r="I718"/>
      <c r="J718"/>
      <c r="K718"/>
      <c r="L718"/>
      <c r="M718"/>
      <c r="N718"/>
      <c r="O718"/>
      <c r="P718"/>
      <c r="Q718"/>
      <c r="R718"/>
      <c r="S718"/>
      <c r="T718"/>
    </row>
    <row r="719" spans="1:20" x14ac:dyDescent="0.2">
      <c r="A719"/>
      <c r="B719"/>
      <c r="C719"/>
      <c r="D719"/>
      <c r="E719"/>
      <c r="F719"/>
      <c r="G719"/>
      <c r="H719"/>
      <c r="I719"/>
      <c r="J719"/>
      <c r="K719"/>
      <c r="L719"/>
      <c r="M719"/>
      <c r="N719"/>
      <c r="O719"/>
      <c r="P719"/>
      <c r="Q719"/>
      <c r="R719"/>
      <c r="S719"/>
      <c r="T719"/>
    </row>
    <row r="720" spans="1:20" x14ac:dyDescent="0.2">
      <c r="A720"/>
      <c r="B720"/>
      <c r="C720"/>
      <c r="D720"/>
      <c r="E720"/>
      <c r="F720"/>
      <c r="G720"/>
      <c r="H720"/>
      <c r="I720"/>
      <c r="J720"/>
      <c r="K720"/>
      <c r="L720"/>
      <c r="M720"/>
      <c r="N720"/>
      <c r="O720"/>
      <c r="P720"/>
      <c r="Q720"/>
      <c r="R720"/>
      <c r="S720"/>
      <c r="T720"/>
    </row>
    <row r="721" spans="1:20" x14ac:dyDescent="0.2">
      <c r="A721"/>
      <c r="B721"/>
      <c r="C721"/>
      <c r="D721"/>
      <c r="E721"/>
      <c r="F721"/>
      <c r="G721"/>
      <c r="H721"/>
      <c r="I721"/>
      <c r="J721"/>
      <c r="K721"/>
      <c r="L721"/>
      <c r="M721"/>
      <c r="N721"/>
      <c r="O721"/>
      <c r="P721"/>
      <c r="Q721"/>
      <c r="R721"/>
      <c r="S721"/>
      <c r="T721"/>
    </row>
    <row r="722" spans="1:20" x14ac:dyDescent="0.2">
      <c r="A722"/>
      <c r="B722"/>
      <c r="C722"/>
      <c r="D722"/>
      <c r="E722"/>
      <c r="F722"/>
      <c r="G722"/>
      <c r="H722"/>
      <c r="I722"/>
      <c r="J722"/>
      <c r="K722"/>
      <c r="L722"/>
      <c r="M722"/>
      <c r="N722"/>
      <c r="O722"/>
      <c r="P722"/>
      <c r="Q722"/>
      <c r="R722"/>
      <c r="S722"/>
      <c r="T722"/>
    </row>
    <row r="723" spans="1:20" x14ac:dyDescent="0.2">
      <c r="A723"/>
      <c r="B723"/>
      <c r="C723"/>
      <c r="D723"/>
      <c r="E723"/>
      <c r="F723"/>
      <c r="G723"/>
      <c r="H723"/>
      <c r="I723"/>
      <c r="J723"/>
      <c r="K723"/>
      <c r="L723"/>
      <c r="M723"/>
      <c r="N723"/>
      <c r="O723"/>
      <c r="P723"/>
      <c r="Q723"/>
      <c r="R723"/>
      <c r="S723"/>
      <c r="T723"/>
    </row>
    <row r="724" spans="1:20" x14ac:dyDescent="0.2">
      <c r="A724"/>
      <c r="B724"/>
      <c r="C724"/>
      <c r="D724"/>
      <c r="E724"/>
      <c r="F724"/>
      <c r="G724"/>
      <c r="H724"/>
      <c r="I724"/>
      <c r="J724"/>
      <c r="K724"/>
      <c r="L724"/>
      <c r="M724"/>
      <c r="N724"/>
      <c r="O724"/>
      <c r="P724"/>
      <c r="Q724"/>
      <c r="R724"/>
      <c r="S724"/>
      <c r="T724"/>
    </row>
    <row r="725" spans="1:20" x14ac:dyDescent="0.2">
      <c r="A725"/>
      <c r="B725"/>
      <c r="C725"/>
      <c r="D725"/>
      <c r="E725"/>
      <c r="F725"/>
      <c r="G725"/>
      <c r="H725"/>
      <c r="I725"/>
      <c r="J725"/>
      <c r="K725"/>
      <c r="L725"/>
      <c r="M725"/>
      <c r="N725"/>
      <c r="O725"/>
      <c r="P725"/>
      <c r="Q725"/>
      <c r="R725"/>
      <c r="S725"/>
      <c r="T725"/>
    </row>
    <row r="726" spans="1:20" x14ac:dyDescent="0.2">
      <c r="A726"/>
      <c r="B726"/>
      <c r="C726"/>
      <c r="D726"/>
      <c r="E726"/>
      <c r="F726"/>
      <c r="G726"/>
      <c r="H726"/>
      <c r="I726"/>
      <c r="J726"/>
      <c r="K726"/>
      <c r="L726"/>
      <c r="M726"/>
      <c r="N726"/>
      <c r="O726"/>
      <c r="P726"/>
      <c r="Q726"/>
      <c r="R726"/>
      <c r="S726"/>
      <c r="T726"/>
    </row>
    <row r="727" spans="1:20" x14ac:dyDescent="0.2">
      <c r="A727"/>
      <c r="B727"/>
      <c r="C727"/>
      <c r="D727"/>
      <c r="E727"/>
      <c r="F727"/>
      <c r="G727"/>
      <c r="H727"/>
      <c r="I727"/>
      <c r="J727"/>
      <c r="K727"/>
      <c r="L727"/>
      <c r="M727"/>
      <c r="N727"/>
      <c r="O727"/>
      <c r="P727"/>
      <c r="Q727"/>
      <c r="R727"/>
      <c r="S727"/>
      <c r="T727"/>
    </row>
    <row r="728" spans="1:20" x14ac:dyDescent="0.2">
      <c r="A728"/>
      <c r="B728"/>
      <c r="C728"/>
      <c r="D728"/>
      <c r="E728"/>
      <c r="F728"/>
      <c r="G728"/>
      <c r="H728"/>
      <c r="I728"/>
      <c r="J728"/>
      <c r="K728"/>
      <c r="L728"/>
      <c r="M728"/>
      <c r="N728"/>
      <c r="O728"/>
      <c r="P728"/>
      <c r="Q728"/>
      <c r="R728"/>
      <c r="S728"/>
      <c r="T728"/>
    </row>
    <row r="729" spans="1:20" x14ac:dyDescent="0.2">
      <c r="A729"/>
      <c r="B729"/>
      <c r="C729"/>
      <c r="D729"/>
      <c r="E729"/>
      <c r="F729"/>
      <c r="G729"/>
      <c r="H729"/>
      <c r="I729"/>
      <c r="J729"/>
      <c r="K729"/>
      <c r="L729"/>
      <c r="M729"/>
      <c r="N729"/>
      <c r="O729"/>
      <c r="P729"/>
      <c r="Q729"/>
      <c r="R729"/>
      <c r="S729"/>
      <c r="T729"/>
    </row>
    <row r="730" spans="1:20" x14ac:dyDescent="0.2">
      <c r="A730"/>
      <c r="B730"/>
      <c r="C730"/>
      <c r="D730"/>
      <c r="E730"/>
      <c r="F730"/>
      <c r="G730"/>
      <c r="H730"/>
      <c r="I730"/>
      <c r="J730"/>
      <c r="K730"/>
      <c r="L730"/>
      <c r="M730"/>
      <c r="N730"/>
      <c r="O730"/>
      <c r="P730"/>
      <c r="Q730"/>
      <c r="R730"/>
      <c r="S730"/>
      <c r="T730"/>
    </row>
    <row r="731" spans="1:20" x14ac:dyDescent="0.2">
      <c r="A731"/>
      <c r="B731"/>
      <c r="C731"/>
      <c r="D731"/>
      <c r="E731"/>
      <c r="F731"/>
      <c r="G731"/>
      <c r="H731"/>
      <c r="I731"/>
      <c r="J731"/>
      <c r="K731"/>
      <c r="L731"/>
      <c r="M731"/>
      <c r="N731"/>
      <c r="O731"/>
      <c r="P731"/>
      <c r="Q731"/>
      <c r="R731"/>
      <c r="S731"/>
      <c r="T731"/>
    </row>
    <row r="732" spans="1:20" x14ac:dyDescent="0.2">
      <c r="A732"/>
      <c r="B732"/>
      <c r="C732"/>
      <c r="D732"/>
      <c r="E732"/>
      <c r="F732"/>
      <c r="G732"/>
      <c r="H732"/>
      <c r="I732"/>
      <c r="J732"/>
      <c r="K732"/>
      <c r="L732"/>
      <c r="M732"/>
      <c r="N732"/>
      <c r="O732"/>
      <c r="P732"/>
      <c r="Q732"/>
      <c r="R732"/>
      <c r="S732"/>
      <c r="T732"/>
    </row>
    <row r="733" spans="1:20" x14ac:dyDescent="0.2">
      <c r="A733"/>
      <c r="B733"/>
      <c r="C733"/>
      <c r="D733"/>
      <c r="E733"/>
      <c r="F733"/>
      <c r="G733"/>
      <c r="H733"/>
      <c r="I733"/>
      <c r="J733"/>
      <c r="K733"/>
      <c r="L733"/>
      <c r="M733"/>
      <c r="N733"/>
      <c r="O733"/>
      <c r="P733"/>
      <c r="Q733"/>
      <c r="R733"/>
      <c r="S733"/>
      <c r="T733"/>
    </row>
    <row r="734" spans="1:20" x14ac:dyDescent="0.2">
      <c r="A734"/>
      <c r="B734"/>
      <c r="C734"/>
      <c r="D734"/>
      <c r="E734"/>
      <c r="F734"/>
      <c r="G734"/>
      <c r="H734"/>
      <c r="I734"/>
      <c r="J734"/>
      <c r="K734"/>
      <c r="L734"/>
      <c r="M734"/>
      <c r="N734"/>
      <c r="O734"/>
      <c r="P734"/>
      <c r="Q734"/>
      <c r="R734"/>
      <c r="S734"/>
      <c r="T734"/>
    </row>
    <row r="735" spans="1:20" x14ac:dyDescent="0.2">
      <c r="A735"/>
      <c r="B735"/>
      <c r="C735"/>
      <c r="D735"/>
      <c r="E735"/>
      <c r="F735"/>
      <c r="G735"/>
      <c r="H735"/>
      <c r="I735"/>
      <c r="J735"/>
      <c r="K735"/>
      <c r="L735"/>
      <c r="M735"/>
      <c r="N735"/>
      <c r="O735"/>
      <c r="P735"/>
      <c r="Q735"/>
      <c r="R735"/>
      <c r="S735"/>
      <c r="T735"/>
    </row>
    <row r="736" spans="1:20" x14ac:dyDescent="0.2">
      <c r="A736"/>
      <c r="B736"/>
      <c r="C736"/>
      <c r="D736"/>
      <c r="E736"/>
      <c r="F736"/>
      <c r="G736"/>
      <c r="H736"/>
      <c r="I736"/>
      <c r="J736"/>
      <c r="K736"/>
      <c r="L736"/>
      <c r="M736"/>
      <c r="N736"/>
      <c r="O736"/>
      <c r="P736"/>
      <c r="Q736"/>
      <c r="R736"/>
      <c r="S736"/>
      <c r="T736"/>
    </row>
    <row r="737" spans="1:20" x14ac:dyDescent="0.2">
      <c r="A737"/>
      <c r="B737"/>
      <c r="C737"/>
      <c r="D737"/>
      <c r="E737"/>
      <c r="F737"/>
      <c r="G737"/>
      <c r="H737"/>
      <c r="I737"/>
      <c r="J737"/>
      <c r="K737"/>
      <c r="L737"/>
      <c r="M737"/>
      <c r="N737"/>
      <c r="O737"/>
      <c r="P737"/>
      <c r="Q737"/>
      <c r="R737"/>
      <c r="S737"/>
      <c r="T737"/>
    </row>
    <row r="738" spans="1:20" x14ac:dyDescent="0.2">
      <c r="A738"/>
      <c r="B738"/>
      <c r="C738"/>
      <c r="D738"/>
      <c r="E738"/>
      <c r="F738"/>
      <c r="G738"/>
      <c r="H738"/>
      <c r="I738"/>
      <c r="J738"/>
      <c r="K738"/>
      <c r="L738"/>
      <c r="M738"/>
      <c r="N738"/>
      <c r="O738"/>
      <c r="P738"/>
      <c r="Q738"/>
      <c r="R738"/>
      <c r="S738"/>
      <c r="T738"/>
    </row>
    <row r="739" spans="1:20" x14ac:dyDescent="0.2">
      <c r="A739"/>
      <c r="B739"/>
      <c r="C739"/>
      <c r="D739"/>
      <c r="E739"/>
      <c r="F739"/>
      <c r="G739"/>
      <c r="H739"/>
      <c r="I739"/>
      <c r="J739"/>
      <c r="K739"/>
      <c r="L739"/>
      <c r="M739"/>
      <c r="N739"/>
      <c r="O739"/>
      <c r="P739"/>
      <c r="Q739"/>
      <c r="R739"/>
      <c r="S739"/>
      <c r="T739"/>
    </row>
    <row r="740" spans="1:20" x14ac:dyDescent="0.2">
      <c r="A740"/>
      <c r="B740"/>
      <c r="C740"/>
      <c r="D740"/>
      <c r="E740"/>
      <c r="F740"/>
      <c r="G740"/>
      <c r="H740"/>
      <c r="I740"/>
      <c r="J740"/>
      <c r="K740"/>
      <c r="L740"/>
      <c r="M740"/>
      <c r="N740"/>
      <c r="O740"/>
      <c r="P740"/>
      <c r="Q740"/>
      <c r="R740"/>
      <c r="S740"/>
      <c r="T740"/>
    </row>
    <row r="741" spans="1:20" x14ac:dyDescent="0.2">
      <c r="A741"/>
      <c r="B741"/>
      <c r="C741"/>
      <c r="D741"/>
      <c r="E741"/>
      <c r="F741"/>
      <c r="G741"/>
      <c r="H741"/>
      <c r="I741"/>
      <c r="J741"/>
      <c r="K741"/>
      <c r="L741"/>
      <c r="M741"/>
      <c r="N741"/>
      <c r="O741"/>
      <c r="P741"/>
      <c r="Q741"/>
      <c r="R741"/>
      <c r="S741"/>
      <c r="T741"/>
    </row>
    <row r="742" spans="1:20" x14ac:dyDescent="0.2">
      <c r="A742"/>
      <c r="B742"/>
      <c r="C742"/>
      <c r="D742"/>
      <c r="E742"/>
      <c r="F742"/>
      <c r="G742"/>
      <c r="H742"/>
      <c r="I742"/>
      <c r="J742"/>
      <c r="K742"/>
      <c r="L742"/>
      <c r="M742"/>
      <c r="N742"/>
      <c r="O742"/>
      <c r="P742"/>
      <c r="Q742"/>
      <c r="R742"/>
      <c r="S742"/>
      <c r="T742"/>
    </row>
    <row r="743" spans="1:20" x14ac:dyDescent="0.2">
      <c r="A743"/>
      <c r="B743"/>
      <c r="C743"/>
      <c r="D743"/>
      <c r="E743"/>
      <c r="F743"/>
      <c r="G743"/>
      <c r="H743"/>
      <c r="I743"/>
      <c r="J743"/>
      <c r="K743"/>
      <c r="L743"/>
      <c r="M743"/>
      <c r="N743"/>
      <c r="O743"/>
      <c r="P743"/>
      <c r="Q743"/>
      <c r="R743"/>
      <c r="S743"/>
      <c r="T743"/>
    </row>
    <row r="744" spans="1:20" x14ac:dyDescent="0.2">
      <c r="A744"/>
      <c r="B744"/>
      <c r="C744"/>
      <c r="D744"/>
      <c r="E744"/>
      <c r="F744"/>
      <c r="G744"/>
      <c r="H744"/>
      <c r="I744"/>
      <c r="J744"/>
      <c r="K744"/>
      <c r="L744"/>
      <c r="M744"/>
      <c r="N744"/>
      <c r="O744"/>
      <c r="P744"/>
      <c r="Q744"/>
      <c r="R744"/>
      <c r="S744"/>
      <c r="T744"/>
    </row>
    <row r="745" spans="1:20" x14ac:dyDescent="0.2">
      <c r="A745"/>
      <c r="B745"/>
      <c r="C745"/>
      <c r="D745"/>
      <c r="E745"/>
      <c r="F745"/>
      <c r="G745"/>
      <c r="H745"/>
      <c r="I745"/>
      <c r="J745"/>
      <c r="K745"/>
      <c r="L745"/>
      <c r="M745"/>
      <c r="N745"/>
      <c r="O745"/>
      <c r="P745"/>
      <c r="Q745"/>
      <c r="R745"/>
      <c r="S745"/>
      <c r="T745"/>
    </row>
    <row r="746" spans="1:20" x14ac:dyDescent="0.2">
      <c r="A746"/>
      <c r="B746"/>
      <c r="C746"/>
      <c r="D746"/>
      <c r="E746"/>
      <c r="F746"/>
      <c r="G746"/>
      <c r="H746"/>
      <c r="I746"/>
      <c r="J746"/>
      <c r="K746"/>
      <c r="L746"/>
      <c r="M746"/>
      <c r="N746"/>
      <c r="O746"/>
      <c r="P746"/>
      <c r="Q746"/>
      <c r="R746"/>
      <c r="S746"/>
      <c r="T746"/>
    </row>
    <row r="747" spans="1:20" x14ac:dyDescent="0.2">
      <c r="A747"/>
      <c r="B747"/>
      <c r="C747"/>
      <c r="D747"/>
      <c r="E747"/>
      <c r="F747"/>
      <c r="G747"/>
      <c r="H747"/>
      <c r="I747"/>
      <c r="J747"/>
      <c r="K747"/>
      <c r="L747"/>
      <c r="M747"/>
      <c r="N747"/>
      <c r="O747"/>
      <c r="P747"/>
      <c r="Q747"/>
      <c r="R747"/>
      <c r="S747"/>
      <c r="T747"/>
    </row>
    <row r="748" spans="1:20" x14ac:dyDescent="0.2">
      <c r="A748"/>
      <c r="B748"/>
      <c r="C748"/>
      <c r="D748"/>
      <c r="E748"/>
      <c r="F748"/>
      <c r="G748"/>
      <c r="H748"/>
      <c r="I748"/>
      <c r="J748"/>
      <c r="K748"/>
      <c r="L748"/>
      <c r="M748"/>
      <c r="N748"/>
      <c r="O748"/>
      <c r="P748"/>
      <c r="Q748"/>
      <c r="R748"/>
      <c r="S748"/>
      <c r="T748"/>
    </row>
    <row r="749" spans="1:20" x14ac:dyDescent="0.2">
      <c r="A749"/>
      <c r="B749"/>
      <c r="C749"/>
      <c r="D749"/>
      <c r="E749"/>
      <c r="F749"/>
      <c r="G749"/>
      <c r="H749"/>
      <c r="I749"/>
      <c r="J749"/>
      <c r="K749"/>
      <c r="L749"/>
      <c r="M749"/>
      <c r="N749"/>
      <c r="O749"/>
      <c r="P749"/>
      <c r="Q749"/>
      <c r="R749"/>
      <c r="S749"/>
      <c r="T749"/>
    </row>
    <row r="750" spans="1:20" x14ac:dyDescent="0.2">
      <c r="A750"/>
      <c r="B750"/>
      <c r="C750"/>
      <c r="D750"/>
      <c r="E750"/>
      <c r="F750"/>
      <c r="G750"/>
      <c r="H750"/>
      <c r="I750"/>
      <c r="J750"/>
      <c r="K750"/>
      <c r="L750"/>
      <c r="M750"/>
      <c r="N750"/>
      <c r="O750"/>
      <c r="P750"/>
      <c r="Q750"/>
      <c r="R750"/>
      <c r="S750"/>
      <c r="T750"/>
    </row>
    <row r="751" spans="1:20" x14ac:dyDescent="0.2">
      <c r="A751"/>
      <c r="B751"/>
      <c r="C751"/>
      <c r="D751"/>
      <c r="E751"/>
      <c r="F751"/>
      <c r="G751"/>
      <c r="H751"/>
      <c r="I751"/>
      <c r="J751"/>
      <c r="K751"/>
      <c r="L751"/>
      <c r="M751"/>
      <c r="N751"/>
      <c r="O751"/>
      <c r="P751"/>
      <c r="Q751"/>
      <c r="R751"/>
      <c r="S751"/>
      <c r="T751"/>
    </row>
    <row r="752" spans="1:20" x14ac:dyDescent="0.2">
      <c r="A752"/>
      <c r="B752"/>
      <c r="C752"/>
      <c r="D752"/>
      <c r="E752"/>
      <c r="F752"/>
      <c r="G752"/>
      <c r="H752"/>
      <c r="I752"/>
      <c r="J752"/>
      <c r="K752"/>
      <c r="L752"/>
      <c r="M752"/>
      <c r="N752"/>
      <c r="O752"/>
      <c r="P752"/>
      <c r="Q752"/>
      <c r="R752"/>
      <c r="S752"/>
      <c r="T752"/>
    </row>
    <row r="753" spans="1:20" x14ac:dyDescent="0.2">
      <c r="A753"/>
      <c r="B753"/>
      <c r="C753"/>
      <c r="D753"/>
      <c r="E753"/>
      <c r="F753"/>
      <c r="G753"/>
      <c r="H753"/>
      <c r="I753"/>
      <c r="J753"/>
      <c r="K753"/>
      <c r="L753"/>
      <c r="M753"/>
      <c r="N753"/>
      <c r="O753"/>
      <c r="P753"/>
      <c r="Q753"/>
      <c r="R753"/>
      <c r="S753"/>
      <c r="T753"/>
    </row>
    <row r="754" spans="1:20" x14ac:dyDescent="0.2">
      <c r="A754"/>
      <c r="B754"/>
      <c r="C754"/>
      <c r="D754"/>
      <c r="E754"/>
      <c r="F754"/>
      <c r="G754"/>
      <c r="H754"/>
      <c r="I754"/>
      <c r="J754"/>
      <c r="K754"/>
      <c r="L754"/>
      <c r="M754"/>
      <c r="N754"/>
      <c r="O754"/>
      <c r="P754"/>
      <c r="Q754"/>
      <c r="R754"/>
      <c r="S754"/>
      <c r="T754"/>
    </row>
    <row r="755" spans="1:20" x14ac:dyDescent="0.2">
      <c r="A755"/>
      <c r="B755"/>
      <c r="C755"/>
      <c r="D755"/>
      <c r="E755"/>
      <c r="F755"/>
      <c r="G755"/>
      <c r="H755"/>
      <c r="I755"/>
      <c r="J755"/>
      <c r="K755"/>
      <c r="L755"/>
      <c r="M755"/>
      <c r="N755"/>
      <c r="O755"/>
      <c r="P755"/>
      <c r="Q755"/>
      <c r="R755"/>
      <c r="S755"/>
      <c r="T755"/>
    </row>
    <row r="756" spans="1:20" x14ac:dyDescent="0.2">
      <c r="A756"/>
      <c r="B756"/>
      <c r="C756"/>
      <c r="D756"/>
      <c r="E756"/>
      <c r="F756"/>
      <c r="G756"/>
      <c r="H756"/>
      <c r="I756"/>
      <c r="J756"/>
      <c r="K756"/>
      <c r="L756"/>
      <c r="M756"/>
      <c r="N756"/>
      <c r="O756"/>
      <c r="P756"/>
      <c r="Q756"/>
      <c r="R756"/>
      <c r="S756"/>
      <c r="T756"/>
    </row>
    <row r="757" spans="1:20" x14ac:dyDescent="0.2">
      <c r="A757"/>
      <c r="B757"/>
      <c r="C757"/>
      <c r="D757"/>
      <c r="E757"/>
      <c r="F757"/>
      <c r="G757"/>
      <c r="H757"/>
      <c r="I757"/>
      <c r="J757"/>
      <c r="K757"/>
      <c r="L757"/>
      <c r="M757"/>
      <c r="N757"/>
      <c r="O757"/>
      <c r="P757"/>
      <c r="Q757"/>
      <c r="R757"/>
      <c r="S757"/>
      <c r="T757"/>
    </row>
    <row r="758" spans="1:20" x14ac:dyDescent="0.2">
      <c r="A758"/>
      <c r="B758"/>
      <c r="C758"/>
      <c r="D758"/>
      <c r="E758"/>
      <c r="F758"/>
      <c r="G758"/>
      <c r="H758"/>
      <c r="I758"/>
      <c r="J758"/>
      <c r="K758"/>
      <c r="L758"/>
      <c r="M758"/>
      <c r="N758"/>
      <c r="O758"/>
      <c r="P758"/>
      <c r="Q758"/>
      <c r="R758"/>
      <c r="S758"/>
      <c r="T758"/>
    </row>
    <row r="759" spans="1:20" x14ac:dyDescent="0.2">
      <c r="A759"/>
      <c r="B759"/>
      <c r="C759"/>
      <c r="D759"/>
      <c r="E759"/>
      <c r="F759"/>
      <c r="G759"/>
      <c r="H759"/>
      <c r="I759"/>
      <c r="J759"/>
      <c r="K759"/>
      <c r="L759"/>
      <c r="M759"/>
      <c r="N759"/>
      <c r="O759"/>
      <c r="P759"/>
      <c r="Q759"/>
      <c r="R759"/>
      <c r="S759"/>
      <c r="T759"/>
    </row>
    <row r="760" spans="1:20" x14ac:dyDescent="0.2">
      <c r="A760"/>
      <c r="B760"/>
      <c r="C760"/>
      <c r="D760"/>
      <c r="E760"/>
      <c r="F760"/>
      <c r="G760"/>
      <c r="H760"/>
      <c r="I760"/>
      <c r="J760"/>
      <c r="K760"/>
      <c r="L760"/>
      <c r="M760"/>
      <c r="N760"/>
      <c r="O760"/>
      <c r="P760"/>
      <c r="Q760"/>
      <c r="R760"/>
      <c r="S760"/>
      <c r="T760"/>
    </row>
    <row r="761" spans="1:20" x14ac:dyDescent="0.2">
      <c r="A761"/>
      <c r="B761"/>
      <c r="C761"/>
      <c r="D761"/>
      <c r="E761"/>
      <c r="F761"/>
      <c r="G761"/>
      <c r="H761"/>
      <c r="I761"/>
      <c r="J761"/>
      <c r="K761"/>
      <c r="L761"/>
      <c r="M761"/>
      <c r="N761"/>
      <c r="O761"/>
      <c r="P761"/>
      <c r="Q761"/>
      <c r="R761"/>
      <c r="S761"/>
      <c r="T761"/>
    </row>
    <row r="762" spans="1:20" x14ac:dyDescent="0.2">
      <c r="A762"/>
      <c r="B762"/>
      <c r="C762"/>
      <c r="D762"/>
      <c r="E762"/>
      <c r="F762"/>
      <c r="G762"/>
      <c r="H762"/>
      <c r="I762"/>
      <c r="J762"/>
      <c r="K762"/>
      <c r="L762"/>
      <c r="M762"/>
      <c r="N762"/>
      <c r="O762"/>
      <c r="P762"/>
      <c r="Q762"/>
      <c r="R762"/>
      <c r="S762"/>
      <c r="T762"/>
    </row>
    <row r="763" spans="1:20" x14ac:dyDescent="0.2">
      <c r="A763"/>
      <c r="B763"/>
      <c r="C763"/>
      <c r="D763"/>
      <c r="E763"/>
      <c r="F763"/>
      <c r="G763"/>
      <c r="H763"/>
      <c r="I763"/>
      <c r="J763"/>
      <c r="K763"/>
      <c r="L763"/>
      <c r="M763"/>
      <c r="N763"/>
      <c r="O763"/>
      <c r="P763"/>
      <c r="Q763"/>
      <c r="R763"/>
      <c r="S763"/>
      <c r="T763"/>
    </row>
    <row r="764" spans="1:20" x14ac:dyDescent="0.2">
      <c r="A764"/>
      <c r="B764"/>
      <c r="C764"/>
      <c r="D764"/>
      <c r="E764"/>
      <c r="F764"/>
      <c r="G764"/>
      <c r="H764"/>
      <c r="I764"/>
      <c r="J764"/>
      <c r="K764"/>
      <c r="L764"/>
      <c r="M764"/>
      <c r="N764"/>
      <c r="O764"/>
      <c r="P764"/>
      <c r="Q764"/>
      <c r="R764"/>
      <c r="S764"/>
      <c r="T764"/>
    </row>
    <row r="765" spans="1:20" x14ac:dyDescent="0.2">
      <c r="A765"/>
      <c r="B765"/>
      <c r="C765"/>
      <c r="D765"/>
      <c r="E765"/>
      <c r="F765"/>
      <c r="G765"/>
      <c r="H765"/>
      <c r="I765"/>
      <c r="J765"/>
      <c r="K765"/>
      <c r="L765"/>
      <c r="M765"/>
      <c r="N765"/>
      <c r="O765"/>
      <c r="P765"/>
      <c r="Q765"/>
      <c r="R765"/>
      <c r="S765"/>
      <c r="T765"/>
    </row>
    <row r="766" spans="1:20" x14ac:dyDescent="0.2">
      <c r="A766"/>
      <c r="B766"/>
      <c r="C766"/>
      <c r="D766"/>
      <c r="E766"/>
      <c r="F766"/>
      <c r="G766"/>
      <c r="H766"/>
      <c r="I766"/>
      <c r="J766"/>
      <c r="K766"/>
      <c r="L766"/>
      <c r="M766"/>
      <c r="N766"/>
      <c r="O766"/>
      <c r="P766"/>
      <c r="Q766"/>
      <c r="R766"/>
      <c r="S766"/>
      <c r="T766"/>
    </row>
    <row r="767" spans="1:20" x14ac:dyDescent="0.2">
      <c r="A767"/>
      <c r="B767"/>
      <c r="C767"/>
      <c r="D767"/>
      <c r="E767"/>
      <c r="F767"/>
      <c r="G767"/>
      <c r="H767"/>
      <c r="I767"/>
      <c r="J767"/>
      <c r="K767"/>
      <c r="L767"/>
      <c r="M767"/>
      <c r="N767"/>
      <c r="O767"/>
      <c r="P767"/>
      <c r="Q767"/>
      <c r="R767"/>
      <c r="S767"/>
      <c r="T767"/>
    </row>
    <row r="768" spans="1:20" x14ac:dyDescent="0.2">
      <c r="A768"/>
      <c r="B768"/>
      <c r="C768"/>
      <c r="D768"/>
      <c r="E768"/>
      <c r="F768"/>
      <c r="G768"/>
      <c r="H768"/>
      <c r="I768"/>
      <c r="J768"/>
      <c r="K768"/>
      <c r="L768"/>
      <c r="M768"/>
      <c r="N768"/>
      <c r="O768"/>
      <c r="P768"/>
      <c r="Q768"/>
      <c r="R768"/>
      <c r="S768"/>
      <c r="T768"/>
    </row>
    <row r="769" spans="1:20" x14ac:dyDescent="0.2">
      <c r="A769"/>
      <c r="B769"/>
      <c r="C769"/>
      <c r="D769"/>
      <c r="E769"/>
      <c r="F769"/>
      <c r="G769"/>
      <c r="H769"/>
      <c r="I769"/>
      <c r="J769"/>
      <c r="K769"/>
      <c r="L769"/>
      <c r="M769"/>
      <c r="N769"/>
      <c r="O769"/>
      <c r="P769"/>
      <c r="Q769"/>
      <c r="R769"/>
      <c r="S769"/>
      <c r="T769"/>
    </row>
    <row r="770" spans="1:20" x14ac:dyDescent="0.2">
      <c r="A770"/>
      <c r="B770"/>
      <c r="C770"/>
      <c r="D770"/>
      <c r="E770"/>
      <c r="F770"/>
      <c r="G770"/>
      <c r="H770"/>
      <c r="I770"/>
      <c r="J770"/>
      <c r="K770"/>
      <c r="L770"/>
      <c r="M770"/>
      <c r="N770"/>
      <c r="O770"/>
      <c r="P770"/>
      <c r="Q770"/>
      <c r="R770"/>
      <c r="S770"/>
      <c r="T770"/>
    </row>
    <row r="771" spans="1:20" x14ac:dyDescent="0.2">
      <c r="A771"/>
      <c r="B771"/>
      <c r="C771"/>
      <c r="D771"/>
      <c r="E771"/>
      <c r="F771"/>
      <c r="G771"/>
      <c r="H771"/>
      <c r="I771"/>
      <c r="J771"/>
      <c r="K771"/>
      <c r="L771"/>
      <c r="M771"/>
      <c r="N771"/>
      <c r="O771"/>
      <c r="P771"/>
      <c r="Q771"/>
      <c r="R771"/>
      <c r="S771"/>
      <c r="T771"/>
    </row>
    <row r="772" spans="1:20" x14ac:dyDescent="0.2">
      <c r="A772"/>
      <c r="B772"/>
      <c r="C772"/>
      <c r="D772"/>
      <c r="E772"/>
      <c r="F772"/>
      <c r="G772"/>
      <c r="H772"/>
      <c r="I772"/>
      <c r="J772"/>
      <c r="K772"/>
      <c r="L772"/>
      <c r="M772"/>
      <c r="N772"/>
      <c r="O772"/>
      <c r="P772"/>
      <c r="Q772"/>
      <c r="R772"/>
      <c r="S772"/>
      <c r="T772"/>
    </row>
    <row r="773" spans="1:20" x14ac:dyDescent="0.2">
      <c r="A773"/>
      <c r="B773"/>
      <c r="C773"/>
      <c r="D773"/>
      <c r="E773"/>
      <c r="F773"/>
      <c r="G773"/>
      <c r="H773"/>
      <c r="I773"/>
      <c r="J773"/>
      <c r="K773"/>
      <c r="L773"/>
      <c r="M773"/>
      <c r="N773"/>
      <c r="O773"/>
      <c r="P773"/>
      <c r="Q773"/>
      <c r="R773"/>
      <c r="S773"/>
      <c r="T773"/>
    </row>
    <row r="774" spans="1:20" x14ac:dyDescent="0.2">
      <c r="A774"/>
      <c r="B774"/>
      <c r="C774"/>
      <c r="D774"/>
      <c r="E774"/>
      <c r="F774"/>
      <c r="G774"/>
      <c r="H774"/>
      <c r="I774"/>
      <c r="J774"/>
      <c r="K774"/>
      <c r="L774"/>
      <c r="M774"/>
      <c r="N774"/>
      <c r="O774"/>
      <c r="P774"/>
      <c r="Q774"/>
      <c r="R774"/>
      <c r="S774"/>
      <c r="T774"/>
    </row>
    <row r="775" spans="1:20" x14ac:dyDescent="0.2">
      <c r="A775"/>
      <c r="B775"/>
      <c r="C775"/>
      <c r="D775"/>
      <c r="E775"/>
      <c r="F775"/>
      <c r="G775"/>
      <c r="H775"/>
      <c r="I775"/>
      <c r="J775"/>
      <c r="K775"/>
      <c r="L775"/>
      <c r="M775"/>
      <c r="N775"/>
      <c r="O775"/>
      <c r="P775"/>
      <c r="Q775"/>
      <c r="R775"/>
      <c r="S775"/>
      <c r="T775"/>
    </row>
    <row r="776" spans="1:20" x14ac:dyDescent="0.2">
      <c r="A776"/>
      <c r="B776"/>
      <c r="C776"/>
      <c r="D776"/>
      <c r="E776"/>
      <c r="F776"/>
      <c r="G776"/>
      <c r="H776"/>
      <c r="I776"/>
      <c r="J776"/>
      <c r="K776"/>
      <c r="L776"/>
      <c r="M776"/>
      <c r="N776"/>
      <c r="O776"/>
      <c r="P776"/>
      <c r="Q776"/>
      <c r="R776"/>
      <c r="S776"/>
      <c r="T776"/>
    </row>
    <row r="777" spans="1:20" x14ac:dyDescent="0.2">
      <c r="A777"/>
      <c r="B777"/>
      <c r="C777"/>
      <c r="D777"/>
      <c r="E777"/>
      <c r="F777"/>
      <c r="G777"/>
      <c r="H777"/>
      <c r="I777"/>
      <c r="J777"/>
      <c r="K777"/>
      <c r="L777"/>
      <c r="M777"/>
      <c r="N777"/>
      <c r="O777"/>
      <c r="P777"/>
      <c r="Q777"/>
      <c r="R777"/>
      <c r="S777"/>
      <c r="T777"/>
    </row>
    <row r="778" spans="1:20" x14ac:dyDescent="0.2">
      <c r="A778"/>
      <c r="B778"/>
      <c r="C778"/>
      <c r="D778"/>
      <c r="E778"/>
      <c r="F778"/>
      <c r="G778"/>
      <c r="H778"/>
      <c r="I778"/>
      <c r="J778"/>
      <c r="K778"/>
      <c r="L778"/>
      <c r="M778"/>
      <c r="N778"/>
      <c r="O778"/>
      <c r="P778"/>
      <c r="Q778"/>
      <c r="R778"/>
      <c r="S778"/>
      <c r="T778"/>
    </row>
    <row r="779" spans="1:20" x14ac:dyDescent="0.2">
      <c r="A779"/>
      <c r="B779"/>
      <c r="C779"/>
      <c r="D779"/>
      <c r="E779"/>
      <c r="F779"/>
      <c r="G779"/>
      <c r="H779"/>
      <c r="I779"/>
      <c r="J779"/>
      <c r="K779"/>
      <c r="L779"/>
      <c r="M779"/>
      <c r="N779"/>
      <c r="O779"/>
      <c r="P779"/>
      <c r="Q779"/>
      <c r="R779"/>
      <c r="S779"/>
      <c r="T779"/>
    </row>
    <row r="780" spans="1:20" x14ac:dyDescent="0.2">
      <c r="A780"/>
      <c r="B780"/>
      <c r="C780"/>
      <c r="D780"/>
      <c r="E780"/>
      <c r="F780"/>
      <c r="G780"/>
      <c r="H780"/>
      <c r="I780"/>
      <c r="J780"/>
      <c r="K780"/>
      <c r="L780"/>
      <c r="M780"/>
      <c r="N780"/>
      <c r="O780"/>
      <c r="P780"/>
      <c r="Q780"/>
      <c r="R780"/>
      <c r="S780"/>
      <c r="T780"/>
    </row>
    <row r="781" spans="1:20" x14ac:dyDescent="0.2">
      <c r="A781"/>
      <c r="B781"/>
      <c r="C781"/>
      <c r="D781"/>
      <c r="E781"/>
      <c r="F781"/>
      <c r="G781"/>
      <c r="H781"/>
      <c r="I781"/>
      <c r="J781"/>
      <c r="K781"/>
      <c r="L781"/>
      <c r="M781"/>
      <c r="N781"/>
      <c r="O781"/>
      <c r="P781"/>
      <c r="Q781"/>
      <c r="R781"/>
      <c r="S781"/>
      <c r="T781"/>
    </row>
    <row r="782" spans="1:20" x14ac:dyDescent="0.2">
      <c r="A782"/>
      <c r="B782"/>
      <c r="C782"/>
      <c r="D782"/>
      <c r="E782"/>
      <c r="F782"/>
      <c r="G782"/>
      <c r="H782"/>
      <c r="I782"/>
      <c r="J782"/>
      <c r="K782"/>
      <c r="L782"/>
      <c r="M782"/>
      <c r="N782"/>
      <c r="O782"/>
      <c r="P782"/>
      <c r="Q782"/>
      <c r="R782"/>
      <c r="S782"/>
      <c r="T782"/>
    </row>
    <row r="783" spans="1:20" x14ac:dyDescent="0.2">
      <c r="A783"/>
      <c r="B783"/>
      <c r="C783"/>
      <c r="D783"/>
      <c r="E783"/>
      <c r="F783"/>
      <c r="G783"/>
      <c r="H783"/>
      <c r="I783"/>
      <c r="J783"/>
      <c r="K783"/>
      <c r="L783"/>
      <c r="M783"/>
      <c r="N783"/>
      <c r="O783"/>
      <c r="P783"/>
      <c r="Q783"/>
      <c r="R783"/>
      <c r="S783"/>
      <c r="T783"/>
    </row>
    <row r="784" spans="1:20" x14ac:dyDescent="0.2">
      <c r="A784"/>
      <c r="B784"/>
      <c r="C784"/>
      <c r="D784"/>
      <c r="E784"/>
      <c r="F784"/>
      <c r="G784"/>
      <c r="H784"/>
      <c r="I784"/>
      <c r="J784"/>
      <c r="K784"/>
      <c r="L784"/>
      <c r="M784"/>
      <c r="N784"/>
      <c r="O784"/>
      <c r="P784"/>
      <c r="Q784"/>
      <c r="R784"/>
      <c r="S784"/>
      <c r="T784"/>
    </row>
    <row r="785" spans="1:20" x14ac:dyDescent="0.2">
      <c r="A785"/>
      <c r="B785"/>
      <c r="C785"/>
      <c r="D785"/>
      <c r="E785"/>
      <c r="F785"/>
      <c r="G785"/>
      <c r="H785"/>
      <c r="I785"/>
      <c r="J785"/>
      <c r="K785"/>
      <c r="L785"/>
      <c r="M785"/>
      <c r="N785"/>
      <c r="O785"/>
      <c r="P785"/>
      <c r="Q785"/>
      <c r="R785"/>
      <c r="S785"/>
      <c r="T785"/>
    </row>
    <row r="786" spans="1:20" x14ac:dyDescent="0.2">
      <c r="A786"/>
      <c r="B786"/>
      <c r="C786"/>
      <c r="D786"/>
      <c r="E786"/>
      <c r="F786"/>
      <c r="G786"/>
      <c r="H786"/>
      <c r="I786"/>
      <c r="J786"/>
      <c r="K786"/>
      <c r="L786"/>
      <c r="M786"/>
      <c r="N786"/>
      <c r="O786"/>
      <c r="P786"/>
      <c r="Q786"/>
      <c r="R786"/>
      <c r="S786"/>
      <c r="T786"/>
    </row>
    <row r="787" spans="1:20" x14ac:dyDescent="0.2">
      <c r="A787"/>
      <c r="B787"/>
      <c r="C787"/>
      <c r="D787"/>
      <c r="E787"/>
      <c r="F787"/>
      <c r="G787"/>
      <c r="H787"/>
      <c r="I787"/>
      <c r="J787"/>
      <c r="K787"/>
      <c r="L787"/>
      <c r="M787"/>
      <c r="N787"/>
      <c r="O787"/>
      <c r="P787"/>
      <c r="Q787"/>
      <c r="R787"/>
      <c r="S787"/>
      <c r="T787"/>
    </row>
    <row r="788" spans="1:20" x14ac:dyDescent="0.2">
      <c r="A788"/>
      <c r="B788"/>
      <c r="C788"/>
      <c r="D788"/>
      <c r="E788"/>
      <c r="F788"/>
      <c r="G788"/>
      <c r="H788"/>
      <c r="I788"/>
      <c r="J788"/>
      <c r="K788"/>
      <c r="L788"/>
      <c r="M788"/>
      <c r="N788"/>
      <c r="O788"/>
      <c r="P788"/>
      <c r="Q788"/>
      <c r="R788"/>
      <c r="S788"/>
      <c r="T788"/>
    </row>
    <row r="789" spans="1:20" x14ac:dyDescent="0.2">
      <c r="A789"/>
      <c r="B789"/>
      <c r="C789"/>
      <c r="D789"/>
      <c r="E789"/>
      <c r="F789"/>
      <c r="G789"/>
      <c r="H789"/>
      <c r="I789"/>
      <c r="J789"/>
      <c r="K789"/>
      <c r="L789"/>
      <c r="M789"/>
      <c r="N789"/>
      <c r="O789"/>
      <c r="P789"/>
      <c r="Q789"/>
      <c r="R789"/>
      <c r="S789"/>
      <c r="T789"/>
    </row>
    <row r="790" spans="1:20" x14ac:dyDescent="0.2">
      <c r="A790"/>
      <c r="B790"/>
      <c r="C790"/>
      <c r="D790"/>
      <c r="E790"/>
      <c r="F790"/>
      <c r="G790"/>
      <c r="H790"/>
      <c r="I790"/>
      <c r="J790"/>
      <c r="K790"/>
      <c r="L790"/>
      <c r="M790"/>
      <c r="N790"/>
      <c r="O790"/>
      <c r="P790"/>
      <c r="Q790"/>
      <c r="R790"/>
      <c r="S790"/>
      <c r="T790"/>
    </row>
    <row r="791" spans="1:20" x14ac:dyDescent="0.2">
      <c r="A791"/>
      <c r="B791"/>
      <c r="C791"/>
      <c r="D791"/>
      <c r="E791"/>
      <c r="F791"/>
      <c r="G791"/>
      <c r="H791"/>
      <c r="I791"/>
      <c r="J791"/>
      <c r="K791"/>
      <c r="L791"/>
      <c r="M791"/>
      <c r="N791"/>
      <c r="O791"/>
      <c r="P791"/>
      <c r="Q791"/>
      <c r="R791"/>
      <c r="S791"/>
      <c r="T791"/>
    </row>
    <row r="792" spans="1:20" x14ac:dyDescent="0.2">
      <c r="A792"/>
      <c r="B792"/>
      <c r="C792"/>
      <c r="D792"/>
      <c r="E792"/>
      <c r="F792"/>
      <c r="G792"/>
      <c r="H792"/>
      <c r="I792"/>
      <c r="J792"/>
      <c r="K792"/>
      <c r="L792"/>
      <c r="M792"/>
      <c r="N792"/>
      <c r="O792"/>
      <c r="P792"/>
      <c r="Q792"/>
      <c r="R792"/>
      <c r="S792"/>
      <c r="T792"/>
    </row>
    <row r="793" spans="1:20" x14ac:dyDescent="0.2">
      <c r="A793"/>
      <c r="B793"/>
      <c r="C793"/>
      <c r="D793"/>
      <c r="E793"/>
      <c r="F793"/>
      <c r="G793"/>
      <c r="H793"/>
      <c r="I793"/>
      <c r="J793"/>
      <c r="K793"/>
      <c r="L793"/>
      <c r="M793"/>
      <c r="N793"/>
      <c r="O793"/>
      <c r="P793"/>
      <c r="Q793"/>
      <c r="R793"/>
      <c r="S793"/>
      <c r="T793"/>
    </row>
    <row r="794" spans="1:20" x14ac:dyDescent="0.2">
      <c r="A794"/>
      <c r="B794"/>
      <c r="C794"/>
      <c r="D794"/>
      <c r="E794"/>
      <c r="F794"/>
      <c r="G794"/>
      <c r="H794"/>
      <c r="I794"/>
      <c r="J794"/>
      <c r="K794"/>
      <c r="L794"/>
      <c r="M794"/>
      <c r="N794"/>
      <c r="O794"/>
      <c r="P794"/>
      <c r="Q794"/>
      <c r="R794"/>
      <c r="S794"/>
      <c r="T794"/>
    </row>
    <row r="795" spans="1:20" x14ac:dyDescent="0.2">
      <c r="A795"/>
      <c r="B795"/>
      <c r="C795"/>
      <c r="D795"/>
      <c r="E795"/>
      <c r="F795"/>
      <c r="G795"/>
      <c r="H795"/>
      <c r="I795"/>
      <c r="J795"/>
      <c r="K795"/>
      <c r="L795"/>
      <c r="M795"/>
      <c r="N795"/>
      <c r="O795"/>
      <c r="P795"/>
      <c r="Q795"/>
      <c r="R795"/>
      <c r="S795"/>
      <c r="T795"/>
    </row>
    <row r="796" spans="1:20" x14ac:dyDescent="0.2">
      <c r="A796"/>
      <c r="B796"/>
      <c r="C796"/>
      <c r="D796"/>
      <c r="E796"/>
      <c r="F796"/>
      <c r="G796"/>
      <c r="H796"/>
      <c r="I796"/>
      <c r="J796"/>
      <c r="K796"/>
      <c r="L796"/>
      <c r="M796"/>
      <c r="N796"/>
      <c r="O796"/>
      <c r="P796"/>
      <c r="Q796"/>
      <c r="R796"/>
      <c r="S796"/>
      <c r="T796"/>
    </row>
    <row r="797" spans="1:20" x14ac:dyDescent="0.2">
      <c r="A797"/>
      <c r="B797"/>
      <c r="C797"/>
      <c r="D797"/>
      <c r="E797"/>
      <c r="F797"/>
      <c r="G797"/>
      <c r="H797"/>
      <c r="I797"/>
      <c r="J797"/>
      <c r="K797"/>
      <c r="L797"/>
      <c r="M797"/>
      <c r="N797"/>
      <c r="O797"/>
      <c r="P797"/>
      <c r="Q797"/>
      <c r="R797"/>
      <c r="S797"/>
      <c r="T797"/>
    </row>
    <row r="798" spans="1:20" x14ac:dyDescent="0.2">
      <c r="A798"/>
      <c r="B798"/>
      <c r="C798"/>
      <c r="D798"/>
      <c r="E798"/>
      <c r="F798"/>
      <c r="G798"/>
      <c r="H798"/>
      <c r="I798"/>
      <c r="J798"/>
      <c r="K798"/>
      <c r="L798"/>
      <c r="M798"/>
      <c r="N798"/>
      <c r="O798"/>
      <c r="P798"/>
      <c r="Q798"/>
      <c r="R798"/>
      <c r="S798"/>
      <c r="T798"/>
    </row>
    <row r="799" spans="1:20" x14ac:dyDescent="0.2">
      <c r="A799"/>
      <c r="B799"/>
      <c r="C799"/>
      <c r="D799"/>
      <c r="E799"/>
      <c r="F799"/>
      <c r="G799"/>
      <c r="H799"/>
      <c r="I799"/>
      <c r="J799"/>
      <c r="K799"/>
      <c r="L799"/>
      <c r="M799"/>
      <c r="N799"/>
      <c r="O799"/>
      <c r="P799"/>
      <c r="Q799"/>
      <c r="R799"/>
      <c r="S799"/>
      <c r="T799"/>
    </row>
    <row r="800" spans="1:20" x14ac:dyDescent="0.2">
      <c r="A800"/>
      <c r="B800"/>
      <c r="C800"/>
      <c r="D800"/>
      <c r="E800"/>
      <c r="F800"/>
      <c r="G800"/>
      <c r="H800"/>
      <c r="I800"/>
      <c r="J800"/>
      <c r="K800"/>
      <c r="L800"/>
      <c r="M800"/>
      <c r="N800"/>
      <c r="O800"/>
      <c r="P800"/>
      <c r="Q800"/>
      <c r="R800"/>
      <c r="S800"/>
      <c r="T800"/>
    </row>
    <row r="801" spans="1:20" x14ac:dyDescent="0.2">
      <c r="A801"/>
      <c r="B801"/>
      <c r="C801"/>
      <c r="D801"/>
      <c r="E801"/>
      <c r="F801"/>
      <c r="G801"/>
      <c r="H801"/>
      <c r="I801"/>
      <c r="J801"/>
      <c r="K801"/>
      <c r="L801"/>
      <c r="M801"/>
      <c r="N801"/>
      <c r="O801"/>
      <c r="P801"/>
      <c r="Q801"/>
      <c r="R801"/>
      <c r="S801"/>
      <c r="T801"/>
    </row>
    <row r="802" spans="1:20" x14ac:dyDescent="0.2">
      <c r="A802"/>
      <c r="B802"/>
      <c r="C802"/>
      <c r="D802"/>
      <c r="E802"/>
      <c r="F802"/>
      <c r="G802"/>
      <c r="H802"/>
      <c r="I802"/>
      <c r="J802"/>
      <c r="K802"/>
      <c r="L802"/>
      <c r="M802"/>
      <c r="N802"/>
      <c r="O802"/>
      <c r="P802"/>
      <c r="Q802"/>
      <c r="R802"/>
      <c r="S802"/>
      <c r="T802"/>
    </row>
    <row r="803" spans="1:20" x14ac:dyDescent="0.2">
      <c r="A803"/>
      <c r="B803"/>
      <c r="C803"/>
      <c r="D803"/>
      <c r="E803"/>
      <c r="F803"/>
      <c r="G803"/>
      <c r="H803"/>
      <c r="I803"/>
      <c r="J803"/>
      <c r="K803"/>
      <c r="L803"/>
      <c r="M803"/>
      <c r="N803"/>
      <c r="O803"/>
      <c r="P803"/>
      <c r="Q803"/>
      <c r="R803"/>
      <c r="S803"/>
      <c r="T803"/>
    </row>
    <row r="804" spans="1:20" x14ac:dyDescent="0.2">
      <c r="A804"/>
      <c r="B804"/>
      <c r="C804"/>
      <c r="D804"/>
      <c r="E804"/>
      <c r="F804"/>
      <c r="G804"/>
      <c r="H804"/>
      <c r="I804"/>
      <c r="J804"/>
      <c r="K804"/>
      <c r="L804"/>
      <c r="M804"/>
      <c r="N804"/>
      <c r="O804"/>
      <c r="P804"/>
      <c r="Q804"/>
      <c r="R804"/>
      <c r="S804"/>
      <c r="T804"/>
    </row>
    <row r="805" spans="1:20" x14ac:dyDescent="0.2">
      <c r="A805"/>
      <c r="B805"/>
      <c r="C805"/>
      <c r="D805"/>
      <c r="E805"/>
      <c r="F805"/>
      <c r="G805"/>
      <c r="H805"/>
      <c r="I805"/>
      <c r="J805"/>
      <c r="K805"/>
      <c r="L805"/>
      <c r="M805"/>
      <c r="N805"/>
      <c r="O805"/>
      <c r="P805"/>
      <c r="Q805"/>
      <c r="R805"/>
      <c r="S805"/>
      <c r="T805"/>
    </row>
    <row r="806" spans="1:20" x14ac:dyDescent="0.2">
      <c r="A806"/>
      <c r="B806"/>
      <c r="C806"/>
      <c r="D806"/>
      <c r="E806"/>
      <c r="F806"/>
      <c r="G806"/>
      <c r="H806"/>
      <c r="I806"/>
      <c r="J806"/>
      <c r="K806"/>
      <c r="L806"/>
      <c r="M806"/>
      <c r="N806"/>
      <c r="O806"/>
      <c r="P806"/>
      <c r="Q806"/>
      <c r="R806"/>
      <c r="S806"/>
      <c r="T806"/>
    </row>
    <row r="807" spans="1:20" x14ac:dyDescent="0.2">
      <c r="A807"/>
      <c r="B807"/>
      <c r="C807"/>
      <c r="D807"/>
      <c r="E807"/>
      <c r="F807"/>
      <c r="G807"/>
      <c r="H807"/>
      <c r="I807"/>
      <c r="J807"/>
      <c r="K807"/>
      <c r="L807"/>
      <c r="M807"/>
      <c r="N807"/>
      <c r="O807"/>
      <c r="P807"/>
      <c r="Q807"/>
      <c r="R807"/>
      <c r="S807"/>
      <c r="T807"/>
    </row>
    <row r="808" spans="1:20" x14ac:dyDescent="0.2">
      <c r="A808"/>
      <c r="B808"/>
      <c r="C808"/>
      <c r="D808"/>
      <c r="E808"/>
      <c r="F808"/>
      <c r="G808"/>
      <c r="H808"/>
      <c r="I808"/>
      <c r="J808"/>
      <c r="K808"/>
      <c r="L808"/>
      <c r="M808"/>
      <c r="N808"/>
      <c r="O808"/>
      <c r="P808"/>
      <c r="Q808"/>
      <c r="R808"/>
      <c r="S808"/>
      <c r="T808"/>
    </row>
    <row r="809" spans="1:20" x14ac:dyDescent="0.2">
      <c r="A809"/>
      <c r="B809"/>
      <c r="C809"/>
      <c r="D809"/>
      <c r="E809"/>
      <c r="F809"/>
      <c r="G809"/>
      <c r="H809"/>
      <c r="I809"/>
      <c r="J809"/>
      <c r="K809"/>
      <c r="L809"/>
      <c r="M809"/>
      <c r="N809"/>
      <c r="O809"/>
      <c r="P809"/>
      <c r="Q809"/>
      <c r="R809"/>
      <c r="S809"/>
      <c r="T809"/>
    </row>
    <row r="810" spans="1:20" x14ac:dyDescent="0.2">
      <c r="A810"/>
      <c r="B810"/>
      <c r="C810"/>
      <c r="D810"/>
      <c r="E810"/>
      <c r="F810"/>
      <c r="G810"/>
      <c r="H810"/>
      <c r="I810"/>
      <c r="J810"/>
      <c r="K810"/>
      <c r="L810"/>
      <c r="M810"/>
      <c r="N810"/>
      <c r="O810"/>
      <c r="P810"/>
      <c r="Q810"/>
      <c r="R810"/>
      <c r="S810"/>
      <c r="T810"/>
    </row>
    <row r="811" spans="1:20" x14ac:dyDescent="0.2">
      <c r="A811"/>
      <c r="B811"/>
      <c r="C811"/>
      <c r="D811"/>
      <c r="E811"/>
      <c r="F811"/>
      <c r="G811"/>
      <c r="H811"/>
      <c r="I811"/>
      <c r="J811"/>
      <c r="K811"/>
      <c r="L811"/>
      <c r="M811"/>
      <c r="N811"/>
      <c r="O811"/>
      <c r="P811"/>
      <c r="Q811"/>
      <c r="R811"/>
      <c r="S811"/>
      <c r="T811"/>
    </row>
    <row r="812" spans="1:20" x14ac:dyDescent="0.2">
      <c r="A812"/>
      <c r="B812"/>
      <c r="C812"/>
      <c r="D812"/>
      <c r="E812"/>
      <c r="F812"/>
      <c r="G812"/>
      <c r="H812"/>
      <c r="I812"/>
      <c r="J812"/>
      <c r="K812"/>
      <c r="L812"/>
      <c r="M812"/>
      <c r="N812"/>
      <c r="O812"/>
      <c r="P812"/>
      <c r="Q812"/>
      <c r="R812"/>
      <c r="S812"/>
      <c r="T812"/>
    </row>
    <row r="813" spans="1:20" x14ac:dyDescent="0.2">
      <c r="A813"/>
      <c r="B813"/>
      <c r="C813"/>
      <c r="D813"/>
      <c r="E813"/>
      <c r="F813"/>
      <c r="G813"/>
      <c r="H813"/>
      <c r="I813"/>
      <c r="J813"/>
      <c r="K813"/>
      <c r="L813"/>
      <c r="M813"/>
      <c r="N813"/>
      <c r="O813"/>
      <c r="P813"/>
      <c r="Q813"/>
      <c r="R813"/>
      <c r="S813"/>
      <c r="T813"/>
    </row>
    <row r="814" spans="1:20" x14ac:dyDescent="0.2">
      <c r="A814"/>
      <c r="B814"/>
      <c r="C814"/>
      <c r="D814"/>
      <c r="E814"/>
      <c r="F814"/>
      <c r="G814"/>
      <c r="H814"/>
      <c r="I814"/>
      <c r="J814"/>
      <c r="K814"/>
      <c r="L814"/>
      <c r="M814"/>
      <c r="N814"/>
      <c r="O814"/>
      <c r="P814"/>
      <c r="Q814"/>
      <c r="R814"/>
      <c r="S814"/>
      <c r="T814"/>
    </row>
    <row r="815" spans="1:20" x14ac:dyDescent="0.2">
      <c r="A815"/>
      <c r="B815"/>
      <c r="C815"/>
      <c r="D815"/>
      <c r="E815"/>
      <c r="F815"/>
      <c r="G815"/>
      <c r="H815"/>
      <c r="I815"/>
      <c r="J815"/>
      <c r="K815"/>
      <c r="L815"/>
      <c r="M815"/>
      <c r="N815"/>
      <c r="O815"/>
      <c r="P815"/>
      <c r="Q815"/>
      <c r="R815"/>
      <c r="S815"/>
      <c r="T815"/>
    </row>
    <row r="816" spans="1:20" x14ac:dyDescent="0.2">
      <c r="A816"/>
      <c r="B816"/>
      <c r="C816"/>
      <c r="D816"/>
      <c r="E816"/>
      <c r="F816"/>
      <c r="G816"/>
      <c r="H816"/>
      <c r="I816"/>
      <c r="J816"/>
      <c r="K816"/>
      <c r="L816"/>
      <c r="M816"/>
      <c r="N816"/>
      <c r="O816"/>
      <c r="P816"/>
      <c r="Q816"/>
      <c r="R816"/>
      <c r="S816"/>
      <c r="T816"/>
    </row>
    <row r="817" spans="1:20" x14ac:dyDescent="0.2">
      <c r="A817"/>
      <c r="B817"/>
      <c r="C817"/>
      <c r="D817"/>
      <c r="E817"/>
      <c r="F817"/>
      <c r="G817"/>
      <c r="H817"/>
      <c r="I817"/>
      <c r="J817"/>
      <c r="K817"/>
      <c r="L817"/>
      <c r="M817"/>
      <c r="N817"/>
      <c r="O817"/>
      <c r="P817"/>
      <c r="Q817"/>
      <c r="R817"/>
      <c r="S817"/>
      <c r="T817"/>
    </row>
    <row r="818" spans="1:20" x14ac:dyDescent="0.2">
      <c r="A818"/>
      <c r="B818"/>
      <c r="C818"/>
      <c r="D818"/>
      <c r="E818"/>
      <c r="F818"/>
      <c r="G818"/>
      <c r="H818"/>
      <c r="I818"/>
      <c r="J818"/>
      <c r="K818"/>
      <c r="L818"/>
      <c r="M818"/>
      <c r="N818"/>
      <c r="O818"/>
      <c r="P818"/>
      <c r="Q818"/>
      <c r="R818"/>
      <c r="S818"/>
      <c r="T818"/>
    </row>
    <row r="819" spans="1:20" x14ac:dyDescent="0.2">
      <c r="A819"/>
      <c r="B819"/>
      <c r="C819"/>
      <c r="D819"/>
      <c r="E819"/>
      <c r="F819"/>
      <c r="G819"/>
      <c r="H819"/>
      <c r="I819"/>
      <c r="J819"/>
      <c r="K819"/>
      <c r="L819"/>
      <c r="M819"/>
      <c r="N819"/>
      <c r="O819"/>
      <c r="P819"/>
      <c r="Q819"/>
      <c r="R819"/>
      <c r="S819"/>
      <c r="T819"/>
    </row>
    <row r="820" spans="1:20" x14ac:dyDescent="0.2">
      <c r="A820"/>
      <c r="B820"/>
      <c r="C820"/>
      <c r="D820"/>
      <c r="E820"/>
      <c r="F820"/>
      <c r="G820"/>
      <c r="H820"/>
      <c r="I820"/>
      <c r="J820"/>
      <c r="K820"/>
      <c r="L820"/>
      <c r="M820"/>
      <c r="N820"/>
      <c r="O820"/>
      <c r="P820"/>
      <c r="Q820"/>
      <c r="R820"/>
      <c r="S820"/>
      <c r="T820"/>
    </row>
    <row r="821" spans="1:20" x14ac:dyDescent="0.2">
      <c r="A821"/>
      <c r="B821"/>
      <c r="C821"/>
      <c r="D821"/>
      <c r="E821"/>
      <c r="F821"/>
      <c r="G821"/>
      <c r="H821"/>
      <c r="I821"/>
      <c r="J821"/>
      <c r="K821"/>
      <c r="L821"/>
      <c r="M821"/>
      <c r="N821"/>
      <c r="O821"/>
      <c r="P821"/>
      <c r="Q821"/>
      <c r="R821"/>
      <c r="S821"/>
      <c r="T821"/>
    </row>
    <row r="822" spans="1:20" x14ac:dyDescent="0.2">
      <c r="A822"/>
      <c r="B822"/>
      <c r="C822"/>
      <c r="D822"/>
      <c r="E822"/>
      <c r="F822"/>
      <c r="G822"/>
      <c r="H822"/>
      <c r="I822"/>
      <c r="J822"/>
      <c r="K822"/>
      <c r="L822"/>
      <c r="M822"/>
      <c r="N822"/>
      <c r="O822"/>
      <c r="P822"/>
      <c r="Q822"/>
      <c r="R822"/>
      <c r="S822"/>
      <c r="T822"/>
    </row>
    <row r="823" spans="1:20" x14ac:dyDescent="0.2">
      <c r="A823"/>
      <c r="B823"/>
      <c r="C823"/>
      <c r="D823"/>
      <c r="E823"/>
      <c r="F823"/>
      <c r="G823"/>
      <c r="H823"/>
      <c r="I823"/>
      <c r="J823"/>
      <c r="K823"/>
      <c r="L823"/>
      <c r="M823"/>
      <c r="N823"/>
      <c r="O823"/>
      <c r="P823"/>
      <c r="Q823"/>
      <c r="R823"/>
      <c r="S823"/>
      <c r="T823"/>
    </row>
    <row r="824" spans="1:20" x14ac:dyDescent="0.2">
      <c r="A824"/>
      <c r="B824"/>
      <c r="C824"/>
      <c r="D824"/>
      <c r="E824"/>
      <c r="F824"/>
      <c r="G824"/>
      <c r="H824"/>
      <c r="I824"/>
      <c r="J824"/>
      <c r="K824"/>
      <c r="L824"/>
      <c r="M824"/>
      <c r="N824"/>
      <c r="O824"/>
      <c r="P824"/>
      <c r="Q824"/>
      <c r="R824"/>
      <c r="S824"/>
      <c r="T824"/>
    </row>
    <row r="825" spans="1:20" x14ac:dyDescent="0.2">
      <c r="A825"/>
      <c r="B825"/>
      <c r="C825"/>
      <c r="D825"/>
      <c r="E825"/>
      <c r="F825"/>
      <c r="G825"/>
      <c r="H825"/>
      <c r="I825"/>
      <c r="J825"/>
      <c r="K825"/>
      <c r="L825"/>
      <c r="M825"/>
      <c r="N825"/>
      <c r="O825"/>
      <c r="P825"/>
      <c r="Q825"/>
      <c r="R825"/>
      <c r="S825"/>
      <c r="T825"/>
    </row>
    <row r="826" spans="1:20" x14ac:dyDescent="0.2">
      <c r="A826"/>
      <c r="B826"/>
      <c r="C826"/>
      <c r="D826"/>
      <c r="E826"/>
      <c r="F826"/>
      <c r="G826"/>
      <c r="H826"/>
      <c r="I826"/>
      <c r="J826"/>
      <c r="K826"/>
      <c r="L826"/>
      <c r="M826"/>
      <c r="N826"/>
      <c r="O826"/>
      <c r="P826"/>
      <c r="Q826"/>
      <c r="R826"/>
      <c r="S826"/>
      <c r="T826"/>
    </row>
    <row r="827" spans="1:20" x14ac:dyDescent="0.2">
      <c r="A827"/>
      <c r="B827"/>
      <c r="C827"/>
      <c r="D827"/>
      <c r="E827"/>
      <c r="F827"/>
      <c r="G827"/>
      <c r="H827"/>
      <c r="I827"/>
      <c r="J827"/>
      <c r="K827"/>
      <c r="L827"/>
      <c r="M827"/>
      <c r="N827"/>
      <c r="O827"/>
      <c r="P827"/>
      <c r="Q827"/>
      <c r="R827"/>
      <c r="S827"/>
      <c r="T827"/>
    </row>
    <row r="828" spans="1:20" x14ac:dyDescent="0.2">
      <c r="A828"/>
      <c r="B828"/>
      <c r="C828"/>
      <c r="D828"/>
      <c r="E828"/>
      <c r="F828"/>
      <c r="G828"/>
      <c r="H828"/>
      <c r="I828"/>
      <c r="J828"/>
      <c r="K828"/>
      <c r="L828"/>
      <c r="M828"/>
      <c r="N828"/>
      <c r="O828"/>
      <c r="P828"/>
      <c r="Q828"/>
      <c r="R828"/>
      <c r="S828"/>
      <c r="T828"/>
    </row>
    <row r="829" spans="1:20" x14ac:dyDescent="0.2">
      <c r="A829"/>
      <c r="B829"/>
      <c r="C829"/>
      <c r="D829"/>
      <c r="E829"/>
      <c r="F829"/>
      <c r="G829"/>
      <c r="H829"/>
      <c r="I829"/>
      <c r="J829"/>
      <c r="K829"/>
      <c r="L829"/>
      <c r="M829"/>
      <c r="N829"/>
      <c r="O829"/>
      <c r="P829"/>
      <c r="Q829"/>
      <c r="R829"/>
      <c r="S829"/>
      <c r="T829"/>
    </row>
    <row r="830" spans="1:20" x14ac:dyDescent="0.2">
      <c r="A830"/>
      <c r="B830"/>
      <c r="C830"/>
      <c r="D830"/>
      <c r="E830"/>
      <c r="F830"/>
      <c r="G830"/>
      <c r="H830"/>
      <c r="I830"/>
      <c r="J830"/>
      <c r="K830"/>
      <c r="L830"/>
      <c r="M830"/>
      <c r="N830"/>
      <c r="O830"/>
      <c r="P830"/>
      <c r="Q830"/>
      <c r="R830"/>
      <c r="S830"/>
      <c r="T830"/>
    </row>
    <row r="831" spans="1:20" x14ac:dyDescent="0.2">
      <c r="A831"/>
      <c r="B831"/>
      <c r="C831"/>
      <c r="D831"/>
      <c r="E831"/>
      <c r="F831"/>
      <c r="G831"/>
      <c r="H831"/>
      <c r="I831"/>
      <c r="J831"/>
      <c r="K831"/>
      <c r="L831"/>
      <c r="M831"/>
      <c r="N831"/>
      <c r="O831"/>
      <c r="P831"/>
      <c r="Q831"/>
      <c r="R831"/>
      <c r="S831"/>
      <c r="T831"/>
    </row>
    <row r="832" spans="1:20" x14ac:dyDescent="0.2">
      <c r="A832"/>
      <c r="B832"/>
      <c r="C832"/>
      <c r="D832"/>
      <c r="E832"/>
      <c r="F832"/>
      <c r="G832"/>
      <c r="H832"/>
      <c r="I832"/>
      <c r="J832"/>
      <c r="K832"/>
      <c r="L832"/>
      <c r="M832"/>
      <c r="N832"/>
      <c r="O832"/>
      <c r="P832"/>
      <c r="Q832"/>
      <c r="R832"/>
      <c r="S832"/>
      <c r="T832"/>
    </row>
    <row r="833" spans="1:20" x14ac:dyDescent="0.2">
      <c r="A833"/>
      <c r="B833"/>
      <c r="C833"/>
      <c r="D833"/>
      <c r="E833"/>
      <c r="F833"/>
      <c r="G833"/>
      <c r="H833"/>
      <c r="I833"/>
      <c r="J833"/>
      <c r="K833"/>
      <c r="L833"/>
      <c r="M833"/>
      <c r="N833"/>
      <c r="O833"/>
      <c r="P833"/>
      <c r="Q833"/>
      <c r="R833"/>
      <c r="S833"/>
      <c r="T833"/>
    </row>
    <row r="834" spans="1:20" x14ac:dyDescent="0.2">
      <c r="A834"/>
      <c r="B834"/>
      <c r="C834"/>
      <c r="D834"/>
      <c r="E834"/>
      <c r="F834"/>
      <c r="G834"/>
      <c r="H834"/>
      <c r="I834"/>
      <c r="J834"/>
      <c r="K834"/>
      <c r="L834"/>
      <c r="M834"/>
      <c r="N834"/>
      <c r="O834"/>
      <c r="P834"/>
      <c r="Q834"/>
      <c r="R834"/>
      <c r="S834"/>
      <c r="T834"/>
    </row>
    <row r="835" spans="1:20" x14ac:dyDescent="0.2">
      <c r="A835"/>
      <c r="B835"/>
      <c r="C835"/>
      <c r="D835"/>
      <c r="E835"/>
      <c r="F835"/>
      <c r="G835"/>
      <c r="H835"/>
      <c r="I835"/>
      <c r="J835"/>
      <c r="K835"/>
      <c r="L835"/>
      <c r="M835"/>
      <c r="N835"/>
      <c r="O835"/>
      <c r="P835"/>
      <c r="Q835"/>
      <c r="R835"/>
      <c r="S835"/>
      <c r="T835"/>
    </row>
    <row r="836" spans="1:20" x14ac:dyDescent="0.2">
      <c r="A836"/>
      <c r="B836"/>
      <c r="C836"/>
      <c r="D836"/>
      <c r="E836"/>
      <c r="F836"/>
      <c r="G836"/>
      <c r="H836"/>
      <c r="I836"/>
      <c r="J836"/>
      <c r="K836"/>
      <c r="L836"/>
      <c r="M836"/>
      <c r="N836"/>
      <c r="O836"/>
      <c r="P836"/>
      <c r="Q836"/>
      <c r="R836"/>
      <c r="S836"/>
      <c r="T836"/>
    </row>
    <row r="837" spans="1:20" x14ac:dyDescent="0.2">
      <c r="A837"/>
      <c r="B837"/>
      <c r="C837"/>
      <c r="D837"/>
      <c r="E837"/>
      <c r="F837"/>
      <c r="G837"/>
      <c r="H837"/>
      <c r="I837"/>
      <c r="J837"/>
      <c r="K837"/>
      <c r="L837"/>
      <c r="M837"/>
      <c r="N837"/>
      <c r="O837"/>
      <c r="P837"/>
      <c r="Q837"/>
      <c r="R837"/>
      <c r="S837"/>
      <c r="T837"/>
    </row>
    <row r="838" spans="1:20" x14ac:dyDescent="0.2">
      <c r="A838"/>
      <c r="B838"/>
      <c r="C838"/>
      <c r="D838"/>
      <c r="E838"/>
      <c r="F838"/>
      <c r="G838"/>
      <c r="H838"/>
      <c r="I838"/>
      <c r="J838"/>
      <c r="K838"/>
      <c r="L838"/>
      <c r="M838"/>
      <c r="N838"/>
      <c r="O838"/>
      <c r="P838"/>
      <c r="Q838"/>
      <c r="R838"/>
      <c r="S838"/>
      <c r="T838"/>
    </row>
    <row r="839" spans="1:20" x14ac:dyDescent="0.2">
      <c r="A839"/>
      <c r="B839"/>
      <c r="C839"/>
      <c r="D839"/>
      <c r="E839"/>
      <c r="F839"/>
      <c r="G839"/>
      <c r="H839"/>
      <c r="I839"/>
      <c r="J839"/>
      <c r="K839"/>
      <c r="L839"/>
      <c r="M839"/>
      <c r="N839"/>
      <c r="O839"/>
      <c r="P839"/>
      <c r="Q839"/>
      <c r="R839"/>
      <c r="S839"/>
      <c r="T839"/>
    </row>
    <row r="840" spans="1:20" x14ac:dyDescent="0.2">
      <c r="A840"/>
      <c r="B840"/>
      <c r="C840"/>
      <c r="D840"/>
      <c r="E840"/>
      <c r="F840"/>
      <c r="G840"/>
      <c r="H840"/>
      <c r="I840"/>
      <c r="J840"/>
      <c r="K840"/>
      <c r="L840"/>
      <c r="M840"/>
      <c r="N840"/>
      <c r="O840"/>
      <c r="P840"/>
      <c r="Q840"/>
      <c r="R840"/>
      <c r="S840"/>
      <c r="T840"/>
    </row>
    <row r="841" spans="1:20" x14ac:dyDescent="0.2">
      <c r="A841"/>
      <c r="B841"/>
      <c r="C841"/>
      <c r="D841"/>
      <c r="E841"/>
      <c r="F841"/>
      <c r="G841"/>
      <c r="H841"/>
      <c r="I841"/>
      <c r="J841"/>
      <c r="K841"/>
      <c r="L841"/>
      <c r="M841"/>
      <c r="N841"/>
      <c r="O841"/>
      <c r="P841"/>
      <c r="Q841"/>
      <c r="R841"/>
      <c r="S841"/>
      <c r="T841"/>
    </row>
    <row r="842" spans="1:20" x14ac:dyDescent="0.2">
      <c r="A842"/>
      <c r="B842"/>
      <c r="C842"/>
      <c r="D842"/>
      <c r="E842"/>
      <c r="F842"/>
      <c r="G842"/>
      <c r="H842"/>
      <c r="I842"/>
      <c r="J842"/>
      <c r="K842"/>
      <c r="L842"/>
      <c r="M842"/>
      <c r="N842"/>
      <c r="O842"/>
      <c r="P842"/>
      <c r="Q842"/>
      <c r="R842"/>
      <c r="S842"/>
      <c r="T842"/>
    </row>
    <row r="843" spans="1:20" x14ac:dyDescent="0.2">
      <c r="A843"/>
      <c r="B843"/>
      <c r="C843"/>
      <c r="D843"/>
      <c r="E843"/>
      <c r="F843"/>
      <c r="G843"/>
      <c r="H843"/>
      <c r="I843"/>
      <c r="J843"/>
      <c r="K843"/>
      <c r="L843"/>
      <c r="M843"/>
      <c r="N843"/>
      <c r="O843"/>
      <c r="P843"/>
      <c r="Q843"/>
      <c r="R843"/>
      <c r="S843"/>
      <c r="T843"/>
    </row>
    <row r="844" spans="1:20" x14ac:dyDescent="0.2">
      <c r="A844"/>
      <c r="B844"/>
      <c r="C844"/>
      <c r="D844"/>
      <c r="E844"/>
      <c r="F844"/>
      <c r="G844"/>
      <c r="H844"/>
      <c r="I844"/>
      <c r="J844"/>
      <c r="K844"/>
      <c r="L844"/>
      <c r="M844"/>
      <c r="N844"/>
      <c r="O844"/>
      <c r="P844"/>
      <c r="Q844"/>
      <c r="R844"/>
      <c r="S844"/>
      <c r="T844"/>
    </row>
    <row r="845" spans="1:20" x14ac:dyDescent="0.2">
      <c r="A845"/>
      <c r="B845"/>
      <c r="C845"/>
      <c r="D845"/>
      <c r="E845"/>
      <c r="F845"/>
      <c r="G845"/>
      <c r="H845"/>
      <c r="I845"/>
      <c r="J845"/>
      <c r="K845"/>
      <c r="L845"/>
      <c r="M845"/>
      <c r="N845"/>
      <c r="O845"/>
      <c r="P845"/>
      <c r="Q845"/>
      <c r="R845"/>
      <c r="S845"/>
      <c r="T845"/>
    </row>
    <row r="846" spans="1:20" x14ac:dyDescent="0.2">
      <c r="A846"/>
      <c r="B846"/>
      <c r="C846"/>
      <c r="D846"/>
      <c r="E846"/>
      <c r="F846"/>
      <c r="G846"/>
      <c r="H846"/>
      <c r="I846"/>
      <c r="J846"/>
      <c r="K846"/>
      <c r="L846"/>
      <c r="M846"/>
      <c r="N846"/>
      <c r="O846"/>
      <c r="P846"/>
      <c r="Q846"/>
      <c r="R846"/>
      <c r="S846"/>
      <c r="T846"/>
    </row>
    <row r="847" spans="1:20" x14ac:dyDescent="0.2">
      <c r="A847"/>
      <c r="B847"/>
      <c r="C847"/>
      <c r="D847"/>
      <c r="E847"/>
      <c r="F847"/>
      <c r="G847"/>
      <c r="H847"/>
      <c r="I847"/>
      <c r="J847"/>
      <c r="K847"/>
      <c r="L847"/>
      <c r="M847"/>
      <c r="N847"/>
      <c r="O847"/>
      <c r="P847"/>
      <c r="Q847"/>
      <c r="R847"/>
      <c r="S847"/>
      <c r="T847"/>
    </row>
    <row r="848" spans="1:20" x14ac:dyDescent="0.2">
      <c r="A848"/>
      <c r="B848"/>
      <c r="C848"/>
      <c r="D848"/>
      <c r="E848"/>
      <c r="F848"/>
      <c r="G848"/>
      <c r="H848"/>
      <c r="I848"/>
      <c r="J848"/>
      <c r="K848"/>
      <c r="L848"/>
      <c r="M848"/>
      <c r="N848"/>
      <c r="O848"/>
      <c r="P848"/>
      <c r="Q848"/>
      <c r="R848"/>
      <c r="S848"/>
      <c r="T848"/>
    </row>
    <row r="849" spans="1:20" x14ac:dyDescent="0.2">
      <c r="A849"/>
      <c r="B849"/>
      <c r="C849"/>
      <c r="D849"/>
      <c r="E849"/>
      <c r="F849"/>
      <c r="G849"/>
      <c r="H849"/>
      <c r="I849"/>
      <c r="J849"/>
      <c r="K849"/>
      <c r="L849"/>
      <c r="M849"/>
      <c r="N849"/>
      <c r="O849"/>
      <c r="P849"/>
      <c r="Q849"/>
      <c r="R849"/>
      <c r="S849"/>
      <c r="T849"/>
    </row>
  </sheetData>
  <mergeCells count="123">
    <mergeCell ref="K326:K327"/>
    <mergeCell ref="L326:L327"/>
    <mergeCell ref="M326:M327"/>
    <mergeCell ref="N326:N327"/>
    <mergeCell ref="O326:O327"/>
    <mergeCell ref="P326:P327"/>
    <mergeCell ref="Q326:Q327"/>
    <mergeCell ref="A326:A327"/>
    <mergeCell ref="B326:B327"/>
    <mergeCell ref="C326:C327"/>
    <mergeCell ref="D326:D327"/>
    <mergeCell ref="E326:E327"/>
    <mergeCell ref="F326:F327"/>
    <mergeCell ref="G326:G327"/>
    <mergeCell ref="A298:A299"/>
    <mergeCell ref="B298:B299"/>
    <mergeCell ref="C298:C299"/>
    <mergeCell ref="D298:D299"/>
    <mergeCell ref="M270:M271"/>
    <mergeCell ref="N270:N271"/>
    <mergeCell ref="O270:O271"/>
    <mergeCell ref="A270:A271"/>
    <mergeCell ref="B270:B271"/>
    <mergeCell ref="M298:M299"/>
    <mergeCell ref="N298:N299"/>
    <mergeCell ref="O298:O299"/>
    <mergeCell ref="P298:P299"/>
    <mergeCell ref="Q270:Q271"/>
    <mergeCell ref="Q298:Q299"/>
    <mergeCell ref="E298:E299"/>
    <mergeCell ref="F298:F299"/>
    <mergeCell ref="G298:G299"/>
    <mergeCell ref="K298:K299"/>
    <mergeCell ref="L298:L299"/>
    <mergeCell ref="K270:K271"/>
    <mergeCell ref="L270:L271"/>
    <mergeCell ref="L243:L244"/>
    <mergeCell ref="M243:M244"/>
    <mergeCell ref="P270:P271"/>
    <mergeCell ref="E270:E271"/>
    <mergeCell ref="F270:F271"/>
    <mergeCell ref="G270:G271"/>
    <mergeCell ref="C270:C271"/>
    <mergeCell ref="D270:D271"/>
    <mergeCell ref="N243:N244"/>
    <mergeCell ref="A144:G144"/>
    <mergeCell ref="B147:B148"/>
    <mergeCell ref="C147:C148"/>
    <mergeCell ref="A218:A219"/>
    <mergeCell ref="A195:A196"/>
    <mergeCell ref="A243:A244"/>
    <mergeCell ref="F243:F244"/>
    <mergeCell ref="G243:G244"/>
    <mergeCell ref="B243:B244"/>
    <mergeCell ref="F195:F196"/>
    <mergeCell ref="G195:G196"/>
    <mergeCell ref="B169:B170"/>
    <mergeCell ref="C169:C170"/>
    <mergeCell ref="D169:D170"/>
    <mergeCell ref="E169:E170"/>
    <mergeCell ref="C243:C244"/>
    <mergeCell ref="D243:D244"/>
    <mergeCell ref="E243:E244"/>
    <mergeCell ref="E218:E219"/>
    <mergeCell ref="F218:F219"/>
    <mergeCell ref="G218:G219"/>
    <mergeCell ref="N147:N148"/>
    <mergeCell ref="L169:L170"/>
    <mergeCell ref="M169:M170"/>
    <mergeCell ref="N169:N170"/>
    <mergeCell ref="N195:N196"/>
    <mergeCell ref="L195:L196"/>
    <mergeCell ref="M195:M196"/>
    <mergeCell ref="N218:N219"/>
    <mergeCell ref="A215:G215"/>
    <mergeCell ref="L218:L219"/>
    <mergeCell ref="M218:M219"/>
    <mergeCell ref="K218:K219"/>
    <mergeCell ref="K195:K196"/>
    <mergeCell ref="K215:Q215"/>
    <mergeCell ref="A147:A148"/>
    <mergeCell ref="A169:A170"/>
    <mergeCell ref="D147:D148"/>
    <mergeCell ref="E147:E148"/>
    <mergeCell ref="L147:L148"/>
    <mergeCell ref="M147:M148"/>
    <mergeCell ref="F147:F148"/>
    <mergeCell ref="G147:G148"/>
    <mergeCell ref="F169:F170"/>
    <mergeCell ref="G169:G170"/>
    <mergeCell ref="K147:K148"/>
    <mergeCell ref="K169:K170"/>
    <mergeCell ref="B195:B196"/>
    <mergeCell ref="C195:C196"/>
    <mergeCell ref="D195:D196"/>
    <mergeCell ref="E195:E196"/>
    <mergeCell ref="B218:B219"/>
    <mergeCell ref="C218:C219"/>
    <mergeCell ref="D218:D219"/>
    <mergeCell ref="A240:G240"/>
    <mergeCell ref="K240:Q240"/>
    <mergeCell ref="A267:G267"/>
    <mergeCell ref="K267:Q267"/>
    <mergeCell ref="A295:G295"/>
    <mergeCell ref="K295:Q295"/>
    <mergeCell ref="A323:G323"/>
    <mergeCell ref="K323:Q323"/>
    <mergeCell ref="O147:O148"/>
    <mergeCell ref="P147:P148"/>
    <mergeCell ref="Q147:Q148"/>
    <mergeCell ref="Q169:Q170"/>
    <mergeCell ref="O243:O244"/>
    <mergeCell ref="P243:P244"/>
    <mergeCell ref="O169:O170"/>
    <mergeCell ref="P169:P170"/>
    <mergeCell ref="Q195:Q196"/>
    <mergeCell ref="Q218:Q219"/>
    <mergeCell ref="Q243:Q244"/>
    <mergeCell ref="O195:O196"/>
    <mergeCell ref="P195:P196"/>
    <mergeCell ref="O218:O219"/>
    <mergeCell ref="P218:P219"/>
    <mergeCell ref="K243:K244"/>
  </mergeCells>
  <pageMargins left="0.78740157480314965" right="0.78740157480314965" top="0.98425196850393704" bottom="0.98425196850393704" header="0" footer="0"/>
  <pageSetup paperSize="9" orientation="portrait" verticalDpi="30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96"/>
  <sheetViews>
    <sheetView showGridLines="0" topLeftCell="A237" zoomScaleNormal="100" workbookViewId="0">
      <selection activeCell="A237" sqref="A237:H237"/>
    </sheetView>
  </sheetViews>
  <sheetFormatPr baseColWidth="10" defaultRowHeight="12.75" x14ac:dyDescent="0.2"/>
  <cols>
    <col min="1" max="1" width="38.42578125" style="101" customWidth="1"/>
    <col min="2" max="2" width="12.42578125" style="101" customWidth="1"/>
    <col min="3" max="3" width="11.5703125" style="101" customWidth="1"/>
    <col min="4" max="4" width="4.5703125" style="201" customWidth="1"/>
    <col min="5" max="5" width="5.42578125" style="201" customWidth="1"/>
    <col min="6" max="6" width="2.85546875" style="201" customWidth="1"/>
    <col min="7" max="7" width="5.28515625" style="201" customWidth="1"/>
    <col min="8" max="9" width="5.42578125" style="201" customWidth="1"/>
    <col min="10" max="11" width="4.7109375" style="201" customWidth="1"/>
    <col min="12" max="12" width="3" style="201" customWidth="1"/>
    <col min="13" max="14" width="5.42578125" style="201" customWidth="1"/>
    <col min="15" max="16384" width="11.42578125" style="201"/>
  </cols>
  <sheetData>
    <row r="1" spans="1:23" ht="13.5" hidden="1" x14ac:dyDescent="0.2">
      <c r="A1" s="100" t="s">
        <v>210</v>
      </c>
      <c r="B1" s="196"/>
      <c r="C1" s="196"/>
    </row>
    <row r="2" spans="1:23" s="116" customFormat="1" ht="9" hidden="1" x14ac:dyDescent="0.15">
      <c r="A2" s="197"/>
      <c r="B2" s="196"/>
      <c r="C2" s="196"/>
    </row>
    <row r="3" spans="1:23" s="116" customFormat="1" ht="29.25" hidden="1" customHeight="1" x14ac:dyDescent="0.15">
      <c r="A3" s="663" t="s">
        <v>63</v>
      </c>
      <c r="B3" s="665" t="s">
        <v>64</v>
      </c>
      <c r="C3" s="665" t="s">
        <v>65</v>
      </c>
      <c r="D3" s="678" t="s">
        <v>66</v>
      </c>
      <c r="E3" s="678"/>
      <c r="F3" s="248"/>
      <c r="G3" s="678" t="s">
        <v>67</v>
      </c>
      <c r="H3" s="678"/>
      <c r="I3" s="8"/>
      <c r="K3" s="293"/>
      <c r="L3" s="293"/>
    </row>
    <row r="4" spans="1:23" s="116" customFormat="1" ht="12" hidden="1" customHeight="1" x14ac:dyDescent="0.25">
      <c r="A4" s="664"/>
      <c r="B4" s="666"/>
      <c r="C4" s="666"/>
      <c r="D4" s="249" t="s">
        <v>68</v>
      </c>
      <c r="E4" s="249" t="s">
        <v>69</v>
      </c>
      <c r="F4" s="249"/>
      <c r="G4" s="249" t="s">
        <v>70</v>
      </c>
      <c r="H4" s="249" t="s">
        <v>71</v>
      </c>
      <c r="I4" s="249"/>
    </row>
    <row r="5" spans="1:23" s="116" customFormat="1" ht="6.75" hidden="1" customHeight="1" x14ac:dyDescent="0.25">
      <c r="A5" s="664"/>
      <c r="B5" s="667"/>
      <c r="C5" s="667"/>
      <c r="D5" s="250"/>
      <c r="E5" s="250"/>
      <c r="F5" s="250"/>
      <c r="G5" s="250"/>
      <c r="H5" s="250"/>
      <c r="I5" s="249"/>
      <c r="K5" s="293"/>
      <c r="L5" s="293"/>
    </row>
    <row r="6" spans="1:23" s="116" customFormat="1" ht="12" hidden="1" customHeight="1" x14ac:dyDescent="0.25">
      <c r="A6" s="373" t="s">
        <v>72</v>
      </c>
      <c r="B6" s="368"/>
      <c r="C6" s="368"/>
      <c r="D6" s="366"/>
      <c r="E6" s="366"/>
      <c r="F6" s="366"/>
      <c r="G6" s="366"/>
      <c r="H6" s="366"/>
      <c r="I6" s="366"/>
    </row>
    <row r="7" spans="1:23" s="116" customFormat="1" ht="11.25" hidden="1" customHeight="1" x14ac:dyDescent="0.25">
      <c r="A7" s="251" t="s">
        <v>73</v>
      </c>
      <c r="B7" s="369" t="s">
        <v>188</v>
      </c>
      <c r="C7" s="369" t="s">
        <v>74</v>
      </c>
      <c r="D7" s="370">
        <v>798</v>
      </c>
      <c r="E7" s="370">
        <v>5.3</v>
      </c>
      <c r="F7" s="370"/>
      <c r="G7" s="370">
        <v>5249.3</v>
      </c>
      <c r="H7" s="370">
        <v>9.6</v>
      </c>
      <c r="I7" s="370"/>
      <c r="J7" s="202"/>
      <c r="V7" s="202"/>
      <c r="W7" s="202"/>
    </row>
    <row r="8" spans="1:23" s="116" customFormat="1" ht="11.25" hidden="1" customHeight="1" x14ac:dyDescent="0.25">
      <c r="A8" s="251"/>
      <c r="B8" s="369" t="s">
        <v>75</v>
      </c>
      <c r="C8" s="369" t="s">
        <v>74</v>
      </c>
      <c r="D8" s="370">
        <v>201.4</v>
      </c>
      <c r="E8" s="370">
        <v>1.4</v>
      </c>
      <c r="F8" s="370"/>
      <c r="G8" s="370">
        <v>1657.8</v>
      </c>
      <c r="H8" s="370">
        <v>3</v>
      </c>
      <c r="I8" s="370"/>
      <c r="J8" s="202"/>
      <c r="V8" s="202"/>
      <c r="W8" s="202"/>
    </row>
    <row r="9" spans="1:23" s="116" customFormat="1" ht="11.25" hidden="1" customHeight="1" x14ac:dyDescent="0.25">
      <c r="A9" s="251" t="s">
        <v>76</v>
      </c>
      <c r="B9" s="369" t="s">
        <v>77</v>
      </c>
      <c r="C9" s="369" t="s">
        <v>78</v>
      </c>
      <c r="D9" s="370">
        <v>258.39999999999998</v>
      </c>
      <c r="E9" s="370">
        <v>1.7</v>
      </c>
      <c r="F9" s="370"/>
      <c r="G9" s="370">
        <v>1148.0999999999999</v>
      </c>
      <c r="H9" s="370">
        <v>2.1</v>
      </c>
      <c r="I9" s="370"/>
      <c r="J9" s="202"/>
      <c r="V9" s="202"/>
      <c r="W9" s="202"/>
    </row>
    <row r="10" spans="1:23" s="116" customFormat="1" ht="11.25" hidden="1" customHeight="1" x14ac:dyDescent="0.25">
      <c r="A10" s="251"/>
      <c r="B10" s="369" t="s">
        <v>79</v>
      </c>
      <c r="C10" s="369" t="s">
        <v>78</v>
      </c>
      <c r="D10" s="370">
        <v>120</v>
      </c>
      <c r="E10" s="370">
        <v>0.8</v>
      </c>
      <c r="F10" s="370"/>
      <c r="G10" s="370">
        <v>869.1</v>
      </c>
      <c r="H10" s="370">
        <v>1.6</v>
      </c>
      <c r="I10" s="370"/>
      <c r="J10" s="202"/>
      <c r="V10" s="202"/>
      <c r="W10" s="202"/>
    </row>
    <row r="11" spans="1:23" s="116" customFormat="1" ht="11.25" hidden="1" customHeight="1" x14ac:dyDescent="0.25">
      <c r="A11" s="251" t="s">
        <v>80</v>
      </c>
      <c r="B11" s="369" t="s">
        <v>81</v>
      </c>
      <c r="C11" s="369" t="s">
        <v>82</v>
      </c>
      <c r="D11" s="370">
        <v>192.5</v>
      </c>
      <c r="E11" s="370">
        <v>1.3</v>
      </c>
      <c r="F11" s="370"/>
      <c r="G11" s="370">
        <v>1285.4000000000001</v>
      </c>
      <c r="H11" s="370">
        <v>2.2999999999999998</v>
      </c>
      <c r="I11" s="370"/>
      <c r="J11" s="202"/>
      <c r="V11" s="202"/>
      <c r="W11" s="202"/>
    </row>
    <row r="12" spans="1:23" s="116" customFormat="1" ht="11.25" hidden="1" customHeight="1" x14ac:dyDescent="0.25">
      <c r="A12" s="252" t="s">
        <v>189</v>
      </c>
      <c r="B12" s="369" t="s">
        <v>83</v>
      </c>
      <c r="C12" s="369" t="s">
        <v>78</v>
      </c>
      <c r="D12" s="370">
        <v>220</v>
      </c>
      <c r="E12" s="370">
        <v>1.5</v>
      </c>
      <c r="F12" s="370"/>
      <c r="G12" s="370">
        <v>1126.4000000000001</v>
      </c>
      <c r="H12" s="370">
        <v>2.1</v>
      </c>
      <c r="I12" s="370"/>
      <c r="J12" s="202"/>
      <c r="V12" s="202"/>
      <c r="W12" s="202"/>
    </row>
    <row r="13" spans="1:23" s="116" customFormat="1" ht="11.25" hidden="1" customHeight="1" x14ac:dyDescent="0.25">
      <c r="A13" s="251" t="s">
        <v>84</v>
      </c>
      <c r="B13" s="369" t="s">
        <v>85</v>
      </c>
      <c r="C13" s="369" t="s">
        <v>86</v>
      </c>
      <c r="D13" s="370">
        <v>142.80000000000001</v>
      </c>
      <c r="E13" s="370">
        <v>1</v>
      </c>
      <c r="F13" s="370"/>
      <c r="G13" s="370">
        <v>983.9</v>
      </c>
      <c r="H13" s="370">
        <v>1.8</v>
      </c>
      <c r="I13" s="370"/>
      <c r="J13" s="202"/>
      <c r="V13" s="202"/>
      <c r="W13" s="202"/>
    </row>
    <row r="14" spans="1:23" s="116" customFormat="1" ht="11.25" hidden="1" customHeight="1" x14ac:dyDescent="0.25">
      <c r="A14" s="104" t="s">
        <v>87</v>
      </c>
      <c r="B14" s="369" t="s">
        <v>88</v>
      </c>
      <c r="C14" s="369" t="s">
        <v>89</v>
      </c>
      <c r="D14" s="370">
        <v>246.6</v>
      </c>
      <c r="E14" s="370">
        <v>1.6</v>
      </c>
      <c r="F14" s="370"/>
      <c r="G14" s="370">
        <v>1485</v>
      </c>
      <c r="H14" s="370">
        <v>2.7</v>
      </c>
      <c r="I14" s="370"/>
      <c r="J14" s="202"/>
      <c r="V14" s="202"/>
      <c r="W14" s="202"/>
    </row>
    <row r="15" spans="1:23" s="116" customFormat="1" ht="11.25" hidden="1" customHeight="1" x14ac:dyDescent="0.25">
      <c r="A15" s="251"/>
      <c r="B15" s="369" t="s">
        <v>93</v>
      </c>
      <c r="C15" s="369" t="s">
        <v>94</v>
      </c>
      <c r="D15" s="370">
        <v>99.7</v>
      </c>
      <c r="E15" s="370">
        <v>0.7</v>
      </c>
      <c r="F15" s="370"/>
      <c r="G15" s="370">
        <v>583.79999999999995</v>
      </c>
      <c r="H15" s="370">
        <v>1.1000000000000001</v>
      </c>
      <c r="I15" s="370"/>
      <c r="J15" s="202"/>
      <c r="V15" s="202"/>
      <c r="W15" s="202"/>
    </row>
    <row r="16" spans="1:23" s="116" customFormat="1" ht="11.25" hidden="1" customHeight="1" x14ac:dyDescent="0.25">
      <c r="A16" s="251" t="s">
        <v>90</v>
      </c>
      <c r="B16" s="369" t="s">
        <v>91</v>
      </c>
      <c r="C16" s="369" t="s">
        <v>92</v>
      </c>
      <c r="D16" s="370">
        <v>177.1</v>
      </c>
      <c r="E16" s="370">
        <v>1.2</v>
      </c>
      <c r="F16" s="370"/>
      <c r="G16" s="370">
        <v>955.6</v>
      </c>
      <c r="H16" s="370">
        <v>1.7</v>
      </c>
      <c r="I16" s="370"/>
      <c r="J16" s="202"/>
      <c r="V16" s="202"/>
      <c r="W16" s="202"/>
    </row>
    <row r="17" spans="1:23" s="116" customFormat="1" ht="11.25" hidden="1" customHeight="1" x14ac:dyDescent="0.25">
      <c r="A17" s="251" t="s">
        <v>95</v>
      </c>
      <c r="B17" s="369" t="s">
        <v>96</v>
      </c>
      <c r="C17" s="369" t="s">
        <v>97</v>
      </c>
      <c r="D17" s="370">
        <v>130.1</v>
      </c>
      <c r="E17" s="370">
        <v>0.9</v>
      </c>
      <c r="F17" s="370"/>
      <c r="G17" s="370">
        <v>889.7</v>
      </c>
      <c r="H17" s="370">
        <v>1.6</v>
      </c>
      <c r="I17" s="370"/>
      <c r="J17" s="202"/>
      <c r="V17" s="202"/>
      <c r="W17" s="202"/>
    </row>
    <row r="18" spans="1:23" s="116" customFormat="1" ht="11.25" hidden="1" customHeight="1" x14ac:dyDescent="0.25">
      <c r="A18" s="251"/>
      <c r="B18" s="369" t="s">
        <v>98</v>
      </c>
      <c r="C18" s="369" t="s">
        <v>89</v>
      </c>
      <c r="D18" s="370">
        <v>115</v>
      </c>
      <c r="E18" s="370">
        <v>0.8</v>
      </c>
      <c r="F18" s="370"/>
      <c r="G18" s="370">
        <v>518.79999999999995</v>
      </c>
      <c r="H18" s="370">
        <v>0.9</v>
      </c>
      <c r="I18" s="370"/>
      <c r="J18" s="202"/>
      <c r="V18" s="202"/>
      <c r="W18" s="202"/>
    </row>
    <row r="19" spans="1:23" s="116" customFormat="1" ht="11.25" hidden="1" customHeight="1" x14ac:dyDescent="0.25">
      <c r="A19" s="251" t="s">
        <v>99</v>
      </c>
      <c r="B19" s="369" t="s">
        <v>100</v>
      </c>
      <c r="C19" s="369" t="s">
        <v>0</v>
      </c>
      <c r="D19" s="370">
        <v>114</v>
      </c>
      <c r="E19" s="370">
        <v>0.8</v>
      </c>
      <c r="F19" s="370"/>
      <c r="G19" s="370">
        <v>804.3</v>
      </c>
      <c r="H19" s="370">
        <v>1.5</v>
      </c>
      <c r="I19" s="370"/>
      <c r="J19" s="202"/>
      <c r="V19" s="202"/>
      <c r="W19" s="202"/>
    </row>
    <row r="20" spans="1:23" s="116" customFormat="1" ht="11.25" hidden="1" customHeight="1" x14ac:dyDescent="0.25">
      <c r="A20" s="251" t="s">
        <v>101</v>
      </c>
      <c r="B20" s="369" t="s">
        <v>102</v>
      </c>
      <c r="C20" s="369" t="s">
        <v>78</v>
      </c>
      <c r="D20" s="370">
        <v>171.7</v>
      </c>
      <c r="E20" s="370">
        <v>1.1000000000000001</v>
      </c>
      <c r="F20" s="370"/>
      <c r="G20" s="370">
        <v>798.8</v>
      </c>
      <c r="H20" s="370">
        <v>1.5</v>
      </c>
      <c r="I20" s="370"/>
      <c r="J20" s="202"/>
      <c r="V20" s="202"/>
      <c r="W20" s="202"/>
    </row>
    <row r="21" spans="1:23" s="116" customFormat="1" ht="11.25" hidden="1" customHeight="1" x14ac:dyDescent="0.25">
      <c r="A21" s="251"/>
      <c r="B21" s="369" t="s">
        <v>103</v>
      </c>
      <c r="C21" s="369" t="s">
        <v>86</v>
      </c>
      <c r="D21" s="370">
        <v>113.7</v>
      </c>
      <c r="E21" s="370">
        <v>0.8</v>
      </c>
      <c r="F21" s="370"/>
      <c r="G21" s="370">
        <v>790.7</v>
      </c>
      <c r="H21" s="370">
        <v>1.4</v>
      </c>
      <c r="I21" s="370"/>
      <c r="J21" s="202"/>
      <c r="V21" s="202"/>
      <c r="W21" s="202"/>
    </row>
    <row r="22" spans="1:23" s="116" customFormat="1" ht="11.25" hidden="1" customHeight="1" x14ac:dyDescent="0.25">
      <c r="A22" s="251" t="s">
        <v>190</v>
      </c>
      <c r="B22" s="369" t="s">
        <v>104</v>
      </c>
      <c r="C22" s="369" t="s">
        <v>82</v>
      </c>
      <c r="D22" s="370">
        <v>100</v>
      </c>
      <c r="E22" s="370">
        <v>0.7</v>
      </c>
      <c r="F22" s="370"/>
      <c r="G22" s="370">
        <v>684.4</v>
      </c>
      <c r="H22" s="370">
        <v>1.2</v>
      </c>
      <c r="I22" s="370"/>
      <c r="J22" s="202"/>
      <c r="V22" s="202"/>
      <c r="W22" s="202"/>
    </row>
    <row r="23" spans="1:23" s="116" customFormat="1" ht="11.25" hidden="1" customHeight="1" x14ac:dyDescent="0.25">
      <c r="A23" s="251" t="s">
        <v>191</v>
      </c>
      <c r="B23" s="369" t="s">
        <v>105</v>
      </c>
      <c r="C23" s="369" t="s">
        <v>74</v>
      </c>
      <c r="D23" s="370">
        <v>524.6</v>
      </c>
      <c r="E23" s="370">
        <v>3.5</v>
      </c>
      <c r="F23" s="370"/>
      <c r="G23" s="370">
        <v>3338.6</v>
      </c>
      <c r="H23" s="370">
        <v>6.1</v>
      </c>
      <c r="I23" s="370"/>
      <c r="J23" s="202"/>
      <c r="V23" s="202"/>
      <c r="W23" s="202"/>
    </row>
    <row r="24" spans="1:23" s="116" customFormat="1" ht="11.25" hidden="1" customHeight="1" x14ac:dyDescent="0.25">
      <c r="A24" s="251" t="s">
        <v>106</v>
      </c>
      <c r="B24" s="369" t="s">
        <v>107</v>
      </c>
      <c r="C24" s="369" t="s">
        <v>108</v>
      </c>
      <c r="D24" s="370">
        <v>456.4</v>
      </c>
      <c r="E24" s="370">
        <v>3</v>
      </c>
      <c r="F24" s="370"/>
      <c r="G24" s="370">
        <v>2467.9</v>
      </c>
      <c r="H24" s="370">
        <v>4.5</v>
      </c>
      <c r="I24" s="370"/>
      <c r="J24" s="202"/>
      <c r="V24" s="202"/>
      <c r="W24" s="202"/>
    </row>
    <row r="25" spans="1:23" s="116" customFormat="1" ht="11.25" hidden="1" customHeight="1" x14ac:dyDescent="0.25">
      <c r="A25" s="251" t="s">
        <v>109</v>
      </c>
      <c r="B25" s="369" t="s">
        <v>110</v>
      </c>
      <c r="C25" s="369" t="s">
        <v>78</v>
      </c>
      <c r="D25" s="370">
        <v>96.8</v>
      </c>
      <c r="E25" s="370">
        <v>0.6</v>
      </c>
      <c r="F25" s="370"/>
      <c r="G25" s="370">
        <v>392.6</v>
      </c>
      <c r="H25" s="370">
        <v>0.7</v>
      </c>
      <c r="I25" s="370"/>
      <c r="J25" s="202"/>
      <c r="V25" s="202"/>
      <c r="W25" s="202"/>
    </row>
    <row r="26" spans="1:23" s="116" customFormat="1" ht="11.25" hidden="1" customHeight="1" x14ac:dyDescent="0.25">
      <c r="A26" s="374" t="s">
        <v>111</v>
      </c>
      <c r="B26" s="371"/>
      <c r="C26" s="371"/>
      <c r="D26" s="370"/>
      <c r="E26" s="370"/>
      <c r="F26" s="370"/>
      <c r="G26" s="370"/>
      <c r="H26" s="370"/>
      <c r="I26" s="370"/>
      <c r="J26" s="202"/>
      <c r="V26" s="202"/>
      <c r="W26" s="202"/>
    </row>
    <row r="27" spans="1:23" s="116" customFormat="1" ht="11.25" hidden="1" customHeight="1" x14ac:dyDescent="0.25">
      <c r="A27" s="374" t="s">
        <v>112</v>
      </c>
      <c r="B27" s="371"/>
      <c r="C27" s="371"/>
      <c r="D27" s="370"/>
      <c r="E27" s="370"/>
      <c r="F27" s="370"/>
      <c r="G27" s="370"/>
      <c r="H27" s="370"/>
      <c r="I27" s="370"/>
      <c r="J27" s="202"/>
      <c r="V27" s="202"/>
      <c r="W27" s="202"/>
    </row>
    <row r="28" spans="1:23" s="116" customFormat="1" ht="11.25" hidden="1" customHeight="1" x14ac:dyDescent="0.25">
      <c r="A28" s="251" t="s">
        <v>113</v>
      </c>
      <c r="B28" s="369" t="s">
        <v>114</v>
      </c>
      <c r="C28" s="369" t="s">
        <v>78</v>
      </c>
      <c r="D28" s="370">
        <v>979</v>
      </c>
      <c r="E28" s="370">
        <v>6.5</v>
      </c>
      <c r="F28" s="370"/>
      <c r="G28" s="370">
        <v>3974.3</v>
      </c>
      <c r="H28" s="370">
        <v>7.2</v>
      </c>
      <c r="I28" s="370"/>
      <c r="J28" s="202"/>
      <c r="V28" s="202"/>
      <c r="W28" s="202"/>
    </row>
    <row r="29" spans="1:23" s="116" customFormat="1" ht="11.25" hidden="1" customHeight="1" x14ac:dyDescent="0.25">
      <c r="A29" s="251" t="s">
        <v>115</v>
      </c>
      <c r="B29" s="369" t="s">
        <v>116</v>
      </c>
      <c r="C29" s="369" t="s">
        <v>78</v>
      </c>
      <c r="D29" s="370">
        <v>962.7</v>
      </c>
      <c r="E29" s="370">
        <v>6.4</v>
      </c>
      <c r="F29" s="370"/>
      <c r="G29" s="370">
        <v>3773.6</v>
      </c>
      <c r="H29" s="370">
        <v>6.9</v>
      </c>
      <c r="I29" s="370"/>
      <c r="J29" s="202"/>
      <c r="V29" s="202"/>
      <c r="W29" s="202"/>
    </row>
    <row r="30" spans="1:23" s="116" customFormat="1" ht="11.25" hidden="1" customHeight="1" x14ac:dyDescent="0.25">
      <c r="A30" s="253" t="s">
        <v>117</v>
      </c>
      <c r="B30" s="369" t="s">
        <v>118</v>
      </c>
      <c r="C30" s="369" t="s">
        <v>78</v>
      </c>
      <c r="D30" s="370">
        <v>578.79999999999995</v>
      </c>
      <c r="E30" s="370">
        <v>3.9</v>
      </c>
      <c r="F30" s="370"/>
      <c r="G30" s="370">
        <v>3913.5</v>
      </c>
      <c r="H30" s="370">
        <v>7.1</v>
      </c>
      <c r="I30" s="370"/>
      <c r="J30" s="202"/>
      <c r="V30" s="202"/>
      <c r="W30" s="202"/>
    </row>
    <row r="31" spans="1:23" s="116" customFormat="1" ht="11.25" hidden="1" customHeight="1" x14ac:dyDescent="0.25">
      <c r="A31" s="251" t="s">
        <v>76</v>
      </c>
      <c r="B31" s="369" t="s">
        <v>119</v>
      </c>
      <c r="C31" s="369" t="s">
        <v>78</v>
      </c>
      <c r="D31" s="370">
        <v>524</v>
      </c>
      <c r="E31" s="370">
        <v>3.5</v>
      </c>
      <c r="F31" s="370"/>
      <c r="G31" s="370">
        <v>3097.3</v>
      </c>
      <c r="H31" s="370">
        <v>5.6</v>
      </c>
      <c r="I31" s="370"/>
      <c r="J31" s="202"/>
      <c r="V31" s="202"/>
      <c r="W31" s="202"/>
    </row>
    <row r="32" spans="1:23" s="116" customFormat="1" ht="11.25" hidden="1" customHeight="1" x14ac:dyDescent="0.25">
      <c r="A32" s="251" t="s">
        <v>120</v>
      </c>
      <c r="B32" s="369" t="s">
        <v>121</v>
      </c>
      <c r="C32" s="369" t="s">
        <v>92</v>
      </c>
      <c r="D32" s="370">
        <v>30.8</v>
      </c>
      <c r="E32" s="370">
        <v>0.2</v>
      </c>
      <c r="F32" s="370"/>
      <c r="G32" s="370">
        <v>0.8</v>
      </c>
      <c r="H32" s="370">
        <v>0</v>
      </c>
      <c r="I32" s="370"/>
      <c r="J32" s="202"/>
      <c r="V32" s="202"/>
      <c r="W32" s="202"/>
    </row>
    <row r="33" spans="1:23" s="116" customFormat="1" ht="11.25" hidden="1" customHeight="1" x14ac:dyDescent="0.25">
      <c r="A33" s="374" t="s">
        <v>122</v>
      </c>
      <c r="B33" s="369"/>
      <c r="C33" s="369"/>
      <c r="D33" s="370"/>
      <c r="E33" s="370"/>
      <c r="F33" s="370"/>
      <c r="G33" s="370"/>
      <c r="H33" s="370"/>
      <c r="I33" s="370"/>
      <c r="J33" s="202"/>
      <c r="V33" s="202"/>
      <c r="W33" s="202"/>
    </row>
    <row r="34" spans="1:23" s="116" customFormat="1" ht="11.25" hidden="1" customHeight="1" x14ac:dyDescent="0.25">
      <c r="A34" s="251" t="s">
        <v>76</v>
      </c>
      <c r="B34" s="372" t="s">
        <v>192</v>
      </c>
      <c r="C34" s="369" t="s">
        <v>78</v>
      </c>
      <c r="D34" s="370">
        <v>446.7</v>
      </c>
      <c r="E34" s="370">
        <v>3</v>
      </c>
      <c r="F34" s="370"/>
      <c r="G34" s="370">
        <v>636</v>
      </c>
      <c r="H34" s="370">
        <v>1.2</v>
      </c>
      <c r="I34" s="370"/>
      <c r="J34" s="202"/>
      <c r="V34" s="202"/>
      <c r="W34" s="202"/>
    </row>
    <row r="35" spans="1:23" s="116" customFormat="1" ht="11.25" hidden="1" customHeight="1" x14ac:dyDescent="0.25">
      <c r="A35" s="251" t="s">
        <v>123</v>
      </c>
      <c r="B35" s="372" t="s">
        <v>193</v>
      </c>
      <c r="C35" s="369" t="s">
        <v>78</v>
      </c>
      <c r="D35" s="370">
        <v>210</v>
      </c>
      <c r="E35" s="370">
        <v>1.4</v>
      </c>
      <c r="F35" s="370"/>
      <c r="G35" s="370">
        <v>1791</v>
      </c>
      <c r="H35" s="370">
        <v>3.3</v>
      </c>
      <c r="I35" s="370"/>
      <c r="J35" s="202"/>
      <c r="V35" s="202"/>
      <c r="W35" s="202"/>
    </row>
    <row r="36" spans="1:23" s="116" customFormat="1" ht="11.25" hidden="1" customHeight="1" x14ac:dyDescent="0.25">
      <c r="A36" s="251" t="s">
        <v>124</v>
      </c>
      <c r="B36" s="372" t="s">
        <v>125</v>
      </c>
      <c r="C36" s="369" t="s">
        <v>126</v>
      </c>
      <c r="D36" s="370">
        <v>202.6</v>
      </c>
      <c r="E36" s="370">
        <v>1.3</v>
      </c>
      <c r="F36" s="370"/>
      <c r="G36" s="370">
        <v>370.7</v>
      </c>
      <c r="H36" s="370">
        <v>0.7</v>
      </c>
      <c r="I36" s="370"/>
      <c r="J36" s="202"/>
      <c r="V36" s="202"/>
      <c r="W36" s="202"/>
    </row>
    <row r="37" spans="1:23" s="116" customFormat="1" ht="11.25" hidden="1" customHeight="1" x14ac:dyDescent="0.25">
      <c r="A37" s="251" t="s">
        <v>113</v>
      </c>
      <c r="B37" s="369" t="s">
        <v>127</v>
      </c>
      <c r="C37" s="369" t="s">
        <v>78</v>
      </c>
      <c r="D37" s="370">
        <v>192.5</v>
      </c>
      <c r="E37" s="370">
        <v>1.3</v>
      </c>
      <c r="F37" s="370"/>
      <c r="G37" s="370">
        <v>314.3</v>
      </c>
      <c r="H37" s="370">
        <v>0.6</v>
      </c>
      <c r="I37" s="370"/>
      <c r="J37" s="202"/>
      <c r="V37" s="202"/>
      <c r="W37" s="202"/>
    </row>
    <row r="38" spans="1:23" s="116" customFormat="1" ht="11.25" hidden="1" customHeight="1" x14ac:dyDescent="0.25">
      <c r="A38" s="251" t="s">
        <v>128</v>
      </c>
      <c r="B38" s="369" t="s">
        <v>129</v>
      </c>
      <c r="C38" s="369" t="s">
        <v>92</v>
      </c>
      <c r="D38" s="370">
        <v>181.3</v>
      </c>
      <c r="E38" s="370">
        <v>1.2</v>
      </c>
      <c r="F38" s="370"/>
      <c r="G38" s="370">
        <v>4.5999999999999996</v>
      </c>
      <c r="H38" s="370">
        <v>0</v>
      </c>
      <c r="I38" s="370"/>
      <c r="J38" s="202"/>
      <c r="V38" s="202"/>
      <c r="W38" s="202"/>
    </row>
    <row r="39" spans="1:23" s="116" customFormat="1" ht="11.25" hidden="1" customHeight="1" x14ac:dyDescent="0.25">
      <c r="A39" s="251" t="s">
        <v>115</v>
      </c>
      <c r="B39" s="369" t="s">
        <v>130</v>
      </c>
      <c r="C39" s="369" t="s">
        <v>131</v>
      </c>
      <c r="D39" s="370">
        <v>135</v>
      </c>
      <c r="E39" s="370">
        <v>0.9</v>
      </c>
      <c r="F39" s="370"/>
      <c r="G39" s="370">
        <v>43.1</v>
      </c>
      <c r="H39" s="370">
        <v>0.1</v>
      </c>
      <c r="I39" s="370"/>
      <c r="J39" s="202"/>
      <c r="V39" s="202"/>
      <c r="W39" s="202"/>
    </row>
    <row r="40" spans="1:23" s="116" customFormat="1" ht="11.25" hidden="1" customHeight="1" x14ac:dyDescent="0.25">
      <c r="A40" s="251" t="s">
        <v>132</v>
      </c>
      <c r="B40" s="369" t="s">
        <v>133</v>
      </c>
      <c r="C40" s="369" t="s">
        <v>134</v>
      </c>
      <c r="D40" s="370">
        <v>101.3</v>
      </c>
      <c r="E40" s="370">
        <v>0.7</v>
      </c>
      <c r="F40" s="370"/>
      <c r="G40" s="370">
        <v>636</v>
      </c>
      <c r="H40" s="370">
        <v>1.2</v>
      </c>
      <c r="I40" s="370"/>
      <c r="J40" s="202"/>
      <c r="V40" s="202"/>
      <c r="W40" s="202"/>
    </row>
    <row r="41" spans="1:23" s="116" customFormat="1" ht="11.25" hidden="1" customHeight="1" x14ac:dyDescent="0.25">
      <c r="A41" s="251" t="s">
        <v>120</v>
      </c>
      <c r="B41" s="369" t="s">
        <v>135</v>
      </c>
      <c r="C41" s="369" t="s">
        <v>136</v>
      </c>
      <c r="D41" s="370">
        <v>74.8</v>
      </c>
      <c r="E41" s="370">
        <v>0.5</v>
      </c>
      <c r="F41" s="370"/>
      <c r="G41" s="370">
        <v>84.6</v>
      </c>
      <c r="H41" s="370">
        <v>0.2</v>
      </c>
      <c r="I41" s="370"/>
      <c r="J41" s="202"/>
      <c r="V41" s="202"/>
      <c r="W41" s="202"/>
    </row>
    <row r="42" spans="1:23" s="116" customFormat="1" ht="11.25" hidden="1" customHeight="1" x14ac:dyDescent="0.25">
      <c r="A42" s="251" t="s">
        <v>137</v>
      </c>
      <c r="B42" s="369" t="s">
        <v>138</v>
      </c>
      <c r="C42" s="369" t="s">
        <v>139</v>
      </c>
      <c r="D42" s="370">
        <v>81.2</v>
      </c>
      <c r="E42" s="370">
        <v>0.5</v>
      </c>
      <c r="F42" s="370"/>
      <c r="G42" s="370">
        <v>324.5</v>
      </c>
      <c r="H42" s="370">
        <v>0.6</v>
      </c>
      <c r="I42" s="370"/>
      <c r="J42" s="202"/>
      <c r="V42" s="202"/>
      <c r="W42" s="202"/>
    </row>
    <row r="43" spans="1:23" s="116" customFormat="1" ht="11.25" hidden="1" customHeight="1" x14ac:dyDescent="0.25">
      <c r="A43" s="374" t="s">
        <v>140</v>
      </c>
      <c r="B43" s="369"/>
      <c r="C43" s="369"/>
      <c r="D43" s="370"/>
      <c r="E43" s="370"/>
      <c r="F43" s="370"/>
      <c r="G43" s="370"/>
      <c r="H43" s="370"/>
      <c r="I43" s="370"/>
      <c r="J43" s="202"/>
      <c r="V43" s="202"/>
      <c r="W43" s="202"/>
    </row>
    <row r="44" spans="1:23" s="116" customFormat="1" ht="11.25" hidden="1" customHeight="1" x14ac:dyDescent="0.25">
      <c r="A44" s="251" t="s">
        <v>194</v>
      </c>
      <c r="B44" s="369" t="s">
        <v>147</v>
      </c>
      <c r="C44" s="369" t="s">
        <v>134</v>
      </c>
      <c r="D44" s="370">
        <v>177.7</v>
      </c>
      <c r="E44" s="370">
        <v>1.2</v>
      </c>
      <c r="F44" s="370"/>
      <c r="G44" s="370">
        <v>126.2</v>
      </c>
      <c r="H44" s="370">
        <v>0.2</v>
      </c>
      <c r="I44" s="370"/>
      <c r="J44" s="202"/>
      <c r="V44" s="202"/>
      <c r="W44" s="202"/>
    </row>
    <row r="45" spans="1:23" s="116" customFormat="1" ht="11.25" hidden="1" customHeight="1" x14ac:dyDescent="0.25">
      <c r="A45" s="251" t="s">
        <v>142</v>
      </c>
      <c r="B45" s="369" t="s">
        <v>143</v>
      </c>
      <c r="C45" s="369" t="s">
        <v>131</v>
      </c>
      <c r="D45" s="370">
        <v>568.70000000000005</v>
      </c>
      <c r="E45" s="370">
        <v>3.8</v>
      </c>
      <c r="F45" s="370"/>
      <c r="G45" s="370">
        <v>3.2</v>
      </c>
      <c r="H45" s="370">
        <v>0</v>
      </c>
      <c r="I45" s="370"/>
      <c r="J45" s="202"/>
      <c r="V45" s="202"/>
      <c r="W45" s="202"/>
    </row>
    <row r="46" spans="1:23" s="116" customFormat="1" ht="11.25" hidden="1" customHeight="1" x14ac:dyDescent="0.25">
      <c r="A46" s="251"/>
      <c r="B46" s="369" t="s">
        <v>195</v>
      </c>
      <c r="C46" s="369" t="s">
        <v>131</v>
      </c>
      <c r="D46" s="370">
        <v>719</v>
      </c>
      <c r="E46" s="370">
        <v>4.8</v>
      </c>
      <c r="F46" s="370"/>
      <c r="G46" s="370">
        <v>18</v>
      </c>
      <c r="H46" s="370">
        <v>0</v>
      </c>
      <c r="I46" s="370"/>
      <c r="J46" s="202"/>
      <c r="V46" s="202"/>
      <c r="W46" s="202"/>
    </row>
    <row r="47" spans="1:23" s="116" customFormat="1" ht="11.25" hidden="1" customHeight="1" x14ac:dyDescent="0.25">
      <c r="A47" s="251" t="s">
        <v>196</v>
      </c>
      <c r="B47" s="369" t="s">
        <v>197</v>
      </c>
      <c r="C47" s="369" t="s">
        <v>126</v>
      </c>
      <c r="D47" s="370">
        <v>45.6</v>
      </c>
      <c r="E47" s="370">
        <v>0.3</v>
      </c>
      <c r="F47" s="370"/>
      <c r="G47" s="370">
        <v>4.9000000000000004</v>
      </c>
      <c r="H47" s="370">
        <v>0</v>
      </c>
      <c r="I47" s="370"/>
      <c r="J47" s="202"/>
      <c r="V47" s="202"/>
      <c r="W47" s="202"/>
    </row>
    <row r="48" spans="1:23" s="116" customFormat="1" ht="11.25" hidden="1" customHeight="1" x14ac:dyDescent="0.25">
      <c r="A48" s="251"/>
      <c r="B48" s="369" t="s">
        <v>198</v>
      </c>
      <c r="C48" s="369" t="s">
        <v>199</v>
      </c>
      <c r="D48" s="370">
        <v>20.100000000000001</v>
      </c>
      <c r="E48" s="370">
        <v>0.1</v>
      </c>
      <c r="F48" s="370"/>
      <c r="G48" s="370">
        <v>0.8</v>
      </c>
      <c r="H48" s="370">
        <v>0</v>
      </c>
      <c r="I48" s="370"/>
      <c r="J48" s="202"/>
      <c r="V48" s="202"/>
      <c r="W48" s="202"/>
    </row>
    <row r="49" spans="1:23" s="116" customFormat="1" ht="11.25" hidden="1" customHeight="1" x14ac:dyDescent="0.25">
      <c r="A49" s="251" t="s">
        <v>144</v>
      </c>
      <c r="B49" s="369" t="s">
        <v>145</v>
      </c>
      <c r="C49" s="369" t="s">
        <v>146</v>
      </c>
      <c r="D49" s="370">
        <v>235.6</v>
      </c>
      <c r="E49" s="370">
        <v>1.6</v>
      </c>
      <c r="F49" s="370"/>
      <c r="G49" s="370">
        <v>0.7</v>
      </c>
      <c r="H49" s="370">
        <v>0</v>
      </c>
      <c r="I49" s="370"/>
      <c r="J49" s="202"/>
      <c r="V49" s="202"/>
      <c r="W49" s="202"/>
    </row>
    <row r="50" spans="1:23" s="116" customFormat="1" ht="11.25" hidden="1" customHeight="1" x14ac:dyDescent="0.25">
      <c r="A50" s="251" t="s">
        <v>141</v>
      </c>
      <c r="B50" s="369" t="s">
        <v>200</v>
      </c>
      <c r="C50" s="369" t="s">
        <v>92</v>
      </c>
      <c r="D50" s="370">
        <v>616</v>
      </c>
      <c r="E50" s="370">
        <v>4.0999999999999996</v>
      </c>
      <c r="F50" s="370"/>
      <c r="G50" s="370">
        <v>42.2</v>
      </c>
      <c r="H50" s="370">
        <v>0.1</v>
      </c>
      <c r="I50" s="370"/>
      <c r="J50" s="202"/>
      <c r="V50" s="202"/>
      <c r="W50" s="202"/>
    </row>
    <row r="51" spans="1:23" s="116" customFormat="1" ht="5.0999999999999996" hidden="1" customHeight="1" x14ac:dyDescent="0.15">
      <c r="A51" s="105"/>
      <c r="B51" s="106"/>
      <c r="C51" s="106"/>
      <c r="D51" s="203"/>
      <c r="E51" s="203"/>
      <c r="F51" s="203"/>
      <c r="G51" s="203"/>
      <c r="H51" s="203"/>
      <c r="I51" s="468"/>
      <c r="J51" s="202"/>
      <c r="V51" s="202"/>
      <c r="W51" s="202"/>
    </row>
    <row r="52" spans="1:23" s="116" customFormat="1" ht="9.9499999999999993" hidden="1" customHeight="1" x14ac:dyDescent="0.15">
      <c r="A52" s="102" t="s">
        <v>232</v>
      </c>
      <c r="B52" s="101"/>
      <c r="C52" s="101"/>
      <c r="J52" s="202"/>
      <c r="V52" s="202"/>
      <c r="W52" s="202"/>
    </row>
    <row r="53" spans="1:23" s="116" customFormat="1" ht="9.9499999999999993" hidden="1" customHeight="1" x14ac:dyDescent="0.15">
      <c r="A53" s="101" t="s">
        <v>148</v>
      </c>
      <c r="B53" s="101"/>
      <c r="C53" s="101"/>
      <c r="J53" s="202"/>
      <c r="V53" s="202"/>
      <c r="W53" s="202"/>
    </row>
    <row r="54" spans="1:23" s="116" customFormat="1" ht="9.9499999999999993" hidden="1" customHeight="1" x14ac:dyDescent="0.15">
      <c r="A54" s="101" t="s">
        <v>201</v>
      </c>
      <c r="B54" s="101"/>
      <c r="C54" s="101"/>
      <c r="J54" s="202"/>
      <c r="V54" s="202"/>
      <c r="W54" s="202"/>
    </row>
    <row r="55" spans="1:23" s="116" customFormat="1" ht="9.9499999999999993" hidden="1" customHeight="1" x14ac:dyDescent="0.15">
      <c r="A55" s="101" t="s">
        <v>202</v>
      </c>
      <c r="B55" s="101"/>
      <c r="C55" s="101"/>
      <c r="J55" s="202"/>
      <c r="V55" s="202"/>
      <c r="W55" s="202"/>
    </row>
    <row r="56" spans="1:23" s="116" customFormat="1" ht="9.9499999999999993" hidden="1" customHeight="1" x14ac:dyDescent="0.15">
      <c r="A56" s="101" t="s">
        <v>203</v>
      </c>
      <c r="B56" s="101"/>
      <c r="C56" s="101"/>
      <c r="J56" s="202"/>
      <c r="V56" s="202"/>
      <c r="W56" s="202"/>
    </row>
    <row r="57" spans="1:23" s="116" customFormat="1" ht="9.9499999999999993" hidden="1" customHeight="1" x14ac:dyDescent="0.15">
      <c r="A57" s="103" t="s">
        <v>149</v>
      </c>
      <c r="B57" s="101"/>
      <c r="C57" s="101"/>
      <c r="J57" s="202"/>
      <c r="V57" s="202"/>
      <c r="W57" s="202"/>
    </row>
    <row r="58" spans="1:23" s="116" customFormat="1" ht="12.75" hidden="1" customHeight="1" x14ac:dyDescent="0.15">
      <c r="A58" s="102"/>
      <c r="B58" s="101"/>
      <c r="C58" s="101"/>
      <c r="J58" s="202"/>
      <c r="V58" s="202"/>
      <c r="W58" s="202"/>
    </row>
    <row r="59" spans="1:23" s="116" customFormat="1" ht="4.5" hidden="1" customHeight="1" x14ac:dyDescent="0.15">
      <c r="A59" s="102"/>
      <c r="B59" s="101"/>
      <c r="C59" s="101"/>
      <c r="J59" s="202"/>
      <c r="V59" s="202"/>
      <c r="W59" s="202"/>
    </row>
    <row r="60" spans="1:23" ht="13.5" hidden="1" x14ac:dyDescent="0.2">
      <c r="A60" s="100" t="s">
        <v>214</v>
      </c>
      <c r="B60" s="196"/>
      <c r="C60" s="196"/>
      <c r="K60" s="304"/>
    </row>
    <row r="61" spans="1:23" s="116" customFormat="1" ht="9" hidden="1" x14ac:dyDescent="0.15">
      <c r="A61" s="197"/>
      <c r="B61" s="196"/>
      <c r="C61" s="196"/>
    </row>
    <row r="62" spans="1:23" s="116" customFormat="1" ht="29.25" hidden="1" customHeight="1" x14ac:dyDescent="0.15">
      <c r="A62" s="663" t="s">
        <v>63</v>
      </c>
      <c r="B62" s="665" t="s">
        <v>64</v>
      </c>
      <c r="C62" s="665" t="s">
        <v>65</v>
      </c>
      <c r="D62" s="678" t="s">
        <v>66</v>
      </c>
      <c r="E62" s="678"/>
      <c r="F62" s="248"/>
      <c r="G62" s="678" t="s">
        <v>67</v>
      </c>
      <c r="H62" s="678"/>
      <c r="I62" s="8"/>
    </row>
    <row r="63" spans="1:23" s="116" customFormat="1" ht="12" hidden="1" customHeight="1" x14ac:dyDescent="0.25">
      <c r="A63" s="664"/>
      <c r="B63" s="666"/>
      <c r="C63" s="666"/>
      <c r="D63" s="249" t="s">
        <v>68</v>
      </c>
      <c r="E63" s="249" t="s">
        <v>69</v>
      </c>
      <c r="F63" s="249"/>
      <c r="G63" s="249" t="s">
        <v>70</v>
      </c>
      <c r="H63" s="249" t="s">
        <v>71</v>
      </c>
      <c r="I63" s="249"/>
    </row>
    <row r="64" spans="1:23" s="116" customFormat="1" ht="12" hidden="1" customHeight="1" x14ac:dyDescent="0.25">
      <c r="A64" s="664"/>
      <c r="B64" s="667"/>
      <c r="C64" s="667"/>
      <c r="D64" s="250"/>
      <c r="E64" s="250"/>
      <c r="F64" s="250"/>
      <c r="G64" s="250"/>
      <c r="H64" s="250"/>
      <c r="I64" s="249"/>
    </row>
    <row r="65" spans="1:23" s="116" customFormat="1" ht="11.25" hidden="1" customHeight="1" x14ac:dyDescent="0.25">
      <c r="A65" s="373" t="s">
        <v>72</v>
      </c>
      <c r="B65" s="368"/>
      <c r="C65" s="368"/>
      <c r="D65" s="366"/>
      <c r="E65" s="366"/>
      <c r="F65" s="366"/>
      <c r="G65" s="305"/>
      <c r="H65" s="366"/>
      <c r="I65" s="366"/>
      <c r="M65" s="294"/>
      <c r="N65" s="260"/>
      <c r="O65" s="261"/>
      <c r="P65" s="261"/>
      <c r="Q65" s="262"/>
      <c r="R65" s="262"/>
      <c r="S65" s="262"/>
      <c r="T65" s="262"/>
      <c r="U65" s="295"/>
    </row>
    <row r="66" spans="1:23" s="116" customFormat="1" ht="11.25" hidden="1" customHeight="1" x14ac:dyDescent="0.25">
      <c r="A66" s="251" t="s">
        <v>73</v>
      </c>
      <c r="B66" s="369" t="s">
        <v>188</v>
      </c>
      <c r="C66" s="369" t="s">
        <v>74</v>
      </c>
      <c r="D66" s="370">
        <v>798</v>
      </c>
      <c r="E66" s="370">
        <v>5.2382631888537636</v>
      </c>
      <c r="F66" s="406"/>
      <c r="G66" s="386">
        <v>5452.3730447999997</v>
      </c>
      <c r="H66" s="370">
        <v>9.5710910189094545</v>
      </c>
      <c r="I66" s="370"/>
      <c r="J66" s="202"/>
      <c r="K66" s="202"/>
      <c r="L66" s="202"/>
      <c r="M66" s="271"/>
      <c r="N66" s="266"/>
      <c r="O66" s="272"/>
      <c r="P66" s="272"/>
      <c r="Q66" s="267"/>
      <c r="R66" s="274"/>
      <c r="S66" s="263"/>
      <c r="T66" s="277"/>
      <c r="U66" s="270"/>
      <c r="V66" s="202"/>
      <c r="W66" s="202"/>
    </row>
    <row r="67" spans="1:23" s="116" customFormat="1" ht="11.25" hidden="1" customHeight="1" x14ac:dyDescent="0.25">
      <c r="A67" s="251"/>
      <c r="B67" s="369" t="s">
        <v>75</v>
      </c>
      <c r="C67" s="369" t="s">
        <v>74</v>
      </c>
      <c r="D67" s="370">
        <v>210.36</v>
      </c>
      <c r="E67" s="370">
        <v>1.3808534391068643</v>
      </c>
      <c r="F67" s="406"/>
      <c r="G67" s="408">
        <v>1725.6915897599999</v>
      </c>
      <c r="H67" s="370">
        <v>3.0292775531769163</v>
      </c>
      <c r="I67" s="370"/>
      <c r="J67" s="202"/>
      <c r="K67" s="202"/>
      <c r="L67" s="202"/>
      <c r="M67" s="271"/>
      <c r="N67" s="266"/>
      <c r="O67" s="272"/>
      <c r="P67" s="272"/>
      <c r="Q67" s="267"/>
      <c r="R67" s="274"/>
      <c r="S67" s="264"/>
      <c r="T67" s="277"/>
      <c r="U67" s="270"/>
      <c r="V67" s="202"/>
      <c r="W67" s="202"/>
    </row>
    <row r="68" spans="1:23" s="116" customFormat="1" ht="11.25" hidden="1" customHeight="1" x14ac:dyDescent="0.25">
      <c r="A68" s="251" t="s">
        <v>76</v>
      </c>
      <c r="B68" s="369" t="s">
        <v>77</v>
      </c>
      <c r="C68" s="369" t="s">
        <v>78</v>
      </c>
      <c r="D68" s="370">
        <v>258.40000000000003</v>
      </c>
      <c r="E68" s="370">
        <v>1.696199508771695</v>
      </c>
      <c r="F68" s="406"/>
      <c r="G68" s="408">
        <v>1187.8188263725001</v>
      </c>
      <c r="H68" s="370">
        <v>2.085096160474182</v>
      </c>
      <c r="I68" s="370"/>
      <c r="J68" s="202"/>
      <c r="K68" s="202"/>
      <c r="L68" s="202"/>
      <c r="M68" s="271"/>
      <c r="N68" s="266"/>
      <c r="O68" s="272"/>
      <c r="P68" s="272"/>
      <c r="Q68" s="267"/>
      <c r="R68" s="274"/>
      <c r="S68" s="264"/>
      <c r="T68" s="277"/>
      <c r="U68" s="270"/>
      <c r="V68" s="202"/>
      <c r="W68" s="202"/>
    </row>
    <row r="69" spans="1:23" s="116" customFormat="1" ht="11.25" hidden="1" customHeight="1" x14ac:dyDescent="0.25">
      <c r="A69" s="251"/>
      <c r="B69" s="369" t="s">
        <v>79</v>
      </c>
      <c r="C69" s="369" t="s">
        <v>78</v>
      </c>
      <c r="D69" s="370">
        <v>120</v>
      </c>
      <c r="E69" s="370">
        <v>0.78770875020357345</v>
      </c>
      <c r="F69" s="406"/>
      <c r="G69" s="408">
        <v>896.73613511500002</v>
      </c>
      <c r="H69" s="370">
        <v>1.5741298510959789</v>
      </c>
      <c r="I69" s="370"/>
      <c r="J69" s="202"/>
      <c r="K69" s="202"/>
      <c r="L69" s="202"/>
      <c r="M69" s="271"/>
      <c r="N69" s="266"/>
      <c r="O69" s="272"/>
      <c r="P69" s="272"/>
      <c r="Q69" s="267"/>
      <c r="R69" s="274"/>
      <c r="S69" s="264"/>
      <c r="T69" s="277"/>
      <c r="U69" s="270"/>
      <c r="V69" s="202"/>
      <c r="W69" s="202"/>
    </row>
    <row r="70" spans="1:23" s="116" customFormat="1" ht="11.25" hidden="1" customHeight="1" x14ac:dyDescent="0.25">
      <c r="A70" s="251" t="s">
        <v>80</v>
      </c>
      <c r="B70" s="369" t="s">
        <v>81</v>
      </c>
      <c r="C70" s="369" t="s">
        <v>82</v>
      </c>
      <c r="D70" s="370">
        <v>192.45</v>
      </c>
      <c r="E70" s="370">
        <v>1.263287908138981</v>
      </c>
      <c r="F70" s="406"/>
      <c r="G70" s="408">
        <v>1254.11424958</v>
      </c>
      <c r="H70" s="370">
        <v>2.2014710901502164</v>
      </c>
      <c r="I70" s="370"/>
      <c r="J70" s="202"/>
      <c r="K70" s="202"/>
      <c r="L70" s="202"/>
      <c r="M70" s="271"/>
      <c r="N70" s="266"/>
      <c r="O70" s="272"/>
      <c r="P70" s="272"/>
      <c r="Q70" s="267"/>
      <c r="R70" s="274"/>
      <c r="S70" s="264"/>
      <c r="T70" s="277"/>
      <c r="U70" s="270"/>
      <c r="V70" s="202"/>
      <c r="W70" s="202"/>
    </row>
    <row r="71" spans="1:23" s="116" customFormat="1" ht="11.25" hidden="1" customHeight="1" x14ac:dyDescent="0.25">
      <c r="A71" s="252" t="s">
        <v>189</v>
      </c>
      <c r="B71" s="369" t="s">
        <v>83</v>
      </c>
      <c r="C71" s="369" t="s">
        <v>78</v>
      </c>
      <c r="D71" s="370">
        <v>219.99999999999991</v>
      </c>
      <c r="E71" s="370">
        <v>1.4441327087065507</v>
      </c>
      <c r="F71" s="406"/>
      <c r="G71" s="408">
        <v>1173.24018191</v>
      </c>
      <c r="H71" s="370">
        <v>2.059504820348256</v>
      </c>
      <c r="I71" s="370"/>
      <c r="J71" s="202"/>
      <c r="K71" s="202"/>
      <c r="L71" s="202"/>
      <c r="M71" s="296"/>
      <c r="N71" s="266"/>
      <c r="O71" s="272"/>
      <c r="P71" s="272"/>
      <c r="Q71" s="267"/>
      <c r="R71" s="274"/>
      <c r="S71" s="263"/>
      <c r="T71" s="277"/>
      <c r="U71" s="270"/>
      <c r="V71" s="202"/>
      <c r="W71" s="202"/>
    </row>
    <row r="72" spans="1:23" s="116" customFormat="1" ht="11.25" hidden="1" customHeight="1" x14ac:dyDescent="0.25">
      <c r="A72" s="251" t="s">
        <v>84</v>
      </c>
      <c r="B72" s="369" t="s">
        <v>85</v>
      </c>
      <c r="C72" s="369" t="s">
        <v>86</v>
      </c>
      <c r="D72" s="370">
        <v>142.80000000000001</v>
      </c>
      <c r="E72" s="370">
        <v>0.9373734127422525</v>
      </c>
      <c r="F72" s="406"/>
      <c r="G72" s="408">
        <v>785.97867705750002</v>
      </c>
      <c r="H72" s="370">
        <v>1.3797063031506707</v>
      </c>
      <c r="I72" s="370"/>
      <c r="J72" s="202"/>
      <c r="K72" s="202"/>
      <c r="L72" s="202"/>
      <c r="M72" s="271"/>
      <c r="N72" s="266"/>
      <c r="O72" s="272"/>
      <c r="P72" s="272"/>
      <c r="Q72" s="267"/>
      <c r="R72" s="274"/>
      <c r="S72" s="263"/>
      <c r="T72" s="277"/>
      <c r="U72" s="270"/>
      <c r="V72" s="202"/>
      <c r="W72" s="202"/>
    </row>
    <row r="73" spans="1:23" s="116" customFormat="1" ht="11.25" hidden="1" customHeight="1" x14ac:dyDescent="0.25">
      <c r="A73" s="104" t="s">
        <v>87</v>
      </c>
      <c r="B73" s="369" t="s">
        <v>88</v>
      </c>
      <c r="C73" s="369" t="s">
        <v>89</v>
      </c>
      <c r="D73" s="370">
        <v>246.58</v>
      </c>
      <c r="E73" s="370">
        <v>1.6186101968766429</v>
      </c>
      <c r="F73" s="406"/>
      <c r="G73" s="408">
        <v>1436.0369253925001</v>
      </c>
      <c r="H73" s="370">
        <v>2.5208180009903689</v>
      </c>
      <c r="I73" s="370"/>
      <c r="J73" s="202"/>
      <c r="K73" s="202"/>
      <c r="L73" s="202"/>
      <c r="M73" s="292"/>
      <c r="N73" s="266"/>
      <c r="O73" s="272"/>
      <c r="P73" s="272"/>
      <c r="Q73" s="267"/>
      <c r="R73" s="274"/>
      <c r="S73" s="263"/>
      <c r="T73" s="277"/>
      <c r="U73" s="270"/>
      <c r="V73" s="202"/>
      <c r="W73" s="202"/>
    </row>
    <row r="74" spans="1:23" s="116" customFormat="1" ht="11.25" hidden="1" customHeight="1" x14ac:dyDescent="0.25">
      <c r="A74" s="251"/>
      <c r="B74" s="369" t="s">
        <v>93</v>
      </c>
      <c r="C74" s="369" t="s">
        <v>94</v>
      </c>
      <c r="D74" s="370">
        <v>99.728999999999999</v>
      </c>
      <c r="E74" s="370">
        <v>0.65464504957543479</v>
      </c>
      <c r="F74" s="406"/>
      <c r="G74" s="408">
        <v>623.26862426749994</v>
      </c>
      <c r="H74" s="370">
        <v>1.0940852144707824</v>
      </c>
      <c r="I74" s="370"/>
      <c r="J74" s="202"/>
      <c r="K74" s="202"/>
      <c r="L74" s="202"/>
      <c r="M74" s="271"/>
      <c r="N74" s="266"/>
      <c r="O74" s="272"/>
      <c r="P74" s="272"/>
      <c r="Q74" s="267"/>
      <c r="R74" s="274"/>
      <c r="S74" s="263"/>
      <c r="T74" s="277"/>
      <c r="U74" s="270"/>
      <c r="V74" s="202"/>
      <c r="W74" s="202"/>
    </row>
    <row r="75" spans="1:23" s="116" customFormat="1" ht="11.25" hidden="1" customHeight="1" x14ac:dyDescent="0.25">
      <c r="A75" s="251" t="s">
        <v>90</v>
      </c>
      <c r="B75" s="369" t="s">
        <v>91</v>
      </c>
      <c r="C75" s="369" t="s">
        <v>92</v>
      </c>
      <c r="D75" s="370">
        <v>177.09</v>
      </c>
      <c r="E75" s="370">
        <v>1.1624611881129234</v>
      </c>
      <c r="F75" s="406"/>
      <c r="G75" s="408">
        <v>961.22811074000003</v>
      </c>
      <c r="H75" s="370">
        <v>1.687339010415122</v>
      </c>
      <c r="I75" s="370"/>
      <c r="J75" s="202"/>
      <c r="K75" s="202"/>
      <c r="L75" s="202"/>
      <c r="M75" s="271"/>
      <c r="N75" s="266"/>
      <c r="O75" s="272"/>
      <c r="P75" s="272"/>
      <c r="Q75" s="267"/>
      <c r="R75" s="274"/>
      <c r="S75" s="263"/>
      <c r="T75" s="277"/>
      <c r="U75" s="270"/>
      <c r="V75" s="202"/>
      <c r="W75" s="202"/>
    </row>
    <row r="76" spans="1:23" s="116" customFormat="1" ht="11.25" hidden="1" customHeight="1" x14ac:dyDescent="0.25">
      <c r="A76" s="251" t="s">
        <v>95</v>
      </c>
      <c r="B76" s="369" t="s">
        <v>96</v>
      </c>
      <c r="C76" s="369" t="s">
        <v>97</v>
      </c>
      <c r="D76" s="370">
        <v>130.14000000000001</v>
      </c>
      <c r="E76" s="370">
        <v>0.85427013959577547</v>
      </c>
      <c r="F76" s="406"/>
      <c r="G76" s="408">
        <v>890.67051331749997</v>
      </c>
      <c r="H76" s="370">
        <v>1.5634822637366508</v>
      </c>
      <c r="I76" s="370"/>
      <c r="J76" s="202"/>
      <c r="K76" s="202"/>
      <c r="L76" s="202"/>
      <c r="M76" s="271"/>
      <c r="N76" s="266"/>
      <c r="O76" s="272"/>
      <c r="P76" s="272"/>
      <c r="Q76" s="267"/>
      <c r="R76" s="274"/>
      <c r="S76" s="263"/>
      <c r="T76" s="277"/>
      <c r="U76" s="270"/>
      <c r="V76" s="202"/>
      <c r="W76" s="202"/>
    </row>
    <row r="77" spans="1:23" s="116" customFormat="1" ht="11.25" hidden="1" customHeight="1" x14ac:dyDescent="0.25">
      <c r="A77" s="251"/>
      <c r="B77" s="369" t="s">
        <v>98</v>
      </c>
      <c r="C77" s="369" t="s">
        <v>89</v>
      </c>
      <c r="D77" s="370">
        <v>115</v>
      </c>
      <c r="E77" s="370">
        <v>0.75488755227842452</v>
      </c>
      <c r="F77" s="406"/>
      <c r="G77" s="408">
        <v>555.71825893000005</v>
      </c>
      <c r="H77" s="370">
        <v>0.97550736044401087</v>
      </c>
      <c r="I77" s="370"/>
      <c r="J77" s="202"/>
      <c r="K77" s="202"/>
      <c r="L77" s="202"/>
      <c r="M77" s="271"/>
      <c r="N77" s="266"/>
      <c r="O77" s="272"/>
      <c r="P77" s="272"/>
      <c r="Q77" s="267"/>
      <c r="R77" s="274"/>
      <c r="S77" s="263"/>
      <c r="T77" s="277"/>
      <c r="U77" s="270"/>
      <c r="V77" s="202"/>
      <c r="W77" s="202"/>
    </row>
    <row r="78" spans="1:23" s="116" customFormat="1" ht="11.25" hidden="1" customHeight="1" x14ac:dyDescent="0.25">
      <c r="A78" s="251" t="s">
        <v>99</v>
      </c>
      <c r="B78" s="369" t="s">
        <v>100</v>
      </c>
      <c r="C78" s="369" t="s">
        <v>0</v>
      </c>
      <c r="D78" s="370">
        <v>114</v>
      </c>
      <c r="E78" s="370">
        <v>0.7483233126933948</v>
      </c>
      <c r="F78" s="406"/>
      <c r="G78" s="408">
        <v>728.24041779499998</v>
      </c>
      <c r="H78" s="370">
        <v>1.2783526118067119</v>
      </c>
      <c r="I78" s="370"/>
      <c r="J78" s="202"/>
      <c r="K78" s="202"/>
      <c r="L78" s="202"/>
      <c r="M78" s="271"/>
      <c r="N78" s="266"/>
      <c r="O78" s="272"/>
      <c r="P78" s="272"/>
      <c r="Q78" s="267"/>
      <c r="R78" s="274"/>
      <c r="S78" s="263"/>
      <c r="T78" s="277"/>
      <c r="U78" s="270"/>
      <c r="V78" s="202"/>
      <c r="W78" s="202"/>
    </row>
    <row r="79" spans="1:23" s="116" customFormat="1" ht="11.25" hidden="1" customHeight="1" x14ac:dyDescent="0.25">
      <c r="A79" s="251" t="s">
        <v>101</v>
      </c>
      <c r="B79" s="369" t="s">
        <v>102</v>
      </c>
      <c r="C79" s="369" t="s">
        <v>78</v>
      </c>
      <c r="D79" s="370">
        <v>171.68000000000004</v>
      </c>
      <c r="E79" s="370">
        <v>1.1269486519579126</v>
      </c>
      <c r="F79" s="406"/>
      <c r="G79" s="408">
        <v>778.04279618750002</v>
      </c>
      <c r="H79" s="370">
        <v>1.3657756646015657</v>
      </c>
      <c r="I79" s="370"/>
      <c r="J79" s="202"/>
      <c r="K79" s="202"/>
      <c r="L79" s="202"/>
      <c r="M79" s="271"/>
      <c r="N79" s="266"/>
      <c r="O79" s="272"/>
      <c r="P79" s="272"/>
      <c r="Q79" s="267"/>
      <c r="R79" s="274"/>
      <c r="S79" s="263"/>
      <c r="T79" s="277"/>
      <c r="U79" s="270"/>
      <c r="V79" s="202"/>
      <c r="W79" s="202"/>
    </row>
    <row r="80" spans="1:23" s="116" customFormat="1" ht="11.25" hidden="1" customHeight="1" x14ac:dyDescent="0.25">
      <c r="A80" s="251"/>
      <c r="B80" s="369" t="s">
        <v>103</v>
      </c>
      <c r="C80" s="369" t="s">
        <v>86</v>
      </c>
      <c r="D80" s="370">
        <v>113.68600000000006</v>
      </c>
      <c r="E80" s="370">
        <v>0.74626214146369585</v>
      </c>
      <c r="F80" s="406"/>
      <c r="G80" s="408">
        <v>795.71837181750004</v>
      </c>
      <c r="H80" s="370">
        <v>1.3968033550725416</v>
      </c>
      <c r="I80" s="370"/>
      <c r="J80" s="202"/>
      <c r="K80" s="202"/>
      <c r="L80" s="202"/>
      <c r="M80" s="271"/>
      <c r="N80" s="266"/>
      <c r="O80" s="272"/>
      <c r="P80" s="272"/>
      <c r="Q80" s="267"/>
      <c r="R80" s="274"/>
      <c r="S80" s="263"/>
      <c r="T80" s="277"/>
      <c r="U80" s="270"/>
      <c r="V80" s="202"/>
      <c r="W80" s="202"/>
    </row>
    <row r="81" spans="1:23" s="116" customFormat="1" ht="11.25" hidden="1" customHeight="1" x14ac:dyDescent="0.25">
      <c r="A81" s="251" t="s">
        <v>190</v>
      </c>
      <c r="B81" s="369" t="s">
        <v>104</v>
      </c>
      <c r="C81" s="369" t="s">
        <v>82</v>
      </c>
      <c r="D81" s="370">
        <v>100.00000000000003</v>
      </c>
      <c r="E81" s="370">
        <v>0.65642395850297808</v>
      </c>
      <c r="F81" s="406"/>
      <c r="G81" s="408">
        <v>672.07825549250003</v>
      </c>
      <c r="H81" s="370">
        <v>1.1797655997297145</v>
      </c>
      <c r="I81" s="370"/>
      <c r="J81" s="202"/>
      <c r="K81" s="202"/>
      <c r="L81" s="202"/>
      <c r="M81" s="271"/>
      <c r="N81" s="266"/>
      <c r="O81" s="272"/>
      <c r="P81" s="272"/>
      <c r="Q81" s="267"/>
      <c r="R81" s="274"/>
      <c r="S81" s="263"/>
      <c r="T81" s="277"/>
      <c r="U81" s="270"/>
      <c r="V81" s="202"/>
      <c r="W81" s="202"/>
    </row>
    <row r="82" spans="1:23" s="116" customFormat="1" ht="11.25" hidden="1" customHeight="1" x14ac:dyDescent="0.25">
      <c r="A82" s="251" t="s">
        <v>191</v>
      </c>
      <c r="B82" s="369" t="s">
        <v>105</v>
      </c>
      <c r="C82" s="369" t="s">
        <v>74</v>
      </c>
      <c r="D82" s="370">
        <v>524.6</v>
      </c>
      <c r="E82" s="370">
        <v>3.4436000863066218</v>
      </c>
      <c r="F82" s="406"/>
      <c r="G82" s="408">
        <v>3079.3345754225002</v>
      </c>
      <c r="H82" s="370">
        <v>5.4054613022401412</v>
      </c>
      <c r="I82" s="370"/>
      <c r="J82" s="202"/>
      <c r="K82" s="202"/>
      <c r="L82" s="202"/>
      <c r="M82" s="271"/>
      <c r="N82" s="266"/>
      <c r="O82" s="272"/>
      <c r="P82" s="272"/>
      <c r="Q82" s="267"/>
      <c r="R82" s="274"/>
      <c r="S82" s="263"/>
      <c r="T82" s="277"/>
      <c r="U82" s="270"/>
      <c r="V82" s="202"/>
      <c r="W82" s="202"/>
    </row>
    <row r="83" spans="1:23" s="116" customFormat="1" ht="11.25" hidden="1" customHeight="1" x14ac:dyDescent="0.25">
      <c r="A83" s="251" t="s">
        <v>106</v>
      </c>
      <c r="B83" s="369" t="s">
        <v>107</v>
      </c>
      <c r="C83" s="369" t="s">
        <v>108</v>
      </c>
      <c r="D83" s="370">
        <v>456.4</v>
      </c>
      <c r="E83" s="370">
        <v>2.9959189466075911</v>
      </c>
      <c r="F83" s="406"/>
      <c r="G83" s="408">
        <v>2297.4375253349999</v>
      </c>
      <c r="H83" s="370">
        <v>4.0329198836111493</v>
      </c>
      <c r="I83" s="370"/>
      <c r="J83" s="202"/>
      <c r="K83" s="202"/>
      <c r="L83" s="202"/>
      <c r="M83" s="271"/>
      <c r="N83" s="266"/>
      <c r="O83" s="272"/>
      <c r="P83" s="272"/>
      <c r="Q83" s="267"/>
      <c r="R83" s="274"/>
      <c r="S83" s="263"/>
      <c r="T83" s="277"/>
      <c r="U83" s="270"/>
      <c r="V83" s="202"/>
      <c r="W83" s="202"/>
    </row>
    <row r="84" spans="1:23" s="116" customFormat="1" ht="11.25" hidden="1" customHeight="1" x14ac:dyDescent="0.25">
      <c r="A84" s="251" t="s">
        <v>109</v>
      </c>
      <c r="B84" s="369" t="s">
        <v>110</v>
      </c>
      <c r="C84" s="369" t="s">
        <v>78</v>
      </c>
      <c r="D84" s="370">
        <v>96.759999999999991</v>
      </c>
      <c r="E84" s="370">
        <v>0.63515582224748135</v>
      </c>
      <c r="F84" s="406"/>
      <c r="G84" s="408">
        <v>396.87239993750001</v>
      </c>
      <c r="H84" s="370">
        <v>0.69666947427919101</v>
      </c>
      <c r="I84" s="370"/>
      <c r="J84" s="202"/>
      <c r="K84" s="202"/>
      <c r="L84" s="202"/>
      <c r="M84" s="271"/>
      <c r="N84" s="266"/>
      <c r="O84" s="272"/>
      <c r="P84" s="272"/>
      <c r="Q84" s="267"/>
      <c r="R84" s="274"/>
      <c r="S84" s="263"/>
      <c r="T84" s="277"/>
      <c r="U84" s="270"/>
      <c r="V84" s="202"/>
      <c r="W84" s="202"/>
    </row>
    <row r="85" spans="1:23" s="116" customFormat="1" ht="11.25" hidden="1" customHeight="1" x14ac:dyDescent="0.25">
      <c r="A85" s="374" t="s">
        <v>111</v>
      </c>
      <c r="B85" s="371"/>
      <c r="C85" s="371"/>
      <c r="D85" s="370"/>
      <c r="E85" s="370"/>
      <c r="F85" s="406"/>
      <c r="G85" s="386"/>
      <c r="H85" s="370"/>
      <c r="I85" s="370"/>
      <c r="J85" s="202"/>
      <c r="K85" s="202"/>
      <c r="L85" s="202"/>
      <c r="M85" s="271"/>
      <c r="N85" s="101"/>
      <c r="O85" s="101"/>
      <c r="P85" s="101"/>
      <c r="Q85" s="101"/>
      <c r="R85" s="101"/>
      <c r="S85" s="263"/>
      <c r="T85" s="276"/>
      <c r="U85" s="270"/>
      <c r="V85" s="202"/>
      <c r="W85" s="202"/>
    </row>
    <row r="86" spans="1:23" s="116" customFormat="1" ht="11.25" hidden="1" customHeight="1" x14ac:dyDescent="0.25">
      <c r="A86" s="374" t="s">
        <v>112</v>
      </c>
      <c r="B86" s="371"/>
      <c r="C86" s="371"/>
      <c r="D86" s="370"/>
      <c r="E86" s="370"/>
      <c r="F86" s="406"/>
      <c r="G86" s="386"/>
      <c r="H86" s="370"/>
      <c r="I86" s="370"/>
      <c r="J86" s="202"/>
      <c r="K86" s="202"/>
      <c r="L86" s="202"/>
      <c r="M86" s="294"/>
      <c r="N86" s="260"/>
      <c r="O86" s="273"/>
      <c r="P86" s="273"/>
      <c r="Q86" s="267"/>
      <c r="R86" s="275"/>
      <c r="S86" s="265"/>
      <c r="T86" s="276"/>
      <c r="U86" s="270"/>
      <c r="V86" s="202"/>
      <c r="W86" s="202"/>
    </row>
    <row r="87" spans="1:23" s="116" customFormat="1" ht="11.25" hidden="1" customHeight="1" x14ac:dyDescent="0.25">
      <c r="A87" s="251" t="s">
        <v>113</v>
      </c>
      <c r="B87" s="369" t="s">
        <v>114</v>
      </c>
      <c r="C87" s="369" t="s">
        <v>78</v>
      </c>
      <c r="D87" s="370">
        <v>979</v>
      </c>
      <c r="E87" s="370">
        <v>6.4</v>
      </c>
      <c r="F87" s="406"/>
      <c r="G87" s="408">
        <v>4296</v>
      </c>
      <c r="H87" s="370">
        <v>7.5</v>
      </c>
      <c r="I87" s="370"/>
      <c r="J87" s="202"/>
      <c r="K87" s="202"/>
      <c r="L87" s="202"/>
      <c r="M87" s="297"/>
      <c r="N87" s="260"/>
      <c r="O87" s="273"/>
      <c r="P87" s="273"/>
      <c r="Q87" s="267"/>
      <c r="R87" s="275"/>
      <c r="S87" s="265"/>
      <c r="T87" s="276"/>
      <c r="U87" s="270"/>
      <c r="V87" s="202"/>
      <c r="W87" s="202"/>
    </row>
    <row r="88" spans="1:23" s="116" customFormat="1" ht="11.25" hidden="1" customHeight="1" x14ac:dyDescent="0.25">
      <c r="A88" s="251" t="s">
        <v>115</v>
      </c>
      <c r="B88" s="369" t="s">
        <v>116</v>
      </c>
      <c r="C88" s="369" t="s">
        <v>78</v>
      </c>
      <c r="D88" s="370">
        <v>963</v>
      </c>
      <c r="E88" s="370">
        <v>6.3</v>
      </c>
      <c r="F88" s="406"/>
      <c r="G88" s="408" t="s">
        <v>216</v>
      </c>
      <c r="H88" s="370">
        <v>8.8000000000000007</v>
      </c>
      <c r="I88" s="370"/>
      <c r="J88" s="202"/>
      <c r="K88" s="202"/>
      <c r="L88" s="202"/>
      <c r="M88" s="271"/>
      <c r="N88" s="266"/>
      <c r="O88" s="272"/>
      <c r="P88" s="272"/>
      <c r="Q88" s="278"/>
      <c r="R88" s="274"/>
      <c r="S88" s="264"/>
      <c r="T88" s="277"/>
      <c r="U88" s="270"/>
      <c r="V88" s="202"/>
      <c r="W88" s="202"/>
    </row>
    <row r="89" spans="1:23" s="116" customFormat="1" ht="11.25" hidden="1" customHeight="1" x14ac:dyDescent="0.25">
      <c r="A89" s="253" t="s">
        <v>117</v>
      </c>
      <c r="B89" s="369" t="s">
        <v>118</v>
      </c>
      <c r="C89" s="369" t="s">
        <v>78</v>
      </c>
      <c r="D89" s="370">
        <v>579</v>
      </c>
      <c r="E89" s="370">
        <v>3.8</v>
      </c>
      <c r="F89" s="406"/>
      <c r="G89" s="408">
        <v>3767.5</v>
      </c>
      <c r="H89" s="370">
        <v>6.6</v>
      </c>
      <c r="I89" s="370"/>
      <c r="J89" s="202"/>
      <c r="K89" s="202"/>
      <c r="L89" s="202"/>
      <c r="M89" s="271"/>
      <c r="N89" s="266"/>
      <c r="O89" s="272"/>
      <c r="P89" s="272"/>
      <c r="Q89" s="278"/>
      <c r="R89" s="274"/>
      <c r="S89" s="264"/>
      <c r="T89" s="277"/>
      <c r="U89" s="270"/>
      <c r="V89" s="202"/>
      <c r="W89" s="202"/>
    </row>
    <row r="90" spans="1:23" s="116" customFormat="1" ht="11.25" hidden="1" customHeight="1" x14ac:dyDescent="0.25">
      <c r="A90" s="251" t="s">
        <v>76</v>
      </c>
      <c r="B90" s="369" t="s">
        <v>119</v>
      </c>
      <c r="C90" s="369" t="s">
        <v>78</v>
      </c>
      <c r="D90" s="370">
        <v>524</v>
      </c>
      <c r="E90" s="370">
        <v>3.4</v>
      </c>
      <c r="F90" s="406"/>
      <c r="G90" s="408">
        <v>2956.4</v>
      </c>
      <c r="H90" s="370">
        <v>5.2</v>
      </c>
      <c r="I90" s="370"/>
      <c r="J90" s="202"/>
      <c r="K90" s="202"/>
      <c r="L90" s="202"/>
      <c r="M90" s="298"/>
      <c r="N90" s="279"/>
      <c r="O90" s="272"/>
      <c r="P90" s="272"/>
      <c r="Q90" s="278"/>
      <c r="R90" s="274"/>
      <c r="S90" s="264"/>
      <c r="T90" s="277"/>
      <c r="U90" s="270"/>
      <c r="V90" s="202"/>
      <c r="W90" s="202"/>
    </row>
    <row r="91" spans="1:23" s="116" customFormat="1" ht="11.25" hidden="1" customHeight="1" x14ac:dyDescent="0.25">
      <c r="A91" s="251" t="s">
        <v>120</v>
      </c>
      <c r="B91" s="369" t="s">
        <v>121</v>
      </c>
      <c r="C91" s="369" t="s">
        <v>92</v>
      </c>
      <c r="D91" s="370">
        <v>31</v>
      </c>
      <c r="E91" s="370">
        <v>0.2</v>
      </c>
      <c r="F91" s="406"/>
      <c r="G91" s="408">
        <v>0.4</v>
      </c>
      <c r="H91" s="370">
        <v>0</v>
      </c>
      <c r="I91" s="370"/>
      <c r="J91" s="202"/>
      <c r="K91" s="202"/>
      <c r="L91" s="202"/>
      <c r="M91" s="271"/>
      <c r="N91" s="266"/>
      <c r="O91" s="272"/>
      <c r="P91" s="272"/>
      <c r="Q91" s="278"/>
      <c r="R91" s="274"/>
      <c r="S91" s="264"/>
      <c r="T91" s="277"/>
      <c r="U91" s="270"/>
      <c r="V91" s="202"/>
      <c r="W91" s="202"/>
    </row>
    <row r="92" spans="1:23" s="116" customFormat="1" ht="11.25" hidden="1" customHeight="1" x14ac:dyDescent="0.25">
      <c r="A92" s="374" t="s">
        <v>122</v>
      </c>
      <c r="B92" s="369"/>
      <c r="C92" s="369"/>
      <c r="D92" s="370"/>
      <c r="E92" s="370"/>
      <c r="F92" s="406"/>
      <c r="G92" s="305"/>
      <c r="H92" s="370"/>
      <c r="I92" s="370"/>
      <c r="J92" s="202"/>
      <c r="K92" s="202"/>
      <c r="L92" s="202"/>
      <c r="M92" s="271"/>
      <c r="N92" s="266"/>
      <c r="O92" s="272"/>
      <c r="P92" s="272"/>
      <c r="Q92" s="278"/>
      <c r="R92" s="274"/>
      <c r="S92" s="264"/>
      <c r="T92" s="280"/>
      <c r="U92" s="270"/>
      <c r="V92" s="202"/>
      <c r="W92" s="202"/>
    </row>
    <row r="93" spans="1:23" s="116" customFormat="1" ht="11.25" hidden="1" customHeight="1" x14ac:dyDescent="0.25">
      <c r="A93" s="251" t="s">
        <v>76</v>
      </c>
      <c r="B93" s="372" t="s">
        <v>192</v>
      </c>
      <c r="C93" s="369" t="s">
        <v>78</v>
      </c>
      <c r="D93" s="370">
        <v>447</v>
      </c>
      <c r="E93" s="370">
        <v>2.9</v>
      </c>
      <c r="F93" s="406"/>
      <c r="G93" s="408">
        <v>389.9</v>
      </c>
      <c r="H93" s="370">
        <v>0.7</v>
      </c>
      <c r="I93" s="370"/>
      <c r="J93" s="202"/>
      <c r="K93" s="202"/>
      <c r="L93" s="202"/>
      <c r="M93" s="299"/>
      <c r="N93" s="260"/>
      <c r="O93" s="273"/>
      <c r="P93" s="273"/>
      <c r="Q93" s="267"/>
      <c r="R93" s="275"/>
      <c r="S93" s="265"/>
      <c r="T93" s="276"/>
      <c r="U93" s="270"/>
      <c r="V93" s="202"/>
      <c r="W93" s="202"/>
    </row>
    <row r="94" spans="1:23" s="116" customFormat="1" ht="11.25" hidden="1" customHeight="1" x14ac:dyDescent="0.25">
      <c r="A94" s="251" t="s">
        <v>123</v>
      </c>
      <c r="B94" s="372" t="s">
        <v>193</v>
      </c>
      <c r="C94" s="369" t="s">
        <v>78</v>
      </c>
      <c r="D94" s="370">
        <v>300</v>
      </c>
      <c r="E94" s="370">
        <v>2</v>
      </c>
      <c r="F94" s="406"/>
      <c r="G94" s="408" t="s">
        <v>217</v>
      </c>
      <c r="H94" s="370">
        <v>2.9</v>
      </c>
      <c r="I94" s="370"/>
      <c r="J94" s="202"/>
      <c r="K94" s="202"/>
      <c r="L94" s="202"/>
      <c r="M94" s="271"/>
      <c r="N94" s="266"/>
      <c r="O94" s="281"/>
      <c r="P94" s="272"/>
      <c r="Q94" s="268"/>
      <c r="R94" s="274"/>
      <c r="S94" s="269"/>
      <c r="T94" s="277"/>
      <c r="U94" s="270"/>
      <c r="V94" s="202"/>
      <c r="W94" s="202"/>
    </row>
    <row r="95" spans="1:23" s="116" customFormat="1" ht="11.25" hidden="1" customHeight="1" x14ac:dyDescent="0.25">
      <c r="A95" s="251" t="s">
        <v>124</v>
      </c>
      <c r="B95" s="372" t="s">
        <v>125</v>
      </c>
      <c r="C95" s="369" t="s">
        <v>126</v>
      </c>
      <c r="D95" s="370">
        <v>203</v>
      </c>
      <c r="E95" s="370">
        <v>1.3</v>
      </c>
      <c r="F95" s="406"/>
      <c r="G95" s="408">
        <v>323.7</v>
      </c>
      <c r="H95" s="370">
        <v>0.6</v>
      </c>
      <c r="I95" s="370"/>
      <c r="J95" s="202"/>
      <c r="K95" s="202"/>
      <c r="L95" s="202"/>
      <c r="M95" s="300"/>
      <c r="N95" s="266"/>
      <c r="O95" s="283"/>
      <c r="P95" s="281"/>
      <c r="Q95" s="301"/>
      <c r="R95" s="286"/>
      <c r="S95" s="290"/>
      <c r="T95" s="291"/>
      <c r="U95" s="289"/>
      <c r="V95" s="202"/>
      <c r="W95" s="202"/>
    </row>
    <row r="96" spans="1:23" s="116" customFormat="1" ht="11.25" hidden="1" customHeight="1" x14ac:dyDescent="0.25">
      <c r="A96" s="251" t="s">
        <v>113</v>
      </c>
      <c r="B96" s="369" t="s">
        <v>127</v>
      </c>
      <c r="C96" s="369" t="s">
        <v>78</v>
      </c>
      <c r="D96" s="370">
        <v>193</v>
      </c>
      <c r="E96" s="370">
        <v>1.3</v>
      </c>
      <c r="F96" s="406"/>
      <c r="G96" s="408">
        <v>592.6</v>
      </c>
      <c r="H96" s="370">
        <v>1</v>
      </c>
      <c r="I96" s="370"/>
      <c r="J96" s="202"/>
      <c r="K96" s="202"/>
      <c r="L96" s="202"/>
      <c r="M96" s="271"/>
      <c r="N96" s="279"/>
      <c r="O96" s="272"/>
      <c r="P96" s="272"/>
      <c r="Q96" s="268"/>
      <c r="R96" s="274"/>
      <c r="S96" s="269"/>
      <c r="T96" s="277"/>
      <c r="U96" s="270"/>
      <c r="V96" s="202"/>
      <c r="W96" s="202"/>
    </row>
    <row r="97" spans="1:23" s="116" customFormat="1" ht="11.25" hidden="1" customHeight="1" x14ac:dyDescent="0.25">
      <c r="A97" s="251" t="s">
        <v>128</v>
      </c>
      <c r="B97" s="369" t="s">
        <v>129</v>
      </c>
      <c r="C97" s="369" t="s">
        <v>92</v>
      </c>
      <c r="D97" s="370">
        <v>181</v>
      </c>
      <c r="E97" s="370">
        <v>1.2</v>
      </c>
      <c r="F97" s="406"/>
      <c r="G97" s="408">
        <v>1.3</v>
      </c>
      <c r="H97" s="370">
        <v>0</v>
      </c>
      <c r="I97" s="370"/>
      <c r="J97" s="202"/>
      <c r="K97" s="202"/>
      <c r="L97" s="202"/>
      <c r="M97" s="271"/>
      <c r="N97" s="266"/>
      <c r="O97" s="272"/>
      <c r="P97" s="272"/>
      <c r="Q97" s="268"/>
      <c r="R97" s="274"/>
      <c r="S97" s="269"/>
      <c r="T97" s="277"/>
      <c r="U97" s="270"/>
      <c r="V97" s="202"/>
      <c r="W97" s="202"/>
    </row>
    <row r="98" spans="1:23" s="116" customFormat="1" ht="11.25" hidden="1" customHeight="1" x14ac:dyDescent="0.25">
      <c r="A98" s="251" t="s">
        <v>115</v>
      </c>
      <c r="B98" s="369" t="s">
        <v>130</v>
      </c>
      <c r="C98" s="369" t="s">
        <v>131</v>
      </c>
      <c r="D98" s="370">
        <v>135</v>
      </c>
      <c r="E98" s="370">
        <v>0.9</v>
      </c>
      <c r="F98" s="406"/>
      <c r="G98" s="408">
        <v>36.1</v>
      </c>
      <c r="H98" s="370">
        <v>0.1</v>
      </c>
      <c r="I98" s="370"/>
      <c r="J98" s="202"/>
      <c r="K98" s="202"/>
      <c r="L98" s="202"/>
      <c r="M98" s="271"/>
      <c r="N98" s="279"/>
      <c r="O98" s="272"/>
      <c r="P98" s="272"/>
      <c r="Q98" s="268"/>
      <c r="R98" s="274"/>
      <c r="S98" s="269"/>
      <c r="T98" s="277"/>
      <c r="U98" s="270"/>
      <c r="V98" s="202"/>
      <c r="W98" s="202"/>
    </row>
    <row r="99" spans="1:23" s="116" customFormat="1" ht="11.25" hidden="1" customHeight="1" x14ac:dyDescent="0.25">
      <c r="A99" s="251" t="s">
        <v>132</v>
      </c>
      <c r="B99" s="369" t="s">
        <v>133</v>
      </c>
      <c r="C99" s="369" t="s">
        <v>134</v>
      </c>
      <c r="D99" s="370">
        <v>101</v>
      </c>
      <c r="E99" s="370">
        <v>0.7</v>
      </c>
      <c r="F99" s="406"/>
      <c r="G99" s="408">
        <v>473.5</v>
      </c>
      <c r="H99" s="370">
        <v>0.8</v>
      </c>
      <c r="I99" s="370"/>
      <c r="J99" s="202"/>
      <c r="K99" s="202"/>
      <c r="L99" s="202"/>
      <c r="M99" s="271"/>
      <c r="N99" s="279"/>
      <c r="O99" s="272"/>
      <c r="P99" s="272"/>
      <c r="Q99" s="268"/>
      <c r="R99" s="274"/>
      <c r="S99" s="269"/>
      <c r="T99" s="277"/>
      <c r="U99" s="270"/>
      <c r="V99" s="202"/>
      <c r="W99" s="202"/>
    </row>
    <row r="100" spans="1:23" s="116" customFormat="1" ht="11.25" hidden="1" customHeight="1" x14ac:dyDescent="0.25">
      <c r="A100" s="251" t="s">
        <v>120</v>
      </c>
      <c r="B100" s="369" t="s">
        <v>135</v>
      </c>
      <c r="C100" s="369" t="s">
        <v>136</v>
      </c>
      <c r="D100" s="370">
        <v>75</v>
      </c>
      <c r="E100" s="370">
        <v>0.5</v>
      </c>
      <c r="F100" s="406"/>
      <c r="G100" s="408">
        <v>31</v>
      </c>
      <c r="H100" s="370">
        <v>0.1</v>
      </c>
      <c r="I100" s="370"/>
      <c r="J100" s="202"/>
      <c r="K100" s="202"/>
      <c r="L100" s="202"/>
      <c r="M100" s="271"/>
      <c r="N100" s="266"/>
      <c r="O100" s="101"/>
      <c r="P100" s="101"/>
      <c r="Q100" s="268"/>
      <c r="R100" s="274"/>
      <c r="S100" s="302"/>
      <c r="T100" s="277"/>
      <c r="U100" s="270"/>
      <c r="V100" s="202"/>
      <c r="W100" s="202"/>
    </row>
    <row r="101" spans="1:23" s="116" customFormat="1" ht="11.25" hidden="1" customHeight="1" x14ac:dyDescent="0.25">
      <c r="A101" s="251" t="s">
        <v>137</v>
      </c>
      <c r="B101" s="369" t="s">
        <v>138</v>
      </c>
      <c r="C101" s="369" t="s">
        <v>139</v>
      </c>
      <c r="D101" s="370">
        <v>81</v>
      </c>
      <c r="E101" s="370">
        <v>0.5</v>
      </c>
      <c r="F101" s="406"/>
      <c r="G101" s="408">
        <v>346.4</v>
      </c>
      <c r="H101" s="370">
        <v>0.6</v>
      </c>
      <c r="I101" s="370"/>
      <c r="J101" s="202"/>
      <c r="K101" s="202"/>
      <c r="L101" s="202"/>
      <c r="M101" s="271"/>
      <c r="N101" s="266"/>
      <c r="O101" s="272"/>
      <c r="P101" s="272"/>
      <c r="Q101" s="302"/>
      <c r="R101" s="274"/>
      <c r="S101" s="269"/>
      <c r="T101" s="277"/>
      <c r="U101" s="270"/>
      <c r="V101" s="202"/>
      <c r="W101" s="202"/>
    </row>
    <row r="102" spans="1:23" s="116" customFormat="1" ht="11.25" hidden="1" customHeight="1" x14ac:dyDescent="0.25">
      <c r="A102" s="374" t="s">
        <v>140</v>
      </c>
      <c r="B102" s="369"/>
      <c r="C102" s="369"/>
      <c r="D102" s="370"/>
      <c r="E102" s="370"/>
      <c r="F102" s="406"/>
      <c r="G102" s="305"/>
      <c r="H102" s="370"/>
      <c r="I102" s="370"/>
      <c r="J102" s="202"/>
      <c r="K102" s="202"/>
      <c r="L102" s="202"/>
      <c r="M102" s="271"/>
      <c r="N102" s="266"/>
      <c r="O102" s="272"/>
      <c r="P102" s="272"/>
      <c r="Q102" s="267"/>
      <c r="R102" s="274"/>
      <c r="S102" s="269"/>
      <c r="T102" s="277"/>
      <c r="U102" s="270"/>
      <c r="V102" s="202"/>
      <c r="W102" s="202"/>
    </row>
    <row r="103" spans="1:23" s="116" customFormat="1" ht="11.25" hidden="1" customHeight="1" x14ac:dyDescent="0.25">
      <c r="A103" s="251" t="s">
        <v>194</v>
      </c>
      <c r="B103" s="369" t="s">
        <v>147</v>
      </c>
      <c r="C103" s="369" t="s">
        <v>134</v>
      </c>
      <c r="D103" s="370">
        <v>178</v>
      </c>
      <c r="E103" s="370">
        <v>1.2</v>
      </c>
      <c r="F103" s="406"/>
      <c r="G103" s="408">
        <v>178</v>
      </c>
      <c r="H103" s="370">
        <v>0.3</v>
      </c>
      <c r="I103" s="370"/>
      <c r="J103" s="202"/>
      <c r="K103" s="202"/>
      <c r="L103" s="202"/>
      <c r="M103" s="271"/>
      <c r="N103" s="101"/>
      <c r="O103" s="101"/>
      <c r="P103" s="272"/>
      <c r="Q103" s="302"/>
      <c r="R103" s="274"/>
      <c r="S103" s="269"/>
      <c r="T103" s="303"/>
      <c r="U103" s="270"/>
      <c r="V103" s="202"/>
      <c r="W103" s="202"/>
    </row>
    <row r="104" spans="1:23" s="116" customFormat="1" ht="11.25" hidden="1" customHeight="1" x14ac:dyDescent="0.25">
      <c r="A104" s="251" t="s">
        <v>142</v>
      </c>
      <c r="B104" s="369" t="s">
        <v>143</v>
      </c>
      <c r="C104" s="369" t="s">
        <v>131</v>
      </c>
      <c r="D104" s="370">
        <v>569</v>
      </c>
      <c r="E104" s="370">
        <v>3.7</v>
      </c>
      <c r="F104" s="406"/>
      <c r="G104" s="408">
        <v>5.7</v>
      </c>
      <c r="H104" s="370">
        <v>0</v>
      </c>
      <c r="I104" s="370"/>
      <c r="J104" s="202"/>
      <c r="K104" s="202"/>
      <c r="L104" s="202"/>
      <c r="M104" s="299"/>
      <c r="N104" s="266"/>
      <c r="O104" s="272"/>
      <c r="P104" s="272"/>
      <c r="Q104" s="267"/>
      <c r="R104" s="274"/>
      <c r="S104" s="264"/>
      <c r="T104" s="276"/>
      <c r="U104" s="270"/>
      <c r="V104" s="202"/>
      <c r="W104" s="202"/>
    </row>
    <row r="105" spans="1:23" s="116" customFormat="1" ht="11.25" hidden="1" customHeight="1" x14ac:dyDescent="0.25">
      <c r="A105" s="251"/>
      <c r="B105" s="369" t="s">
        <v>195</v>
      </c>
      <c r="C105" s="369" t="s">
        <v>131</v>
      </c>
      <c r="D105" s="370">
        <v>719</v>
      </c>
      <c r="E105" s="370">
        <v>4.7</v>
      </c>
      <c r="F105" s="406"/>
      <c r="G105" s="408">
        <v>3.7</v>
      </c>
      <c r="H105" s="370">
        <v>0</v>
      </c>
      <c r="I105" s="370"/>
      <c r="J105" s="202"/>
      <c r="K105" s="202"/>
      <c r="L105" s="202"/>
      <c r="M105" s="300"/>
      <c r="N105" s="284"/>
      <c r="O105" s="281"/>
      <c r="P105" s="281"/>
      <c r="Q105" s="285"/>
      <c r="R105" s="286"/>
      <c r="S105" s="287"/>
      <c r="T105" s="288"/>
      <c r="U105" s="289"/>
      <c r="V105" s="202"/>
      <c r="W105" s="202"/>
    </row>
    <row r="106" spans="1:23" s="116" customFormat="1" ht="11.25" hidden="1" customHeight="1" x14ac:dyDescent="0.25">
      <c r="A106" s="251" t="s">
        <v>196</v>
      </c>
      <c r="B106" s="369" t="s">
        <v>197</v>
      </c>
      <c r="C106" s="369" t="s">
        <v>126</v>
      </c>
      <c r="D106" s="370">
        <v>46</v>
      </c>
      <c r="E106" s="370">
        <v>0.3</v>
      </c>
      <c r="F106" s="406"/>
      <c r="G106" s="408">
        <v>2.1</v>
      </c>
      <c r="H106" s="370">
        <v>0</v>
      </c>
      <c r="I106" s="370"/>
      <c r="J106" s="202"/>
      <c r="K106" s="202"/>
      <c r="L106" s="202"/>
      <c r="M106" s="271"/>
      <c r="N106" s="266"/>
      <c r="O106" s="272"/>
      <c r="P106" s="272"/>
      <c r="Q106" s="267"/>
      <c r="R106" s="274"/>
      <c r="S106" s="264"/>
      <c r="T106" s="276"/>
      <c r="U106" s="270"/>
      <c r="V106" s="202"/>
      <c r="W106" s="202"/>
    </row>
    <row r="107" spans="1:23" s="116" customFormat="1" ht="11.25" hidden="1" customHeight="1" x14ac:dyDescent="0.25">
      <c r="A107" s="251"/>
      <c r="B107" s="369" t="s">
        <v>198</v>
      </c>
      <c r="C107" s="369" t="s">
        <v>199</v>
      </c>
      <c r="D107" s="370">
        <v>20</v>
      </c>
      <c r="E107" s="370">
        <v>0.1</v>
      </c>
      <c r="F107" s="406"/>
      <c r="G107" s="408">
        <v>0.7</v>
      </c>
      <c r="H107" s="370">
        <v>0</v>
      </c>
      <c r="I107" s="370"/>
      <c r="J107" s="202"/>
      <c r="K107" s="202"/>
      <c r="L107" s="202"/>
      <c r="M107" s="271"/>
      <c r="N107" s="266"/>
      <c r="O107" s="272"/>
      <c r="P107" s="272"/>
      <c r="Q107" s="267"/>
      <c r="R107" s="274"/>
      <c r="S107" s="264"/>
      <c r="T107" s="276"/>
      <c r="U107" s="270"/>
      <c r="V107" s="202"/>
      <c r="W107" s="202"/>
    </row>
    <row r="108" spans="1:23" s="116" customFormat="1" ht="11.25" hidden="1" customHeight="1" x14ac:dyDescent="0.25">
      <c r="A108" s="251" t="s">
        <v>144</v>
      </c>
      <c r="B108" s="369" t="s">
        <v>145</v>
      </c>
      <c r="C108" s="369" t="s">
        <v>146</v>
      </c>
      <c r="D108" s="370">
        <v>236</v>
      </c>
      <c r="E108" s="370">
        <v>1.5</v>
      </c>
      <c r="F108" s="406"/>
      <c r="G108" s="408">
        <v>2.5</v>
      </c>
      <c r="H108" s="370">
        <v>0</v>
      </c>
      <c r="I108" s="370"/>
      <c r="J108" s="202"/>
      <c r="K108" s="202"/>
      <c r="L108" s="202"/>
      <c r="M108" s="271"/>
      <c r="N108" s="266"/>
      <c r="O108" s="272"/>
      <c r="P108" s="272"/>
      <c r="Q108" s="267"/>
      <c r="R108" s="274"/>
      <c r="S108" s="264"/>
      <c r="T108" s="276"/>
      <c r="U108" s="270"/>
      <c r="V108" s="202"/>
      <c r="W108" s="202"/>
    </row>
    <row r="109" spans="1:23" s="116" customFormat="1" ht="11.25" hidden="1" customHeight="1" x14ac:dyDescent="0.25">
      <c r="A109" s="251" t="s">
        <v>141</v>
      </c>
      <c r="B109" s="369" t="s">
        <v>200</v>
      </c>
      <c r="C109" s="369" t="s">
        <v>92</v>
      </c>
      <c r="D109" s="370">
        <v>616</v>
      </c>
      <c r="E109" s="370">
        <v>4</v>
      </c>
      <c r="F109" s="406"/>
      <c r="G109" s="259">
        <v>3.5</v>
      </c>
      <c r="H109" s="370">
        <v>0</v>
      </c>
      <c r="I109" s="370"/>
      <c r="J109" s="202"/>
      <c r="K109" s="202"/>
      <c r="L109" s="202"/>
      <c r="M109" s="271"/>
      <c r="N109" s="266"/>
      <c r="O109" s="272"/>
      <c r="P109" s="272"/>
      <c r="Q109" s="267"/>
      <c r="R109" s="274"/>
      <c r="S109" s="264"/>
      <c r="T109" s="282"/>
      <c r="U109" s="270"/>
      <c r="V109" s="202"/>
      <c r="W109" s="202"/>
    </row>
    <row r="110" spans="1:23" s="116" customFormat="1" ht="5.0999999999999996" hidden="1" customHeight="1" x14ac:dyDescent="0.15">
      <c r="A110" s="105"/>
      <c r="B110" s="407"/>
      <c r="C110" s="407"/>
      <c r="D110" s="203"/>
      <c r="E110" s="203"/>
      <c r="F110" s="203"/>
      <c r="G110" s="203"/>
      <c r="H110" s="203"/>
      <c r="I110" s="468"/>
      <c r="J110" s="202"/>
      <c r="K110" s="202"/>
      <c r="L110" s="202"/>
      <c r="M110" s="271"/>
      <c r="N110" s="266"/>
      <c r="O110" s="272"/>
      <c r="P110" s="272"/>
      <c r="Q110" s="267"/>
      <c r="R110" s="274"/>
      <c r="S110" s="264"/>
      <c r="T110" s="282"/>
      <c r="U110" s="270"/>
      <c r="V110" s="202"/>
      <c r="W110" s="202"/>
    </row>
    <row r="111" spans="1:23" s="116" customFormat="1" ht="9.9499999999999993" hidden="1" customHeight="1" x14ac:dyDescent="0.15">
      <c r="A111" s="102" t="s">
        <v>218</v>
      </c>
      <c r="B111" s="101"/>
      <c r="C111" s="101"/>
      <c r="J111" s="202"/>
      <c r="K111" s="202"/>
      <c r="L111" s="202"/>
      <c r="M111" s="271"/>
      <c r="N111" s="266"/>
      <c r="O111" s="272"/>
      <c r="P111" s="272"/>
      <c r="Q111" s="267"/>
      <c r="R111" s="274"/>
      <c r="S111" s="264"/>
      <c r="T111" s="276"/>
      <c r="U111" s="270"/>
      <c r="V111" s="202"/>
      <c r="W111" s="202"/>
    </row>
    <row r="112" spans="1:23" s="116" customFormat="1" ht="9.9499999999999993" hidden="1" customHeight="1" x14ac:dyDescent="0.15">
      <c r="A112" s="101" t="s">
        <v>148</v>
      </c>
      <c r="B112" s="101"/>
      <c r="C112" s="101"/>
      <c r="J112" s="202"/>
      <c r="K112" s="202"/>
      <c r="L112" s="202"/>
      <c r="M112" s="202"/>
      <c r="N112" s="202"/>
      <c r="O112" s="202"/>
      <c r="P112" s="202"/>
      <c r="Q112" s="202"/>
      <c r="R112" s="202"/>
      <c r="S112" s="202"/>
      <c r="T112" s="202"/>
      <c r="U112" s="202"/>
      <c r="V112" s="202"/>
      <c r="W112" s="202"/>
    </row>
    <row r="113" spans="1:23" s="116" customFormat="1" ht="9.9499999999999993" hidden="1" customHeight="1" x14ac:dyDescent="0.15">
      <c r="A113" s="101" t="s">
        <v>201</v>
      </c>
      <c r="B113" s="101"/>
      <c r="C113" s="101"/>
      <c r="J113" s="202"/>
      <c r="K113" s="202"/>
      <c r="L113" s="202"/>
      <c r="M113" s="202"/>
      <c r="N113" s="202"/>
      <c r="O113" s="202"/>
      <c r="P113" s="202"/>
      <c r="Q113" s="202"/>
      <c r="R113" s="202"/>
      <c r="S113" s="202"/>
      <c r="T113" s="202"/>
      <c r="U113" s="202"/>
      <c r="V113" s="202"/>
      <c r="W113" s="202"/>
    </row>
    <row r="114" spans="1:23" s="116" customFormat="1" ht="9.9499999999999993" hidden="1" customHeight="1" x14ac:dyDescent="0.15">
      <c r="A114" s="101" t="s">
        <v>202</v>
      </c>
      <c r="B114" s="101"/>
      <c r="C114" s="101"/>
      <c r="J114" s="202"/>
      <c r="K114" s="202"/>
      <c r="L114" s="202"/>
      <c r="M114" s="202"/>
      <c r="N114" s="202"/>
      <c r="O114" s="202"/>
      <c r="P114" s="202"/>
      <c r="Q114" s="202"/>
      <c r="R114" s="202"/>
      <c r="S114" s="202"/>
      <c r="T114" s="202"/>
      <c r="U114" s="202"/>
      <c r="V114" s="202"/>
      <c r="W114" s="202"/>
    </row>
    <row r="115" spans="1:23" s="116" customFormat="1" ht="9.9499999999999993" hidden="1" customHeight="1" x14ac:dyDescent="0.15">
      <c r="A115" s="101" t="s">
        <v>203</v>
      </c>
      <c r="B115" s="101"/>
      <c r="C115" s="101"/>
      <c r="J115" s="202"/>
      <c r="K115" s="202"/>
      <c r="L115" s="202"/>
      <c r="M115" s="202"/>
      <c r="N115" s="202"/>
      <c r="O115" s="202"/>
      <c r="P115" s="202"/>
      <c r="Q115" s="202"/>
      <c r="R115" s="202"/>
      <c r="S115" s="202"/>
      <c r="T115" s="202"/>
      <c r="U115" s="202"/>
      <c r="V115" s="202"/>
      <c r="W115" s="202"/>
    </row>
    <row r="116" spans="1:23" s="116" customFormat="1" ht="9.9499999999999993" hidden="1" customHeight="1" x14ac:dyDescent="0.15">
      <c r="A116" s="103" t="s">
        <v>149</v>
      </c>
      <c r="B116" s="101"/>
      <c r="C116" s="101"/>
      <c r="J116" s="202"/>
      <c r="K116" s="202"/>
      <c r="L116" s="202"/>
      <c r="M116" s="202"/>
      <c r="N116" s="202"/>
      <c r="O116" s="202"/>
      <c r="P116" s="202"/>
      <c r="Q116" s="202"/>
      <c r="R116" s="202"/>
      <c r="S116" s="202"/>
      <c r="T116" s="202"/>
      <c r="U116" s="202"/>
      <c r="V116" s="202"/>
      <c r="W116" s="202"/>
    </row>
    <row r="117" spans="1:23" ht="14.25" hidden="1" customHeight="1" x14ac:dyDescent="0.2"/>
    <row r="118" spans="1:23" ht="13.5" hidden="1" x14ac:dyDescent="0.2">
      <c r="A118" s="100" t="s">
        <v>230</v>
      </c>
      <c r="B118" s="100"/>
      <c r="C118" s="319"/>
      <c r="D118" s="319"/>
      <c r="E118" s="319"/>
      <c r="F118" s="319"/>
      <c r="G118" s="319"/>
      <c r="H118" s="319"/>
      <c r="I118" s="319"/>
      <c r="J118" s="320"/>
    </row>
    <row r="119" spans="1:23" ht="3" hidden="1" customHeight="1" x14ac:dyDescent="0.2">
      <c r="A119" s="349"/>
      <c r="B119" s="349"/>
      <c r="C119" s="319"/>
      <c r="D119" s="319"/>
      <c r="E119" s="319"/>
      <c r="F119" s="319"/>
      <c r="G119" s="319"/>
      <c r="H119" s="319"/>
      <c r="I119" s="319"/>
      <c r="J119" s="320"/>
    </row>
    <row r="120" spans="1:23" hidden="1" x14ac:dyDescent="0.2">
      <c r="A120" s="663" t="s">
        <v>63</v>
      </c>
      <c r="B120" s="665" t="s">
        <v>64</v>
      </c>
      <c r="C120" s="665" t="s">
        <v>65</v>
      </c>
      <c r="D120" s="661" t="s">
        <v>66</v>
      </c>
      <c r="E120" s="661"/>
      <c r="F120" s="377"/>
      <c r="G120" s="662" t="s">
        <v>67</v>
      </c>
      <c r="H120" s="662"/>
      <c r="I120" s="42"/>
    </row>
    <row r="121" spans="1:23" hidden="1" x14ac:dyDescent="0.2">
      <c r="A121" s="664"/>
      <c r="B121" s="666"/>
      <c r="C121" s="666"/>
      <c r="D121" s="321" t="s">
        <v>68</v>
      </c>
      <c r="E121" s="321" t="s">
        <v>69</v>
      </c>
      <c r="F121" s="378"/>
      <c r="G121" s="321" t="s">
        <v>70</v>
      </c>
      <c r="H121" s="356" t="s">
        <v>71</v>
      </c>
      <c r="I121" s="469"/>
    </row>
    <row r="122" spans="1:23" ht="4.5" hidden="1" customHeight="1" x14ac:dyDescent="0.25">
      <c r="A122" s="664"/>
      <c r="B122" s="667"/>
      <c r="C122" s="667"/>
      <c r="D122" s="379"/>
      <c r="E122" s="380"/>
      <c r="F122" s="380"/>
      <c r="G122" s="381"/>
      <c r="H122" s="355"/>
      <c r="I122" s="470"/>
      <c r="J122" s="323"/>
    </row>
    <row r="123" spans="1:23" ht="11.25" hidden="1" customHeight="1" x14ac:dyDescent="0.25">
      <c r="A123" s="375" t="s">
        <v>72</v>
      </c>
      <c r="B123" s="382"/>
      <c r="C123" s="368"/>
      <c r="D123" s="368"/>
      <c r="E123" s="322"/>
      <c r="F123" s="322"/>
      <c r="G123" s="322"/>
      <c r="H123" s="322"/>
      <c r="I123" s="322"/>
      <c r="J123" s="323"/>
    </row>
    <row r="124" spans="1:23" ht="11.25" hidden="1" customHeight="1" x14ac:dyDescent="0.25">
      <c r="A124" s="350" t="s">
        <v>73</v>
      </c>
      <c r="B124" s="383" t="s">
        <v>188</v>
      </c>
      <c r="C124" s="383" t="s">
        <v>74</v>
      </c>
      <c r="D124" s="384">
        <v>798</v>
      </c>
      <c r="E124" s="324">
        <v>5.2496615349799827</v>
      </c>
      <c r="F124" s="385"/>
      <c r="G124" s="386">
        <v>5271.2679029999999</v>
      </c>
      <c r="H124" s="325">
        <v>9.9958683036906972</v>
      </c>
      <c r="I124" s="325"/>
    </row>
    <row r="125" spans="1:23" ht="11.25" hidden="1" customHeight="1" x14ac:dyDescent="0.25">
      <c r="A125" s="350"/>
      <c r="B125" s="383" t="s">
        <v>75</v>
      </c>
      <c r="C125" s="383" t="s">
        <v>74</v>
      </c>
      <c r="D125" s="384">
        <v>210.36</v>
      </c>
      <c r="E125" s="324">
        <v>1.3838581459879562</v>
      </c>
      <c r="F125" s="387"/>
      <c r="G125" s="386">
        <v>1713.0150389999999</v>
      </c>
      <c r="H125" s="325">
        <v>3.2483783877386405</v>
      </c>
      <c r="I125" s="325"/>
    </row>
    <row r="126" spans="1:23" ht="11.25" hidden="1" customHeight="1" x14ac:dyDescent="0.25">
      <c r="A126" s="350" t="s">
        <v>76</v>
      </c>
      <c r="B126" s="383" t="s">
        <v>77</v>
      </c>
      <c r="C126" s="383" t="s">
        <v>78</v>
      </c>
      <c r="D126" s="384">
        <v>258.39999999999998</v>
      </c>
      <c r="E126" s="324">
        <v>1.6998904018030416</v>
      </c>
      <c r="F126" s="387"/>
      <c r="G126" s="386">
        <v>1192.1299470000001</v>
      </c>
      <c r="H126" s="325">
        <v>2.2606276460196399</v>
      </c>
      <c r="I126" s="325"/>
    </row>
    <row r="127" spans="1:23" ht="11.25" hidden="1" customHeight="1" x14ac:dyDescent="0.25">
      <c r="A127" s="350"/>
      <c r="B127" s="383" t="s">
        <v>79</v>
      </c>
      <c r="C127" s="383" t="s">
        <v>78</v>
      </c>
      <c r="D127" s="384">
        <v>120</v>
      </c>
      <c r="E127" s="324">
        <v>0.78942278721503489</v>
      </c>
      <c r="F127" s="387"/>
      <c r="G127" s="386">
        <v>887.13527099999999</v>
      </c>
      <c r="H127" s="325">
        <v>1.6822683839362731</v>
      </c>
      <c r="I127" s="325"/>
    </row>
    <row r="128" spans="1:23" ht="11.25" hidden="1" customHeight="1" x14ac:dyDescent="0.25">
      <c r="A128" s="350" t="s">
        <v>80</v>
      </c>
      <c r="B128" s="383" t="s">
        <v>81</v>
      </c>
      <c r="C128" s="383" t="s">
        <v>82</v>
      </c>
      <c r="D128" s="384">
        <v>192.45</v>
      </c>
      <c r="E128" s="324">
        <v>1.2660367949961122</v>
      </c>
      <c r="F128" s="387"/>
      <c r="G128" s="386">
        <v>1173.0610320000001</v>
      </c>
      <c r="H128" s="325">
        <v>2.2244673964284947</v>
      </c>
      <c r="I128" s="325"/>
    </row>
    <row r="129" spans="1:9" ht="11.25" hidden="1" customHeight="1" x14ac:dyDescent="0.25">
      <c r="A129" s="351" t="s">
        <v>189</v>
      </c>
      <c r="B129" s="383" t="s">
        <v>83</v>
      </c>
      <c r="C129" s="383" t="s">
        <v>78</v>
      </c>
      <c r="D129" s="384">
        <v>220</v>
      </c>
      <c r="E129" s="324">
        <v>1.4472751098942307</v>
      </c>
      <c r="F129" s="385"/>
      <c r="G129" s="386">
        <v>1107.6220779999999</v>
      </c>
      <c r="H129" s="325">
        <v>2.1003759675441835</v>
      </c>
      <c r="I129" s="325"/>
    </row>
    <row r="130" spans="1:9" ht="11.25" hidden="1" customHeight="1" x14ac:dyDescent="0.25">
      <c r="A130" s="350" t="s">
        <v>84</v>
      </c>
      <c r="B130" s="383" t="s">
        <v>85</v>
      </c>
      <c r="C130" s="383" t="s">
        <v>86</v>
      </c>
      <c r="D130" s="384">
        <v>142.80000000000001</v>
      </c>
      <c r="E130" s="324">
        <v>0.93941311678589168</v>
      </c>
      <c r="F130" s="385"/>
      <c r="G130" s="386">
        <v>747.20418900000016</v>
      </c>
      <c r="H130" s="325">
        <v>1.4169180558930161</v>
      </c>
      <c r="I130" s="325"/>
    </row>
    <row r="131" spans="1:9" ht="11.25" hidden="1" customHeight="1" x14ac:dyDescent="0.25">
      <c r="A131" s="352" t="s">
        <v>87</v>
      </c>
      <c r="B131" s="383" t="s">
        <v>88</v>
      </c>
      <c r="C131" s="383" t="s">
        <v>89</v>
      </c>
      <c r="D131" s="384">
        <v>246.58200000000002</v>
      </c>
      <c r="E131" s="324">
        <v>1.6221454143088145</v>
      </c>
      <c r="F131" s="385"/>
      <c r="G131" s="386">
        <v>1420.077217</v>
      </c>
      <c r="H131" s="325">
        <v>2.6928824532186932</v>
      </c>
      <c r="I131" s="325"/>
    </row>
    <row r="132" spans="1:9" ht="11.25" hidden="1" customHeight="1" x14ac:dyDescent="0.25">
      <c r="A132" s="350"/>
      <c r="B132" s="383" t="s">
        <v>93</v>
      </c>
      <c r="C132" s="383" t="s">
        <v>94</v>
      </c>
      <c r="D132" s="384">
        <v>99.728999999999999</v>
      </c>
      <c r="E132" s="324">
        <v>0.65606954288473518</v>
      </c>
      <c r="F132" s="385"/>
      <c r="G132" s="386">
        <v>574.82987100000003</v>
      </c>
      <c r="H132" s="325">
        <v>1.0900458472758283</v>
      </c>
      <c r="I132" s="325"/>
    </row>
    <row r="133" spans="1:9" ht="11.25" hidden="1" customHeight="1" x14ac:dyDescent="0.25">
      <c r="A133" s="350" t="s">
        <v>90</v>
      </c>
      <c r="B133" s="383" t="s">
        <v>91</v>
      </c>
      <c r="C133" s="383" t="s">
        <v>92</v>
      </c>
      <c r="D133" s="384">
        <v>177.09000000000003</v>
      </c>
      <c r="E133" s="324">
        <v>1.1649906782325881</v>
      </c>
      <c r="F133" s="385"/>
      <c r="G133" s="386">
        <v>1023.72311</v>
      </c>
      <c r="H133" s="325">
        <v>1.9412789437586409</v>
      </c>
      <c r="I133" s="325"/>
    </row>
    <row r="134" spans="1:9" ht="11.25" hidden="1" customHeight="1" x14ac:dyDescent="0.25">
      <c r="A134" s="350" t="s">
        <v>95</v>
      </c>
      <c r="B134" s="383" t="s">
        <v>96</v>
      </c>
      <c r="C134" s="383" t="s">
        <v>97</v>
      </c>
      <c r="D134" s="384">
        <v>130.14000000000001</v>
      </c>
      <c r="E134" s="324">
        <v>0.85612901273470554</v>
      </c>
      <c r="F134" s="385"/>
      <c r="G134" s="386">
        <v>795.147873</v>
      </c>
      <c r="H134" s="325">
        <v>1.5078333271477771</v>
      </c>
      <c r="I134" s="325"/>
    </row>
    <row r="135" spans="1:9" ht="11.25" hidden="1" customHeight="1" x14ac:dyDescent="0.25">
      <c r="A135" s="350"/>
      <c r="B135" s="383" t="s">
        <v>98</v>
      </c>
      <c r="C135" s="383" t="s">
        <v>89</v>
      </c>
      <c r="D135" s="384">
        <v>115</v>
      </c>
      <c r="E135" s="324">
        <v>0.75653017108107512</v>
      </c>
      <c r="F135" s="385"/>
      <c r="G135" s="386">
        <v>459.96717100000006</v>
      </c>
      <c r="H135" s="325">
        <v>0.87223251596081519</v>
      </c>
      <c r="I135" s="325"/>
    </row>
    <row r="136" spans="1:9" ht="11.25" hidden="1" customHeight="1" x14ac:dyDescent="0.25">
      <c r="A136" s="350" t="s">
        <v>99</v>
      </c>
      <c r="B136" s="383" t="s">
        <v>100</v>
      </c>
      <c r="C136" s="383" t="s">
        <v>0</v>
      </c>
      <c r="D136" s="384">
        <v>114</v>
      </c>
      <c r="E136" s="324">
        <v>0.74995164785428314</v>
      </c>
      <c r="F136" s="385"/>
      <c r="G136" s="386">
        <v>730.79483400000015</v>
      </c>
      <c r="H136" s="325">
        <v>1.3858011112514512</v>
      </c>
      <c r="I136" s="325"/>
    </row>
    <row r="137" spans="1:9" ht="11.25" hidden="1" customHeight="1" x14ac:dyDescent="0.25">
      <c r="A137" s="350" t="s">
        <v>101</v>
      </c>
      <c r="B137" s="383" t="s">
        <v>102</v>
      </c>
      <c r="C137" s="383" t="s">
        <v>78</v>
      </c>
      <c r="D137" s="384">
        <v>171.68</v>
      </c>
      <c r="E137" s="324">
        <v>1.1294008675756433</v>
      </c>
      <c r="F137" s="385"/>
      <c r="G137" s="386">
        <v>776.62188300000003</v>
      </c>
      <c r="H137" s="325">
        <v>1.4727026224211026</v>
      </c>
      <c r="I137" s="325"/>
    </row>
    <row r="138" spans="1:9" ht="11.25" hidden="1" customHeight="1" x14ac:dyDescent="0.25">
      <c r="A138" s="350"/>
      <c r="B138" s="383" t="s">
        <v>103</v>
      </c>
      <c r="C138" s="383" t="s">
        <v>86</v>
      </c>
      <c r="D138" s="384">
        <v>113.68600000000001</v>
      </c>
      <c r="E138" s="324">
        <v>0.7478859915610705</v>
      </c>
      <c r="F138" s="385"/>
      <c r="G138" s="386">
        <v>720.70800899999983</v>
      </c>
      <c r="H138" s="325">
        <v>1.3666735358449735</v>
      </c>
      <c r="I138" s="325"/>
    </row>
    <row r="139" spans="1:9" ht="11.25" hidden="1" customHeight="1" x14ac:dyDescent="0.25">
      <c r="A139" s="350" t="s">
        <v>190</v>
      </c>
      <c r="B139" s="383" t="s">
        <v>104</v>
      </c>
      <c r="C139" s="383" t="s">
        <v>82</v>
      </c>
      <c r="D139" s="384">
        <v>100</v>
      </c>
      <c r="E139" s="324">
        <v>0.6578523226791958</v>
      </c>
      <c r="F139" s="385"/>
      <c r="G139" s="386">
        <v>623.00698</v>
      </c>
      <c r="H139" s="325">
        <v>1.1814037607187169</v>
      </c>
      <c r="I139" s="325"/>
    </row>
    <row r="140" spans="1:9" ht="11.25" hidden="1" customHeight="1" x14ac:dyDescent="0.25">
      <c r="A140" s="350" t="s">
        <v>191</v>
      </c>
      <c r="B140" s="383" t="s">
        <v>105</v>
      </c>
      <c r="C140" s="383" t="s">
        <v>74</v>
      </c>
      <c r="D140" s="384">
        <v>524.6</v>
      </c>
      <c r="E140" s="324">
        <v>3.4510932847750611</v>
      </c>
      <c r="F140" s="385"/>
      <c r="G140" s="386">
        <v>3057.2273110000001</v>
      </c>
      <c r="H140" s="325">
        <v>5.797398678562752</v>
      </c>
      <c r="I140" s="325"/>
    </row>
    <row r="141" spans="1:9" ht="11.25" hidden="1" customHeight="1" x14ac:dyDescent="0.25">
      <c r="A141" s="350" t="s">
        <v>106</v>
      </c>
      <c r="B141" s="383" t="s">
        <v>107</v>
      </c>
      <c r="C141" s="383" t="s">
        <v>108</v>
      </c>
      <c r="D141" s="384">
        <v>456</v>
      </c>
      <c r="E141" s="324">
        <v>2.9998065914171326</v>
      </c>
      <c r="F141" s="385"/>
      <c r="G141" s="386">
        <v>1883.8346790000001</v>
      </c>
      <c r="H141" s="325">
        <v>3.5723024713831251</v>
      </c>
      <c r="I141" s="325"/>
    </row>
    <row r="142" spans="1:9" ht="11.25" hidden="1" customHeight="1" x14ac:dyDescent="0.25">
      <c r="A142" s="350" t="s">
        <v>109</v>
      </c>
      <c r="B142" s="383" t="s">
        <v>110</v>
      </c>
      <c r="C142" s="383" t="s">
        <v>78</v>
      </c>
      <c r="D142" s="384">
        <v>96.759999999999991</v>
      </c>
      <c r="E142" s="324">
        <v>0.63653790742438987</v>
      </c>
      <c r="F142" s="385"/>
      <c r="G142" s="386">
        <v>425.70861212250003</v>
      </c>
      <c r="H142" s="325">
        <v>0.80726825136351943</v>
      </c>
      <c r="I142" s="325"/>
    </row>
    <row r="143" spans="1:9" ht="11.25" hidden="1" customHeight="1" x14ac:dyDescent="0.25">
      <c r="A143" s="350"/>
      <c r="B143" s="388"/>
      <c r="C143" s="388"/>
      <c r="D143" s="388"/>
      <c r="E143" s="388"/>
      <c r="F143" s="385"/>
      <c r="G143" s="389"/>
      <c r="H143" s="325"/>
      <c r="I143" s="325"/>
    </row>
    <row r="144" spans="1:9" ht="11.25" hidden="1" customHeight="1" x14ac:dyDescent="0.25">
      <c r="A144" s="375" t="s">
        <v>111</v>
      </c>
      <c r="B144" s="368"/>
      <c r="C144" s="368"/>
      <c r="D144" s="384"/>
      <c r="E144" s="390"/>
      <c r="F144" s="391"/>
      <c r="G144" s="389"/>
      <c r="H144" s="325"/>
      <c r="I144" s="325"/>
    </row>
    <row r="145" spans="1:9" ht="11.25" hidden="1" customHeight="1" x14ac:dyDescent="0.25">
      <c r="A145" s="375" t="s">
        <v>112</v>
      </c>
      <c r="B145" s="368"/>
      <c r="C145" s="368"/>
      <c r="D145" s="384"/>
      <c r="E145" s="390"/>
      <c r="F145" s="391"/>
      <c r="G145" s="389"/>
      <c r="H145" s="325"/>
      <c r="I145" s="325"/>
    </row>
    <row r="146" spans="1:9" ht="11.25" hidden="1" customHeight="1" x14ac:dyDescent="0.25">
      <c r="A146" s="350" t="s">
        <v>113</v>
      </c>
      <c r="B146" s="383" t="s">
        <v>114</v>
      </c>
      <c r="C146" s="383" t="s">
        <v>78</v>
      </c>
      <c r="D146" s="392">
        <v>979</v>
      </c>
      <c r="E146" s="324">
        <v>6.4403742390293264</v>
      </c>
      <c r="F146" s="387"/>
      <c r="G146" s="386">
        <v>3764.1497199999999</v>
      </c>
      <c r="H146" s="325">
        <v>7.1379306779457039</v>
      </c>
      <c r="I146" s="325"/>
    </row>
    <row r="147" spans="1:9" ht="11.25" hidden="1" customHeight="1" x14ac:dyDescent="0.25">
      <c r="A147" s="350" t="s">
        <v>95</v>
      </c>
      <c r="B147" s="383" t="s">
        <v>116</v>
      </c>
      <c r="C147" s="383" t="s">
        <v>78</v>
      </c>
      <c r="D147" s="392">
        <v>962.68999999999994</v>
      </c>
      <c r="E147" s="324">
        <v>6.3330785252003503</v>
      </c>
      <c r="F147" s="387"/>
      <c r="G147" s="386">
        <v>5091.7383760000002</v>
      </c>
      <c r="H147" s="325">
        <v>9.6554277224987306</v>
      </c>
      <c r="I147" s="325"/>
    </row>
    <row r="148" spans="1:9" ht="11.25" hidden="1" customHeight="1" x14ac:dyDescent="0.25">
      <c r="A148" s="353" t="s">
        <v>117</v>
      </c>
      <c r="B148" s="383" t="s">
        <v>118</v>
      </c>
      <c r="C148" s="383" t="s">
        <v>78</v>
      </c>
      <c r="D148" s="392">
        <v>578.79999999999995</v>
      </c>
      <c r="E148" s="324">
        <v>3.8076492436671847</v>
      </c>
      <c r="F148" s="387"/>
      <c r="G148" s="386">
        <v>2860.5593579999995</v>
      </c>
      <c r="H148" s="325">
        <v>5.4244586205122749</v>
      </c>
      <c r="I148" s="325"/>
    </row>
    <row r="149" spans="1:9" ht="11.25" hidden="1" customHeight="1" x14ac:dyDescent="0.25">
      <c r="A149" s="350" t="s">
        <v>76</v>
      </c>
      <c r="B149" s="383" t="s">
        <v>119</v>
      </c>
      <c r="C149" s="383" t="s">
        <v>78</v>
      </c>
      <c r="D149" s="392">
        <v>524</v>
      </c>
      <c r="E149" s="324">
        <v>3.4471461708389861</v>
      </c>
      <c r="F149" s="387"/>
      <c r="G149" s="386">
        <v>2569.7738960000001</v>
      </c>
      <c r="H149" s="325">
        <v>4.8730441911440368</v>
      </c>
      <c r="I149" s="325"/>
    </row>
    <row r="150" spans="1:9" ht="11.25" hidden="1" customHeight="1" x14ac:dyDescent="0.2">
      <c r="A150" s="354" t="s">
        <v>123</v>
      </c>
      <c r="B150" s="393" t="s">
        <v>193</v>
      </c>
      <c r="C150" s="394" t="s">
        <v>78</v>
      </c>
      <c r="D150" s="395">
        <v>300</v>
      </c>
      <c r="E150" s="326">
        <v>1.9735569680375873</v>
      </c>
      <c r="F150" s="396"/>
      <c r="G150" s="397">
        <v>1088.570813</v>
      </c>
      <c r="H150" s="327">
        <v>2.0642491875240809</v>
      </c>
      <c r="I150" s="327"/>
    </row>
    <row r="151" spans="1:9" ht="11.25" hidden="1" customHeight="1" x14ac:dyDescent="0.25">
      <c r="A151" s="350" t="s">
        <v>224</v>
      </c>
      <c r="B151" s="383" t="s">
        <v>121</v>
      </c>
      <c r="C151" s="383" t="s">
        <v>92</v>
      </c>
      <c r="D151" s="392">
        <v>30.810000000000002</v>
      </c>
      <c r="E151" s="324">
        <v>0.20268430061746023</v>
      </c>
      <c r="F151" s="387"/>
      <c r="G151" s="398">
        <v>0.103612</v>
      </c>
      <c r="H151" s="325">
        <v>1.9647870792007451E-4</v>
      </c>
      <c r="I151" s="325"/>
    </row>
    <row r="152" spans="1:9" ht="11.25" hidden="1" customHeight="1" x14ac:dyDescent="0.25">
      <c r="A152" s="376" t="s">
        <v>122</v>
      </c>
      <c r="B152" s="368"/>
      <c r="C152" s="368"/>
      <c r="D152" s="384"/>
      <c r="E152" s="390"/>
      <c r="F152" s="391"/>
      <c r="G152" s="389"/>
      <c r="H152" s="325"/>
      <c r="I152" s="325"/>
    </row>
    <row r="153" spans="1:9" ht="11.25" hidden="1" customHeight="1" x14ac:dyDescent="0.25">
      <c r="A153" s="350" t="s">
        <v>76</v>
      </c>
      <c r="B153" s="394" t="s">
        <v>225</v>
      </c>
      <c r="C153" s="383" t="s">
        <v>78</v>
      </c>
      <c r="D153" s="399">
        <v>446.7</v>
      </c>
      <c r="E153" s="324">
        <v>2.9386263254079674</v>
      </c>
      <c r="F153" s="400"/>
      <c r="G153" s="386">
        <v>238.92134300000004</v>
      </c>
      <c r="H153" s="325">
        <v>0.45306486475667823</v>
      </c>
      <c r="I153" s="325"/>
    </row>
    <row r="154" spans="1:9" ht="11.25" hidden="1" customHeight="1" x14ac:dyDescent="0.2">
      <c r="A154" s="354" t="s">
        <v>124</v>
      </c>
      <c r="B154" s="393" t="s">
        <v>125</v>
      </c>
      <c r="C154" s="394" t="s">
        <v>126</v>
      </c>
      <c r="D154" s="401">
        <v>202.64</v>
      </c>
      <c r="E154" s="326">
        <v>1.3330719466771224</v>
      </c>
      <c r="F154" s="401"/>
      <c r="G154" s="402">
        <v>73.95724100000001</v>
      </c>
      <c r="H154" s="327">
        <v>0.14024459669742464</v>
      </c>
      <c r="I154" s="327"/>
    </row>
    <row r="155" spans="1:9" ht="11.25" hidden="1" customHeight="1" x14ac:dyDescent="0.25">
      <c r="A155" s="350" t="s">
        <v>113</v>
      </c>
      <c r="B155" s="383" t="s">
        <v>127</v>
      </c>
      <c r="C155" s="383" t="s">
        <v>78</v>
      </c>
      <c r="D155" s="399">
        <v>192.5</v>
      </c>
      <c r="E155" s="324">
        <v>1.2663657211574519</v>
      </c>
      <c r="F155" s="400"/>
      <c r="G155" s="386">
        <v>546.89592400000004</v>
      </c>
      <c r="H155" s="325">
        <v>1.0370748997633021</v>
      </c>
      <c r="I155" s="325"/>
    </row>
    <row r="156" spans="1:9" ht="11.25" hidden="1" customHeight="1" x14ac:dyDescent="0.25">
      <c r="A156" s="350" t="s">
        <v>128</v>
      </c>
      <c r="B156" s="383" t="s">
        <v>129</v>
      </c>
      <c r="C156" s="383" t="s">
        <v>92</v>
      </c>
      <c r="D156" s="399">
        <v>181.3</v>
      </c>
      <c r="E156" s="324">
        <v>1.1926862610173818</v>
      </c>
      <c r="F156" s="400"/>
      <c r="G156" s="398">
        <v>0.77230600000000005</v>
      </c>
      <c r="H156" s="325">
        <v>1.4645184437991842E-3</v>
      </c>
      <c r="I156" s="325"/>
    </row>
    <row r="157" spans="1:9" ht="11.25" hidden="1" customHeight="1" x14ac:dyDescent="0.25">
      <c r="A157" s="350" t="s">
        <v>95</v>
      </c>
      <c r="B157" s="383" t="s">
        <v>130</v>
      </c>
      <c r="C157" s="383" t="s">
        <v>131</v>
      </c>
      <c r="D157" s="399">
        <v>135</v>
      </c>
      <c r="E157" s="324">
        <v>0.88810063561691432</v>
      </c>
      <c r="F157" s="400"/>
      <c r="G157" s="386">
        <v>13.023314000000001</v>
      </c>
      <c r="H157" s="325">
        <v>2.4696018873850686E-2</v>
      </c>
      <c r="I157" s="325"/>
    </row>
    <row r="158" spans="1:9" ht="11.25" hidden="1" customHeight="1" x14ac:dyDescent="0.25">
      <c r="A158" s="350" t="s">
        <v>132</v>
      </c>
      <c r="B158" s="383" t="s">
        <v>133</v>
      </c>
      <c r="C158" s="383" t="s">
        <v>134</v>
      </c>
      <c r="D158" s="399">
        <v>101.3</v>
      </c>
      <c r="E158" s="324">
        <v>0.66640440287402536</v>
      </c>
      <c r="F158" s="400"/>
      <c r="G158" s="386">
        <v>540.22853300000008</v>
      </c>
      <c r="H158" s="325">
        <v>1.0244315730359161</v>
      </c>
      <c r="I158" s="325"/>
    </row>
    <row r="159" spans="1:9" ht="11.25" hidden="1" customHeight="1" x14ac:dyDescent="0.25">
      <c r="A159" s="376" t="s">
        <v>140</v>
      </c>
      <c r="B159" s="383"/>
      <c r="C159" s="383"/>
      <c r="D159" s="384"/>
      <c r="E159" s="324"/>
      <c r="F159" s="387"/>
      <c r="G159" s="389"/>
      <c r="H159" s="325"/>
      <c r="I159" s="325"/>
    </row>
    <row r="160" spans="1:9" ht="11.25" hidden="1" customHeight="1" x14ac:dyDescent="0.2">
      <c r="A160" s="354" t="s">
        <v>194</v>
      </c>
      <c r="B160" s="394" t="s">
        <v>147</v>
      </c>
      <c r="C160" s="394" t="s">
        <v>134</v>
      </c>
      <c r="D160" s="403">
        <v>177.65</v>
      </c>
      <c r="E160" s="326">
        <v>1.1686746512395914</v>
      </c>
      <c r="F160" s="396"/>
      <c r="G160" s="404">
        <v>63.881264999999999</v>
      </c>
      <c r="H160" s="327">
        <v>0.12113759417345364</v>
      </c>
      <c r="I160" s="327"/>
    </row>
    <row r="161" spans="1:10" ht="11.25" hidden="1" customHeight="1" x14ac:dyDescent="0.25">
      <c r="A161" s="350" t="s">
        <v>95</v>
      </c>
      <c r="B161" s="383" t="s">
        <v>143</v>
      </c>
      <c r="C161" s="383" t="s">
        <v>131</v>
      </c>
      <c r="D161" s="384">
        <v>568.65000000000009</v>
      </c>
      <c r="E161" s="324">
        <v>3.7408772329152473</v>
      </c>
      <c r="F161" s="387"/>
      <c r="G161" s="398">
        <v>0.73899599999999999</v>
      </c>
      <c r="H161" s="325">
        <v>1.401352924739445E-3</v>
      </c>
      <c r="I161" s="325"/>
    </row>
    <row r="162" spans="1:10" ht="11.25" hidden="1" customHeight="1" x14ac:dyDescent="0.25">
      <c r="A162" s="350"/>
      <c r="B162" s="383" t="s">
        <v>226</v>
      </c>
      <c r="C162" s="383" t="s">
        <v>131</v>
      </c>
      <c r="D162" s="384">
        <v>719.01</v>
      </c>
      <c r="E162" s="324">
        <v>4.730023985295686</v>
      </c>
      <c r="F162" s="387"/>
      <c r="G162" s="389">
        <v>6.9030649999999998</v>
      </c>
      <c r="H162" s="325">
        <v>1.3090233678418418E-2</v>
      </c>
      <c r="I162" s="325"/>
    </row>
    <row r="163" spans="1:10" ht="11.25" hidden="1" customHeight="1" x14ac:dyDescent="0.25">
      <c r="A163" s="350" t="s">
        <v>196</v>
      </c>
      <c r="B163" s="383" t="s">
        <v>197</v>
      </c>
      <c r="C163" s="383" t="s">
        <v>126</v>
      </c>
      <c r="D163" s="384">
        <v>45.63</v>
      </c>
      <c r="E163" s="324">
        <v>0.30017801483851703</v>
      </c>
      <c r="F163" s="387"/>
      <c r="G163" s="389">
        <v>2.8010039999999998</v>
      </c>
      <c r="H163" s="325">
        <v>5.3115242134015401E-3</v>
      </c>
      <c r="I163" s="325"/>
    </row>
    <row r="164" spans="1:10" ht="11.25" hidden="1" customHeight="1" x14ac:dyDescent="0.25">
      <c r="A164" s="350"/>
      <c r="B164" s="383" t="s">
        <v>198</v>
      </c>
      <c r="C164" s="383" t="s">
        <v>199</v>
      </c>
      <c r="D164" s="384">
        <v>20.079999999999998</v>
      </c>
      <c r="E164" s="324">
        <v>0.1320967463939825</v>
      </c>
      <c r="F164" s="387"/>
      <c r="G164" s="405">
        <v>5.2007099999999999</v>
      </c>
      <c r="H164" s="325">
        <v>9.8620698477687018E-3</v>
      </c>
      <c r="I164" s="325"/>
    </row>
    <row r="165" spans="1:10" ht="11.25" hidden="1" customHeight="1" x14ac:dyDescent="0.25">
      <c r="A165" s="350" t="s">
        <v>144</v>
      </c>
      <c r="B165" s="383" t="s">
        <v>145</v>
      </c>
      <c r="C165" s="383" t="s">
        <v>146</v>
      </c>
      <c r="D165" s="384">
        <v>235.63</v>
      </c>
      <c r="E165" s="324">
        <v>1.550097427928989</v>
      </c>
      <c r="F165" s="387"/>
      <c r="G165" s="405">
        <v>1.28826</v>
      </c>
      <c r="H165" s="325">
        <v>2.4429183903902558E-3</v>
      </c>
      <c r="I165" s="325"/>
    </row>
    <row r="166" spans="1:10" ht="11.25" hidden="1" customHeight="1" x14ac:dyDescent="0.25">
      <c r="A166" s="350" t="s">
        <v>141</v>
      </c>
      <c r="B166" s="383" t="s">
        <v>200</v>
      </c>
      <c r="C166" s="383" t="s">
        <v>92</v>
      </c>
      <c r="D166" s="384">
        <v>616</v>
      </c>
      <c r="E166" s="324">
        <v>4.0523703077038462</v>
      </c>
      <c r="F166" s="387"/>
      <c r="G166" s="405">
        <v>7.8040960000000004</v>
      </c>
      <c r="H166" s="325">
        <v>1.4798852435665965E-2</v>
      </c>
      <c r="I166" s="325"/>
    </row>
    <row r="167" spans="1:10" ht="11.25" hidden="1" customHeight="1" x14ac:dyDescent="0.25">
      <c r="A167" s="350" t="s">
        <v>137</v>
      </c>
      <c r="B167" s="383" t="s">
        <v>138</v>
      </c>
      <c r="C167" s="383" t="s">
        <v>139</v>
      </c>
      <c r="D167" s="384">
        <v>81.199999999999989</v>
      </c>
      <c r="E167" s="324">
        <v>0.53417608601550692</v>
      </c>
      <c r="F167" s="387"/>
      <c r="G167" s="389">
        <v>332.72072399999996</v>
      </c>
      <c r="H167" s="325">
        <v>0.6309359721822928</v>
      </c>
      <c r="I167" s="325"/>
    </row>
    <row r="168" spans="1:10" ht="3" hidden="1" customHeight="1" x14ac:dyDescent="0.2">
      <c r="A168" s="105"/>
      <c r="B168" s="106"/>
      <c r="C168" s="106"/>
      <c r="D168" s="106"/>
      <c r="E168" s="106"/>
      <c r="F168" s="106"/>
      <c r="G168" s="106"/>
      <c r="H168" s="106"/>
      <c r="I168" s="101"/>
    </row>
    <row r="169" spans="1:10" ht="9" hidden="1" customHeight="1" x14ac:dyDescent="0.2">
      <c r="A169" s="102" t="s">
        <v>227</v>
      </c>
      <c r="D169" s="101"/>
      <c r="E169" s="101"/>
      <c r="F169" s="101"/>
      <c r="G169" s="101"/>
      <c r="H169" s="101"/>
      <c r="I169" s="101"/>
      <c r="J169" s="328"/>
    </row>
    <row r="170" spans="1:10" ht="9" hidden="1" customHeight="1" x14ac:dyDescent="0.2">
      <c r="A170" s="101" t="s">
        <v>148</v>
      </c>
      <c r="D170" s="101"/>
      <c r="E170" s="101"/>
      <c r="F170" s="101"/>
      <c r="G170" s="101"/>
      <c r="H170" s="101"/>
      <c r="I170" s="101"/>
      <c r="J170" s="328"/>
    </row>
    <row r="171" spans="1:10" ht="9" hidden="1" customHeight="1" x14ac:dyDescent="0.2">
      <c r="A171" s="101" t="s">
        <v>201</v>
      </c>
      <c r="D171" s="101"/>
      <c r="E171" s="101"/>
      <c r="F171" s="101"/>
      <c r="G171" s="101"/>
      <c r="H171" s="101"/>
      <c r="I171" s="101"/>
      <c r="J171" s="328"/>
    </row>
    <row r="172" spans="1:10" ht="9" hidden="1" customHeight="1" x14ac:dyDescent="0.2">
      <c r="A172" s="101" t="s">
        <v>202</v>
      </c>
      <c r="D172" s="101"/>
      <c r="E172" s="101"/>
      <c r="F172" s="101"/>
      <c r="G172" s="101"/>
      <c r="H172" s="101"/>
      <c r="I172" s="101"/>
      <c r="J172" s="328"/>
    </row>
    <row r="173" spans="1:10" ht="9" hidden="1" customHeight="1" x14ac:dyDescent="0.2">
      <c r="A173" s="101" t="s">
        <v>203</v>
      </c>
      <c r="D173" s="101"/>
      <c r="E173" s="101"/>
      <c r="F173" s="101"/>
      <c r="G173" s="101"/>
      <c r="H173" s="101"/>
      <c r="I173" s="101"/>
      <c r="J173" s="328"/>
    </row>
    <row r="174" spans="1:10" ht="9" hidden="1" customHeight="1" x14ac:dyDescent="0.2">
      <c r="A174" s="103" t="s">
        <v>149</v>
      </c>
    </row>
    <row r="175" spans="1:10" hidden="1" x14ac:dyDescent="0.2"/>
    <row r="176" spans="1:10" hidden="1" x14ac:dyDescent="0.2"/>
    <row r="177" spans="1:9" hidden="1" x14ac:dyDescent="0.2"/>
    <row r="178" spans="1:9" hidden="1" x14ac:dyDescent="0.2"/>
    <row r="179" spans="1:9" ht="13.5" hidden="1" x14ac:dyDescent="0.2">
      <c r="A179" s="676" t="s">
        <v>245</v>
      </c>
      <c r="B179" s="676"/>
      <c r="C179" s="676"/>
      <c r="D179" s="676"/>
      <c r="E179" s="676"/>
      <c r="F179" s="676"/>
      <c r="G179" s="676"/>
      <c r="H179" s="676"/>
      <c r="I179" s="319"/>
    </row>
    <row r="180" spans="1:9" hidden="1" x14ac:dyDescent="0.2">
      <c r="A180" s="349"/>
      <c r="B180" s="349"/>
      <c r="C180" s="319"/>
      <c r="D180" s="319"/>
      <c r="E180" s="319"/>
      <c r="F180" s="319"/>
      <c r="G180" s="319"/>
      <c r="H180" s="319"/>
      <c r="I180" s="319"/>
    </row>
    <row r="181" spans="1:9" ht="12.75" hidden="1" customHeight="1" x14ac:dyDescent="0.2">
      <c r="A181" s="663" t="s">
        <v>63</v>
      </c>
      <c r="B181" s="672" t="s">
        <v>64</v>
      </c>
      <c r="C181" s="669" t="s">
        <v>65</v>
      </c>
      <c r="D181" s="675" t="s">
        <v>66</v>
      </c>
      <c r="E181" s="675"/>
      <c r="F181" s="449"/>
      <c r="G181" s="679" t="s">
        <v>67</v>
      </c>
      <c r="H181" s="679"/>
      <c r="I181" s="471"/>
    </row>
    <row r="182" spans="1:9" hidden="1" x14ac:dyDescent="0.2">
      <c r="A182" s="664"/>
      <c r="B182" s="673"/>
      <c r="C182" s="670"/>
      <c r="D182" s="453" t="s">
        <v>68</v>
      </c>
      <c r="E182" s="453" t="s">
        <v>69</v>
      </c>
      <c r="F182" s="415"/>
      <c r="G182" s="453" t="s">
        <v>70</v>
      </c>
      <c r="H182" s="356" t="s">
        <v>71</v>
      </c>
      <c r="I182" s="469"/>
    </row>
    <row r="183" spans="1:9" ht="11.25" hidden="1" customHeight="1" x14ac:dyDescent="0.25">
      <c r="A183" s="664"/>
      <c r="B183" s="674"/>
      <c r="C183" s="671"/>
      <c r="D183" s="450"/>
      <c r="E183" s="450"/>
      <c r="F183" s="451"/>
      <c r="G183" s="355"/>
      <c r="H183" s="452"/>
      <c r="I183" s="323"/>
    </row>
    <row r="184" spans="1:9" ht="11.25" hidden="1" customHeight="1" x14ac:dyDescent="0.25">
      <c r="A184" s="454" t="s">
        <v>72</v>
      </c>
      <c r="B184" s="323"/>
      <c r="C184" s="416"/>
      <c r="D184" s="416"/>
      <c r="E184" s="322"/>
      <c r="F184" s="322"/>
      <c r="G184" s="322"/>
      <c r="H184" s="322"/>
      <c r="I184" s="322"/>
    </row>
    <row r="185" spans="1:9" ht="11.25" hidden="1" customHeight="1" x14ac:dyDescent="0.25">
      <c r="A185" s="350" t="s">
        <v>73</v>
      </c>
      <c r="B185" s="417" t="s">
        <v>188</v>
      </c>
      <c r="C185" s="417" t="s">
        <v>74</v>
      </c>
      <c r="D185" s="418">
        <v>798</v>
      </c>
      <c r="E185" s="324">
        <v>5.2245581205575276</v>
      </c>
      <c r="F185" s="419"/>
      <c r="G185" s="420">
        <v>5318.3801249999997</v>
      </c>
      <c r="H185" s="325">
        <v>9.2653351097624768</v>
      </c>
      <c r="I185" s="325"/>
    </row>
    <row r="186" spans="1:9" ht="11.25" hidden="1" customHeight="1" x14ac:dyDescent="0.2">
      <c r="A186" s="455"/>
      <c r="B186" s="421" t="s">
        <v>75</v>
      </c>
      <c r="C186" s="421" t="s">
        <v>74</v>
      </c>
      <c r="D186" s="422">
        <v>210.36</v>
      </c>
      <c r="E186" s="423">
        <v>1.3772406594492248</v>
      </c>
      <c r="F186" s="424"/>
      <c r="G186" s="425">
        <v>1732.0495800000001</v>
      </c>
      <c r="H186" s="426">
        <v>3.0174638533238265</v>
      </c>
      <c r="I186" s="426"/>
    </row>
    <row r="187" spans="1:9" ht="11.25" hidden="1" customHeight="1" x14ac:dyDescent="0.2">
      <c r="A187" s="668" t="s">
        <v>76</v>
      </c>
      <c r="B187" s="421" t="s">
        <v>77</v>
      </c>
      <c r="C187" s="421" t="s">
        <v>78</v>
      </c>
      <c r="D187" s="422">
        <v>258.39999999999998</v>
      </c>
      <c r="E187" s="423">
        <v>1.6917616771329134</v>
      </c>
      <c r="F187" s="424"/>
      <c r="G187" s="425">
        <v>1267.653939</v>
      </c>
      <c r="H187" s="426">
        <v>2.2084240449145032</v>
      </c>
      <c r="I187" s="426"/>
    </row>
    <row r="188" spans="1:9" ht="11.25" hidden="1" customHeight="1" x14ac:dyDescent="0.2">
      <c r="A188" s="668"/>
      <c r="B188" s="421" t="s">
        <v>79</v>
      </c>
      <c r="C188" s="421" t="s">
        <v>78</v>
      </c>
      <c r="D188" s="422">
        <v>120</v>
      </c>
      <c r="E188" s="423">
        <v>0.78564783767782365</v>
      </c>
      <c r="F188" s="424"/>
      <c r="G188" s="425">
        <v>851.98579399999994</v>
      </c>
      <c r="H188" s="426">
        <v>1.484274103135315</v>
      </c>
      <c r="I188" s="426"/>
    </row>
    <row r="189" spans="1:9" ht="11.25" hidden="1" customHeight="1" x14ac:dyDescent="0.2">
      <c r="A189" s="456" t="s">
        <v>237</v>
      </c>
      <c r="B189" s="421" t="s">
        <v>81</v>
      </c>
      <c r="C189" s="421" t="s">
        <v>82</v>
      </c>
      <c r="D189" s="422">
        <v>192.45</v>
      </c>
      <c r="E189" s="423">
        <v>1.2599827196758095</v>
      </c>
      <c r="F189" s="424"/>
      <c r="G189" s="425">
        <v>1244.5650470000003</v>
      </c>
      <c r="H189" s="426">
        <v>2.1682000826054701</v>
      </c>
      <c r="I189" s="426"/>
    </row>
    <row r="190" spans="1:9" ht="11.25" hidden="1" customHeight="1" x14ac:dyDescent="0.2">
      <c r="A190" s="457" t="s">
        <v>189</v>
      </c>
      <c r="B190" s="421" t="s">
        <v>83</v>
      </c>
      <c r="C190" s="421" t="s">
        <v>78</v>
      </c>
      <c r="D190" s="422">
        <v>220</v>
      </c>
      <c r="E190" s="423">
        <v>1.4403543690760101</v>
      </c>
      <c r="F190" s="427"/>
      <c r="G190" s="425">
        <v>1134.2347870000001</v>
      </c>
      <c r="H190" s="426">
        <v>1.975989896868281</v>
      </c>
      <c r="I190" s="426"/>
    </row>
    <row r="191" spans="1:9" ht="11.25" hidden="1" customHeight="1" x14ac:dyDescent="0.2">
      <c r="A191" s="455" t="s">
        <v>84</v>
      </c>
      <c r="B191" s="421" t="s">
        <v>85</v>
      </c>
      <c r="C191" s="421" t="s">
        <v>86</v>
      </c>
      <c r="D191" s="422">
        <v>142.80000000000001</v>
      </c>
      <c r="E191" s="423">
        <v>0.93492092683661021</v>
      </c>
      <c r="F191" s="427"/>
      <c r="G191" s="425">
        <v>812.80020500000001</v>
      </c>
      <c r="H191" s="426">
        <v>1.4160075247740285</v>
      </c>
      <c r="I191" s="426"/>
    </row>
    <row r="192" spans="1:9" ht="11.25" hidden="1" customHeight="1" x14ac:dyDescent="0.2">
      <c r="A192" s="677" t="s">
        <v>87</v>
      </c>
      <c r="B192" s="421" t="s">
        <v>88</v>
      </c>
      <c r="C192" s="421" t="s">
        <v>89</v>
      </c>
      <c r="D192" s="422">
        <v>246.58200000000002</v>
      </c>
      <c r="E192" s="423">
        <v>1.6143884592522759</v>
      </c>
      <c r="F192" s="427"/>
      <c r="G192" s="425">
        <v>1442.5744010000001</v>
      </c>
      <c r="H192" s="426">
        <v>2.5131590694694608</v>
      </c>
      <c r="I192" s="426"/>
    </row>
    <row r="193" spans="1:11" ht="11.25" hidden="1" customHeight="1" x14ac:dyDescent="0.2">
      <c r="A193" s="677"/>
      <c r="B193" s="421" t="s">
        <v>93</v>
      </c>
      <c r="C193" s="421" t="s">
        <v>94</v>
      </c>
      <c r="D193" s="422">
        <v>99.728999999999999</v>
      </c>
      <c r="E193" s="423">
        <v>0.65293227669809728</v>
      </c>
      <c r="F193" s="427"/>
      <c r="G193" s="425">
        <v>727.86208699999997</v>
      </c>
      <c r="H193" s="426">
        <v>1.2680338733301977</v>
      </c>
      <c r="I193" s="426"/>
    </row>
    <row r="194" spans="1:11" ht="11.25" hidden="1" customHeight="1" x14ac:dyDescent="0.2">
      <c r="A194" s="456" t="s">
        <v>90</v>
      </c>
      <c r="B194" s="421" t="s">
        <v>91</v>
      </c>
      <c r="C194" s="421" t="s">
        <v>92</v>
      </c>
      <c r="D194" s="422">
        <v>178.62000000000003</v>
      </c>
      <c r="E194" s="423">
        <v>1.1694368063834408</v>
      </c>
      <c r="F194" s="427"/>
      <c r="G194" s="425">
        <v>987.721947</v>
      </c>
      <c r="H194" s="426">
        <v>1.7207447792615334</v>
      </c>
      <c r="I194" s="426"/>
    </row>
    <row r="195" spans="1:11" ht="11.25" hidden="1" customHeight="1" x14ac:dyDescent="0.2">
      <c r="A195" s="668" t="s">
        <v>95</v>
      </c>
      <c r="B195" s="421" t="s">
        <v>96</v>
      </c>
      <c r="C195" s="421" t="s">
        <v>97</v>
      </c>
      <c r="D195" s="422">
        <v>130.14000000000001</v>
      </c>
      <c r="E195" s="423">
        <v>0.85203507996159988</v>
      </c>
      <c r="F195" s="427"/>
      <c r="G195" s="425">
        <v>820.52105299999994</v>
      </c>
      <c r="H195" s="426">
        <v>1.4294582827812026</v>
      </c>
      <c r="I195" s="426"/>
    </row>
    <row r="196" spans="1:11" ht="11.25" hidden="1" customHeight="1" x14ac:dyDescent="0.2">
      <c r="A196" s="668"/>
      <c r="B196" s="421" t="s">
        <v>98</v>
      </c>
      <c r="C196" s="421" t="s">
        <v>89</v>
      </c>
      <c r="D196" s="422">
        <v>115</v>
      </c>
      <c r="E196" s="423">
        <v>0.75291251110791435</v>
      </c>
      <c r="F196" s="427"/>
      <c r="G196" s="425">
        <v>542.90556400000003</v>
      </c>
      <c r="H196" s="426">
        <v>0.9458146776250973</v>
      </c>
      <c r="I196" s="426"/>
    </row>
    <row r="197" spans="1:11" ht="11.25" hidden="1" customHeight="1" x14ac:dyDescent="0.2">
      <c r="A197" s="456" t="s">
        <v>99</v>
      </c>
      <c r="B197" s="421" t="s">
        <v>100</v>
      </c>
      <c r="C197" s="421" t="s">
        <v>0</v>
      </c>
      <c r="D197" s="422">
        <v>114</v>
      </c>
      <c r="E197" s="423">
        <v>0.74636544579393249</v>
      </c>
      <c r="F197" s="427"/>
      <c r="G197" s="425">
        <v>626.96360400000003</v>
      </c>
      <c r="H197" s="426">
        <v>1.0922551145560357</v>
      </c>
      <c r="I197" s="426"/>
      <c r="K197" s="489"/>
    </row>
    <row r="198" spans="1:11" ht="11.25" hidden="1" customHeight="1" x14ac:dyDescent="0.2">
      <c r="A198" s="668" t="s">
        <v>101</v>
      </c>
      <c r="B198" s="421" t="s">
        <v>102</v>
      </c>
      <c r="C198" s="421" t="s">
        <v>78</v>
      </c>
      <c r="D198" s="422">
        <v>171.68</v>
      </c>
      <c r="E198" s="423">
        <v>1.1240001731044063</v>
      </c>
      <c r="F198" s="427"/>
      <c r="G198" s="425">
        <v>844.470372</v>
      </c>
      <c r="H198" s="426">
        <v>1.4711812249121212</v>
      </c>
      <c r="I198" s="426"/>
    </row>
    <row r="199" spans="1:11" ht="11.25" hidden="1" customHeight="1" x14ac:dyDescent="0.2">
      <c r="A199" s="668"/>
      <c r="B199" s="421" t="s">
        <v>103</v>
      </c>
      <c r="C199" s="421" t="s">
        <v>86</v>
      </c>
      <c r="D199" s="422">
        <v>113.68600000000001</v>
      </c>
      <c r="E199" s="423">
        <v>0.7443096672853422</v>
      </c>
      <c r="F199" s="427"/>
      <c r="G199" s="425">
        <v>760.82802800000002</v>
      </c>
      <c r="H199" s="426">
        <v>1.3254649864501269</v>
      </c>
      <c r="I199" s="426"/>
    </row>
    <row r="200" spans="1:11" ht="11.25" hidden="1" customHeight="1" x14ac:dyDescent="0.2">
      <c r="A200" s="456" t="s">
        <v>190</v>
      </c>
      <c r="B200" s="421" t="s">
        <v>104</v>
      </c>
      <c r="C200" s="421" t="s">
        <v>82</v>
      </c>
      <c r="D200" s="422">
        <v>100</v>
      </c>
      <c r="E200" s="423">
        <v>0.65470653139818635</v>
      </c>
      <c r="F200" s="427"/>
      <c r="G200" s="425">
        <v>647.88753000000008</v>
      </c>
      <c r="H200" s="426">
        <v>1.1287074142498024</v>
      </c>
      <c r="I200" s="426"/>
    </row>
    <row r="201" spans="1:11" ht="11.25" hidden="1" customHeight="1" x14ac:dyDescent="0.2">
      <c r="A201" s="456" t="s">
        <v>191</v>
      </c>
      <c r="B201" s="421" t="s">
        <v>105</v>
      </c>
      <c r="C201" s="421" t="s">
        <v>74</v>
      </c>
      <c r="D201" s="422">
        <v>524.6</v>
      </c>
      <c r="E201" s="423">
        <v>3.4345904637148856</v>
      </c>
      <c r="F201" s="427"/>
      <c r="G201" s="425">
        <v>3138.3640979999996</v>
      </c>
      <c r="H201" s="426">
        <v>5.467453318677074</v>
      </c>
      <c r="I201" s="426"/>
    </row>
    <row r="202" spans="1:11" ht="11.25" hidden="1" customHeight="1" x14ac:dyDescent="0.2">
      <c r="A202" s="456" t="s">
        <v>106</v>
      </c>
      <c r="B202" s="421" t="s">
        <v>107</v>
      </c>
      <c r="C202" s="421" t="s">
        <v>108</v>
      </c>
      <c r="D202" s="422">
        <v>456</v>
      </c>
      <c r="E202" s="423">
        <v>2.98546178317573</v>
      </c>
      <c r="F202" s="427"/>
      <c r="G202" s="425">
        <v>2103.2827290000005</v>
      </c>
      <c r="H202" s="426">
        <v>3.6642020421134793</v>
      </c>
      <c r="I202" s="426"/>
    </row>
    <row r="203" spans="1:11" ht="11.25" hidden="1" customHeight="1" x14ac:dyDescent="0.2">
      <c r="A203" s="456" t="s">
        <v>109</v>
      </c>
      <c r="B203" s="421" t="s">
        <v>110</v>
      </c>
      <c r="C203" s="421" t="s">
        <v>78</v>
      </c>
      <c r="D203" s="422">
        <v>96.759999999999991</v>
      </c>
      <c r="E203" s="423">
        <v>0.63349403978088514</v>
      </c>
      <c r="F203" s="427"/>
      <c r="G203" s="425">
        <v>424.54535800000002</v>
      </c>
      <c r="H203" s="426">
        <v>0.73961524349748886</v>
      </c>
      <c r="I203" s="426"/>
    </row>
    <row r="204" spans="1:11" ht="11.25" hidden="1" customHeight="1" x14ac:dyDescent="0.25">
      <c r="A204" s="350"/>
      <c r="B204" s="428"/>
      <c r="C204" s="428"/>
      <c r="D204" s="428"/>
      <c r="E204" s="428"/>
      <c r="F204" s="419"/>
      <c r="G204" s="429"/>
      <c r="H204" s="325"/>
      <c r="I204" s="325"/>
    </row>
    <row r="205" spans="1:11" ht="11.25" hidden="1" customHeight="1" x14ac:dyDescent="0.25">
      <c r="A205" s="454" t="s">
        <v>111</v>
      </c>
      <c r="B205" s="416"/>
      <c r="C205" s="416"/>
      <c r="D205" s="322"/>
      <c r="E205" s="322"/>
      <c r="F205" s="322"/>
      <c r="G205" s="322"/>
      <c r="H205" s="323"/>
      <c r="I205" s="323"/>
    </row>
    <row r="206" spans="1:11" ht="11.25" hidden="1" customHeight="1" x14ac:dyDescent="0.2">
      <c r="A206" s="458" t="s">
        <v>112</v>
      </c>
      <c r="B206" s="430"/>
      <c r="C206" s="430"/>
      <c r="D206" s="431"/>
      <c r="E206" s="432"/>
      <c r="F206" s="433"/>
      <c r="G206" s="434"/>
      <c r="H206" s="327"/>
      <c r="I206" s="327"/>
    </row>
    <row r="207" spans="1:11" ht="11.25" hidden="1" customHeight="1" x14ac:dyDescent="0.25">
      <c r="A207" s="350" t="s">
        <v>113</v>
      </c>
      <c r="B207" s="417" t="s">
        <v>114</v>
      </c>
      <c r="C207" s="417" t="s">
        <v>78</v>
      </c>
      <c r="D207" s="435">
        <v>979</v>
      </c>
      <c r="E207" s="324">
        <v>6.4095769423882443</v>
      </c>
      <c r="F207" s="436"/>
      <c r="G207" s="420">
        <v>5627.6807469999994</v>
      </c>
      <c r="H207" s="325">
        <v>9.8041784878461318</v>
      </c>
      <c r="I207" s="325"/>
    </row>
    <row r="208" spans="1:11" ht="11.25" hidden="1" customHeight="1" x14ac:dyDescent="0.2">
      <c r="A208" s="456" t="s">
        <v>95</v>
      </c>
      <c r="B208" s="421" t="s">
        <v>116</v>
      </c>
      <c r="C208" s="421" t="s">
        <v>78</v>
      </c>
      <c r="D208" s="437">
        <v>962.68999999999994</v>
      </c>
      <c r="E208" s="423">
        <v>6.3027943071172006</v>
      </c>
      <c r="F208" s="424"/>
      <c r="G208" s="425">
        <v>5200.5433570000005</v>
      </c>
      <c r="H208" s="426">
        <v>9.0600475751917262</v>
      </c>
      <c r="I208" s="426"/>
    </row>
    <row r="209" spans="1:9" ht="11.25" hidden="1" customHeight="1" x14ac:dyDescent="0.2">
      <c r="A209" s="459" t="s">
        <v>117</v>
      </c>
      <c r="B209" s="438" t="s">
        <v>118</v>
      </c>
      <c r="C209" s="438" t="s">
        <v>78</v>
      </c>
      <c r="D209" s="439">
        <v>578.79999999999995</v>
      </c>
      <c r="E209" s="326">
        <v>3.789441403732702</v>
      </c>
      <c r="F209" s="440"/>
      <c r="G209" s="441">
        <v>3425.777415</v>
      </c>
      <c r="H209" s="327">
        <v>5.9681660609828713</v>
      </c>
      <c r="I209" s="327"/>
    </row>
    <row r="210" spans="1:9" ht="11.25" hidden="1" customHeight="1" x14ac:dyDescent="0.2">
      <c r="A210" s="456" t="s">
        <v>76</v>
      </c>
      <c r="B210" s="421" t="s">
        <v>119</v>
      </c>
      <c r="C210" s="421" t="s">
        <v>78</v>
      </c>
      <c r="D210" s="437">
        <v>524</v>
      </c>
      <c r="E210" s="423">
        <v>3.4306622245264964</v>
      </c>
      <c r="F210" s="424"/>
      <c r="G210" s="425">
        <v>2979.739654</v>
      </c>
      <c r="H210" s="426">
        <v>5.1911081542253799</v>
      </c>
      <c r="I210" s="426"/>
    </row>
    <row r="211" spans="1:9" ht="11.25" hidden="1" customHeight="1" x14ac:dyDescent="0.2">
      <c r="A211" s="455" t="s">
        <v>123</v>
      </c>
      <c r="B211" s="442" t="s">
        <v>193</v>
      </c>
      <c r="C211" s="421" t="s">
        <v>78</v>
      </c>
      <c r="D211" s="437">
        <v>300</v>
      </c>
      <c r="E211" s="423">
        <v>1.9641195941945591</v>
      </c>
      <c r="F211" s="424"/>
      <c r="G211" s="443">
        <v>969.23419899999999</v>
      </c>
      <c r="H211" s="426">
        <v>1.6885366300471445</v>
      </c>
      <c r="I211" s="426"/>
    </row>
    <row r="212" spans="1:9" ht="11.25" hidden="1" customHeight="1" x14ac:dyDescent="0.2">
      <c r="A212" s="456" t="s">
        <v>224</v>
      </c>
      <c r="B212" s="421" t="s">
        <v>121</v>
      </c>
      <c r="C212" s="421" t="s">
        <v>92</v>
      </c>
      <c r="D212" s="437">
        <v>30.810000000000002</v>
      </c>
      <c r="E212" s="423">
        <v>0.20171508232378121</v>
      </c>
      <c r="F212" s="424"/>
      <c r="G212" s="443">
        <v>0.173428</v>
      </c>
      <c r="H212" s="426">
        <v>3.0213495456304695E-4</v>
      </c>
      <c r="I212" s="426"/>
    </row>
    <row r="213" spans="1:9" ht="11.25" hidden="1" customHeight="1" x14ac:dyDescent="0.25">
      <c r="A213" s="454" t="s">
        <v>111</v>
      </c>
      <c r="B213" s="416"/>
      <c r="C213" s="416"/>
      <c r="D213" s="322"/>
      <c r="E213" s="322"/>
      <c r="F213" s="322"/>
      <c r="G213" s="322"/>
      <c r="H213" s="323"/>
      <c r="I213" s="323"/>
    </row>
    <row r="214" spans="1:9" ht="11.25" hidden="1" customHeight="1" x14ac:dyDescent="0.25">
      <c r="A214" s="458" t="s">
        <v>122</v>
      </c>
      <c r="B214" s="417"/>
      <c r="C214" s="417"/>
      <c r="D214" s="418"/>
      <c r="E214" s="324"/>
      <c r="F214" s="436"/>
      <c r="G214" s="429"/>
      <c r="H214" s="325"/>
      <c r="I214" s="325"/>
    </row>
    <row r="215" spans="1:9" ht="11.25" hidden="1" customHeight="1" x14ac:dyDescent="0.2">
      <c r="A215" s="456" t="s">
        <v>76</v>
      </c>
      <c r="B215" s="421" t="s">
        <v>225</v>
      </c>
      <c r="C215" s="421" t="s">
        <v>78</v>
      </c>
      <c r="D215" s="444">
        <v>446.7</v>
      </c>
      <c r="E215" s="423">
        <v>2.9245740757556984</v>
      </c>
      <c r="F215" s="445"/>
      <c r="G215" s="425">
        <v>477.29289199999999</v>
      </c>
      <c r="H215" s="426">
        <v>0.83150855823560932</v>
      </c>
      <c r="I215" s="426"/>
    </row>
    <row r="216" spans="1:9" ht="11.25" hidden="1" customHeight="1" x14ac:dyDescent="0.2">
      <c r="A216" s="455" t="s">
        <v>124</v>
      </c>
      <c r="B216" s="446" t="s">
        <v>125</v>
      </c>
      <c r="C216" s="421" t="s">
        <v>126</v>
      </c>
      <c r="D216" s="445">
        <v>202.64</v>
      </c>
      <c r="E216" s="423">
        <v>1.3266973152252848</v>
      </c>
      <c r="F216" s="445"/>
      <c r="G216" s="425">
        <v>218.93568499999998</v>
      </c>
      <c r="H216" s="426">
        <v>0.38141547639195833</v>
      </c>
      <c r="I216" s="426"/>
    </row>
    <row r="217" spans="1:9" ht="11.25" hidden="1" customHeight="1" x14ac:dyDescent="0.2">
      <c r="A217" s="455" t="s">
        <v>113</v>
      </c>
      <c r="B217" s="421" t="s">
        <v>127</v>
      </c>
      <c r="C217" s="421" t="s">
        <v>78</v>
      </c>
      <c r="D217" s="444">
        <v>192.5</v>
      </c>
      <c r="E217" s="423">
        <v>1.2603100729415087</v>
      </c>
      <c r="F217" s="445"/>
      <c r="G217" s="425">
        <v>472.89972399999994</v>
      </c>
      <c r="H217" s="426">
        <v>0.82385506736869141</v>
      </c>
      <c r="I217" s="426"/>
    </row>
    <row r="218" spans="1:9" ht="11.25" hidden="1" customHeight="1" x14ac:dyDescent="0.2">
      <c r="A218" s="456" t="s">
        <v>128</v>
      </c>
      <c r="B218" s="421" t="s">
        <v>129</v>
      </c>
      <c r="C218" s="421" t="s">
        <v>146</v>
      </c>
      <c r="D218" s="444">
        <v>181.3</v>
      </c>
      <c r="E218" s="423">
        <v>1.1869829414249118</v>
      </c>
      <c r="F218" s="445"/>
      <c r="G218" s="425">
        <v>2.0803450000000003</v>
      </c>
      <c r="H218" s="426">
        <v>3.6242414261276261E-3</v>
      </c>
      <c r="I218" s="426"/>
    </row>
    <row r="219" spans="1:9" ht="11.25" hidden="1" customHeight="1" x14ac:dyDescent="0.2">
      <c r="A219" s="456" t="s">
        <v>95</v>
      </c>
      <c r="B219" s="421" t="s">
        <v>130</v>
      </c>
      <c r="C219" s="421" t="s">
        <v>131</v>
      </c>
      <c r="D219" s="444">
        <v>135</v>
      </c>
      <c r="E219" s="423">
        <v>0.88385381738755164</v>
      </c>
      <c r="F219" s="445"/>
      <c r="G219" s="425">
        <v>28.354863000000002</v>
      </c>
      <c r="H219" s="426">
        <v>4.9397993658154511E-2</v>
      </c>
      <c r="I219" s="426"/>
    </row>
    <row r="220" spans="1:9" ht="11.25" hidden="1" customHeight="1" x14ac:dyDescent="0.2">
      <c r="A220" s="456" t="s">
        <v>132</v>
      </c>
      <c r="B220" s="421" t="s">
        <v>133</v>
      </c>
      <c r="C220" s="421" t="s">
        <v>134</v>
      </c>
      <c r="D220" s="444">
        <v>101.3</v>
      </c>
      <c r="E220" s="423">
        <v>0.66321771630636284</v>
      </c>
      <c r="F220" s="445"/>
      <c r="G220" s="425">
        <v>638.49898699999994</v>
      </c>
      <c r="H220" s="426">
        <v>1.1123513067428354</v>
      </c>
      <c r="I220" s="426"/>
    </row>
    <row r="221" spans="1:9" ht="11.25" hidden="1" customHeight="1" x14ac:dyDescent="0.25">
      <c r="A221" s="458" t="s">
        <v>140</v>
      </c>
      <c r="B221" s="417"/>
      <c r="C221" s="417"/>
      <c r="D221" s="418"/>
      <c r="E221" s="324"/>
      <c r="F221" s="436"/>
      <c r="G221" s="429"/>
      <c r="H221" s="325"/>
      <c r="I221" s="325"/>
    </row>
    <row r="222" spans="1:9" ht="11.25" hidden="1" customHeight="1" x14ac:dyDescent="0.2">
      <c r="A222" s="456" t="s">
        <v>194</v>
      </c>
      <c r="B222" s="421" t="s">
        <v>147</v>
      </c>
      <c r="C222" s="421" t="s">
        <v>134</v>
      </c>
      <c r="D222" s="422">
        <v>177.65</v>
      </c>
      <c r="E222" s="423">
        <v>1.1630861530288781</v>
      </c>
      <c r="F222" s="427"/>
      <c r="G222" s="425">
        <v>76.875990000000002</v>
      </c>
      <c r="H222" s="426">
        <v>0.13392833767119064</v>
      </c>
      <c r="I222" s="426"/>
    </row>
    <row r="223" spans="1:9" ht="11.25" hidden="1" customHeight="1" x14ac:dyDescent="0.2">
      <c r="A223" s="456" t="s">
        <v>238</v>
      </c>
      <c r="B223" s="421" t="s">
        <v>143</v>
      </c>
      <c r="C223" s="421" t="s">
        <v>131</v>
      </c>
      <c r="D223" s="422">
        <v>568.65000000000009</v>
      </c>
      <c r="E223" s="423">
        <v>3.7229886907957872</v>
      </c>
      <c r="F223" s="427"/>
      <c r="G223" s="425">
        <v>2.9478369999999998</v>
      </c>
      <c r="H223" s="426">
        <v>5.1355294303934108E-3</v>
      </c>
      <c r="I223" s="426"/>
    </row>
    <row r="224" spans="1:9" ht="11.25" hidden="1" customHeight="1" x14ac:dyDescent="0.2">
      <c r="A224" s="456" t="s">
        <v>239</v>
      </c>
      <c r="B224" s="421" t="s">
        <v>240</v>
      </c>
      <c r="C224" s="421" t="s">
        <v>131</v>
      </c>
      <c r="D224" s="422">
        <v>719.01</v>
      </c>
      <c r="E224" s="423">
        <v>4.7074054314060998</v>
      </c>
      <c r="F224" s="427"/>
      <c r="G224" s="425">
        <v>6.410666</v>
      </c>
      <c r="H224" s="426">
        <v>1.1168244347100063E-2</v>
      </c>
      <c r="I224" s="426"/>
    </row>
    <row r="225" spans="1:10" ht="11.25" hidden="1" customHeight="1" x14ac:dyDescent="0.2">
      <c r="A225" s="668" t="s">
        <v>196</v>
      </c>
      <c r="B225" s="421" t="s">
        <v>197</v>
      </c>
      <c r="C225" s="421" t="s">
        <v>126</v>
      </c>
      <c r="D225" s="422">
        <v>45.63</v>
      </c>
      <c r="E225" s="423">
        <v>0.29874259027699246</v>
      </c>
      <c r="F225" s="427"/>
      <c r="G225" s="425">
        <v>1.4287500000000002</v>
      </c>
      <c r="H225" s="426">
        <v>2.4890750993608493E-3</v>
      </c>
      <c r="I225" s="426"/>
    </row>
    <row r="226" spans="1:10" ht="11.25" hidden="1" customHeight="1" x14ac:dyDescent="0.2">
      <c r="A226" s="668"/>
      <c r="B226" s="421" t="s">
        <v>198</v>
      </c>
      <c r="C226" s="421" t="s">
        <v>199</v>
      </c>
      <c r="D226" s="422">
        <v>20.079999999999998</v>
      </c>
      <c r="E226" s="423">
        <v>0.13146507150475581</v>
      </c>
      <c r="F226" s="427"/>
      <c r="G226" s="425">
        <v>0.72926500000000005</v>
      </c>
      <c r="H226" s="426">
        <v>1.270477936892661E-3</v>
      </c>
      <c r="I226" s="426"/>
    </row>
    <row r="227" spans="1:10" ht="11.25" hidden="1" customHeight="1" x14ac:dyDescent="0.2">
      <c r="A227" s="456" t="s">
        <v>144</v>
      </c>
      <c r="B227" s="421" t="s">
        <v>145</v>
      </c>
      <c r="C227" s="421" t="s">
        <v>146</v>
      </c>
      <c r="D227" s="422">
        <v>235.63</v>
      </c>
      <c r="E227" s="423">
        <v>1.5426849999335466</v>
      </c>
      <c r="F227" s="427"/>
      <c r="G227" s="425">
        <v>1.1642249999999998</v>
      </c>
      <c r="H227" s="426">
        <v>2.0282368906760343E-3</v>
      </c>
      <c r="I227" s="426"/>
    </row>
    <row r="228" spans="1:10" ht="11.25" hidden="1" customHeight="1" x14ac:dyDescent="0.2">
      <c r="A228" s="456" t="s">
        <v>141</v>
      </c>
      <c r="B228" s="442" t="s">
        <v>241</v>
      </c>
      <c r="C228" s="421" t="s">
        <v>92</v>
      </c>
      <c r="D228" s="422">
        <v>616</v>
      </c>
      <c r="E228" s="423">
        <v>4.0329922334128279</v>
      </c>
      <c r="F228" s="427"/>
      <c r="G228" s="425">
        <v>3.3403990000000001</v>
      </c>
      <c r="H228" s="426">
        <v>5.8194253528118141E-3</v>
      </c>
      <c r="I228" s="426"/>
    </row>
    <row r="229" spans="1:10" ht="11.25" hidden="1" customHeight="1" x14ac:dyDescent="0.2">
      <c r="A229" s="456" t="s">
        <v>137</v>
      </c>
      <c r="B229" s="421" t="s">
        <v>138</v>
      </c>
      <c r="C229" s="421" t="s">
        <v>139</v>
      </c>
      <c r="D229" s="422">
        <v>81.199999999999989</v>
      </c>
      <c r="E229" s="423">
        <v>0.53162170349532722</v>
      </c>
      <c r="F229" s="427"/>
      <c r="G229" s="425">
        <v>358.03586499999994</v>
      </c>
      <c r="H229" s="426">
        <v>0.6237467410321067</v>
      </c>
      <c r="I229" s="426"/>
    </row>
    <row r="230" spans="1:10" ht="11.25" hidden="1" customHeight="1" x14ac:dyDescent="0.2">
      <c r="A230" s="105"/>
      <c r="B230" s="460"/>
      <c r="C230" s="106"/>
      <c r="D230" s="106"/>
      <c r="E230" s="106"/>
      <c r="F230" s="106"/>
      <c r="G230" s="106"/>
      <c r="H230" s="106"/>
      <c r="I230" s="101"/>
    </row>
    <row r="231" spans="1:10" hidden="1" x14ac:dyDescent="0.2">
      <c r="A231" s="102" t="s">
        <v>242</v>
      </c>
      <c r="B231" s="447"/>
      <c r="C231" s="447"/>
      <c r="D231" s="447"/>
      <c r="E231" s="447"/>
      <c r="F231" s="447"/>
      <c r="G231" s="447"/>
      <c r="H231" s="447"/>
      <c r="I231" s="447"/>
      <c r="J231" s="448"/>
    </row>
    <row r="232" spans="1:10" ht="11.1" hidden="1" customHeight="1" x14ac:dyDescent="0.2">
      <c r="A232" s="447" t="s">
        <v>148</v>
      </c>
      <c r="B232" s="447"/>
      <c r="C232" s="447"/>
      <c r="D232" s="447"/>
      <c r="E232" s="447"/>
      <c r="F232" s="447"/>
      <c r="G232" s="447"/>
      <c r="H232" s="447"/>
      <c r="I232" s="447"/>
      <c r="J232" s="448"/>
    </row>
    <row r="233" spans="1:10" ht="11.1" hidden="1" customHeight="1" x14ac:dyDescent="0.2">
      <c r="A233" s="447" t="s">
        <v>243</v>
      </c>
      <c r="B233" s="447"/>
      <c r="C233" s="447"/>
      <c r="D233" s="447"/>
      <c r="E233" s="447"/>
      <c r="F233" s="447"/>
      <c r="G233" s="447"/>
      <c r="H233" s="447"/>
      <c r="I233" s="447"/>
      <c r="J233" s="448"/>
    </row>
    <row r="234" spans="1:10" ht="11.1" hidden="1" customHeight="1" x14ac:dyDescent="0.2">
      <c r="A234" s="447" t="s">
        <v>244</v>
      </c>
      <c r="B234" s="447"/>
      <c r="C234" s="447"/>
      <c r="D234" s="447"/>
      <c r="E234" s="447"/>
      <c r="F234" s="447"/>
      <c r="G234" s="447"/>
      <c r="H234" s="447"/>
      <c r="I234" s="447"/>
      <c r="J234" s="448"/>
    </row>
    <row r="235" spans="1:10" ht="11.1" hidden="1" customHeight="1" x14ac:dyDescent="0.2">
      <c r="A235" s="103" t="s">
        <v>149</v>
      </c>
    </row>
    <row r="236" spans="1:10" hidden="1" x14ac:dyDescent="0.2"/>
    <row r="237" spans="1:10" ht="13.5" x14ac:dyDescent="0.2">
      <c r="A237" s="680" t="s">
        <v>303</v>
      </c>
      <c r="B237" s="680"/>
      <c r="C237" s="680"/>
      <c r="D237" s="680"/>
      <c r="E237" s="680"/>
      <c r="F237" s="680"/>
      <c r="G237" s="680"/>
      <c r="H237" s="680"/>
    </row>
    <row r="238" spans="1:10" ht="5.0999999999999996" customHeight="1" x14ac:dyDescent="0.2">
      <c r="A238" s="349"/>
      <c r="B238" s="349"/>
      <c r="C238" s="319"/>
      <c r="D238" s="319"/>
      <c r="E238" s="319"/>
      <c r="F238" s="319"/>
      <c r="G238" s="319"/>
      <c r="H238" s="319"/>
    </row>
    <row r="239" spans="1:10" x14ac:dyDescent="0.2">
      <c r="A239" s="663" t="s">
        <v>63</v>
      </c>
      <c r="B239" s="672" t="s">
        <v>315</v>
      </c>
      <c r="C239" s="669" t="s">
        <v>65</v>
      </c>
      <c r="D239" s="675" t="s">
        <v>66</v>
      </c>
      <c r="E239" s="675"/>
      <c r="F239" s="449"/>
      <c r="G239" s="679" t="s">
        <v>67</v>
      </c>
      <c r="H239" s="679"/>
    </row>
    <row r="240" spans="1:10" x14ac:dyDescent="0.2">
      <c r="A240" s="664"/>
      <c r="B240" s="673"/>
      <c r="C240" s="670"/>
      <c r="D240" s="453" t="s">
        <v>68</v>
      </c>
      <c r="E240" s="453" t="s">
        <v>69</v>
      </c>
      <c r="F240" s="469"/>
      <c r="G240" s="453" t="s">
        <v>70</v>
      </c>
      <c r="H240" s="356" t="s">
        <v>71</v>
      </c>
    </row>
    <row r="241" spans="1:8" ht="7.5" customHeight="1" x14ac:dyDescent="0.25">
      <c r="A241" s="664"/>
      <c r="B241" s="674"/>
      <c r="C241" s="671"/>
      <c r="D241" s="380"/>
      <c r="E241" s="380"/>
      <c r="F241" s="381"/>
      <c r="G241" s="355"/>
      <c r="H241" s="605"/>
    </row>
    <row r="242" spans="1:8" ht="5.0999999999999996" customHeight="1" x14ac:dyDescent="0.25">
      <c r="A242" s="595"/>
      <c r="B242" s="602"/>
      <c r="C242" s="602"/>
      <c r="D242" s="606"/>
      <c r="E242" s="606"/>
      <c r="F242" s="388"/>
      <c r="G242" s="470"/>
      <c r="H242" s="382"/>
    </row>
    <row r="243" spans="1:8" ht="12" customHeight="1" x14ac:dyDescent="0.25">
      <c r="A243" s="454" t="s">
        <v>72</v>
      </c>
      <c r="B243" s="323"/>
      <c r="C243" s="416"/>
      <c r="D243" s="416"/>
      <c r="E243" s="322"/>
      <c r="F243" s="322"/>
      <c r="G243" s="322"/>
      <c r="H243" s="322"/>
    </row>
    <row r="244" spans="1:8" ht="13.5" x14ac:dyDescent="0.25">
      <c r="A244" s="657" t="s">
        <v>73</v>
      </c>
      <c r="B244" s="417" t="s">
        <v>188</v>
      </c>
      <c r="C244" s="417" t="s">
        <v>74</v>
      </c>
      <c r="D244" s="418">
        <v>798</v>
      </c>
      <c r="E244" s="324">
        <v>4.877045287949187</v>
      </c>
      <c r="F244" s="419"/>
      <c r="G244" s="420">
        <v>4677.4661889999998</v>
      </c>
      <c r="H244" s="325">
        <v>7.535896511547775</v>
      </c>
    </row>
    <row r="245" spans="1:8" ht="13.5" customHeight="1" x14ac:dyDescent="0.2">
      <c r="A245" s="657"/>
      <c r="B245" s="610" t="s">
        <v>75</v>
      </c>
      <c r="C245" s="421" t="s">
        <v>74</v>
      </c>
      <c r="D245" s="422">
        <v>210.36</v>
      </c>
      <c r="E245" s="423">
        <v>1.2856331413195377</v>
      </c>
      <c r="F245" s="424"/>
      <c r="G245" s="425">
        <v>1512.6265060000003</v>
      </c>
      <c r="H245" s="426">
        <v>2.4370025029036295</v>
      </c>
    </row>
    <row r="246" spans="1:8" ht="13.5" x14ac:dyDescent="0.25">
      <c r="A246" s="350" t="s">
        <v>191</v>
      </c>
      <c r="B246" s="421" t="s">
        <v>105</v>
      </c>
      <c r="C246" s="421" t="s">
        <v>74</v>
      </c>
      <c r="D246" s="422">
        <v>524.26700000000005</v>
      </c>
      <c r="E246" s="423">
        <v>3.2041026340567127</v>
      </c>
      <c r="F246" s="424"/>
      <c r="G246" s="425">
        <v>2768.6340359999995</v>
      </c>
      <c r="H246" s="426">
        <v>4.4605644873951293</v>
      </c>
    </row>
    <row r="247" spans="1:8" ht="13.5" x14ac:dyDescent="0.25">
      <c r="A247" s="350" t="s">
        <v>106</v>
      </c>
      <c r="B247" s="421" t="s">
        <v>107</v>
      </c>
      <c r="C247" s="421" t="s">
        <v>108</v>
      </c>
      <c r="D247" s="422">
        <v>467.78499999999997</v>
      </c>
      <c r="E247" s="423">
        <v>2.8589080576733217</v>
      </c>
      <c r="F247" s="424"/>
      <c r="G247" s="425">
        <v>1810.5329909999996</v>
      </c>
      <c r="H247" s="426">
        <v>2.9169615983554587</v>
      </c>
    </row>
    <row r="248" spans="1:8" ht="13.5" customHeight="1" x14ac:dyDescent="0.2">
      <c r="A248" s="657" t="s">
        <v>256</v>
      </c>
      <c r="B248" s="421" t="s">
        <v>88</v>
      </c>
      <c r="C248" s="421" t="s">
        <v>89</v>
      </c>
      <c r="D248" s="422">
        <v>246.58200000000002</v>
      </c>
      <c r="E248" s="423">
        <v>1.5070069939762989</v>
      </c>
      <c r="F248" s="424"/>
      <c r="G248" s="425">
        <v>1405.6937289999998</v>
      </c>
      <c r="H248" s="426">
        <v>2.2647224032506381</v>
      </c>
    </row>
    <row r="249" spans="1:8" ht="13.5" customHeight="1" x14ac:dyDescent="0.2">
      <c r="A249" s="657"/>
      <c r="B249" s="421" t="s">
        <v>283</v>
      </c>
      <c r="C249" s="421" t="s">
        <v>94</v>
      </c>
      <c r="D249" s="422">
        <v>105.11</v>
      </c>
      <c r="E249" s="423">
        <v>0.64238875966959785</v>
      </c>
      <c r="F249" s="427"/>
      <c r="G249" s="425">
        <v>635.71176900000012</v>
      </c>
      <c r="H249" s="426">
        <v>1.0241994081374997</v>
      </c>
    </row>
    <row r="250" spans="1:8" ht="12.75" customHeight="1" x14ac:dyDescent="0.25">
      <c r="A250" s="350" t="s">
        <v>80</v>
      </c>
      <c r="B250" s="421" t="s">
        <v>81</v>
      </c>
      <c r="C250" s="421" t="s">
        <v>82</v>
      </c>
      <c r="D250" s="422">
        <v>192.45</v>
      </c>
      <c r="E250" s="423">
        <v>1.176174643691505</v>
      </c>
      <c r="F250" s="427"/>
      <c r="G250" s="425">
        <v>1183.1420370000001</v>
      </c>
      <c r="H250" s="426">
        <v>1.9061679099384357</v>
      </c>
    </row>
    <row r="251" spans="1:8" ht="13.5" customHeight="1" x14ac:dyDescent="0.2">
      <c r="A251" s="657" t="s">
        <v>76</v>
      </c>
      <c r="B251" s="421" t="s">
        <v>77</v>
      </c>
      <c r="C251" s="421" t="s">
        <v>78</v>
      </c>
      <c r="D251" s="422">
        <v>258.39999999999998</v>
      </c>
      <c r="E251" s="423">
        <v>1.579233712288308</v>
      </c>
      <c r="F251" s="427"/>
      <c r="G251" s="425">
        <v>1035.8249600000001</v>
      </c>
      <c r="H251" s="426">
        <v>1.668824399200401</v>
      </c>
    </row>
    <row r="252" spans="1:8" ht="13.5" customHeight="1" x14ac:dyDescent="0.2">
      <c r="A252" s="657"/>
      <c r="B252" s="421" t="s">
        <v>79</v>
      </c>
      <c r="C252" s="421" t="s">
        <v>78</v>
      </c>
      <c r="D252" s="422">
        <v>120</v>
      </c>
      <c r="E252" s="423">
        <v>0.7333902688645394</v>
      </c>
      <c r="F252" s="427"/>
      <c r="G252" s="425">
        <v>872.37933399999997</v>
      </c>
      <c r="H252" s="426">
        <v>1.4054960771918412</v>
      </c>
    </row>
    <row r="253" spans="1:8" ht="13.5" x14ac:dyDescent="0.25">
      <c r="A253" s="351" t="s">
        <v>189</v>
      </c>
      <c r="B253" s="421" t="s">
        <v>83</v>
      </c>
      <c r="C253" s="421" t="s">
        <v>78</v>
      </c>
      <c r="D253" s="422">
        <v>220</v>
      </c>
      <c r="E253" s="423">
        <v>1.3445488262516556</v>
      </c>
      <c r="F253" s="427"/>
      <c r="G253" s="425">
        <v>1114.0454500000001</v>
      </c>
      <c r="H253" s="426">
        <v>1.7948459446065004</v>
      </c>
    </row>
    <row r="254" spans="1:8" ht="12.75" customHeight="1" x14ac:dyDescent="0.25">
      <c r="A254" s="351" t="s">
        <v>281</v>
      </c>
      <c r="B254" s="421" t="s">
        <v>282</v>
      </c>
      <c r="C254" s="421" t="s">
        <v>92</v>
      </c>
      <c r="D254" s="422">
        <v>178.62000000000003</v>
      </c>
      <c r="E254" s="423">
        <v>1.0916514152048671</v>
      </c>
      <c r="F254" s="427"/>
      <c r="G254" s="425">
        <v>800.03645700000015</v>
      </c>
      <c r="H254" s="426">
        <v>1.2889439927103541</v>
      </c>
    </row>
    <row r="255" spans="1:8" ht="12.75" customHeight="1" x14ac:dyDescent="0.2">
      <c r="A255" s="659" t="s">
        <v>95</v>
      </c>
      <c r="B255" s="421" t="s">
        <v>96</v>
      </c>
      <c r="C255" s="421" t="s">
        <v>97</v>
      </c>
      <c r="D255" s="422">
        <v>136.75899999999999</v>
      </c>
      <c r="E255" s="423">
        <v>0.83581433149704609</v>
      </c>
      <c r="F255" s="427"/>
      <c r="G255" s="425">
        <v>799.51079400000003</v>
      </c>
      <c r="H255" s="426">
        <v>1.2880970935970548</v>
      </c>
    </row>
    <row r="256" spans="1:8" ht="13.5" customHeight="1" x14ac:dyDescent="0.2">
      <c r="A256" s="659"/>
      <c r="B256" s="421" t="s">
        <v>98</v>
      </c>
      <c r="C256" s="421" t="s">
        <v>89</v>
      </c>
      <c r="D256" s="422">
        <v>111</v>
      </c>
      <c r="E256" s="423">
        <v>0.67838599869969896</v>
      </c>
      <c r="F256" s="427"/>
      <c r="G256" s="425">
        <v>148.35888399999999</v>
      </c>
      <c r="H256" s="426">
        <v>0.2390219728411854</v>
      </c>
    </row>
    <row r="257" spans="1:8" ht="13.5" customHeight="1" x14ac:dyDescent="0.2">
      <c r="A257" s="659" t="s">
        <v>101</v>
      </c>
      <c r="B257" s="421" t="s">
        <v>103</v>
      </c>
      <c r="C257" s="421" t="s">
        <v>86</v>
      </c>
      <c r="D257" s="422">
        <v>113.68600000000001</v>
      </c>
      <c r="E257" s="423">
        <v>0.69480171755111697</v>
      </c>
      <c r="F257" s="427"/>
      <c r="G257" s="425">
        <v>777.27329600000007</v>
      </c>
      <c r="H257" s="426">
        <v>1.2522701144522677</v>
      </c>
    </row>
    <row r="258" spans="1:8" ht="13.5" customHeight="1" x14ac:dyDescent="0.2">
      <c r="A258" s="659"/>
      <c r="B258" s="421" t="s">
        <v>102</v>
      </c>
      <c r="C258" s="421" t="s">
        <v>78</v>
      </c>
      <c r="D258" s="422">
        <v>171.68</v>
      </c>
      <c r="E258" s="423">
        <v>1.0492370113222012</v>
      </c>
      <c r="F258" s="427"/>
      <c r="G258" s="425">
        <v>817.24164899999994</v>
      </c>
      <c r="H258" s="426">
        <v>1.316663390592528</v>
      </c>
    </row>
    <row r="259" spans="1:8" ht="13.5" x14ac:dyDescent="0.25">
      <c r="A259" s="351" t="s">
        <v>99</v>
      </c>
      <c r="B259" s="421" t="s">
        <v>100</v>
      </c>
      <c r="C259" s="421" t="s">
        <v>0</v>
      </c>
      <c r="D259" s="422">
        <v>114</v>
      </c>
      <c r="E259" s="423">
        <v>0.69672075542131251</v>
      </c>
      <c r="F259" s="427"/>
      <c r="G259" s="425">
        <v>707.83805600000005</v>
      </c>
      <c r="H259" s="426">
        <v>1.140402543046829</v>
      </c>
    </row>
    <row r="260" spans="1:8" ht="13.5" x14ac:dyDescent="0.25">
      <c r="A260" s="351" t="s">
        <v>84</v>
      </c>
      <c r="B260" s="421" t="s">
        <v>85</v>
      </c>
      <c r="C260" s="421" t="s">
        <v>86</v>
      </c>
      <c r="D260" s="422">
        <v>153</v>
      </c>
      <c r="E260" s="423">
        <v>0.93507259280228783</v>
      </c>
      <c r="F260" s="427"/>
      <c r="G260" s="425">
        <v>780.52834299999995</v>
      </c>
      <c r="H260" s="426">
        <v>1.2575143420620596</v>
      </c>
    </row>
    <row r="261" spans="1:8" ht="13.5" x14ac:dyDescent="0.25">
      <c r="A261" s="351" t="s">
        <v>257</v>
      </c>
      <c r="B261" s="421" t="s">
        <v>104</v>
      </c>
      <c r="C261" s="421" t="s">
        <v>82</v>
      </c>
      <c r="D261" s="422">
        <v>100</v>
      </c>
      <c r="E261" s="423">
        <v>0.61115855738711622</v>
      </c>
      <c r="F261" s="427"/>
      <c r="G261" s="425">
        <v>628.62869699999987</v>
      </c>
      <c r="H261" s="426">
        <v>1.0127878242972206</v>
      </c>
    </row>
    <row r="262" spans="1:8" ht="13.5" x14ac:dyDescent="0.25">
      <c r="A262" s="351" t="s">
        <v>109</v>
      </c>
      <c r="B262" s="421" t="s">
        <v>110</v>
      </c>
      <c r="C262" s="421" t="s">
        <v>78</v>
      </c>
      <c r="D262" s="422">
        <v>96.759999999999991</v>
      </c>
      <c r="E262" s="423">
        <v>0.59135702012777358</v>
      </c>
      <c r="F262" s="427"/>
      <c r="G262" s="425">
        <v>324.01706799999999</v>
      </c>
      <c r="H262" s="426">
        <v>0.52202602728918157</v>
      </c>
    </row>
    <row r="263" spans="1:8" ht="6" customHeight="1" x14ac:dyDescent="0.25">
      <c r="A263" s="515"/>
      <c r="B263" s="428"/>
      <c r="C263" s="428"/>
      <c r="D263" s="428"/>
      <c r="E263" s="428"/>
      <c r="F263" s="419"/>
      <c r="G263" s="429"/>
      <c r="H263" s="325"/>
    </row>
    <row r="264" spans="1:8" ht="12" customHeight="1" x14ac:dyDescent="0.25">
      <c r="A264" s="454" t="s">
        <v>111</v>
      </c>
      <c r="B264" s="416"/>
      <c r="C264" s="416"/>
      <c r="D264" s="322"/>
      <c r="E264" s="322"/>
      <c r="F264" s="322"/>
      <c r="G264" s="322"/>
      <c r="H264" s="323"/>
    </row>
    <row r="265" spans="1:8" ht="12" customHeight="1" x14ac:dyDescent="0.25">
      <c r="A265" s="516" t="s">
        <v>112</v>
      </c>
      <c r="B265" s="430"/>
      <c r="C265" s="430"/>
      <c r="D265" s="431"/>
      <c r="E265" s="432"/>
      <c r="F265" s="433"/>
      <c r="G265" s="434"/>
      <c r="H265" s="327"/>
    </row>
    <row r="266" spans="1:8" ht="13.5" x14ac:dyDescent="0.25">
      <c r="A266" s="350" t="s">
        <v>113</v>
      </c>
      <c r="B266" s="417" t="s">
        <v>114</v>
      </c>
      <c r="C266" s="417" t="s">
        <v>78</v>
      </c>
      <c r="D266" s="435">
        <v>978.99999999999966</v>
      </c>
      <c r="E266" s="324">
        <v>6.2121252308606794</v>
      </c>
      <c r="F266" s="436"/>
      <c r="G266" s="420">
        <v>6317.4726419999997</v>
      </c>
      <c r="H266" s="325">
        <v>10.178121684044589</v>
      </c>
    </row>
    <row r="267" spans="1:8" ht="13.5" x14ac:dyDescent="0.25">
      <c r="A267" s="350" t="s">
        <v>258</v>
      </c>
      <c r="B267" s="421" t="s">
        <v>284</v>
      </c>
      <c r="C267" s="421" t="s">
        <v>78</v>
      </c>
      <c r="D267" s="437">
        <v>972</v>
      </c>
      <c r="E267" s="423">
        <v>5.9416834949175437</v>
      </c>
      <c r="F267" s="424"/>
      <c r="G267" s="425">
        <v>6624.2990389999995</v>
      </c>
      <c r="H267" s="426">
        <v>10.672451708330108</v>
      </c>
    </row>
    <row r="268" spans="1:8" ht="13.5" x14ac:dyDescent="0.25">
      <c r="A268" s="353" t="s">
        <v>117</v>
      </c>
      <c r="B268" s="438" t="s">
        <v>118</v>
      </c>
      <c r="C268" s="438" t="s">
        <v>78</v>
      </c>
      <c r="D268" s="439">
        <v>578.80000000000018</v>
      </c>
      <c r="E268" s="326">
        <v>3.537385730156628</v>
      </c>
      <c r="F268" s="440"/>
      <c r="G268" s="441">
        <v>3383.9372859999999</v>
      </c>
      <c r="H268" s="327">
        <v>5.4518835964725012</v>
      </c>
    </row>
    <row r="269" spans="1:8" ht="13.5" x14ac:dyDescent="0.25">
      <c r="A269" s="350" t="s">
        <v>76</v>
      </c>
      <c r="B269" s="421" t="s">
        <v>119</v>
      </c>
      <c r="C269" s="421" t="s">
        <v>78</v>
      </c>
      <c r="D269" s="437">
        <v>524.00000000000011</v>
      </c>
      <c r="E269" s="423">
        <v>3.202470840708489</v>
      </c>
      <c r="F269" s="424"/>
      <c r="G269" s="425">
        <v>3222.8874669999996</v>
      </c>
      <c r="H269" s="426">
        <v>5.1924151748638847</v>
      </c>
    </row>
    <row r="270" spans="1:8" ht="25.5" x14ac:dyDescent="0.2">
      <c r="A270" s="354" t="s">
        <v>123</v>
      </c>
      <c r="B270" s="442" t="s">
        <v>262</v>
      </c>
      <c r="C270" s="421" t="s">
        <v>78</v>
      </c>
      <c r="D270" s="437">
        <v>300</v>
      </c>
      <c r="E270" s="423">
        <v>1.8334756721613485</v>
      </c>
      <c r="F270" s="424"/>
      <c r="G270" s="443">
        <v>1586.3483839999999</v>
      </c>
      <c r="H270" s="426">
        <v>2.5557763049572841</v>
      </c>
    </row>
    <row r="271" spans="1:8" ht="13.5" x14ac:dyDescent="0.25">
      <c r="A271" s="350" t="s">
        <v>224</v>
      </c>
      <c r="B271" s="421" t="s">
        <v>121</v>
      </c>
      <c r="C271" s="421" t="s">
        <v>92</v>
      </c>
      <c r="D271" s="437">
        <v>31</v>
      </c>
      <c r="E271" s="423">
        <v>0.18829795153097051</v>
      </c>
      <c r="F271" s="424"/>
      <c r="G271" s="443">
        <v>0.71721499999999994</v>
      </c>
      <c r="H271" s="426">
        <v>2.5092704946094632E-4</v>
      </c>
    </row>
    <row r="272" spans="1:8" ht="12" customHeight="1" x14ac:dyDescent="0.25">
      <c r="A272" s="458" t="s">
        <v>122</v>
      </c>
      <c r="B272" s="416"/>
      <c r="C272" s="416"/>
      <c r="D272" s="322"/>
      <c r="E272" s="322"/>
      <c r="F272" s="322"/>
      <c r="G272" s="322"/>
      <c r="H272" s="323"/>
    </row>
    <row r="273" spans="1:8" ht="13.5" x14ac:dyDescent="0.25">
      <c r="A273" s="350" t="s">
        <v>76</v>
      </c>
      <c r="B273" s="421" t="s">
        <v>225</v>
      </c>
      <c r="C273" s="421" t="s">
        <v>78</v>
      </c>
      <c r="D273" s="444">
        <v>446.69999999999982</v>
      </c>
      <c r="E273" s="423">
        <v>2.7300452758482479</v>
      </c>
      <c r="F273" s="445"/>
      <c r="G273" s="425">
        <v>1360.2045690000002</v>
      </c>
      <c r="H273" s="426">
        <v>2.1914345186768482</v>
      </c>
    </row>
    <row r="274" spans="1:8" ht="13.5" x14ac:dyDescent="0.25">
      <c r="A274" s="350" t="s">
        <v>259</v>
      </c>
      <c r="B274" s="446" t="s">
        <v>133</v>
      </c>
      <c r="C274" s="421" t="s">
        <v>134</v>
      </c>
      <c r="D274" s="445">
        <v>101.29999999999997</v>
      </c>
      <c r="E274" s="423">
        <v>0.61910361863314867</v>
      </c>
      <c r="F274" s="445"/>
      <c r="G274" s="425">
        <v>530.63857400000006</v>
      </c>
      <c r="H274" s="426">
        <v>0.85491529326355253</v>
      </c>
    </row>
    <row r="275" spans="1:8" x14ac:dyDescent="0.2">
      <c r="A275" s="354" t="s">
        <v>124</v>
      </c>
      <c r="B275" s="421" t="s">
        <v>263</v>
      </c>
      <c r="C275" s="421" t="s">
        <v>126</v>
      </c>
      <c r="D275" s="444">
        <v>202.63999999999993</v>
      </c>
      <c r="E275" s="423">
        <v>1.2384517006892524</v>
      </c>
      <c r="F275" s="445"/>
      <c r="G275" s="425">
        <v>363.94926100000004</v>
      </c>
      <c r="H275" s="426">
        <v>0.58636104581584414</v>
      </c>
    </row>
    <row r="276" spans="1:8" ht="13.5" x14ac:dyDescent="0.25">
      <c r="A276" s="350" t="s">
        <v>260</v>
      </c>
      <c r="B276" s="421" t="s">
        <v>293</v>
      </c>
      <c r="C276" s="421" t="s">
        <v>131</v>
      </c>
      <c r="D276" s="574">
        <v>0</v>
      </c>
      <c r="E276" s="574">
        <v>0</v>
      </c>
      <c r="F276" s="574"/>
      <c r="G276" s="574">
        <v>0</v>
      </c>
      <c r="H276" s="574">
        <v>0</v>
      </c>
    </row>
    <row r="277" spans="1:8" ht="13.5" x14ac:dyDescent="0.25">
      <c r="A277" s="350" t="s">
        <v>128</v>
      </c>
      <c r="B277" s="421" t="s">
        <v>129</v>
      </c>
      <c r="C277" s="421" t="s">
        <v>146</v>
      </c>
      <c r="D277" s="444">
        <v>181.30000000000007</v>
      </c>
      <c r="E277" s="423">
        <v>1.1080304645428416</v>
      </c>
      <c r="F277" s="445"/>
      <c r="G277" s="425">
        <v>10.023271000000001</v>
      </c>
      <c r="H277" s="426">
        <v>8.6701169560966292E-3</v>
      </c>
    </row>
    <row r="278" spans="1:8" ht="5.25" customHeight="1" x14ac:dyDescent="0.2">
      <c r="A278" s="514"/>
      <c r="B278" s="421"/>
      <c r="C278" s="421"/>
      <c r="D278" s="444"/>
      <c r="E278" s="423"/>
      <c r="F278" s="445"/>
      <c r="G278" s="425"/>
      <c r="H278" s="426"/>
    </row>
    <row r="279" spans="1:8" ht="12" customHeight="1" x14ac:dyDescent="0.25">
      <c r="A279" s="458" t="s">
        <v>140</v>
      </c>
      <c r="B279" s="417"/>
      <c r="C279" s="417"/>
      <c r="D279" s="418"/>
      <c r="E279" s="324"/>
      <c r="F279" s="436"/>
      <c r="G279" s="429"/>
      <c r="H279" s="325"/>
    </row>
    <row r="280" spans="1:8" x14ac:dyDescent="0.2">
      <c r="A280" s="354" t="s">
        <v>259</v>
      </c>
      <c r="B280" s="421" t="s">
        <v>147</v>
      </c>
      <c r="C280" s="421" t="s">
        <v>134</v>
      </c>
      <c r="D280" s="422">
        <v>177.65000000000006</v>
      </c>
      <c r="E280" s="423">
        <v>1.0857231771982119</v>
      </c>
      <c r="F280" s="427"/>
      <c r="G280" s="425">
        <v>122.99675900000001</v>
      </c>
      <c r="H280" s="426">
        <v>0.19816088660556272</v>
      </c>
    </row>
    <row r="281" spans="1:8" ht="13.5" customHeight="1" x14ac:dyDescent="0.2">
      <c r="A281" s="657" t="s">
        <v>258</v>
      </c>
      <c r="B281" s="421" t="s">
        <v>285</v>
      </c>
      <c r="C281" s="421" t="s">
        <v>131</v>
      </c>
      <c r="D281" s="422">
        <v>719.01000000000022</v>
      </c>
      <c r="E281" s="423">
        <v>4.3942911434691041</v>
      </c>
      <c r="F281" s="427"/>
      <c r="G281" s="425">
        <v>308.03413499999999</v>
      </c>
      <c r="H281" s="426">
        <v>0.49627581891306244</v>
      </c>
    </row>
    <row r="282" spans="1:8" x14ac:dyDescent="0.2">
      <c r="A282" s="657"/>
      <c r="B282" s="421" t="s">
        <v>143</v>
      </c>
      <c r="C282" s="421" t="s">
        <v>131</v>
      </c>
      <c r="D282" s="422">
        <v>568.65000000000009</v>
      </c>
      <c r="E282" s="423">
        <v>3.4753531365818366</v>
      </c>
      <c r="F282" s="427"/>
      <c r="G282" s="425">
        <v>121.23576</v>
      </c>
      <c r="H282" s="426">
        <v>0.19532372954558266</v>
      </c>
    </row>
    <row r="283" spans="1:8" ht="13.5" x14ac:dyDescent="0.25">
      <c r="A283" s="350" t="s">
        <v>261</v>
      </c>
      <c r="B283" s="421" t="s">
        <v>138</v>
      </c>
      <c r="C283" s="421" t="s">
        <v>139</v>
      </c>
      <c r="D283" s="422">
        <v>81.20000000000006</v>
      </c>
      <c r="E283" s="423">
        <v>0.4962607485983383</v>
      </c>
      <c r="F283" s="427"/>
      <c r="G283" s="425">
        <v>373.82893200000001</v>
      </c>
      <c r="H283" s="426">
        <v>0.60227824868076885</v>
      </c>
    </row>
    <row r="284" spans="1:8" ht="13.5" x14ac:dyDescent="0.25">
      <c r="A284" s="350" t="s">
        <v>141</v>
      </c>
      <c r="B284" s="421" t="s">
        <v>286</v>
      </c>
      <c r="C284" s="421" t="s">
        <v>92</v>
      </c>
      <c r="D284" s="422">
        <v>726</v>
      </c>
      <c r="E284" s="423">
        <v>4.4370111266304635</v>
      </c>
      <c r="F284" s="427"/>
      <c r="G284" s="425">
        <v>298.87794100000008</v>
      </c>
      <c r="H284" s="426">
        <v>0.48152421459662254</v>
      </c>
    </row>
    <row r="285" spans="1:8" ht="13.5" x14ac:dyDescent="0.25">
      <c r="A285" s="350" t="s">
        <v>144</v>
      </c>
      <c r="B285" s="421" t="s">
        <v>145</v>
      </c>
      <c r="C285" s="421" t="s">
        <v>146</v>
      </c>
      <c r="D285" s="422">
        <v>235.63</v>
      </c>
      <c r="E285" s="423">
        <v>1.4400729087712618</v>
      </c>
      <c r="F285" s="427"/>
      <c r="G285" s="425">
        <v>8.3169310000000021</v>
      </c>
      <c r="H285" s="426">
        <v>1.3399462182554658E-2</v>
      </c>
    </row>
    <row r="286" spans="1:8" ht="13.5" customHeight="1" x14ac:dyDescent="0.2">
      <c r="A286" s="658" t="s">
        <v>196</v>
      </c>
      <c r="B286" s="442" t="s">
        <v>197</v>
      </c>
      <c r="C286" s="421" t="s">
        <v>126</v>
      </c>
      <c r="D286" s="422">
        <v>45.63</v>
      </c>
      <c r="E286" s="423">
        <v>0.27887164973574113</v>
      </c>
      <c r="F286" s="427"/>
      <c r="G286" s="425">
        <v>2.2228499999999998</v>
      </c>
      <c r="H286" s="426">
        <v>3.5812482407863687E-3</v>
      </c>
    </row>
    <row r="287" spans="1:8" x14ac:dyDescent="0.2">
      <c r="A287" s="658"/>
      <c r="B287" s="421" t="s">
        <v>198</v>
      </c>
      <c r="C287" s="421" t="s">
        <v>199</v>
      </c>
      <c r="D287" s="422">
        <v>20.079999999999998</v>
      </c>
      <c r="E287" s="423">
        <v>0.12272063832333292</v>
      </c>
      <c r="F287" s="427"/>
      <c r="G287" s="423">
        <v>0.91498699999999999</v>
      </c>
      <c r="H287" s="426">
        <v>1.4741415678486615E-3</v>
      </c>
    </row>
    <row r="288" spans="1:8" ht="5.0999999999999996" customHeight="1" x14ac:dyDescent="0.2">
      <c r="A288" s="105"/>
      <c r="B288" s="460"/>
      <c r="C288" s="106"/>
      <c r="D288" s="106"/>
      <c r="E288" s="106"/>
      <c r="F288" s="106"/>
      <c r="G288" s="106"/>
      <c r="H288" s="106"/>
    </row>
    <row r="289" spans="1:8" ht="11.1" customHeight="1" x14ac:dyDescent="0.2">
      <c r="A289" s="101" t="s">
        <v>287</v>
      </c>
    </row>
    <row r="290" spans="1:8" ht="11.1" customHeight="1" x14ac:dyDescent="0.2">
      <c r="A290" s="101" t="s">
        <v>288</v>
      </c>
    </row>
    <row r="291" spans="1:8" ht="11.1" customHeight="1" x14ac:dyDescent="0.2">
      <c r="A291" s="101" t="s">
        <v>289</v>
      </c>
    </row>
    <row r="292" spans="1:8" ht="11.1" customHeight="1" x14ac:dyDescent="0.2">
      <c r="A292" s="101" t="s">
        <v>290</v>
      </c>
    </row>
    <row r="293" spans="1:8" ht="11.1" customHeight="1" x14ac:dyDescent="0.2">
      <c r="A293" s="101" t="s">
        <v>291</v>
      </c>
    </row>
    <row r="294" spans="1:8" ht="9" customHeight="1" x14ac:dyDescent="0.2">
      <c r="A294" s="101" t="s">
        <v>292</v>
      </c>
    </row>
    <row r="295" spans="1:8" ht="9" customHeight="1" x14ac:dyDescent="0.2">
      <c r="A295" s="660" t="s">
        <v>328</v>
      </c>
      <c r="B295" s="660"/>
      <c r="C295" s="660"/>
      <c r="D295" s="660"/>
      <c r="E295" s="660"/>
      <c r="F295" s="660"/>
      <c r="G295" s="660"/>
      <c r="H295" s="660"/>
    </row>
    <row r="296" spans="1:8" ht="9.75" customHeight="1" x14ac:dyDescent="0.2">
      <c r="A296" s="110" t="s">
        <v>329</v>
      </c>
    </row>
  </sheetData>
  <mergeCells count="40">
    <mergeCell ref="G181:H181"/>
    <mergeCell ref="A237:H237"/>
    <mergeCell ref="A239:A241"/>
    <mergeCell ref="B239:B241"/>
    <mergeCell ref="C239:C241"/>
    <mergeCell ref="D239:E239"/>
    <mergeCell ref="G239:H239"/>
    <mergeCell ref="A62:A64"/>
    <mergeCell ref="B62:B64"/>
    <mergeCell ref="C62:C64"/>
    <mergeCell ref="D62:E62"/>
    <mergeCell ref="G62:H62"/>
    <mergeCell ref="A3:A5"/>
    <mergeCell ref="B3:B5"/>
    <mergeCell ref="C3:C5"/>
    <mergeCell ref="G3:H3"/>
    <mergeCell ref="D3:E3"/>
    <mergeCell ref="A295:H295"/>
    <mergeCell ref="D120:E120"/>
    <mergeCell ref="G120:H120"/>
    <mergeCell ref="A120:A122"/>
    <mergeCell ref="B120:B122"/>
    <mergeCell ref="C120:C122"/>
    <mergeCell ref="A225:A226"/>
    <mergeCell ref="A181:A183"/>
    <mergeCell ref="C181:C183"/>
    <mergeCell ref="B181:B183"/>
    <mergeCell ref="D181:E181"/>
    <mergeCell ref="A179:H179"/>
    <mergeCell ref="A187:A188"/>
    <mergeCell ref="A192:A193"/>
    <mergeCell ref="A195:A196"/>
    <mergeCell ref="A198:A199"/>
    <mergeCell ref="A281:A282"/>
    <mergeCell ref="A286:A287"/>
    <mergeCell ref="A248:A249"/>
    <mergeCell ref="A244:A245"/>
    <mergeCell ref="A251:A252"/>
    <mergeCell ref="A255:A256"/>
    <mergeCell ref="A257:A258"/>
  </mergeCells>
  <hyperlinks>
    <hyperlink ref="A131" r:id="rId1" display="https://www.universidadperu.com/empresas/duke-energy-egenor-s-en-c-por-a.php"/>
    <hyperlink ref="A192" r:id="rId2" display="https://www.universidadperu.com/empresas/duke-energy-egenor-s-en-c-por-a.php"/>
  </hyperlinks>
  <pageMargins left="0.59055118110236227" right="0.59055118110236227" top="0.98425196850393704" bottom="0.98425196850393704" header="0" footer="0"/>
  <pageSetup orientation="portrait"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0">
    <pageSetUpPr autoPageBreaks="0"/>
  </sheetPr>
  <dimension ref="A1:AA20"/>
  <sheetViews>
    <sheetView showGridLines="0" zoomScaleNormal="100" zoomScaleSheetLayoutView="115" workbookViewId="0">
      <selection sqref="A1:V1"/>
    </sheetView>
  </sheetViews>
  <sheetFormatPr baseColWidth="10" defaultRowHeight="11.25" x14ac:dyDescent="0.2"/>
  <cols>
    <col min="1" max="1" width="14.42578125" style="1" customWidth="1"/>
    <col min="2" max="2" width="9.28515625" style="1" hidden="1" customWidth="1"/>
    <col min="3" max="3" width="8.85546875" style="1" hidden="1" customWidth="1"/>
    <col min="4" max="5" width="9" style="1" hidden="1" customWidth="1"/>
    <col min="6" max="6" width="8.5703125" style="1" hidden="1" customWidth="1"/>
    <col min="7" max="7" width="11" style="1" hidden="1" customWidth="1"/>
    <col min="8" max="13" width="10.7109375" style="1" hidden="1" customWidth="1"/>
    <col min="14" max="15" width="9.85546875" style="1" hidden="1" customWidth="1"/>
    <col min="16" max="20" width="9.85546875" style="1" customWidth="1"/>
    <col min="21" max="21" width="9.28515625" style="1" customWidth="1"/>
    <col min="22" max="22" width="9.140625" style="1" customWidth="1"/>
    <col min="23" max="23" width="11.42578125" style="1"/>
    <col min="24" max="26" width="0" style="1" hidden="1" customWidth="1"/>
    <col min="27" max="16384" width="11.42578125" style="1"/>
  </cols>
  <sheetData>
    <row r="1" spans="1:27" s="6" customFormat="1" ht="15" customHeight="1" x14ac:dyDescent="0.2">
      <c r="A1" s="633" t="s">
        <v>317</v>
      </c>
      <c r="B1" s="633"/>
      <c r="C1" s="633"/>
      <c r="D1" s="633"/>
      <c r="E1" s="633"/>
      <c r="F1" s="633"/>
      <c r="G1" s="633"/>
      <c r="H1" s="633"/>
      <c r="I1" s="633"/>
      <c r="J1" s="633"/>
      <c r="K1" s="633"/>
      <c r="L1" s="633"/>
      <c r="M1" s="633"/>
      <c r="N1" s="633"/>
      <c r="O1" s="633"/>
      <c r="P1" s="633"/>
      <c r="Q1" s="633"/>
      <c r="R1" s="633"/>
      <c r="S1" s="633"/>
      <c r="T1" s="633"/>
      <c r="U1" s="633"/>
      <c r="V1" s="633"/>
      <c r="X1" s="683" t="s">
        <v>279</v>
      </c>
      <c r="Y1" s="562"/>
    </row>
    <row r="2" spans="1:27" s="2" customFormat="1" ht="12.75" customHeight="1" x14ac:dyDescent="0.2">
      <c r="A2" s="681" t="s">
        <v>235</v>
      </c>
      <c r="B2" s="682"/>
      <c r="C2" s="682"/>
      <c r="D2" s="682"/>
      <c r="X2" s="684"/>
    </row>
    <row r="3" spans="1:27" s="2" customFormat="1" ht="5.0999999999999996" customHeight="1" x14ac:dyDescent="0.2">
      <c r="A3" s="81"/>
      <c r="B3" s="98"/>
      <c r="C3" s="98"/>
      <c r="D3" s="98"/>
      <c r="X3" s="596"/>
    </row>
    <row r="4" spans="1:27" s="6" customFormat="1" ht="24" customHeight="1" x14ac:dyDescent="0.2">
      <c r="A4" s="362" t="s">
        <v>48</v>
      </c>
      <c r="B4" s="18">
        <v>2003</v>
      </c>
      <c r="C4" s="18">
        <v>2004</v>
      </c>
      <c r="D4" s="18">
        <v>2005</v>
      </c>
      <c r="E4" s="18">
        <v>2006</v>
      </c>
      <c r="F4" s="18">
        <v>2007</v>
      </c>
      <c r="G4" s="18">
        <v>2008</v>
      </c>
      <c r="H4" s="18">
        <v>2010</v>
      </c>
      <c r="I4" s="18">
        <v>2011</v>
      </c>
      <c r="J4" s="18">
        <v>2012</v>
      </c>
      <c r="K4" s="18">
        <v>2013</v>
      </c>
      <c r="L4" s="18">
        <v>2014</v>
      </c>
      <c r="M4" s="18">
        <v>2015</v>
      </c>
      <c r="N4" s="18">
        <v>2016</v>
      </c>
      <c r="O4" s="18">
        <v>2017</v>
      </c>
      <c r="P4" s="18">
        <v>2018</v>
      </c>
      <c r="Q4" s="18">
        <v>2019</v>
      </c>
      <c r="R4" s="18">
        <v>2020</v>
      </c>
      <c r="S4" s="18">
        <v>2021</v>
      </c>
      <c r="T4" s="18">
        <v>2022</v>
      </c>
      <c r="U4" s="18">
        <v>2023</v>
      </c>
      <c r="V4" s="18" t="s">
        <v>270</v>
      </c>
      <c r="X4" s="558" t="s">
        <v>252</v>
      </c>
      <c r="Y4" s="558" t="s">
        <v>278</v>
      </c>
      <c r="Z4" s="561">
        <v>2023</v>
      </c>
    </row>
    <row r="5" spans="1:27" s="6" customFormat="1" ht="5.0999999999999996" customHeight="1" x14ac:dyDescent="0.2">
      <c r="A5" s="87"/>
      <c r="B5" s="42"/>
      <c r="C5" s="42"/>
      <c r="D5" s="42"/>
      <c r="E5" s="42"/>
      <c r="F5" s="42"/>
      <c r="G5" s="42"/>
      <c r="H5" s="42"/>
      <c r="I5" s="42"/>
      <c r="J5" s="42"/>
      <c r="K5" s="42"/>
      <c r="L5" s="42"/>
      <c r="X5" s="559"/>
    </row>
    <row r="6" spans="1:27" s="6" customFormat="1" ht="32.1" customHeight="1" x14ac:dyDescent="0.2">
      <c r="A6" s="36" t="s">
        <v>2</v>
      </c>
      <c r="B6" s="19">
        <f t="shared" ref="B6:G6" si="0">SUM(B7:B12)</f>
        <v>12669985</v>
      </c>
      <c r="C6" s="19">
        <f t="shared" si="0"/>
        <v>13540502</v>
      </c>
      <c r="D6" s="19">
        <f t="shared" si="0"/>
        <v>15104062</v>
      </c>
      <c r="E6" s="19">
        <f t="shared" si="0"/>
        <v>15743205.199999999</v>
      </c>
      <c r="F6" s="19">
        <f t="shared" si="0"/>
        <v>15894425.699999999</v>
      </c>
      <c r="G6" s="19">
        <f t="shared" si="0"/>
        <v>16246779.269999998</v>
      </c>
      <c r="H6" s="19">
        <v>8892323.3279999997</v>
      </c>
      <c r="I6" s="19">
        <v>16105942.140000001</v>
      </c>
      <c r="J6" s="19">
        <v>16170303.17</v>
      </c>
      <c r="K6" s="19">
        <v>20093379.771428574</v>
      </c>
      <c r="L6" s="78">
        <v>20725421</v>
      </c>
      <c r="M6" s="78">
        <v>20962069</v>
      </c>
      <c r="N6" s="78">
        <v>21083711</v>
      </c>
      <c r="O6" s="78">
        <v>21132416.039999999</v>
      </c>
      <c r="P6" s="78">
        <v>21527128.379999999</v>
      </c>
      <c r="Q6" s="78">
        <v>22091697.489999998</v>
      </c>
      <c r="R6" s="78">
        <v>22145680.899999999</v>
      </c>
      <c r="S6" s="78">
        <f>SUM(S7:S12)</f>
        <v>21988937.43</v>
      </c>
      <c r="T6" s="78">
        <f>SUM(T7:T12)</f>
        <v>22706670.169999998</v>
      </c>
      <c r="U6" s="576">
        <f>SUM(U7:U12)</f>
        <v>22922002.259999998</v>
      </c>
      <c r="V6" s="78">
        <f>SUM(V7:V12)</f>
        <v>15379052.620000001</v>
      </c>
      <c r="X6" s="563">
        <f>SUM(X7:X12)</f>
        <v>11441903.83</v>
      </c>
      <c r="Y6" s="563"/>
      <c r="Z6" s="78">
        <f>SUM(Z7:Z12)</f>
        <v>22922002.259999998</v>
      </c>
    </row>
    <row r="7" spans="1:27" s="4" customFormat="1" ht="32.1" customHeight="1" x14ac:dyDescent="0.2">
      <c r="A7" s="24" t="s">
        <v>0</v>
      </c>
      <c r="B7" s="25">
        <v>5408159</v>
      </c>
      <c r="C7" s="25">
        <v>4995505</v>
      </c>
      <c r="D7" s="25">
        <v>5552844</v>
      </c>
      <c r="E7" s="25">
        <v>5745772</v>
      </c>
      <c r="F7" s="25">
        <v>5805887.0799999991</v>
      </c>
      <c r="G7" s="25">
        <v>5935916.2499999991</v>
      </c>
      <c r="H7" s="25">
        <v>5744441.5279999999</v>
      </c>
      <c r="I7" s="25">
        <v>5748025.1399999997</v>
      </c>
      <c r="J7" s="25">
        <v>6151786.3700000001</v>
      </c>
      <c r="K7" s="25">
        <v>7611753</v>
      </c>
      <c r="L7" s="91">
        <v>7871135</v>
      </c>
      <c r="M7" s="79">
        <v>7882571.9000000004</v>
      </c>
      <c r="N7" s="79">
        <v>8098188</v>
      </c>
      <c r="O7" s="79">
        <v>7936772</v>
      </c>
      <c r="P7" s="79">
        <v>8017595.8799999999</v>
      </c>
      <c r="Q7" s="79">
        <v>8181114.4899999993</v>
      </c>
      <c r="R7" s="79">
        <v>8111958.2999999998</v>
      </c>
      <c r="S7" s="79">
        <v>8063640.9299999988</v>
      </c>
      <c r="T7" s="79">
        <v>8334989.9699999997</v>
      </c>
      <c r="U7" s="91">
        <v>8615962.7599999998</v>
      </c>
      <c r="V7" s="91">
        <v>5778664</v>
      </c>
      <c r="X7" s="557">
        <v>4363195.13</v>
      </c>
      <c r="Y7" s="557">
        <v>4252767.63</v>
      </c>
      <c r="Z7" s="78">
        <f>SUM(X7:Y7)</f>
        <v>8615962.7599999998</v>
      </c>
      <c r="AA7" s="564"/>
    </row>
    <row r="8" spans="1:27" s="4" customFormat="1" ht="32.1" customHeight="1" x14ac:dyDescent="0.2">
      <c r="A8" s="24" t="s">
        <v>4</v>
      </c>
      <c r="B8" s="25">
        <v>841691</v>
      </c>
      <c r="C8" s="25">
        <v>782085</v>
      </c>
      <c r="D8" s="25">
        <v>922661</v>
      </c>
      <c r="E8" s="25">
        <v>957355</v>
      </c>
      <c r="F8" s="25">
        <v>996942</v>
      </c>
      <c r="G8" s="25">
        <v>958840</v>
      </c>
      <c r="H8" s="25">
        <v>1035820</v>
      </c>
      <c r="I8" s="25">
        <v>1097330</v>
      </c>
      <c r="J8" s="25">
        <v>1226670</v>
      </c>
      <c r="K8" s="25">
        <v>1479846</v>
      </c>
      <c r="L8" s="25">
        <v>1670915</v>
      </c>
      <c r="M8" s="79">
        <v>1783711</v>
      </c>
      <c r="N8" s="79">
        <v>1998913</v>
      </c>
      <c r="O8" s="79">
        <v>1793644</v>
      </c>
      <c r="P8" s="79">
        <v>1657911</v>
      </c>
      <c r="Q8" s="79">
        <v>1918468</v>
      </c>
      <c r="R8" s="79">
        <v>2050775</v>
      </c>
      <c r="S8" s="79">
        <v>1994769</v>
      </c>
      <c r="T8" s="79">
        <v>2104580</v>
      </c>
      <c r="U8" s="91">
        <v>2067686</v>
      </c>
      <c r="V8" s="91">
        <v>1304609</v>
      </c>
      <c r="X8" s="557">
        <v>1024380</v>
      </c>
      <c r="Y8" s="557">
        <v>1043306</v>
      </c>
      <c r="Z8" s="78">
        <f>SUM(X8:Y8)</f>
        <v>2067686</v>
      </c>
      <c r="AA8" s="96"/>
    </row>
    <row r="9" spans="1:27" s="4" customFormat="1" ht="32.1" customHeight="1" x14ac:dyDescent="0.2">
      <c r="A9" s="24" t="s">
        <v>7</v>
      </c>
      <c r="B9" s="25">
        <v>240388</v>
      </c>
      <c r="C9" s="25">
        <v>219810</v>
      </c>
      <c r="D9" s="25">
        <v>172087</v>
      </c>
      <c r="E9" s="25">
        <v>199617</v>
      </c>
      <c r="F9" s="25">
        <v>164150</v>
      </c>
      <c r="G9" s="25">
        <v>173836</v>
      </c>
      <c r="H9" s="25">
        <v>118112</v>
      </c>
      <c r="I9" s="25" t="s">
        <v>44</v>
      </c>
      <c r="J9" s="25" t="s">
        <v>44</v>
      </c>
      <c r="K9" s="25" t="s">
        <v>44</v>
      </c>
      <c r="L9" s="80" t="s">
        <v>44</v>
      </c>
      <c r="M9" s="79" t="s">
        <v>44</v>
      </c>
      <c r="N9" s="79" t="s">
        <v>44</v>
      </c>
      <c r="O9" s="79">
        <v>10640</v>
      </c>
      <c r="P9" s="79">
        <v>10620</v>
      </c>
      <c r="Q9" s="79">
        <v>9800</v>
      </c>
      <c r="R9" s="79">
        <v>8600</v>
      </c>
      <c r="S9" s="79">
        <v>8400</v>
      </c>
      <c r="T9" s="79">
        <v>8600</v>
      </c>
      <c r="U9" s="566">
        <v>8500</v>
      </c>
      <c r="V9" s="91">
        <v>5250</v>
      </c>
      <c r="X9" s="557">
        <v>4600</v>
      </c>
      <c r="Y9" s="557">
        <v>3900</v>
      </c>
      <c r="Z9" s="576">
        <f>SUM(X9:Y9)</f>
        <v>8500</v>
      </c>
    </row>
    <row r="10" spans="1:27" s="4" customFormat="1" ht="32.1" customHeight="1" x14ac:dyDescent="0.2">
      <c r="A10" s="24" t="s">
        <v>8</v>
      </c>
      <c r="B10" s="25">
        <v>113643</v>
      </c>
      <c r="C10" s="25">
        <v>112998</v>
      </c>
      <c r="D10" s="25">
        <v>121000</v>
      </c>
      <c r="E10" s="25">
        <v>122238</v>
      </c>
      <c r="F10" s="25">
        <v>191224.59999999998</v>
      </c>
      <c r="G10" s="25">
        <v>202106.10000000003</v>
      </c>
      <c r="H10" s="25">
        <v>196171.80000000002</v>
      </c>
      <c r="I10" s="25">
        <v>203811</v>
      </c>
      <c r="J10" s="25">
        <v>197726.8</v>
      </c>
      <c r="K10" s="25">
        <v>206062</v>
      </c>
      <c r="L10" s="91">
        <v>206122</v>
      </c>
      <c r="M10" s="79">
        <v>206303.1</v>
      </c>
      <c r="N10" s="79">
        <v>206395</v>
      </c>
      <c r="O10" s="79">
        <v>197666</v>
      </c>
      <c r="P10" s="79">
        <v>204361.5</v>
      </c>
      <c r="Q10" s="79">
        <v>202098</v>
      </c>
      <c r="R10" s="79">
        <v>123818.6</v>
      </c>
      <c r="S10" s="79">
        <v>120340.49999999999</v>
      </c>
      <c r="T10" s="79">
        <v>120641.19999999998</v>
      </c>
      <c r="U10" s="566">
        <v>120340.5</v>
      </c>
      <c r="V10" s="91">
        <v>193166.62</v>
      </c>
      <c r="X10" s="557">
        <v>59675.7</v>
      </c>
      <c r="Y10" s="557">
        <v>60664.800000000003</v>
      </c>
      <c r="Z10" s="576">
        <f>SUM(X10:Y10)</f>
        <v>120340.5</v>
      </c>
    </row>
    <row r="11" spans="1:27" s="4" customFormat="1" ht="32.1" customHeight="1" x14ac:dyDescent="0.2">
      <c r="A11" s="24" t="s">
        <v>12</v>
      </c>
      <c r="B11" s="25">
        <v>5493355</v>
      </c>
      <c r="C11" s="25">
        <v>6794705</v>
      </c>
      <c r="D11" s="25">
        <v>7525688</v>
      </c>
      <c r="E11" s="25">
        <v>7862086</v>
      </c>
      <c r="F11" s="25">
        <v>7857054</v>
      </c>
      <c r="G11" s="25">
        <v>8008668</v>
      </c>
      <c r="H11" s="25">
        <v>1002475</v>
      </c>
      <c r="I11" s="25">
        <v>8355893</v>
      </c>
      <c r="J11" s="25">
        <v>8198242</v>
      </c>
      <c r="K11" s="25">
        <v>10374817.771428574</v>
      </c>
      <c r="L11" s="80">
        <v>10542193</v>
      </c>
      <c r="M11" s="79">
        <v>10641358</v>
      </c>
      <c r="N11" s="79">
        <v>10318856</v>
      </c>
      <c r="O11" s="79">
        <v>10693788.039999999</v>
      </c>
      <c r="P11" s="79">
        <v>11103142</v>
      </c>
      <c r="Q11" s="79">
        <v>11241709</v>
      </c>
      <c r="R11" s="79">
        <v>11316674</v>
      </c>
      <c r="S11" s="79">
        <v>11240544</v>
      </c>
      <c r="T11" s="79">
        <v>11547096</v>
      </c>
      <c r="U11" s="79">
        <v>11511328</v>
      </c>
      <c r="V11" s="91">
        <v>7704934</v>
      </c>
      <c r="X11" s="557">
        <v>5692005</v>
      </c>
      <c r="Y11" s="557">
        <v>5819323</v>
      </c>
      <c r="Z11" s="78">
        <f>SUM(X11:Y11)</f>
        <v>11511328</v>
      </c>
    </row>
    <row r="12" spans="1:27" s="4" customFormat="1" ht="30" customHeight="1" x14ac:dyDescent="0.2">
      <c r="A12" s="24" t="s">
        <v>3</v>
      </c>
      <c r="B12" s="25">
        <v>572749</v>
      </c>
      <c r="C12" s="25">
        <v>635399</v>
      </c>
      <c r="D12" s="25">
        <v>809782</v>
      </c>
      <c r="E12" s="25">
        <v>856137.2</v>
      </c>
      <c r="F12" s="25">
        <v>879168.02</v>
      </c>
      <c r="G12" s="25">
        <v>967412.91999999993</v>
      </c>
      <c r="H12" s="25">
        <v>795303</v>
      </c>
      <c r="I12" s="25">
        <v>700883</v>
      </c>
      <c r="J12" s="25">
        <v>395878</v>
      </c>
      <c r="K12" s="25">
        <v>420901</v>
      </c>
      <c r="L12" s="80">
        <v>435056</v>
      </c>
      <c r="M12" s="79">
        <v>448125</v>
      </c>
      <c r="N12" s="79">
        <v>461359</v>
      </c>
      <c r="O12" s="79">
        <v>499906</v>
      </c>
      <c r="P12" s="79">
        <v>533498</v>
      </c>
      <c r="Q12" s="79">
        <v>538508</v>
      </c>
      <c r="R12" s="79">
        <v>533855</v>
      </c>
      <c r="S12" s="79">
        <v>561243</v>
      </c>
      <c r="T12" s="79">
        <v>590763</v>
      </c>
      <c r="U12" s="566">
        <v>598185</v>
      </c>
      <c r="V12" s="91">
        <v>392429</v>
      </c>
      <c r="X12" s="557">
        <v>298048</v>
      </c>
      <c r="Y12" s="557">
        <v>300137</v>
      </c>
      <c r="Z12" s="565">
        <f>SUM(X12+Y12)</f>
        <v>598185</v>
      </c>
    </row>
    <row r="13" spans="1:27" s="4" customFormat="1" ht="5.0999999999999996" customHeight="1" x14ac:dyDescent="0.2">
      <c r="A13" s="26"/>
      <c r="B13" s="27"/>
      <c r="C13" s="28"/>
      <c r="D13" s="28"/>
      <c r="E13" s="28"/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28"/>
      <c r="V13" s="28"/>
      <c r="X13" s="28"/>
    </row>
    <row r="14" spans="1:27" s="4" customFormat="1" ht="14.25" hidden="1" customHeight="1" x14ac:dyDescent="0.2">
      <c r="B14" s="25"/>
      <c r="C14" s="25"/>
      <c r="D14" s="25"/>
      <c r="E14" s="25"/>
      <c r="F14" s="25"/>
      <c r="G14" s="25"/>
      <c r="H14" s="25"/>
      <c r="I14" s="25"/>
      <c r="J14" s="25"/>
      <c r="K14" s="25"/>
      <c r="L14" s="25"/>
      <c r="M14" s="25"/>
      <c r="N14" s="25"/>
      <c r="O14" s="25"/>
      <c r="P14" s="25"/>
      <c r="Q14" s="25"/>
    </row>
    <row r="15" spans="1:27" s="4" customFormat="1" ht="8.25" customHeight="1" x14ac:dyDescent="0.2">
      <c r="A15" s="107" t="s">
        <v>316</v>
      </c>
      <c r="B15" s="25"/>
      <c r="C15" s="25"/>
      <c r="D15" s="25"/>
      <c r="E15" s="25"/>
      <c r="F15" s="25"/>
      <c r="G15" s="25"/>
      <c r="H15" s="25"/>
      <c r="I15" s="25"/>
      <c r="J15" s="25"/>
      <c r="K15" s="25"/>
      <c r="L15" s="25"/>
      <c r="M15" s="330"/>
      <c r="N15" s="25"/>
      <c r="O15" s="25"/>
      <c r="P15" s="25"/>
      <c r="Q15" s="25"/>
    </row>
    <row r="16" spans="1:27" x14ac:dyDescent="0.2">
      <c r="A16" s="360" t="s">
        <v>231</v>
      </c>
      <c r="B16" s="357"/>
      <c r="C16" s="357"/>
      <c r="D16" s="357"/>
      <c r="E16" s="357"/>
      <c r="F16" s="357"/>
      <c r="G16" s="357"/>
      <c r="H16" s="357"/>
      <c r="U16" s="517"/>
      <c r="V16" s="517"/>
      <c r="W16" s="517"/>
      <c r="X16" s="517"/>
      <c r="Y16" s="517"/>
      <c r="Z16" s="517"/>
    </row>
    <row r="17" spans="1:25" ht="12" customHeight="1" x14ac:dyDescent="0.25">
      <c r="A17" s="12"/>
      <c r="X17" s="683"/>
      <c r="Y17" s="562"/>
    </row>
    <row r="18" spans="1:25" ht="12.75" x14ac:dyDescent="0.25">
      <c r="A18" s="10"/>
      <c r="B18" s="29"/>
      <c r="C18" s="30"/>
      <c r="D18" s="30"/>
      <c r="E18" s="29"/>
      <c r="F18" s="30"/>
      <c r="G18" s="30"/>
      <c r="H18" s="29"/>
      <c r="I18" s="29"/>
      <c r="J18" s="30"/>
      <c r="X18" s="683"/>
      <c r="Y18" s="2"/>
    </row>
    <row r="19" spans="1:25" ht="12.75" x14ac:dyDescent="0.25">
      <c r="A19" s="10"/>
      <c r="B19" s="29"/>
      <c r="C19" s="30"/>
      <c r="D19" s="30"/>
      <c r="E19" s="29"/>
      <c r="F19" s="30"/>
      <c r="G19" s="30"/>
      <c r="H19" s="29"/>
      <c r="I19" s="29"/>
      <c r="J19" s="30"/>
    </row>
    <row r="20" spans="1:25" ht="12.75" x14ac:dyDescent="0.2">
      <c r="A20" s="10"/>
    </row>
  </sheetData>
  <mergeCells count="4">
    <mergeCell ref="A2:D2"/>
    <mergeCell ref="X1:X2"/>
    <mergeCell ref="X17:X18"/>
    <mergeCell ref="A1:V1"/>
  </mergeCells>
  <phoneticPr fontId="0" type="noConversion"/>
  <pageMargins left="0.78740157480314965" right="0.78740157480314965" top="0.98425196850393704" bottom="0.98425196850393704" header="0" footer="0"/>
  <pageSetup paperSize="9" orientation="portrait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1"/>
  <dimension ref="A1:L204"/>
  <sheetViews>
    <sheetView showGridLines="0" zoomScaleNormal="100" zoomScaleSheetLayoutView="100" workbookViewId="0">
      <selection sqref="A1:H1"/>
    </sheetView>
  </sheetViews>
  <sheetFormatPr baseColWidth="10" defaultRowHeight="12.75" x14ac:dyDescent="0.2"/>
  <cols>
    <col min="1" max="1" width="11.42578125" style="81" customWidth="1"/>
    <col min="2" max="8" width="10.28515625" style="4" customWidth="1"/>
    <col min="9" max="10" width="7.42578125" style="4" customWidth="1"/>
    <col min="11" max="11" width="8.140625" style="4" customWidth="1"/>
    <col min="12" max="12" width="8" style="4" customWidth="1"/>
    <col min="13" max="13" width="8.5703125" style="4" customWidth="1"/>
    <col min="14" max="14" width="6.7109375" style="4" customWidth="1"/>
    <col min="15" max="17" width="5.7109375" style="4" customWidth="1"/>
    <col min="18" max="16384" width="11.42578125" style="4"/>
  </cols>
  <sheetData>
    <row r="1" spans="1:8" ht="11.1" customHeight="1" x14ac:dyDescent="0.2">
      <c r="A1" s="633" t="s">
        <v>318</v>
      </c>
      <c r="B1" s="633"/>
      <c r="C1" s="633"/>
      <c r="D1" s="633"/>
      <c r="E1" s="633"/>
      <c r="F1" s="633"/>
      <c r="G1" s="633"/>
      <c r="H1" s="633"/>
    </row>
    <row r="2" spans="1:8" ht="11.1" customHeight="1" x14ac:dyDescent="0.2">
      <c r="A2" s="81" t="s">
        <v>321</v>
      </c>
      <c r="B2" s="6"/>
      <c r="C2" s="6"/>
      <c r="D2" s="6"/>
      <c r="E2" s="6"/>
      <c r="F2" s="6"/>
      <c r="G2" s="685"/>
      <c r="H2" s="685"/>
    </row>
    <row r="3" spans="1:8" ht="5.0999999999999996" customHeight="1" x14ac:dyDescent="0.2">
      <c r="B3" s="6"/>
      <c r="C3" s="6"/>
      <c r="D3" s="6"/>
      <c r="E3" s="6"/>
      <c r="F3" s="6"/>
      <c r="G3" s="53"/>
      <c r="H3" s="53"/>
    </row>
    <row r="4" spans="1:8" ht="23.25" customHeight="1" x14ac:dyDescent="0.2">
      <c r="A4" s="363" t="s">
        <v>25</v>
      </c>
      <c r="B4" s="17" t="s">
        <v>2</v>
      </c>
      <c r="C4" s="18" t="s">
        <v>0</v>
      </c>
      <c r="D4" s="18" t="s">
        <v>4</v>
      </c>
      <c r="E4" s="18" t="s">
        <v>7</v>
      </c>
      <c r="F4" s="18" t="s">
        <v>24</v>
      </c>
      <c r="G4" s="18" t="s">
        <v>3</v>
      </c>
      <c r="H4" s="18" t="s">
        <v>12</v>
      </c>
    </row>
    <row r="5" spans="1:8" hidden="1" x14ac:dyDescent="0.2">
      <c r="A5" s="35">
        <v>2012</v>
      </c>
      <c r="B5" s="33"/>
      <c r="C5" s="25"/>
      <c r="D5" s="25"/>
      <c r="E5" s="25"/>
      <c r="F5" s="25"/>
      <c r="G5" s="25"/>
      <c r="H5" s="25"/>
    </row>
    <row r="6" spans="1:8" hidden="1" x14ac:dyDescent="0.2">
      <c r="A6" s="36" t="s">
        <v>2</v>
      </c>
      <c r="B6" s="19">
        <f>SUM(B7:B18)</f>
        <v>16170302.670000002</v>
      </c>
      <c r="C6" s="19">
        <f>SUM(C7:C18)</f>
        <v>6151786.3700000001</v>
      </c>
      <c r="D6" s="19">
        <f>SUM(D7:D18)</f>
        <v>1226670</v>
      </c>
      <c r="E6" s="31" t="s">
        <v>44</v>
      </c>
      <c r="F6" s="19">
        <f>SUM(F7:F18)</f>
        <v>197726.30000000002</v>
      </c>
      <c r="G6" s="19">
        <f>SUM(G7:G18)</f>
        <v>395878</v>
      </c>
      <c r="H6" s="19">
        <f>SUM(H7:H18)</f>
        <v>8198242</v>
      </c>
    </row>
    <row r="7" spans="1:8" hidden="1" x14ac:dyDescent="0.2">
      <c r="A7" s="38" t="s">
        <v>21</v>
      </c>
      <c r="B7" s="25">
        <f>SUM(C7:H7)</f>
        <v>1323876.44</v>
      </c>
      <c r="C7" s="25">
        <v>498010.34</v>
      </c>
      <c r="D7" s="31">
        <v>100240</v>
      </c>
      <c r="E7" s="31" t="s">
        <v>44</v>
      </c>
      <c r="F7" s="25">
        <v>17474.099999999999</v>
      </c>
      <c r="G7" s="31">
        <v>31892</v>
      </c>
      <c r="H7" s="31">
        <v>676260</v>
      </c>
    </row>
    <row r="8" spans="1:8" hidden="1" x14ac:dyDescent="0.2">
      <c r="A8" s="38" t="s">
        <v>22</v>
      </c>
      <c r="B8" s="25">
        <f t="shared" ref="B8:B16" si="0">SUM(C8:H8)</f>
        <v>1264401.21</v>
      </c>
      <c r="C8" s="31">
        <v>472850.21</v>
      </c>
      <c r="D8" s="31">
        <v>93700</v>
      </c>
      <c r="E8" s="31" t="s">
        <v>44</v>
      </c>
      <c r="F8" s="31">
        <v>16485</v>
      </c>
      <c r="G8" s="31">
        <v>32056</v>
      </c>
      <c r="H8" s="31">
        <v>649310</v>
      </c>
    </row>
    <row r="9" spans="1:8" hidden="1" x14ac:dyDescent="0.2">
      <c r="A9" s="38" t="s">
        <v>23</v>
      </c>
      <c r="B9" s="25">
        <f t="shared" si="0"/>
        <v>1349424.3199999998</v>
      </c>
      <c r="C9" s="32">
        <v>526270.31999999995</v>
      </c>
      <c r="D9" s="31">
        <v>102480</v>
      </c>
      <c r="E9" s="31" t="s">
        <v>44</v>
      </c>
      <c r="F9" s="32">
        <v>17385</v>
      </c>
      <c r="G9" s="31">
        <v>32305</v>
      </c>
      <c r="H9" s="31">
        <v>670984</v>
      </c>
    </row>
    <row r="10" spans="1:8" hidden="1" x14ac:dyDescent="0.2">
      <c r="A10" s="38" t="s">
        <v>38</v>
      </c>
      <c r="B10" s="25">
        <f t="shared" si="0"/>
        <v>1253217.5900000001</v>
      </c>
      <c r="C10" s="25">
        <v>485894.59</v>
      </c>
      <c r="D10" s="31">
        <v>97790</v>
      </c>
      <c r="E10" s="31" t="s">
        <v>44</v>
      </c>
      <c r="F10" s="25">
        <v>17144</v>
      </c>
      <c r="G10" s="31">
        <v>32169</v>
      </c>
      <c r="H10" s="31">
        <v>620220</v>
      </c>
    </row>
    <row r="11" spans="1:8" hidden="1" x14ac:dyDescent="0.2">
      <c r="A11" s="38" t="s">
        <v>27</v>
      </c>
      <c r="B11" s="25">
        <f t="shared" si="0"/>
        <v>1321014.5</v>
      </c>
      <c r="C11" s="31">
        <v>495453.5</v>
      </c>
      <c r="D11" s="31">
        <v>100620</v>
      </c>
      <c r="E11" s="31" t="s">
        <v>44</v>
      </c>
      <c r="F11" s="31">
        <v>17474</v>
      </c>
      <c r="G11" s="31">
        <v>32134</v>
      </c>
      <c r="H11" s="31">
        <v>675333</v>
      </c>
    </row>
    <row r="12" spans="1:8" hidden="1" x14ac:dyDescent="0.2">
      <c r="A12" s="38" t="s">
        <v>28</v>
      </c>
      <c r="B12" s="25">
        <f t="shared" si="0"/>
        <v>1285525.52</v>
      </c>
      <c r="C12" s="32">
        <v>502313.52</v>
      </c>
      <c r="D12" s="31">
        <v>97900</v>
      </c>
      <c r="E12" s="31" t="s">
        <v>44</v>
      </c>
      <c r="F12" s="32">
        <v>16815</v>
      </c>
      <c r="G12" s="31">
        <v>32464</v>
      </c>
      <c r="H12" s="31">
        <v>636033</v>
      </c>
    </row>
    <row r="13" spans="1:8" hidden="1" x14ac:dyDescent="0.2">
      <c r="A13" s="38" t="s">
        <v>29</v>
      </c>
      <c r="B13" s="25">
        <f t="shared" si="0"/>
        <v>1331853.6299999999</v>
      </c>
      <c r="C13" s="31">
        <v>509034.53</v>
      </c>
      <c r="D13" s="31">
        <v>101400</v>
      </c>
      <c r="E13" s="31" t="s">
        <v>44</v>
      </c>
      <c r="F13" s="31">
        <v>17474.099999999999</v>
      </c>
      <c r="G13" s="31">
        <v>33038</v>
      </c>
      <c r="H13" s="31">
        <v>670907</v>
      </c>
    </row>
    <row r="14" spans="1:8" hidden="1" x14ac:dyDescent="0.2">
      <c r="A14" s="38" t="s">
        <v>30</v>
      </c>
      <c r="B14" s="25">
        <f t="shared" si="0"/>
        <v>1346536.76</v>
      </c>
      <c r="C14" s="31">
        <v>511768.56</v>
      </c>
      <c r="D14" s="31">
        <v>103270</v>
      </c>
      <c r="E14" s="31" t="s">
        <v>44</v>
      </c>
      <c r="F14" s="31">
        <v>12367.2</v>
      </c>
      <c r="G14" s="31">
        <v>33168</v>
      </c>
      <c r="H14" s="31">
        <v>685963</v>
      </c>
    </row>
    <row r="15" spans="1:8" hidden="1" x14ac:dyDescent="0.2">
      <c r="A15" s="38" t="s">
        <v>31</v>
      </c>
      <c r="B15" s="25">
        <f t="shared" si="0"/>
        <v>1347108.56</v>
      </c>
      <c r="C15" s="31">
        <v>513098.26</v>
      </c>
      <c r="D15" s="31">
        <v>106850</v>
      </c>
      <c r="E15" s="31" t="s">
        <v>44</v>
      </c>
      <c r="F15" s="31">
        <v>15035.3</v>
      </c>
      <c r="G15" s="31">
        <v>33858</v>
      </c>
      <c r="H15" s="31">
        <v>678267</v>
      </c>
    </row>
    <row r="16" spans="1:8" hidden="1" x14ac:dyDescent="0.2">
      <c r="A16" s="38" t="s">
        <v>32</v>
      </c>
      <c r="B16" s="25">
        <f t="shared" si="0"/>
        <v>1487379.98</v>
      </c>
      <c r="C16" s="31">
        <v>553043.88</v>
      </c>
      <c r="D16" s="31">
        <v>109980</v>
      </c>
      <c r="E16" s="31" t="s">
        <v>44</v>
      </c>
      <c r="F16" s="31">
        <v>17474.099999999999</v>
      </c>
      <c r="G16" s="31">
        <v>34228</v>
      </c>
      <c r="H16" s="31">
        <v>772654</v>
      </c>
    </row>
    <row r="17" spans="1:8" hidden="1" x14ac:dyDescent="0.2">
      <c r="A17" s="38" t="s">
        <v>33</v>
      </c>
      <c r="B17" s="25">
        <f>SUM(C17:H17)</f>
        <v>1439467.19</v>
      </c>
      <c r="C17" s="31">
        <v>516782.49</v>
      </c>
      <c r="D17" s="31">
        <v>102850</v>
      </c>
      <c r="E17" s="31" t="s">
        <v>44</v>
      </c>
      <c r="F17" s="31">
        <v>16814.7</v>
      </c>
      <c r="G17" s="31">
        <v>34342</v>
      </c>
      <c r="H17" s="31">
        <v>768678</v>
      </c>
    </row>
    <row r="18" spans="1:8" hidden="1" x14ac:dyDescent="0.2">
      <c r="A18" s="38" t="s">
        <v>34</v>
      </c>
      <c r="B18" s="25">
        <f>+SUM(C18:H18)</f>
        <v>1420496.9700000002</v>
      </c>
      <c r="C18" s="31">
        <v>567266.17000000004</v>
      </c>
      <c r="D18" s="31">
        <v>109590</v>
      </c>
      <c r="E18" s="31" t="s">
        <v>44</v>
      </c>
      <c r="F18" s="31">
        <v>15783.8</v>
      </c>
      <c r="G18" s="31">
        <v>34224</v>
      </c>
      <c r="H18" s="31">
        <v>693633</v>
      </c>
    </row>
    <row r="19" spans="1:8" hidden="1" x14ac:dyDescent="0.2">
      <c r="A19" s="35">
        <v>2013</v>
      </c>
      <c r="B19" s="33"/>
      <c r="C19" s="25"/>
      <c r="D19" s="25"/>
      <c r="E19" s="25"/>
      <c r="F19" s="25"/>
      <c r="G19" s="25"/>
      <c r="H19" s="25"/>
    </row>
    <row r="20" spans="1:8" hidden="1" x14ac:dyDescent="0.2">
      <c r="A20" s="36" t="s">
        <v>2</v>
      </c>
      <c r="B20" s="19">
        <f>SUM(B21:B32)</f>
        <v>20093377</v>
      </c>
      <c r="C20" s="19">
        <f>SUM(C21:C32)</f>
        <v>7611753</v>
      </c>
      <c r="D20" s="19">
        <f>SUM(D21:D32)</f>
        <v>1479846</v>
      </c>
      <c r="E20" s="31" t="s">
        <v>44</v>
      </c>
      <c r="F20" s="19">
        <f>SUM(F21:F32)</f>
        <v>206062</v>
      </c>
      <c r="G20" s="19">
        <f>SUM(G21:G32)</f>
        <v>420901</v>
      </c>
      <c r="H20" s="19">
        <f>SUM(H21:H32)</f>
        <v>10374815</v>
      </c>
    </row>
    <row r="21" spans="1:8" hidden="1" x14ac:dyDescent="0.2">
      <c r="A21" s="38" t="s">
        <v>21</v>
      </c>
      <c r="B21" s="25">
        <f>SUM(C21:H21)</f>
        <v>1582546</v>
      </c>
      <c r="C21" s="25">
        <v>604783</v>
      </c>
      <c r="D21" s="31">
        <v>111870</v>
      </c>
      <c r="E21" s="31" t="s">
        <v>44</v>
      </c>
      <c r="F21" s="25">
        <v>17474</v>
      </c>
      <c r="G21" s="31">
        <v>34318</v>
      </c>
      <c r="H21" s="31">
        <v>814101</v>
      </c>
    </row>
    <row r="22" spans="1:8" hidden="1" x14ac:dyDescent="0.2">
      <c r="A22" s="38" t="s">
        <v>22</v>
      </c>
      <c r="B22" s="25">
        <f t="shared" ref="B22:B30" si="1">SUM(C22:H22)</f>
        <v>1467029</v>
      </c>
      <c r="C22" s="31">
        <v>589533</v>
      </c>
      <c r="D22" s="31">
        <v>93520</v>
      </c>
      <c r="E22" s="31" t="s">
        <v>44</v>
      </c>
      <c r="F22" s="31">
        <v>15826</v>
      </c>
      <c r="G22" s="31">
        <v>34433</v>
      </c>
      <c r="H22" s="31">
        <v>733717</v>
      </c>
    </row>
    <row r="23" spans="1:8" hidden="1" x14ac:dyDescent="0.2">
      <c r="A23" s="38" t="s">
        <v>23</v>
      </c>
      <c r="B23" s="25">
        <f t="shared" si="1"/>
        <v>1633675</v>
      </c>
      <c r="C23" s="32">
        <v>657338</v>
      </c>
      <c r="D23" s="31">
        <v>110830</v>
      </c>
      <c r="E23" s="31" t="s">
        <v>44</v>
      </c>
      <c r="F23" s="32">
        <v>17474</v>
      </c>
      <c r="G23" s="31">
        <v>34703</v>
      </c>
      <c r="H23" s="31">
        <v>813330</v>
      </c>
    </row>
    <row r="24" spans="1:8" hidden="1" x14ac:dyDescent="0.2">
      <c r="A24" s="38" t="s">
        <v>38</v>
      </c>
      <c r="B24" s="25">
        <f t="shared" si="1"/>
        <v>1609595</v>
      </c>
      <c r="C24" s="25">
        <v>630562</v>
      </c>
      <c r="D24" s="31">
        <v>118240</v>
      </c>
      <c r="E24" s="31" t="s">
        <v>44</v>
      </c>
      <c r="F24" s="25">
        <v>16815</v>
      </c>
      <c r="G24" s="31">
        <v>34773</v>
      </c>
      <c r="H24" s="31">
        <v>809205</v>
      </c>
    </row>
    <row r="25" spans="1:8" hidden="1" x14ac:dyDescent="0.2">
      <c r="A25" s="38" t="s">
        <v>27</v>
      </c>
      <c r="B25" s="25">
        <f t="shared" si="1"/>
        <v>1694254</v>
      </c>
      <c r="C25" s="31">
        <v>655076</v>
      </c>
      <c r="D25" s="31">
        <v>136400</v>
      </c>
      <c r="E25" s="31" t="s">
        <v>44</v>
      </c>
      <c r="F25" s="31">
        <v>17474</v>
      </c>
      <c r="G25" s="31">
        <v>34853</v>
      </c>
      <c r="H25" s="31">
        <v>850451</v>
      </c>
    </row>
    <row r="26" spans="1:8" hidden="1" x14ac:dyDescent="0.2">
      <c r="A26" s="38" t="s">
        <v>28</v>
      </c>
      <c r="B26" s="25">
        <f t="shared" si="1"/>
        <v>1674360</v>
      </c>
      <c r="C26" s="32">
        <v>630420</v>
      </c>
      <c r="D26" s="31">
        <v>129020</v>
      </c>
      <c r="E26" s="31" t="s">
        <v>44</v>
      </c>
      <c r="F26" s="32">
        <v>17144</v>
      </c>
      <c r="G26" s="31">
        <v>34809</v>
      </c>
      <c r="H26" s="31">
        <v>862967</v>
      </c>
    </row>
    <row r="27" spans="1:8" hidden="1" x14ac:dyDescent="0.2">
      <c r="A27" s="38" t="s">
        <v>29</v>
      </c>
      <c r="B27" s="25">
        <f t="shared" si="1"/>
        <v>1687955</v>
      </c>
      <c r="C27" s="31">
        <v>639075</v>
      </c>
      <c r="D27" s="31">
        <v>123431</v>
      </c>
      <c r="E27" s="31" t="s">
        <v>44</v>
      </c>
      <c r="F27" s="31">
        <v>17474</v>
      </c>
      <c r="G27" s="31">
        <v>34973</v>
      </c>
      <c r="H27" s="31">
        <v>873002</v>
      </c>
    </row>
    <row r="28" spans="1:8" hidden="1" x14ac:dyDescent="0.2">
      <c r="A28" s="38" t="s">
        <v>30</v>
      </c>
      <c r="B28" s="25">
        <f t="shared" si="1"/>
        <v>1722182</v>
      </c>
      <c r="C28" s="31">
        <v>658244</v>
      </c>
      <c r="D28" s="31">
        <v>121310</v>
      </c>
      <c r="E28" s="31" t="s">
        <v>44</v>
      </c>
      <c r="F28" s="31">
        <v>17474</v>
      </c>
      <c r="G28" s="31">
        <v>35283</v>
      </c>
      <c r="H28" s="31">
        <v>889871</v>
      </c>
    </row>
    <row r="29" spans="1:8" hidden="1" x14ac:dyDescent="0.2">
      <c r="A29" s="38" t="s">
        <v>31</v>
      </c>
      <c r="B29" s="25">
        <f t="shared" si="1"/>
        <v>1706116</v>
      </c>
      <c r="C29" s="31">
        <v>613444</v>
      </c>
      <c r="D29" s="31">
        <v>133425</v>
      </c>
      <c r="E29" s="31" t="s">
        <v>44</v>
      </c>
      <c r="F29" s="31">
        <v>17144</v>
      </c>
      <c r="G29" s="31">
        <v>35363</v>
      </c>
      <c r="H29" s="31">
        <v>906740</v>
      </c>
    </row>
    <row r="30" spans="1:8" hidden="1" x14ac:dyDescent="0.2">
      <c r="A30" s="38" t="s">
        <v>32</v>
      </c>
      <c r="B30" s="25">
        <f t="shared" si="1"/>
        <v>1749448</v>
      </c>
      <c r="C30" s="31">
        <v>651800</v>
      </c>
      <c r="D30" s="31">
        <v>121107</v>
      </c>
      <c r="E30" s="31" t="s">
        <v>44</v>
      </c>
      <c r="F30" s="31">
        <v>17474</v>
      </c>
      <c r="G30" s="31">
        <v>35459</v>
      </c>
      <c r="H30" s="31">
        <v>923608</v>
      </c>
    </row>
    <row r="31" spans="1:8" hidden="1" x14ac:dyDescent="0.2">
      <c r="A31" s="38" t="s">
        <v>33</v>
      </c>
      <c r="B31" s="25">
        <f>SUM(C31:H31)</f>
        <v>1772787</v>
      </c>
      <c r="C31" s="31">
        <v>639707</v>
      </c>
      <c r="D31" s="31">
        <v>140051</v>
      </c>
      <c r="E31" s="31" t="s">
        <v>44</v>
      </c>
      <c r="F31" s="31">
        <v>16815</v>
      </c>
      <c r="G31" s="31">
        <v>35737</v>
      </c>
      <c r="H31" s="31">
        <v>940477</v>
      </c>
    </row>
    <row r="32" spans="1:8" hidden="1" x14ac:dyDescent="0.2">
      <c r="A32" s="38" t="s">
        <v>34</v>
      </c>
      <c r="B32" s="25">
        <f>+SUM(C32:H32)</f>
        <v>1793430</v>
      </c>
      <c r="C32" s="31">
        <v>641771</v>
      </c>
      <c r="D32" s="31">
        <v>140642</v>
      </c>
      <c r="E32" s="31" t="s">
        <v>44</v>
      </c>
      <c r="F32" s="31">
        <v>17474</v>
      </c>
      <c r="G32" s="31">
        <v>36197</v>
      </c>
      <c r="H32" s="31">
        <v>957346</v>
      </c>
    </row>
    <row r="33" spans="1:8" hidden="1" x14ac:dyDescent="0.2">
      <c r="A33" s="35">
        <v>2014</v>
      </c>
      <c r="B33" s="33"/>
      <c r="C33" s="25"/>
      <c r="D33" s="25"/>
      <c r="E33" s="25"/>
      <c r="F33" s="25"/>
      <c r="G33" s="25"/>
      <c r="H33" s="25"/>
    </row>
    <row r="34" spans="1:8" hidden="1" x14ac:dyDescent="0.2">
      <c r="A34" s="35" t="s">
        <v>2</v>
      </c>
      <c r="B34" s="88">
        <f>SUM(B35:B46)</f>
        <v>20725421.689999998</v>
      </c>
      <c r="C34" s="19">
        <f>SUM(C35:C46)</f>
        <v>7871135.4900000002</v>
      </c>
      <c r="D34" s="19">
        <f>SUM(D35:D46)</f>
        <v>1670915</v>
      </c>
      <c r="E34" s="31" t="s">
        <v>44</v>
      </c>
      <c r="F34" s="19">
        <f>SUM(F35:F46)</f>
        <v>206122.19999999998</v>
      </c>
      <c r="G34" s="19">
        <f>SUM(G35:G46)</f>
        <v>435056</v>
      </c>
      <c r="H34" s="19">
        <f>SUM(H35:H46)</f>
        <v>10542193</v>
      </c>
    </row>
    <row r="35" spans="1:8" ht="10.35" hidden="1" customHeight="1" x14ac:dyDescent="0.2">
      <c r="A35" s="81" t="s">
        <v>21</v>
      </c>
      <c r="B35" s="89">
        <f>SUM(C35:H35)</f>
        <v>1712813.1</v>
      </c>
      <c r="C35" s="73">
        <v>648075</v>
      </c>
      <c r="D35" s="73">
        <v>133920</v>
      </c>
      <c r="E35" s="31" t="s">
        <v>44</v>
      </c>
      <c r="F35" s="73">
        <v>17474.099999999999</v>
      </c>
      <c r="G35" s="31">
        <v>35816</v>
      </c>
      <c r="H35" s="31">
        <v>877528</v>
      </c>
    </row>
    <row r="36" spans="1:8" ht="10.35" hidden="1" customHeight="1" x14ac:dyDescent="0.2">
      <c r="A36" s="81" t="s">
        <v>22</v>
      </c>
      <c r="B36" s="89">
        <f t="shared" ref="B36:B44" si="2">SUM(C36:H36)</f>
        <v>1510090.0899999999</v>
      </c>
      <c r="C36" s="73">
        <v>592136.49</v>
      </c>
      <c r="D36" s="73">
        <v>117468</v>
      </c>
      <c r="E36" s="31" t="s">
        <v>44</v>
      </c>
      <c r="F36" s="73">
        <v>15825.6</v>
      </c>
      <c r="G36" s="31">
        <v>36101</v>
      </c>
      <c r="H36" s="31">
        <v>748559</v>
      </c>
    </row>
    <row r="37" spans="1:8" ht="10.35" hidden="1" customHeight="1" x14ac:dyDescent="0.2">
      <c r="A37" s="81" t="s">
        <v>23</v>
      </c>
      <c r="B37" s="89">
        <f t="shared" si="2"/>
        <v>1755355</v>
      </c>
      <c r="C37" s="73">
        <v>667180</v>
      </c>
      <c r="D37" s="73">
        <v>132982</v>
      </c>
      <c r="E37" s="31" t="s">
        <v>44</v>
      </c>
      <c r="F37" s="73">
        <v>17803</v>
      </c>
      <c r="G37" s="31">
        <v>35949</v>
      </c>
      <c r="H37" s="31">
        <v>901441</v>
      </c>
    </row>
    <row r="38" spans="1:8" ht="10.35" hidden="1" customHeight="1" x14ac:dyDescent="0.2">
      <c r="A38" s="81" t="s">
        <v>38</v>
      </c>
      <c r="B38" s="89">
        <f t="shared" si="2"/>
        <v>1706622</v>
      </c>
      <c r="C38" s="73">
        <v>634590</v>
      </c>
      <c r="D38" s="73">
        <v>133840</v>
      </c>
      <c r="E38" s="31" t="s">
        <v>44</v>
      </c>
      <c r="F38" s="73">
        <v>16815</v>
      </c>
      <c r="G38" s="31">
        <v>36019</v>
      </c>
      <c r="H38" s="31">
        <v>885358</v>
      </c>
    </row>
    <row r="39" spans="1:8" ht="10.35" hidden="1" customHeight="1" x14ac:dyDescent="0.2">
      <c r="A39" s="81" t="s">
        <v>27</v>
      </c>
      <c r="B39" s="89">
        <f t="shared" si="2"/>
        <v>1759662.1</v>
      </c>
      <c r="C39" s="73">
        <v>669528</v>
      </c>
      <c r="D39" s="73">
        <v>141104</v>
      </c>
      <c r="E39" s="31" t="s">
        <v>44</v>
      </c>
      <c r="F39" s="73">
        <v>17474.099999999999</v>
      </c>
      <c r="G39" s="31">
        <v>35926</v>
      </c>
      <c r="H39" s="31">
        <v>895630</v>
      </c>
    </row>
    <row r="40" spans="1:8" ht="10.35" hidden="1" customHeight="1" x14ac:dyDescent="0.2">
      <c r="A40" s="81" t="s">
        <v>28</v>
      </c>
      <c r="B40" s="89">
        <f t="shared" si="2"/>
        <v>1715893.4</v>
      </c>
      <c r="C40" s="73">
        <v>649587</v>
      </c>
      <c r="D40" s="73">
        <v>133753</v>
      </c>
      <c r="E40" s="31" t="s">
        <v>44</v>
      </c>
      <c r="F40" s="73">
        <v>16874.400000000001</v>
      </c>
      <c r="G40" s="31">
        <v>35987</v>
      </c>
      <c r="H40" s="31">
        <v>879692</v>
      </c>
    </row>
    <row r="41" spans="1:8" ht="10.35" hidden="1" customHeight="1" x14ac:dyDescent="0.2">
      <c r="A41" s="81" t="s">
        <v>29</v>
      </c>
      <c r="B41" s="89">
        <f t="shared" si="2"/>
        <v>1768882</v>
      </c>
      <c r="C41" s="74">
        <v>672099</v>
      </c>
      <c r="D41" s="73">
        <v>143180</v>
      </c>
      <c r="E41" s="31" t="s">
        <v>44</v>
      </c>
      <c r="F41" s="74">
        <v>17474</v>
      </c>
      <c r="G41" s="31">
        <v>36077</v>
      </c>
      <c r="H41" s="31">
        <v>900052</v>
      </c>
    </row>
    <row r="42" spans="1:8" ht="10.35" hidden="1" customHeight="1" x14ac:dyDescent="0.2">
      <c r="A42" s="81" t="s">
        <v>30</v>
      </c>
      <c r="B42" s="89">
        <f t="shared" si="2"/>
        <v>1787858</v>
      </c>
      <c r="C42" s="74">
        <v>680656</v>
      </c>
      <c r="D42" s="73">
        <v>143257</v>
      </c>
      <c r="E42" s="31" t="s">
        <v>44</v>
      </c>
      <c r="F42" s="74">
        <v>17474</v>
      </c>
      <c r="G42" s="31">
        <v>36303</v>
      </c>
      <c r="H42" s="31">
        <v>910168</v>
      </c>
    </row>
    <row r="43" spans="1:8" ht="10.35" hidden="1" customHeight="1" x14ac:dyDescent="0.2">
      <c r="A43" s="81" t="s">
        <v>31</v>
      </c>
      <c r="B43" s="89">
        <f t="shared" si="2"/>
        <v>1741875</v>
      </c>
      <c r="C43" s="74">
        <v>656418</v>
      </c>
      <c r="D43" s="73">
        <v>141587</v>
      </c>
      <c r="E43" s="31" t="s">
        <v>44</v>
      </c>
      <c r="F43" s="74">
        <v>16815</v>
      </c>
      <c r="G43" s="31">
        <v>36645</v>
      </c>
      <c r="H43" s="31">
        <v>890410</v>
      </c>
    </row>
    <row r="44" spans="1:8" ht="10.35" hidden="1" customHeight="1" x14ac:dyDescent="0.2">
      <c r="A44" s="81" t="s">
        <v>32</v>
      </c>
      <c r="B44" s="89">
        <f t="shared" si="2"/>
        <v>1749861</v>
      </c>
      <c r="C44" s="74">
        <v>675144</v>
      </c>
      <c r="D44" s="73">
        <v>146942</v>
      </c>
      <c r="E44" s="31" t="s">
        <v>44</v>
      </c>
      <c r="F44" s="74">
        <v>17475</v>
      </c>
      <c r="G44" s="31">
        <v>36799</v>
      </c>
      <c r="H44" s="31">
        <v>873501</v>
      </c>
    </row>
    <row r="45" spans="1:8" ht="11.25" hidden="1" customHeight="1" x14ac:dyDescent="0.2">
      <c r="A45" s="81" t="s">
        <v>33</v>
      </c>
      <c r="B45" s="89">
        <f>SUM(C45:H45)</f>
        <v>1728547</v>
      </c>
      <c r="C45" s="74">
        <v>654450</v>
      </c>
      <c r="D45" s="73">
        <v>150680</v>
      </c>
      <c r="E45" s="31" t="s">
        <v>44</v>
      </c>
      <c r="F45" s="74">
        <v>17144</v>
      </c>
      <c r="G45" s="31">
        <v>36705</v>
      </c>
      <c r="H45" s="31">
        <v>869568</v>
      </c>
    </row>
    <row r="46" spans="1:8" ht="12" hidden="1" customHeight="1" x14ac:dyDescent="0.2">
      <c r="A46" s="81" t="s">
        <v>34</v>
      </c>
      <c r="B46" s="89">
        <f>+SUM(C46:H46)</f>
        <v>1787963</v>
      </c>
      <c r="C46" s="74">
        <v>671272</v>
      </c>
      <c r="D46" s="73">
        <v>152202</v>
      </c>
      <c r="E46" s="31" t="s">
        <v>44</v>
      </c>
      <c r="F46" s="74">
        <v>17474</v>
      </c>
      <c r="G46" s="31">
        <v>36729</v>
      </c>
      <c r="H46" s="31">
        <v>910286</v>
      </c>
    </row>
    <row r="47" spans="1:8" ht="15" hidden="1" customHeight="1" x14ac:dyDescent="0.2">
      <c r="A47" s="35">
        <v>2016</v>
      </c>
      <c r="B47" s="89"/>
    </row>
    <row r="48" spans="1:8" ht="15" hidden="1" customHeight="1" x14ac:dyDescent="0.2">
      <c r="A48" s="35" t="s">
        <v>2</v>
      </c>
      <c r="B48" s="88">
        <v>21093901</v>
      </c>
      <c r="C48" s="96">
        <v>8098188</v>
      </c>
      <c r="D48" s="96">
        <v>1998913</v>
      </c>
      <c r="E48" s="96">
        <v>10190</v>
      </c>
      <c r="F48" s="96">
        <v>206395</v>
      </c>
      <c r="G48" s="96">
        <v>461359</v>
      </c>
      <c r="H48" s="96">
        <v>10318856</v>
      </c>
    </row>
    <row r="49" spans="1:9" ht="15" hidden="1" customHeight="1" x14ac:dyDescent="0.2">
      <c r="A49" s="81" t="s">
        <v>21</v>
      </c>
      <c r="B49" s="89">
        <v>1807748</v>
      </c>
      <c r="C49" s="74">
        <v>670538</v>
      </c>
      <c r="D49" s="74">
        <v>164370</v>
      </c>
      <c r="E49" s="315">
        <v>860</v>
      </c>
      <c r="F49" s="74">
        <v>17474</v>
      </c>
      <c r="G49" s="74">
        <v>38377</v>
      </c>
      <c r="H49" s="74">
        <v>916129</v>
      </c>
    </row>
    <row r="50" spans="1:9" ht="15" hidden="1" customHeight="1" x14ac:dyDescent="0.2">
      <c r="A50" s="81" t="s">
        <v>22</v>
      </c>
      <c r="B50" s="89">
        <v>1647931</v>
      </c>
      <c r="C50" s="74">
        <v>633397</v>
      </c>
      <c r="D50" s="74">
        <v>154830</v>
      </c>
      <c r="E50" s="315">
        <v>860</v>
      </c>
      <c r="F50" s="74">
        <v>16485</v>
      </c>
      <c r="G50" s="74">
        <v>38135</v>
      </c>
      <c r="H50" s="74">
        <v>804224</v>
      </c>
    </row>
    <row r="51" spans="1:9" ht="15" hidden="1" customHeight="1" x14ac:dyDescent="0.2">
      <c r="A51" s="81" t="s">
        <v>23</v>
      </c>
      <c r="B51" s="89">
        <v>1775731</v>
      </c>
      <c r="C51" s="74">
        <v>667631</v>
      </c>
      <c r="D51" s="74">
        <v>176472</v>
      </c>
      <c r="E51" s="315">
        <v>860</v>
      </c>
      <c r="F51" s="74">
        <v>17474</v>
      </c>
      <c r="G51" s="74">
        <v>38288</v>
      </c>
      <c r="H51" s="74">
        <v>875006</v>
      </c>
    </row>
    <row r="52" spans="1:9" ht="15" hidden="1" customHeight="1" x14ac:dyDescent="0.2">
      <c r="A52" s="81" t="s">
        <v>38</v>
      </c>
      <c r="B52" s="89">
        <v>1736936</v>
      </c>
      <c r="C52" s="74">
        <v>645887</v>
      </c>
      <c r="D52" s="74">
        <v>171280</v>
      </c>
      <c r="E52" s="315">
        <v>800</v>
      </c>
      <c r="F52" s="74">
        <v>17474</v>
      </c>
      <c r="G52" s="74">
        <v>38354</v>
      </c>
      <c r="H52" s="74">
        <v>863141</v>
      </c>
    </row>
    <row r="53" spans="1:9" ht="15" hidden="1" customHeight="1" x14ac:dyDescent="0.2">
      <c r="A53" s="81" t="s">
        <v>27</v>
      </c>
      <c r="B53" s="89">
        <v>1799013</v>
      </c>
      <c r="C53" s="74">
        <v>671806</v>
      </c>
      <c r="D53" s="74">
        <v>172590</v>
      </c>
      <c r="E53" s="315">
        <v>800</v>
      </c>
      <c r="F53" s="74">
        <v>17177</v>
      </c>
      <c r="G53" s="74">
        <v>38316</v>
      </c>
      <c r="H53" s="74">
        <v>898324</v>
      </c>
    </row>
    <row r="54" spans="1:9" ht="15" hidden="1" customHeight="1" x14ac:dyDescent="0.2">
      <c r="A54" s="81" t="s">
        <v>28</v>
      </c>
      <c r="B54" s="89">
        <v>1843123</v>
      </c>
      <c r="C54" s="74">
        <v>776501</v>
      </c>
      <c r="D54" s="74">
        <v>162390</v>
      </c>
      <c r="E54" s="315">
        <v>800</v>
      </c>
      <c r="F54" s="74">
        <v>16544</v>
      </c>
      <c r="G54" s="74">
        <v>38056</v>
      </c>
      <c r="H54" s="74">
        <v>848832</v>
      </c>
    </row>
    <row r="55" spans="1:9" ht="15" hidden="1" customHeight="1" x14ac:dyDescent="0.2">
      <c r="A55" s="81" t="s">
        <v>29</v>
      </c>
      <c r="B55" s="89">
        <v>1804015</v>
      </c>
      <c r="C55" s="74">
        <v>679412</v>
      </c>
      <c r="D55" s="74">
        <v>171350</v>
      </c>
      <c r="E55" s="315">
        <v>800</v>
      </c>
      <c r="F55" s="74">
        <v>17415</v>
      </c>
      <c r="G55" s="74">
        <v>38175</v>
      </c>
      <c r="H55" s="74">
        <v>896863</v>
      </c>
    </row>
    <row r="56" spans="1:9" ht="15" hidden="1" customHeight="1" x14ac:dyDescent="0.2">
      <c r="A56" s="81" t="s">
        <v>30</v>
      </c>
      <c r="B56" s="89">
        <v>1777731</v>
      </c>
      <c r="C56" s="74">
        <v>687318</v>
      </c>
      <c r="D56" s="74">
        <v>168780</v>
      </c>
      <c r="E56" s="315">
        <v>880</v>
      </c>
      <c r="F56" s="74">
        <v>17444</v>
      </c>
      <c r="G56" s="74">
        <v>38188</v>
      </c>
      <c r="H56" s="74">
        <v>865121</v>
      </c>
    </row>
    <row r="57" spans="1:9" ht="15" hidden="1" customHeight="1" x14ac:dyDescent="0.2">
      <c r="A57" s="81" t="s">
        <v>31</v>
      </c>
      <c r="B57" s="89">
        <v>1717818</v>
      </c>
      <c r="C57" s="74">
        <v>661222</v>
      </c>
      <c r="D57" s="74">
        <v>166227</v>
      </c>
      <c r="E57" s="315">
        <v>880</v>
      </c>
      <c r="F57" s="74">
        <v>16815</v>
      </c>
      <c r="G57" s="74">
        <v>38628</v>
      </c>
      <c r="H57" s="74">
        <v>834046</v>
      </c>
    </row>
    <row r="58" spans="1:9" ht="15" hidden="1" customHeight="1" x14ac:dyDescent="0.2">
      <c r="A58" s="81" t="s">
        <v>32</v>
      </c>
      <c r="B58" s="89">
        <v>1777183</v>
      </c>
      <c r="C58" s="74">
        <v>685727</v>
      </c>
      <c r="D58" s="74">
        <v>168093</v>
      </c>
      <c r="E58" s="315">
        <v>880</v>
      </c>
      <c r="F58" s="74">
        <v>17804</v>
      </c>
      <c r="G58" s="74">
        <v>38862</v>
      </c>
      <c r="H58" s="74">
        <v>865817</v>
      </c>
    </row>
    <row r="59" spans="1:9" ht="15" hidden="1" customHeight="1" x14ac:dyDescent="0.2">
      <c r="A59" s="81" t="s">
        <v>33</v>
      </c>
      <c r="B59" s="89">
        <v>1631939</v>
      </c>
      <c r="C59" s="74">
        <v>646077</v>
      </c>
      <c r="D59" s="74">
        <v>165790</v>
      </c>
      <c r="E59" s="315">
        <v>880</v>
      </c>
      <c r="F59" s="74">
        <v>16815</v>
      </c>
      <c r="G59" s="74">
        <v>38928</v>
      </c>
      <c r="H59" s="74">
        <v>763449</v>
      </c>
    </row>
    <row r="60" spans="1:9" ht="15" hidden="1" customHeight="1" x14ac:dyDescent="0.2">
      <c r="A60" s="81" t="s">
        <v>34</v>
      </c>
      <c r="B60" s="89">
        <v>1774733</v>
      </c>
      <c r="C60" s="74">
        <v>672672</v>
      </c>
      <c r="D60" s="74">
        <v>156741</v>
      </c>
      <c r="E60" s="315">
        <v>890</v>
      </c>
      <c r="F60" s="74">
        <v>17474</v>
      </c>
      <c r="G60" s="74">
        <v>39052</v>
      </c>
      <c r="H60" s="74">
        <v>887904</v>
      </c>
    </row>
    <row r="61" spans="1:9" ht="15" hidden="1" customHeight="1" x14ac:dyDescent="0.2">
      <c r="A61" s="35">
        <v>2017</v>
      </c>
      <c r="B61" s="89"/>
      <c r="C61" s="74"/>
      <c r="D61" s="31"/>
      <c r="E61" s="31"/>
      <c r="F61" s="74"/>
      <c r="G61" s="74"/>
      <c r="H61" s="74"/>
      <c r="I61" s="306"/>
    </row>
    <row r="62" spans="1:9" ht="15" hidden="1" customHeight="1" x14ac:dyDescent="0.2">
      <c r="A62" s="35" t="s">
        <v>2</v>
      </c>
      <c r="B62" s="88">
        <v>21085013</v>
      </c>
      <c r="C62" s="96">
        <v>7936772</v>
      </c>
      <c r="D62" s="96">
        <v>1793644</v>
      </c>
      <c r="E62" s="96">
        <v>10640</v>
      </c>
      <c r="F62" s="96">
        <v>197666</v>
      </c>
      <c r="G62" s="96">
        <v>499906</v>
      </c>
      <c r="H62" s="96">
        <v>10646385</v>
      </c>
      <c r="I62" s="307"/>
    </row>
    <row r="63" spans="1:9" ht="15" hidden="1" customHeight="1" x14ac:dyDescent="0.2">
      <c r="A63" s="81" t="s">
        <v>21</v>
      </c>
      <c r="B63" s="89">
        <v>1764346</v>
      </c>
      <c r="C63" s="74">
        <v>663642</v>
      </c>
      <c r="D63" s="74">
        <v>148029</v>
      </c>
      <c r="E63" s="31">
        <v>900</v>
      </c>
      <c r="F63" s="74">
        <v>17474</v>
      </c>
      <c r="G63" s="74">
        <v>38996</v>
      </c>
      <c r="H63" s="74">
        <v>895305</v>
      </c>
    </row>
    <row r="64" spans="1:9" ht="15" hidden="1" customHeight="1" x14ac:dyDescent="0.2">
      <c r="A64" s="81" t="s">
        <v>22</v>
      </c>
      <c r="B64" s="89">
        <v>1620850</v>
      </c>
      <c r="C64" s="74">
        <v>605965</v>
      </c>
      <c r="D64" s="74">
        <v>130070</v>
      </c>
      <c r="E64" s="31">
        <v>900</v>
      </c>
      <c r="F64" s="74">
        <v>11926</v>
      </c>
      <c r="G64" s="74">
        <v>39098</v>
      </c>
      <c r="H64" s="74">
        <v>832891</v>
      </c>
    </row>
    <row r="65" spans="1:11" ht="15" hidden="1" customHeight="1" x14ac:dyDescent="0.2">
      <c r="A65" s="81" t="s">
        <v>23</v>
      </c>
      <c r="B65" s="89">
        <v>1754960</v>
      </c>
      <c r="C65" s="74">
        <v>645060</v>
      </c>
      <c r="D65" s="74">
        <v>154108</v>
      </c>
      <c r="E65" s="31">
        <v>900</v>
      </c>
      <c r="F65" s="74">
        <v>11978</v>
      </c>
      <c r="G65" s="74">
        <v>37719</v>
      </c>
      <c r="H65" s="74">
        <v>905195</v>
      </c>
    </row>
    <row r="66" spans="1:11" ht="15" hidden="1" customHeight="1" x14ac:dyDescent="0.2">
      <c r="A66" s="81" t="s">
        <v>38</v>
      </c>
      <c r="B66" s="89">
        <v>1717541</v>
      </c>
      <c r="C66" s="74">
        <v>643894</v>
      </c>
      <c r="D66" s="74">
        <v>148082</v>
      </c>
      <c r="E66" s="31">
        <v>900</v>
      </c>
      <c r="F66" s="74">
        <v>17144</v>
      </c>
      <c r="G66" s="74">
        <v>39066</v>
      </c>
      <c r="H66" s="74">
        <v>868455</v>
      </c>
    </row>
    <row r="67" spans="1:11" ht="15" hidden="1" customHeight="1" x14ac:dyDescent="0.2">
      <c r="A67" s="81" t="s">
        <v>27</v>
      </c>
      <c r="B67" s="89">
        <v>1815921</v>
      </c>
      <c r="C67" s="74">
        <v>672711</v>
      </c>
      <c r="D67" s="74">
        <v>152945</v>
      </c>
      <c r="E67" s="31">
        <v>890</v>
      </c>
      <c r="F67" s="74">
        <v>17474</v>
      </c>
      <c r="G67" s="74">
        <v>44544</v>
      </c>
      <c r="H67" s="74">
        <v>927357</v>
      </c>
      <c r="K67" s="2"/>
    </row>
    <row r="68" spans="1:11" ht="15" hidden="1" customHeight="1" x14ac:dyDescent="0.2">
      <c r="A68" s="81" t="s">
        <v>28</v>
      </c>
      <c r="B68" s="89">
        <v>1715311</v>
      </c>
      <c r="C68" s="74">
        <v>647727</v>
      </c>
      <c r="D68" s="74">
        <v>142450</v>
      </c>
      <c r="E68" s="31">
        <v>880</v>
      </c>
      <c r="F68" s="74">
        <v>16815</v>
      </c>
      <c r="G68" s="74">
        <v>38817</v>
      </c>
      <c r="H68" s="74">
        <v>868622</v>
      </c>
    </row>
    <row r="69" spans="1:11" ht="15" hidden="1" customHeight="1" x14ac:dyDescent="0.2">
      <c r="A69" s="81" t="s">
        <v>29</v>
      </c>
      <c r="B69" s="89">
        <v>1792611</v>
      </c>
      <c r="C69" s="74">
        <v>681956</v>
      </c>
      <c r="D69" s="74">
        <v>145590</v>
      </c>
      <c r="E69" s="31">
        <v>880</v>
      </c>
      <c r="F69" s="74">
        <v>17804</v>
      </c>
      <c r="G69" s="74">
        <v>42329</v>
      </c>
      <c r="H69" s="74">
        <v>904052</v>
      </c>
    </row>
    <row r="70" spans="1:11" ht="15" hidden="1" customHeight="1" x14ac:dyDescent="0.2">
      <c r="A70" s="81" t="s">
        <v>30</v>
      </c>
      <c r="B70" s="89">
        <v>1789003</v>
      </c>
      <c r="C70" s="74">
        <v>683676</v>
      </c>
      <c r="D70" s="74">
        <v>154610</v>
      </c>
      <c r="E70" s="31">
        <v>880</v>
      </c>
      <c r="F70" s="74">
        <v>17785</v>
      </c>
      <c r="G70" s="74">
        <v>43433</v>
      </c>
      <c r="H70" s="74">
        <v>888619</v>
      </c>
    </row>
    <row r="71" spans="1:11" ht="15" hidden="1" customHeight="1" x14ac:dyDescent="0.2">
      <c r="A71" s="81" t="s">
        <v>31</v>
      </c>
      <c r="B71" s="89">
        <v>1732397</v>
      </c>
      <c r="C71" s="74">
        <v>661916</v>
      </c>
      <c r="D71" s="74">
        <v>145570</v>
      </c>
      <c r="E71" s="31">
        <v>880</v>
      </c>
      <c r="F71" s="74">
        <v>17474</v>
      </c>
      <c r="G71" s="74">
        <v>43281</v>
      </c>
      <c r="H71" s="74">
        <v>863276</v>
      </c>
    </row>
    <row r="72" spans="1:11" ht="15" hidden="1" customHeight="1" x14ac:dyDescent="0.2">
      <c r="A72" s="81" t="s">
        <v>32</v>
      </c>
      <c r="B72" s="89">
        <v>1813311</v>
      </c>
      <c r="C72" s="74">
        <v>699817</v>
      </c>
      <c r="D72" s="74">
        <v>150980</v>
      </c>
      <c r="E72" s="31">
        <v>880</v>
      </c>
      <c r="F72" s="74">
        <v>17144</v>
      </c>
      <c r="G72" s="74">
        <v>44434</v>
      </c>
      <c r="H72" s="74">
        <v>900056</v>
      </c>
    </row>
    <row r="73" spans="1:11" ht="15" hidden="1" customHeight="1" x14ac:dyDescent="0.2">
      <c r="A73" s="81" t="s">
        <v>33</v>
      </c>
      <c r="B73" s="89">
        <v>1771800</v>
      </c>
      <c r="C73" s="74">
        <v>662422</v>
      </c>
      <c r="D73" s="74">
        <v>161160</v>
      </c>
      <c r="E73" s="31">
        <v>860</v>
      </c>
      <c r="F73" s="74">
        <v>17474</v>
      </c>
      <c r="G73" s="74">
        <v>43998</v>
      </c>
      <c r="H73" s="74">
        <v>885886</v>
      </c>
    </row>
    <row r="74" spans="1:11" ht="15" hidden="1" customHeight="1" x14ac:dyDescent="0.2">
      <c r="A74" s="81" t="s">
        <v>34</v>
      </c>
      <c r="B74" s="89">
        <v>1796962</v>
      </c>
      <c r="C74" s="74">
        <v>667986</v>
      </c>
      <c r="D74" s="74">
        <v>160050</v>
      </c>
      <c r="E74" s="31">
        <v>890</v>
      </c>
      <c r="F74" s="74">
        <v>17174</v>
      </c>
      <c r="G74" s="74">
        <v>44191</v>
      </c>
      <c r="H74" s="74">
        <v>906671</v>
      </c>
    </row>
    <row r="75" spans="1:11" ht="15" hidden="1" customHeight="1" x14ac:dyDescent="0.2">
      <c r="A75" s="547">
        <v>2018</v>
      </c>
      <c r="B75" s="89"/>
      <c r="C75" s="74"/>
      <c r="D75" s="31"/>
      <c r="E75" s="31"/>
      <c r="F75" s="74"/>
      <c r="G75" s="74"/>
      <c r="H75" s="74"/>
      <c r="I75" s="50"/>
    </row>
    <row r="76" spans="1:11" ht="15" hidden="1" customHeight="1" x14ac:dyDescent="0.2">
      <c r="A76" s="35" t="s">
        <v>2</v>
      </c>
      <c r="B76" s="88">
        <v>21527128.380000003</v>
      </c>
      <c r="C76" s="96">
        <v>8017595.8799999999</v>
      </c>
      <c r="D76" s="96">
        <v>1657911</v>
      </c>
      <c r="E76" s="96">
        <v>10620</v>
      </c>
      <c r="F76" s="96">
        <v>204361.5</v>
      </c>
      <c r="G76" s="96">
        <v>533498</v>
      </c>
      <c r="H76" s="96">
        <v>11103142</v>
      </c>
      <c r="I76" s="307"/>
    </row>
    <row r="77" spans="1:11" ht="15" hidden="1" customHeight="1" x14ac:dyDescent="0.2">
      <c r="A77" s="81" t="s">
        <v>21</v>
      </c>
      <c r="B77" s="89">
        <v>1752090.31</v>
      </c>
      <c r="C77" s="74">
        <v>665929.21</v>
      </c>
      <c r="D77" s="74">
        <v>138550</v>
      </c>
      <c r="E77" s="31">
        <v>900</v>
      </c>
      <c r="F77" s="31">
        <v>17474.099999999999</v>
      </c>
      <c r="G77" s="74">
        <v>44487</v>
      </c>
      <c r="H77" s="74">
        <v>884750</v>
      </c>
    </row>
    <row r="78" spans="1:11" ht="15" hidden="1" customHeight="1" x14ac:dyDescent="0.2">
      <c r="A78" s="81" t="s">
        <v>22</v>
      </c>
      <c r="B78" s="89">
        <v>1587217.3199999998</v>
      </c>
      <c r="C78" s="74">
        <v>619350.72</v>
      </c>
      <c r="D78" s="74">
        <v>106680</v>
      </c>
      <c r="E78" s="31">
        <v>900</v>
      </c>
      <c r="F78" s="31">
        <v>15825.6</v>
      </c>
      <c r="G78" s="74">
        <v>43124</v>
      </c>
      <c r="H78" s="74">
        <v>801337</v>
      </c>
    </row>
    <row r="79" spans="1:11" ht="15" hidden="1" customHeight="1" x14ac:dyDescent="0.2">
      <c r="A79" s="81" t="s">
        <v>23</v>
      </c>
      <c r="B79" s="89">
        <v>1779750.37</v>
      </c>
      <c r="C79" s="74">
        <v>683942.27</v>
      </c>
      <c r="D79" s="74">
        <v>121410</v>
      </c>
      <c r="E79" s="31">
        <v>900</v>
      </c>
      <c r="F79" s="31">
        <v>17474.099999999999</v>
      </c>
      <c r="G79" s="74">
        <v>43992</v>
      </c>
      <c r="H79" s="74">
        <v>912032</v>
      </c>
    </row>
    <row r="80" spans="1:11" ht="15" hidden="1" customHeight="1" x14ac:dyDescent="0.2">
      <c r="A80" s="81" t="s">
        <v>38</v>
      </c>
      <c r="B80" s="89">
        <v>1768319.8199999998</v>
      </c>
      <c r="C80" s="74">
        <v>660539.81999999995</v>
      </c>
      <c r="D80" s="74">
        <v>114610</v>
      </c>
      <c r="E80" s="31">
        <v>890</v>
      </c>
      <c r="F80" s="31">
        <v>17005</v>
      </c>
      <c r="G80" s="74">
        <v>45588</v>
      </c>
      <c r="H80" s="74">
        <v>929687</v>
      </c>
    </row>
    <row r="81" spans="1:8" ht="15" hidden="1" customHeight="1" x14ac:dyDescent="0.2">
      <c r="A81" s="81" t="s">
        <v>27</v>
      </c>
      <c r="B81" s="89">
        <v>1777835.06</v>
      </c>
      <c r="C81" s="74">
        <v>673206.06</v>
      </c>
      <c r="D81" s="74">
        <v>123306</v>
      </c>
      <c r="E81" s="31">
        <v>880</v>
      </c>
      <c r="F81" s="31">
        <v>17474</v>
      </c>
      <c r="G81" s="74">
        <v>44848</v>
      </c>
      <c r="H81" s="74">
        <v>918121</v>
      </c>
    </row>
    <row r="82" spans="1:8" ht="15" hidden="1" customHeight="1" x14ac:dyDescent="0.2">
      <c r="A82" s="81" t="s">
        <v>28</v>
      </c>
      <c r="B82" s="89">
        <v>1733164.6400000001</v>
      </c>
      <c r="C82" s="74">
        <v>648037.04</v>
      </c>
      <c r="D82" s="74">
        <v>146760</v>
      </c>
      <c r="E82" s="31">
        <v>880</v>
      </c>
      <c r="F82" s="74">
        <v>15825.6</v>
      </c>
      <c r="G82" s="74">
        <v>44826</v>
      </c>
      <c r="H82" s="74">
        <v>876836</v>
      </c>
    </row>
    <row r="83" spans="1:8" ht="15" hidden="1" customHeight="1" x14ac:dyDescent="0.2">
      <c r="A83" s="81" t="s">
        <v>29</v>
      </c>
      <c r="B83" s="89">
        <v>1828042.3599999999</v>
      </c>
      <c r="C83" s="74">
        <v>682276.36</v>
      </c>
      <c r="D83" s="74">
        <v>148920</v>
      </c>
      <c r="E83" s="31">
        <v>880</v>
      </c>
      <c r="F83" s="74">
        <v>17474</v>
      </c>
      <c r="G83" s="74">
        <v>44068</v>
      </c>
      <c r="H83" s="74">
        <v>934424</v>
      </c>
    </row>
    <row r="84" spans="1:8" ht="15" hidden="1" customHeight="1" x14ac:dyDescent="0.2">
      <c r="A84" s="81" t="s">
        <v>30</v>
      </c>
      <c r="B84" s="89">
        <v>1801163.6</v>
      </c>
      <c r="C84" s="74">
        <v>684860.6</v>
      </c>
      <c r="D84" s="74">
        <v>145390</v>
      </c>
      <c r="E84" s="31">
        <v>880</v>
      </c>
      <c r="F84" s="74">
        <v>17060</v>
      </c>
      <c r="G84" s="74">
        <v>45050</v>
      </c>
      <c r="H84" s="74">
        <v>907923</v>
      </c>
    </row>
    <row r="85" spans="1:8" ht="15" hidden="1" customHeight="1" x14ac:dyDescent="0.2">
      <c r="A85" s="81" t="s">
        <v>31</v>
      </c>
      <c r="B85" s="89">
        <v>1742575.95</v>
      </c>
      <c r="C85" s="74">
        <v>654874.94999999995</v>
      </c>
      <c r="D85" s="74">
        <v>145355</v>
      </c>
      <c r="E85" s="31">
        <v>890</v>
      </c>
      <c r="F85" s="74">
        <v>17125</v>
      </c>
      <c r="G85" s="74">
        <v>44011</v>
      </c>
      <c r="H85" s="74">
        <v>880320</v>
      </c>
    </row>
    <row r="86" spans="1:8" ht="15" hidden="1" customHeight="1" x14ac:dyDescent="0.2">
      <c r="A86" s="81" t="s">
        <v>32</v>
      </c>
      <c r="B86" s="89">
        <v>1920162.1400000001</v>
      </c>
      <c r="C86" s="74">
        <v>681338.04</v>
      </c>
      <c r="D86" s="74">
        <v>155260</v>
      </c>
      <c r="E86" s="31">
        <v>870</v>
      </c>
      <c r="F86" s="74">
        <v>17474.099999999999</v>
      </c>
      <c r="G86" s="74">
        <v>44311</v>
      </c>
      <c r="H86" s="74">
        <v>1020909</v>
      </c>
    </row>
    <row r="87" spans="1:8" ht="15" hidden="1" customHeight="1" x14ac:dyDescent="0.2">
      <c r="A87" s="81" t="s">
        <v>33</v>
      </c>
      <c r="B87" s="89">
        <v>1917837.01</v>
      </c>
      <c r="C87" s="74">
        <v>680057.01</v>
      </c>
      <c r="D87" s="74">
        <v>154360</v>
      </c>
      <c r="E87" s="31">
        <v>870</v>
      </c>
      <c r="F87" s="74">
        <v>17090</v>
      </c>
      <c r="G87" s="74">
        <v>44720</v>
      </c>
      <c r="H87" s="74">
        <v>1020740</v>
      </c>
    </row>
    <row r="88" spans="1:8" ht="15" hidden="1" customHeight="1" x14ac:dyDescent="0.2">
      <c r="A88" s="81" t="s">
        <v>34</v>
      </c>
      <c r="B88" s="89">
        <v>1918969.8</v>
      </c>
      <c r="C88" s="74">
        <v>683183.8</v>
      </c>
      <c r="D88" s="74">
        <v>157310</v>
      </c>
      <c r="E88" s="31">
        <v>880</v>
      </c>
      <c r="F88" s="74">
        <v>17060</v>
      </c>
      <c r="G88" s="74">
        <v>44473</v>
      </c>
      <c r="H88" s="74">
        <v>1016063</v>
      </c>
    </row>
    <row r="89" spans="1:8" ht="5.0999999999999996" customHeight="1" x14ac:dyDescent="0.2">
      <c r="B89" s="89"/>
      <c r="C89" s="74"/>
      <c r="D89" s="74"/>
      <c r="E89" s="31"/>
      <c r="F89" s="74"/>
      <c r="G89" s="74"/>
      <c r="H89" s="74"/>
    </row>
    <row r="90" spans="1:8" ht="15" customHeight="1" x14ac:dyDescent="0.2">
      <c r="A90" s="35">
        <v>2019</v>
      </c>
      <c r="B90" s="89"/>
      <c r="C90" s="74"/>
      <c r="D90" s="31"/>
      <c r="E90" s="31"/>
      <c r="F90" s="74"/>
      <c r="G90" s="74"/>
      <c r="H90" s="74"/>
    </row>
    <row r="91" spans="1:8" ht="15" customHeight="1" x14ac:dyDescent="0.2">
      <c r="A91" s="35" t="s">
        <v>2</v>
      </c>
      <c r="B91" s="88">
        <v>22091697.539999999</v>
      </c>
      <c r="C91" s="96">
        <v>8181114.4899999993</v>
      </c>
      <c r="D91" s="96">
        <v>1918468</v>
      </c>
      <c r="E91" s="96">
        <v>9800</v>
      </c>
      <c r="F91" s="96">
        <v>202098.05000000002</v>
      </c>
      <c r="G91" s="96">
        <v>538508</v>
      </c>
      <c r="H91" s="96">
        <v>11241709</v>
      </c>
    </row>
    <row r="92" spans="1:8" ht="15" customHeight="1" x14ac:dyDescent="0.2">
      <c r="A92" s="81" t="s">
        <v>21</v>
      </c>
      <c r="B92" s="88">
        <v>1887826.93</v>
      </c>
      <c r="C92" s="74">
        <v>683199.83</v>
      </c>
      <c r="D92" s="74">
        <v>159360</v>
      </c>
      <c r="E92" s="74">
        <v>850</v>
      </c>
      <c r="F92" s="31">
        <v>17474.099999999999</v>
      </c>
      <c r="G92" s="74">
        <v>44807</v>
      </c>
      <c r="H92" s="74">
        <v>982136</v>
      </c>
    </row>
    <row r="93" spans="1:8" ht="15" customHeight="1" x14ac:dyDescent="0.2">
      <c r="A93" s="81" t="s">
        <v>22</v>
      </c>
      <c r="B93" s="88">
        <v>1664650.2999999998</v>
      </c>
      <c r="C93" s="74">
        <v>609822.69999999995</v>
      </c>
      <c r="D93" s="74">
        <v>157730</v>
      </c>
      <c r="E93" s="74">
        <v>850</v>
      </c>
      <c r="F93" s="31">
        <v>15825.6</v>
      </c>
      <c r="G93" s="74">
        <v>43368</v>
      </c>
      <c r="H93" s="74">
        <v>837054</v>
      </c>
    </row>
    <row r="94" spans="1:8" ht="15" customHeight="1" x14ac:dyDescent="0.2">
      <c r="A94" s="81" t="s">
        <v>23</v>
      </c>
      <c r="B94" s="88">
        <v>1901046.45</v>
      </c>
      <c r="C94" s="74">
        <v>687840.35</v>
      </c>
      <c r="D94" s="74">
        <v>182130</v>
      </c>
      <c r="E94" s="74">
        <v>850</v>
      </c>
      <c r="F94" s="31">
        <v>17474.099999999999</v>
      </c>
      <c r="G94" s="74">
        <v>44400</v>
      </c>
      <c r="H94" s="74">
        <v>968352</v>
      </c>
    </row>
    <row r="95" spans="1:8" ht="15" customHeight="1" x14ac:dyDescent="0.2">
      <c r="A95" s="81" t="s">
        <v>38</v>
      </c>
      <c r="B95" s="88">
        <v>1845821.19</v>
      </c>
      <c r="C95" s="74">
        <v>689310.14</v>
      </c>
      <c r="D95" s="74">
        <v>163530</v>
      </c>
      <c r="E95" s="74">
        <v>850</v>
      </c>
      <c r="F95" s="31">
        <v>17470.05</v>
      </c>
      <c r="G95" s="74">
        <v>45101</v>
      </c>
      <c r="H95" s="74">
        <v>929560</v>
      </c>
    </row>
    <row r="96" spans="1:8" ht="15" customHeight="1" x14ac:dyDescent="0.2">
      <c r="A96" s="81" t="s">
        <v>27</v>
      </c>
      <c r="B96" s="88">
        <v>1870735.48</v>
      </c>
      <c r="C96" s="74">
        <v>681366.38</v>
      </c>
      <c r="D96" s="74">
        <v>161928</v>
      </c>
      <c r="E96" s="74">
        <v>800</v>
      </c>
      <c r="F96" s="31">
        <v>17474.099999999999</v>
      </c>
      <c r="G96" s="74">
        <v>45361</v>
      </c>
      <c r="H96" s="74">
        <v>963806</v>
      </c>
    </row>
    <row r="97" spans="1:8" ht="15" customHeight="1" x14ac:dyDescent="0.2">
      <c r="A97" s="81" t="s">
        <v>28</v>
      </c>
      <c r="B97" s="88">
        <v>1814329.8900000001</v>
      </c>
      <c r="C97" s="74">
        <v>682040.79</v>
      </c>
      <c r="D97" s="74">
        <v>156500</v>
      </c>
      <c r="E97" s="74">
        <v>800</v>
      </c>
      <c r="F97" s="31">
        <v>17470.099999999999</v>
      </c>
      <c r="G97" s="74">
        <v>45250</v>
      </c>
      <c r="H97" s="74">
        <v>912269</v>
      </c>
    </row>
    <row r="98" spans="1:8" ht="15" customHeight="1" x14ac:dyDescent="0.2">
      <c r="A98" s="81" t="s">
        <v>29</v>
      </c>
      <c r="B98" s="88">
        <v>1861916.68</v>
      </c>
      <c r="C98" s="74">
        <v>711514.58</v>
      </c>
      <c r="D98" s="74">
        <v>152940</v>
      </c>
      <c r="E98" s="74">
        <v>800</v>
      </c>
      <c r="F98" s="31">
        <v>17474.099999999999</v>
      </c>
      <c r="G98" s="74">
        <v>44830</v>
      </c>
      <c r="H98" s="74">
        <v>934358</v>
      </c>
    </row>
    <row r="99" spans="1:8" ht="15" customHeight="1" x14ac:dyDescent="0.2">
      <c r="A99" s="81" t="s">
        <v>30</v>
      </c>
      <c r="B99" s="88">
        <v>1850954.33</v>
      </c>
      <c r="C99" s="74">
        <v>703948.23</v>
      </c>
      <c r="D99" s="74">
        <v>156590</v>
      </c>
      <c r="E99" s="74">
        <v>800</v>
      </c>
      <c r="F99" s="31">
        <v>17474.099999999999</v>
      </c>
      <c r="G99" s="74">
        <v>44420</v>
      </c>
      <c r="H99" s="74">
        <v>927722</v>
      </c>
    </row>
    <row r="100" spans="1:8" ht="15" customHeight="1" x14ac:dyDescent="0.2">
      <c r="A100" s="81" t="s">
        <v>31</v>
      </c>
      <c r="B100" s="88">
        <v>1802930.02</v>
      </c>
      <c r="C100" s="74">
        <v>677910.92</v>
      </c>
      <c r="D100" s="74">
        <v>154920</v>
      </c>
      <c r="E100" s="74">
        <v>800</v>
      </c>
      <c r="F100" s="31">
        <v>17474.099999999999</v>
      </c>
      <c r="G100" s="74">
        <v>44755</v>
      </c>
      <c r="H100" s="74">
        <v>907070</v>
      </c>
    </row>
    <row r="101" spans="1:8" ht="15" customHeight="1" x14ac:dyDescent="0.2">
      <c r="A101" s="81" t="s">
        <v>32</v>
      </c>
      <c r="B101" s="88">
        <v>1875676.5699999998</v>
      </c>
      <c r="C101" s="74">
        <v>697515.47</v>
      </c>
      <c r="D101" s="74">
        <v>155990</v>
      </c>
      <c r="E101" s="74">
        <v>800</v>
      </c>
      <c r="F101" s="31">
        <v>17474.099999999999</v>
      </c>
      <c r="G101" s="74">
        <v>45701</v>
      </c>
      <c r="H101" s="74">
        <v>958196</v>
      </c>
    </row>
    <row r="102" spans="1:8" ht="15" customHeight="1" x14ac:dyDescent="0.2">
      <c r="A102" s="81" t="s">
        <v>33</v>
      </c>
      <c r="B102" s="88">
        <v>1829292.2</v>
      </c>
      <c r="C102" s="74">
        <v>664283.1</v>
      </c>
      <c r="D102" s="74">
        <v>157480</v>
      </c>
      <c r="E102" s="74">
        <v>800</v>
      </c>
      <c r="F102" s="31">
        <v>17474.099999999999</v>
      </c>
      <c r="G102" s="74">
        <v>45416</v>
      </c>
      <c r="H102" s="74">
        <v>943839</v>
      </c>
    </row>
    <row r="103" spans="1:8" ht="15" customHeight="1" x14ac:dyDescent="0.2">
      <c r="A103" s="81" t="s">
        <v>34</v>
      </c>
      <c r="B103" s="88">
        <v>1886517.5</v>
      </c>
      <c r="C103" s="74">
        <v>692362</v>
      </c>
      <c r="D103" s="74">
        <v>159370</v>
      </c>
      <c r="E103" s="74">
        <v>800</v>
      </c>
      <c r="F103" s="31">
        <v>11539.5</v>
      </c>
      <c r="G103" s="74">
        <v>45099</v>
      </c>
      <c r="H103" s="74">
        <v>977347</v>
      </c>
    </row>
    <row r="104" spans="1:8" ht="15" customHeight="1" x14ac:dyDescent="0.2">
      <c r="A104" s="35">
        <v>2020</v>
      </c>
      <c r="B104" s="89"/>
      <c r="C104" s="74"/>
      <c r="D104" s="31"/>
      <c r="E104" s="31"/>
      <c r="F104" s="74"/>
      <c r="G104" s="74"/>
      <c r="H104" s="74"/>
    </row>
    <row r="105" spans="1:8" ht="15" customHeight="1" x14ac:dyDescent="0.2">
      <c r="A105" s="35" t="s">
        <v>2</v>
      </c>
      <c r="B105" s="88">
        <v>22145681.000000004</v>
      </c>
      <c r="C105" s="96">
        <v>8111958.3999999985</v>
      </c>
      <c r="D105" s="96">
        <v>2050775</v>
      </c>
      <c r="E105" s="96">
        <v>8600</v>
      </c>
      <c r="F105" s="96">
        <v>123818.59999999999</v>
      </c>
      <c r="G105" s="96">
        <v>533855</v>
      </c>
      <c r="H105" s="96">
        <v>11316674</v>
      </c>
    </row>
    <row r="106" spans="1:8" ht="15" customHeight="1" x14ac:dyDescent="0.2">
      <c r="A106" s="81" t="s">
        <v>21</v>
      </c>
      <c r="B106" s="88">
        <v>1901484.7</v>
      </c>
      <c r="C106" s="74">
        <v>703740.2</v>
      </c>
      <c r="D106" s="74">
        <v>162012</v>
      </c>
      <c r="E106" s="74">
        <v>800</v>
      </c>
      <c r="F106" s="31">
        <v>11739.5</v>
      </c>
      <c r="G106" s="74">
        <v>44618</v>
      </c>
      <c r="H106" s="74">
        <v>978575</v>
      </c>
    </row>
    <row r="107" spans="1:8" ht="15" customHeight="1" x14ac:dyDescent="0.2">
      <c r="A107" s="81" t="s">
        <v>22</v>
      </c>
      <c r="B107" s="88">
        <v>1719244.5</v>
      </c>
      <c r="C107" s="74">
        <v>643144.69999999995</v>
      </c>
      <c r="D107" s="74">
        <v>151415</v>
      </c>
      <c r="E107" s="74">
        <v>800</v>
      </c>
      <c r="F107" s="31">
        <v>11209.8</v>
      </c>
      <c r="G107" s="74">
        <v>44845</v>
      </c>
      <c r="H107" s="74">
        <v>867830</v>
      </c>
    </row>
    <row r="108" spans="1:8" ht="15" customHeight="1" x14ac:dyDescent="0.2">
      <c r="A108" s="81" t="s">
        <v>23</v>
      </c>
      <c r="B108" s="88">
        <v>1906203.9</v>
      </c>
      <c r="C108" s="74">
        <v>693754.2</v>
      </c>
      <c r="D108" s="74">
        <v>166110</v>
      </c>
      <c r="E108" s="74">
        <v>800</v>
      </c>
      <c r="F108" s="31">
        <v>10220.700000000001</v>
      </c>
      <c r="G108" s="74">
        <v>45445</v>
      </c>
      <c r="H108" s="74">
        <v>989874</v>
      </c>
    </row>
    <row r="109" spans="1:8" ht="15" customHeight="1" x14ac:dyDescent="0.2">
      <c r="A109" s="81" t="s">
        <v>38</v>
      </c>
      <c r="B109" s="88">
        <v>1844766</v>
      </c>
      <c r="C109" s="74">
        <v>674792</v>
      </c>
      <c r="D109" s="74">
        <v>164410</v>
      </c>
      <c r="E109" s="74">
        <v>800</v>
      </c>
      <c r="F109" s="31">
        <v>9891</v>
      </c>
      <c r="G109" s="74">
        <v>45151</v>
      </c>
      <c r="H109" s="74">
        <v>949722</v>
      </c>
    </row>
    <row r="110" spans="1:8" ht="15" customHeight="1" x14ac:dyDescent="0.2">
      <c r="A110" s="81" t="s">
        <v>27</v>
      </c>
      <c r="B110" s="88">
        <v>1894154.6</v>
      </c>
      <c r="C110" s="74">
        <v>686528.9</v>
      </c>
      <c r="D110" s="74">
        <v>164350</v>
      </c>
      <c r="E110" s="74">
        <v>800</v>
      </c>
      <c r="F110" s="31">
        <v>10220.700000000001</v>
      </c>
      <c r="G110" s="74">
        <v>43953</v>
      </c>
      <c r="H110" s="74">
        <v>988302</v>
      </c>
    </row>
    <row r="111" spans="1:8" ht="15" customHeight="1" x14ac:dyDescent="0.2">
      <c r="A111" s="81" t="s">
        <v>28</v>
      </c>
      <c r="B111" s="88">
        <v>1812660.2999999998</v>
      </c>
      <c r="C111" s="74">
        <v>649300.19999999995</v>
      </c>
      <c r="D111" s="74">
        <v>162567</v>
      </c>
      <c r="E111" s="74">
        <v>700</v>
      </c>
      <c r="F111" s="31">
        <v>9872.1</v>
      </c>
      <c r="G111" s="74">
        <v>43758</v>
      </c>
      <c r="H111" s="74">
        <v>946463</v>
      </c>
    </row>
    <row r="112" spans="1:8" ht="15" customHeight="1" x14ac:dyDescent="0.2">
      <c r="A112" s="81" t="s">
        <v>29</v>
      </c>
      <c r="B112" s="88">
        <v>1875351.6</v>
      </c>
      <c r="C112" s="74">
        <v>687944.9</v>
      </c>
      <c r="D112" s="74">
        <v>179687</v>
      </c>
      <c r="E112" s="74">
        <v>700</v>
      </c>
      <c r="F112" s="31">
        <v>10220.700000000001</v>
      </c>
      <c r="G112" s="74">
        <v>44081</v>
      </c>
      <c r="H112" s="74">
        <v>952718</v>
      </c>
    </row>
    <row r="113" spans="1:8" ht="15" customHeight="1" x14ac:dyDescent="0.2">
      <c r="A113" s="81" t="s">
        <v>30</v>
      </c>
      <c r="B113" s="88">
        <v>1878699.9</v>
      </c>
      <c r="C113" s="74">
        <v>697182.2</v>
      </c>
      <c r="D113" s="74">
        <v>181418</v>
      </c>
      <c r="E113" s="74">
        <v>700</v>
      </c>
      <c r="F113" s="31">
        <v>10220.700000000001</v>
      </c>
      <c r="G113" s="74">
        <v>44305</v>
      </c>
      <c r="H113" s="74">
        <v>944874</v>
      </c>
    </row>
    <row r="114" spans="1:8" ht="15" customHeight="1" x14ac:dyDescent="0.2">
      <c r="A114" s="81" t="s">
        <v>31</v>
      </c>
      <c r="B114" s="88">
        <v>1773173.6</v>
      </c>
      <c r="C114" s="74">
        <v>662046.6</v>
      </c>
      <c r="D114" s="74">
        <v>176077</v>
      </c>
      <c r="E114" s="74">
        <v>600</v>
      </c>
      <c r="F114" s="31">
        <v>9891</v>
      </c>
      <c r="G114" s="74">
        <v>43850</v>
      </c>
      <c r="H114" s="74">
        <v>880709</v>
      </c>
    </row>
    <row r="115" spans="1:8" ht="15" customHeight="1" x14ac:dyDescent="0.2">
      <c r="A115" s="81" t="s">
        <v>32</v>
      </c>
      <c r="B115" s="88">
        <v>1871073</v>
      </c>
      <c r="C115" s="74">
        <v>685782.3</v>
      </c>
      <c r="D115" s="74">
        <v>172229</v>
      </c>
      <c r="E115" s="74">
        <v>600</v>
      </c>
      <c r="F115" s="31">
        <v>10220.700000000001</v>
      </c>
      <c r="G115" s="74">
        <v>44101</v>
      </c>
      <c r="H115" s="74">
        <v>958140</v>
      </c>
    </row>
    <row r="116" spans="1:8" ht="15" customHeight="1" x14ac:dyDescent="0.2">
      <c r="A116" s="81" t="s">
        <v>33</v>
      </c>
      <c r="B116" s="88">
        <v>1783471.6</v>
      </c>
      <c r="C116" s="74">
        <v>644288.6</v>
      </c>
      <c r="D116" s="74">
        <v>181810</v>
      </c>
      <c r="E116" s="74">
        <v>600</v>
      </c>
      <c r="F116" s="31">
        <v>9891</v>
      </c>
      <c r="G116" s="74">
        <v>44435</v>
      </c>
      <c r="H116" s="74">
        <v>902447</v>
      </c>
    </row>
    <row r="117" spans="1:8" ht="15" customHeight="1" x14ac:dyDescent="0.2">
      <c r="A117" s="81" t="s">
        <v>34</v>
      </c>
      <c r="B117" s="88">
        <v>1885397.2999999998</v>
      </c>
      <c r="C117" s="74">
        <v>683453.6</v>
      </c>
      <c r="D117" s="74">
        <v>188690</v>
      </c>
      <c r="E117" s="74">
        <v>700</v>
      </c>
      <c r="F117" s="31">
        <v>10220.700000000001</v>
      </c>
      <c r="G117" s="74">
        <v>45313</v>
      </c>
      <c r="H117" s="74">
        <v>957020</v>
      </c>
    </row>
    <row r="118" spans="1:8" ht="15" customHeight="1" x14ac:dyDescent="0.2">
      <c r="A118" s="35">
        <v>2021</v>
      </c>
      <c r="B118" s="88"/>
      <c r="C118" s="96"/>
      <c r="D118" s="96"/>
      <c r="E118" s="96"/>
      <c r="F118" s="71"/>
      <c r="G118" s="96"/>
      <c r="H118" s="96"/>
    </row>
    <row r="119" spans="1:8" ht="15" customHeight="1" x14ac:dyDescent="0.2">
      <c r="A119" s="35" t="s">
        <v>2</v>
      </c>
      <c r="B119" s="88">
        <f>SUM(C119:H119)</f>
        <v>21988937.43</v>
      </c>
      <c r="C119" s="96">
        <f t="shared" ref="C119:H119" si="3">SUM(C120:C131)</f>
        <v>8063640.9299999988</v>
      </c>
      <c r="D119" s="96">
        <f t="shared" si="3"/>
        <v>1994769</v>
      </c>
      <c r="E119" s="96">
        <f t="shared" si="3"/>
        <v>8400</v>
      </c>
      <c r="F119" s="96">
        <f t="shared" si="3"/>
        <v>120340.49999999999</v>
      </c>
      <c r="G119" s="96">
        <f t="shared" si="3"/>
        <v>561243</v>
      </c>
      <c r="H119" s="96">
        <f t="shared" si="3"/>
        <v>11240544</v>
      </c>
    </row>
    <row r="120" spans="1:8" ht="15" customHeight="1" x14ac:dyDescent="0.2">
      <c r="A120" s="81" t="s">
        <v>21</v>
      </c>
      <c r="B120" s="88">
        <f t="shared" ref="B120:B131" si="4">SUM(C120:H120)</f>
        <v>1827885.2</v>
      </c>
      <c r="C120" s="74">
        <v>697918.5</v>
      </c>
      <c r="D120" s="74">
        <v>153120</v>
      </c>
      <c r="E120" s="74">
        <v>750</v>
      </c>
      <c r="F120" s="31">
        <v>10220.700000000001</v>
      </c>
      <c r="G120" s="74">
        <v>45360</v>
      </c>
      <c r="H120" s="74">
        <v>920516</v>
      </c>
    </row>
    <row r="121" spans="1:8" ht="15" customHeight="1" x14ac:dyDescent="0.2">
      <c r="A121" s="81" t="s">
        <v>22</v>
      </c>
      <c r="B121" s="88">
        <f t="shared" si="4"/>
        <v>1680615.5</v>
      </c>
      <c r="C121" s="74">
        <v>624673.9</v>
      </c>
      <c r="D121" s="74">
        <v>144920</v>
      </c>
      <c r="E121" s="74">
        <v>750</v>
      </c>
      <c r="F121" s="31">
        <v>9231.6</v>
      </c>
      <c r="G121" s="74">
        <v>46370</v>
      </c>
      <c r="H121" s="74">
        <v>854670</v>
      </c>
    </row>
    <row r="122" spans="1:8" ht="15" customHeight="1" x14ac:dyDescent="0.2">
      <c r="A122" s="81" t="s">
        <v>23</v>
      </c>
      <c r="B122" s="88">
        <f t="shared" si="4"/>
        <v>1828219.6</v>
      </c>
      <c r="C122" s="74">
        <v>668811.9</v>
      </c>
      <c r="D122" s="74">
        <v>155610</v>
      </c>
      <c r="E122" s="74">
        <v>750</v>
      </c>
      <c r="F122" s="31">
        <v>10220.700000000001</v>
      </c>
      <c r="G122" s="74">
        <v>46089</v>
      </c>
      <c r="H122" s="74">
        <v>946738</v>
      </c>
    </row>
    <row r="123" spans="1:8" ht="15" customHeight="1" x14ac:dyDescent="0.2">
      <c r="A123" s="81" t="s">
        <v>38</v>
      </c>
      <c r="B123" s="88">
        <f t="shared" si="4"/>
        <v>1810799.6</v>
      </c>
      <c r="C123" s="74">
        <v>671080.6</v>
      </c>
      <c r="D123" s="74">
        <v>167330</v>
      </c>
      <c r="E123" s="74">
        <v>750</v>
      </c>
      <c r="F123" s="31">
        <v>9891</v>
      </c>
      <c r="G123" s="74">
        <v>46698</v>
      </c>
      <c r="H123" s="74">
        <v>915050</v>
      </c>
    </row>
    <row r="124" spans="1:8" ht="15" customHeight="1" x14ac:dyDescent="0.2">
      <c r="A124" s="81" t="s">
        <v>27</v>
      </c>
      <c r="B124" s="88">
        <f t="shared" si="4"/>
        <v>1869965.4</v>
      </c>
      <c r="C124" s="74">
        <v>690026.7</v>
      </c>
      <c r="D124" s="74">
        <v>166240</v>
      </c>
      <c r="E124" s="74">
        <v>700</v>
      </c>
      <c r="F124" s="31">
        <v>10220.700000000001</v>
      </c>
      <c r="G124" s="74">
        <v>47168</v>
      </c>
      <c r="H124" s="74">
        <v>955610</v>
      </c>
    </row>
    <row r="125" spans="1:8" ht="15" customHeight="1" x14ac:dyDescent="0.2">
      <c r="A125" s="81" t="s">
        <v>28</v>
      </c>
      <c r="B125" s="88">
        <f t="shared" si="4"/>
        <v>1794645.6800000002</v>
      </c>
      <c r="C125" s="74">
        <v>661578.68000000005</v>
      </c>
      <c r="D125" s="74">
        <v>168520</v>
      </c>
      <c r="E125" s="74">
        <v>700</v>
      </c>
      <c r="F125" s="31">
        <v>9891</v>
      </c>
      <c r="G125" s="74">
        <v>47685</v>
      </c>
      <c r="H125" s="74">
        <v>906271</v>
      </c>
    </row>
    <row r="126" spans="1:8" ht="15" customHeight="1" x14ac:dyDescent="0.2">
      <c r="A126" s="81" t="s">
        <v>29</v>
      </c>
      <c r="B126" s="88">
        <f t="shared" si="4"/>
        <v>1857449.56</v>
      </c>
      <c r="C126" s="74">
        <v>666150.86</v>
      </c>
      <c r="D126" s="74">
        <v>175178</v>
      </c>
      <c r="E126" s="74">
        <v>700</v>
      </c>
      <c r="F126" s="31">
        <v>10220.700000000001</v>
      </c>
      <c r="G126" s="74">
        <v>47015</v>
      </c>
      <c r="H126" s="74">
        <v>958185</v>
      </c>
    </row>
    <row r="127" spans="1:8" ht="15" customHeight="1" x14ac:dyDescent="0.2">
      <c r="A127" s="81" t="s">
        <v>30</v>
      </c>
      <c r="B127" s="88">
        <f t="shared" si="4"/>
        <v>1854739.0899999999</v>
      </c>
      <c r="C127" s="74">
        <v>668802.39</v>
      </c>
      <c r="D127" s="74">
        <v>175332</v>
      </c>
      <c r="E127" s="74">
        <v>700</v>
      </c>
      <c r="F127" s="31">
        <v>10220.700000000001</v>
      </c>
      <c r="G127" s="74">
        <v>46829</v>
      </c>
      <c r="H127" s="74">
        <v>952855</v>
      </c>
    </row>
    <row r="128" spans="1:8" ht="15" customHeight="1" x14ac:dyDescent="0.2">
      <c r="A128" s="81" t="s">
        <v>31</v>
      </c>
      <c r="B128" s="88">
        <f t="shared" si="4"/>
        <v>1846542.9300000002</v>
      </c>
      <c r="C128" s="74">
        <v>656432.93000000005</v>
      </c>
      <c r="D128" s="74">
        <v>173499</v>
      </c>
      <c r="E128" s="74">
        <v>700</v>
      </c>
      <c r="F128" s="31">
        <v>9891</v>
      </c>
      <c r="G128" s="74">
        <v>46713</v>
      </c>
      <c r="H128" s="74">
        <v>959307</v>
      </c>
    </row>
    <row r="129" spans="1:8" ht="15" customHeight="1" x14ac:dyDescent="0.2">
      <c r="A129" s="81" t="s">
        <v>32</v>
      </c>
      <c r="B129" s="88">
        <f t="shared" si="4"/>
        <v>1933017.63</v>
      </c>
      <c r="C129" s="74">
        <v>688410.93</v>
      </c>
      <c r="D129" s="74">
        <v>171583</v>
      </c>
      <c r="E129" s="74">
        <v>600</v>
      </c>
      <c r="F129" s="31">
        <v>10220.700000000001</v>
      </c>
      <c r="G129" s="74">
        <v>46927</v>
      </c>
      <c r="H129" s="74">
        <v>1015276</v>
      </c>
    </row>
    <row r="130" spans="1:8" ht="15" customHeight="1" x14ac:dyDescent="0.2">
      <c r="A130" s="81" t="s">
        <v>33</v>
      </c>
      <c r="B130" s="88">
        <f t="shared" si="4"/>
        <v>1810043.4</v>
      </c>
      <c r="C130" s="74">
        <v>674701.4</v>
      </c>
      <c r="D130" s="74">
        <v>170904</v>
      </c>
      <c r="E130" s="74">
        <v>600</v>
      </c>
      <c r="F130" s="31">
        <v>9891</v>
      </c>
      <c r="G130" s="74">
        <v>47251</v>
      </c>
      <c r="H130" s="74">
        <v>906696</v>
      </c>
    </row>
    <row r="131" spans="1:8" ht="15" customHeight="1" x14ac:dyDescent="0.2">
      <c r="A131" s="81" t="s">
        <v>34</v>
      </c>
      <c r="B131" s="88">
        <f t="shared" si="4"/>
        <v>1875013.8399999999</v>
      </c>
      <c r="C131" s="74">
        <v>695052.14</v>
      </c>
      <c r="D131" s="74">
        <v>172533</v>
      </c>
      <c r="E131" s="74">
        <v>700</v>
      </c>
      <c r="F131" s="31">
        <v>10220.700000000001</v>
      </c>
      <c r="G131" s="74">
        <v>47138</v>
      </c>
      <c r="H131" s="74">
        <v>949370</v>
      </c>
    </row>
    <row r="132" spans="1:8" ht="5.0999999999999996" customHeight="1" x14ac:dyDescent="0.2">
      <c r="B132" s="585"/>
      <c r="C132" s="74"/>
      <c r="D132" s="74"/>
      <c r="E132" s="74"/>
      <c r="F132" s="31"/>
      <c r="G132" s="74"/>
      <c r="H132" s="74"/>
    </row>
    <row r="133" spans="1:8" x14ac:dyDescent="0.2">
      <c r="A133" s="523"/>
      <c r="B133" s="524"/>
      <c r="C133" s="519"/>
      <c r="D133" s="519"/>
      <c r="E133" s="519"/>
      <c r="F133" s="525"/>
      <c r="G133" s="519"/>
      <c r="H133" s="522" t="s">
        <v>49</v>
      </c>
    </row>
    <row r="134" spans="1:8" ht="15" customHeight="1" x14ac:dyDescent="0.2">
      <c r="A134" s="633" t="str">
        <f>A1</f>
        <v>16.8 PUNO: VOLUMEN MENSUAL DE PRODUCCIÓN DE AGUA POTABLE POR LOCALIDADES, 2019 - 2024</v>
      </c>
      <c r="B134" s="633"/>
      <c r="C134" s="633"/>
      <c r="D134" s="633"/>
      <c r="E134" s="633"/>
      <c r="F134" s="633"/>
      <c r="G134" s="633"/>
      <c r="H134" s="633"/>
    </row>
    <row r="135" spans="1:8" ht="15" customHeight="1" x14ac:dyDescent="0.2">
      <c r="A135" s="81" t="s">
        <v>321</v>
      </c>
      <c r="B135" s="6"/>
      <c r="C135" s="6"/>
      <c r="D135" s="6"/>
      <c r="E135" s="6"/>
      <c r="F135" s="6"/>
    </row>
    <row r="136" spans="1:8" ht="9" customHeight="1" x14ac:dyDescent="0.15">
      <c r="B136" s="6"/>
      <c r="C136" s="6"/>
      <c r="D136" s="6"/>
      <c r="E136" s="6"/>
      <c r="F136" s="6"/>
      <c r="G136" s="686" t="s">
        <v>266</v>
      </c>
      <c r="H136" s="686"/>
    </row>
    <row r="137" spans="1:8" ht="15" customHeight="1" x14ac:dyDescent="0.2">
      <c r="A137" s="363" t="s">
        <v>25</v>
      </c>
      <c r="B137" s="17" t="s">
        <v>2</v>
      </c>
      <c r="C137" s="18" t="s">
        <v>0</v>
      </c>
      <c r="D137" s="18" t="s">
        <v>4</v>
      </c>
      <c r="E137" s="18" t="s">
        <v>7</v>
      </c>
      <c r="F137" s="18" t="s">
        <v>24</v>
      </c>
      <c r="G137" s="18" t="s">
        <v>3</v>
      </c>
      <c r="H137" s="18" t="s">
        <v>12</v>
      </c>
    </row>
    <row r="138" spans="1:8" ht="15" customHeight="1" x14ac:dyDescent="0.2">
      <c r="A138" s="35">
        <v>2022</v>
      </c>
      <c r="B138" s="89"/>
      <c r="C138" s="74"/>
      <c r="D138" s="31"/>
      <c r="E138" s="31"/>
      <c r="F138" s="74"/>
      <c r="G138" s="74"/>
      <c r="H138" s="74"/>
    </row>
    <row r="139" spans="1:8" ht="15" customHeight="1" x14ac:dyDescent="0.2">
      <c r="A139" s="35" t="s">
        <v>2</v>
      </c>
      <c r="B139" s="88">
        <f t="shared" ref="B139:B151" si="5">SUM(C139:H139)</f>
        <v>22706670.169999998</v>
      </c>
      <c r="C139" s="96">
        <f t="shared" ref="C139:H139" si="6">SUM(C140:C151)</f>
        <v>8334989.9699999997</v>
      </c>
      <c r="D139" s="96">
        <f t="shared" si="6"/>
        <v>2104580</v>
      </c>
      <c r="E139" s="96">
        <f t="shared" si="6"/>
        <v>8600</v>
      </c>
      <c r="F139" s="96">
        <f t="shared" si="6"/>
        <v>120641.19999999998</v>
      </c>
      <c r="G139" s="96">
        <f t="shared" si="6"/>
        <v>590763</v>
      </c>
      <c r="H139" s="96">
        <f t="shared" si="6"/>
        <v>11547096</v>
      </c>
    </row>
    <row r="140" spans="1:8" ht="15" customHeight="1" x14ac:dyDescent="0.2">
      <c r="A140" s="81" t="s">
        <v>21</v>
      </c>
      <c r="B140" s="88">
        <f t="shared" si="5"/>
        <v>1892350.27</v>
      </c>
      <c r="C140" s="74">
        <v>698689.57</v>
      </c>
      <c r="D140" s="74">
        <v>169550</v>
      </c>
      <c r="E140" s="74">
        <v>850</v>
      </c>
      <c r="F140" s="31">
        <v>10220.700000000001</v>
      </c>
      <c r="G140" s="74">
        <v>47620</v>
      </c>
      <c r="H140" s="74">
        <v>965420</v>
      </c>
    </row>
    <row r="141" spans="1:8" ht="15" customHeight="1" x14ac:dyDescent="0.2">
      <c r="A141" s="81" t="s">
        <v>22</v>
      </c>
      <c r="B141" s="88">
        <f t="shared" si="5"/>
        <v>1685316</v>
      </c>
      <c r="C141" s="74">
        <v>629621</v>
      </c>
      <c r="D141" s="74">
        <v>150460</v>
      </c>
      <c r="E141" s="74">
        <v>800</v>
      </c>
      <c r="F141" s="31">
        <v>9532</v>
      </c>
      <c r="G141" s="74">
        <v>47845</v>
      </c>
      <c r="H141" s="74">
        <v>847058</v>
      </c>
    </row>
    <row r="142" spans="1:8" ht="15" customHeight="1" x14ac:dyDescent="0.2">
      <c r="A142" s="81" t="s">
        <v>23</v>
      </c>
      <c r="B142" s="88">
        <f t="shared" si="5"/>
        <v>1864243</v>
      </c>
      <c r="C142" s="74">
        <v>701445</v>
      </c>
      <c r="D142" s="74">
        <v>167730</v>
      </c>
      <c r="E142" s="74">
        <v>800</v>
      </c>
      <c r="F142" s="31">
        <v>10221</v>
      </c>
      <c r="G142" s="74">
        <v>48150</v>
      </c>
      <c r="H142" s="74">
        <v>935897</v>
      </c>
    </row>
    <row r="143" spans="1:8" ht="15" customHeight="1" x14ac:dyDescent="0.2">
      <c r="A143" s="81" t="s">
        <v>38</v>
      </c>
      <c r="B143" s="88">
        <f t="shared" si="5"/>
        <v>1816810.9</v>
      </c>
      <c r="C143" s="74">
        <v>665888.9</v>
      </c>
      <c r="D143" s="74">
        <v>166400</v>
      </c>
      <c r="E143" s="74">
        <v>800</v>
      </c>
      <c r="F143" s="31">
        <v>9891</v>
      </c>
      <c r="G143" s="74">
        <v>49285</v>
      </c>
      <c r="H143" s="74">
        <v>924546</v>
      </c>
    </row>
    <row r="144" spans="1:8" ht="15" customHeight="1" x14ac:dyDescent="0.2">
      <c r="A144" s="81" t="s">
        <v>27</v>
      </c>
      <c r="B144" s="88">
        <f t="shared" si="5"/>
        <v>1959313.75</v>
      </c>
      <c r="C144" s="74">
        <v>739719.05</v>
      </c>
      <c r="D144" s="74">
        <v>185620</v>
      </c>
      <c r="E144" s="74">
        <v>750</v>
      </c>
      <c r="F144" s="31">
        <v>10220.700000000001</v>
      </c>
      <c r="G144" s="74">
        <v>49148</v>
      </c>
      <c r="H144" s="74">
        <v>973856</v>
      </c>
    </row>
    <row r="145" spans="1:12" ht="15" customHeight="1" x14ac:dyDescent="0.2">
      <c r="A145" s="81" t="s">
        <v>28</v>
      </c>
      <c r="B145" s="88">
        <f t="shared" si="5"/>
        <v>1882635.19</v>
      </c>
      <c r="C145" s="74">
        <v>706094.19</v>
      </c>
      <c r="D145" s="74">
        <v>177970</v>
      </c>
      <c r="E145" s="74">
        <v>700</v>
      </c>
      <c r="F145" s="31">
        <v>9891</v>
      </c>
      <c r="G145" s="74">
        <v>48763</v>
      </c>
      <c r="H145" s="74">
        <v>939217</v>
      </c>
    </row>
    <row r="146" spans="1:12" ht="15" customHeight="1" x14ac:dyDescent="0.2">
      <c r="A146" s="81" t="s">
        <v>29</v>
      </c>
      <c r="B146" s="88">
        <f t="shared" si="5"/>
        <v>1948929.75</v>
      </c>
      <c r="C146" s="74">
        <v>723222.05</v>
      </c>
      <c r="D146" s="74">
        <v>180810</v>
      </c>
      <c r="E146" s="74">
        <v>700</v>
      </c>
      <c r="F146" s="31">
        <v>10220.700000000001</v>
      </c>
      <c r="G146" s="74">
        <v>50107</v>
      </c>
      <c r="H146" s="74">
        <v>983870</v>
      </c>
    </row>
    <row r="147" spans="1:12" ht="15" customHeight="1" x14ac:dyDescent="0.2">
      <c r="A147" s="81" t="s">
        <v>30</v>
      </c>
      <c r="B147" s="88">
        <f t="shared" si="5"/>
        <v>1984376.0699999998</v>
      </c>
      <c r="C147" s="74">
        <v>713634.37</v>
      </c>
      <c r="D147" s="74">
        <v>184480</v>
      </c>
      <c r="E147" s="74">
        <v>700</v>
      </c>
      <c r="F147" s="31">
        <v>10220.700000000001</v>
      </c>
      <c r="G147" s="74">
        <v>49614</v>
      </c>
      <c r="H147" s="74">
        <v>1025727</v>
      </c>
    </row>
    <row r="148" spans="1:12" ht="15" customHeight="1" x14ac:dyDescent="0.2">
      <c r="A148" s="81" t="s">
        <v>31</v>
      </c>
      <c r="B148" s="88">
        <f t="shared" si="5"/>
        <v>1889232.8399999999</v>
      </c>
      <c r="C148" s="74">
        <v>675549.84</v>
      </c>
      <c r="D148" s="74">
        <v>177810</v>
      </c>
      <c r="E148" s="74">
        <v>600</v>
      </c>
      <c r="F148" s="31">
        <v>9891</v>
      </c>
      <c r="G148" s="74">
        <v>50358</v>
      </c>
      <c r="H148" s="74">
        <v>975024</v>
      </c>
    </row>
    <row r="149" spans="1:12" ht="15" customHeight="1" x14ac:dyDescent="0.2">
      <c r="A149" s="81" t="s">
        <v>32</v>
      </c>
      <c r="B149" s="88">
        <f t="shared" si="5"/>
        <v>1957835.0699999998</v>
      </c>
      <c r="C149" s="74">
        <v>701037.37</v>
      </c>
      <c r="D149" s="74">
        <v>174670</v>
      </c>
      <c r="E149" s="74">
        <v>600</v>
      </c>
      <c r="F149" s="31">
        <v>10220.700000000001</v>
      </c>
      <c r="G149" s="74">
        <v>50425</v>
      </c>
      <c r="H149" s="74">
        <v>1020882</v>
      </c>
    </row>
    <row r="150" spans="1:12" ht="15" customHeight="1" x14ac:dyDescent="0.2">
      <c r="A150" s="81" t="s">
        <v>33</v>
      </c>
      <c r="B150" s="88">
        <f t="shared" si="5"/>
        <v>1914337.21</v>
      </c>
      <c r="C150" s="74">
        <v>681010.21000000008</v>
      </c>
      <c r="D150" s="74">
        <v>182770</v>
      </c>
      <c r="E150" s="74">
        <v>600</v>
      </c>
      <c r="F150" s="31">
        <v>9891</v>
      </c>
      <c r="G150" s="74">
        <v>49955</v>
      </c>
      <c r="H150" s="74">
        <v>990111</v>
      </c>
    </row>
    <row r="151" spans="1:12" ht="15" customHeight="1" x14ac:dyDescent="0.2">
      <c r="A151" s="81" t="s">
        <v>34</v>
      </c>
      <c r="B151" s="88">
        <f t="shared" si="5"/>
        <v>1911290.12</v>
      </c>
      <c r="C151" s="74">
        <v>699078.42</v>
      </c>
      <c r="D151" s="74">
        <v>186310</v>
      </c>
      <c r="E151" s="74">
        <v>700</v>
      </c>
      <c r="F151" s="31">
        <v>10220.700000000001</v>
      </c>
      <c r="G151" s="74">
        <v>49493</v>
      </c>
      <c r="H151" s="74">
        <v>965488</v>
      </c>
    </row>
    <row r="152" spans="1:12" ht="15" customHeight="1" x14ac:dyDescent="0.2">
      <c r="A152" s="35">
        <v>2023</v>
      </c>
      <c r="B152" s="89"/>
      <c r="C152" s="74"/>
      <c r="D152" s="31"/>
      <c r="E152" s="31"/>
      <c r="F152" s="74"/>
      <c r="G152" s="74"/>
      <c r="H152" s="74"/>
    </row>
    <row r="153" spans="1:12" ht="15" customHeight="1" x14ac:dyDescent="0.2">
      <c r="A153" s="35" t="s">
        <v>2</v>
      </c>
      <c r="B153" s="88">
        <f>SUM(C153:H153)</f>
        <v>22922002.259999998</v>
      </c>
      <c r="C153" s="96">
        <f t="shared" ref="C153:H153" si="7">SUM(C154:C165)</f>
        <v>8615962.7599999998</v>
      </c>
      <c r="D153" s="96">
        <f t="shared" si="7"/>
        <v>2067686</v>
      </c>
      <c r="E153" s="96">
        <f t="shared" si="7"/>
        <v>8500</v>
      </c>
      <c r="F153" s="96">
        <f t="shared" si="7"/>
        <v>120340.49999999999</v>
      </c>
      <c r="G153" s="96">
        <f t="shared" si="7"/>
        <v>598185</v>
      </c>
      <c r="H153" s="96">
        <f t="shared" si="7"/>
        <v>11511328</v>
      </c>
    </row>
    <row r="154" spans="1:12" ht="15" customHeight="1" x14ac:dyDescent="0.2">
      <c r="A154" s="81" t="s">
        <v>21</v>
      </c>
      <c r="B154" s="88">
        <f>SUM(C154:H154)</f>
        <v>1975810.24</v>
      </c>
      <c r="C154" s="74">
        <v>730795.54</v>
      </c>
      <c r="D154" s="74">
        <v>194891</v>
      </c>
      <c r="E154" s="74">
        <v>800</v>
      </c>
      <c r="F154" s="31">
        <v>10220.700000000001</v>
      </c>
      <c r="G154" s="74">
        <v>48793</v>
      </c>
      <c r="H154" s="74">
        <v>990310</v>
      </c>
      <c r="J154" s="548"/>
      <c r="L154" s="31"/>
    </row>
    <row r="155" spans="1:12" ht="15" customHeight="1" x14ac:dyDescent="0.2">
      <c r="A155" s="81" t="s">
        <v>22</v>
      </c>
      <c r="B155" s="88">
        <f t="shared" ref="B155:B163" si="8">SUM(C155:H155)</f>
        <v>1753868.58</v>
      </c>
      <c r="C155" s="74">
        <v>680068.9800000001</v>
      </c>
      <c r="D155" s="74">
        <v>134963</v>
      </c>
      <c r="E155" s="74">
        <v>800</v>
      </c>
      <c r="F155" s="31">
        <v>9231.6</v>
      </c>
      <c r="G155" s="74">
        <v>48121</v>
      </c>
      <c r="H155" s="74">
        <v>880684</v>
      </c>
      <c r="J155" s="548"/>
      <c r="L155" s="31"/>
    </row>
    <row r="156" spans="1:12" ht="15" customHeight="1" x14ac:dyDescent="0.2">
      <c r="A156" s="81" t="s">
        <v>23</v>
      </c>
      <c r="B156" s="88">
        <f t="shared" si="8"/>
        <v>1935974.76</v>
      </c>
      <c r="C156" s="74">
        <v>757248.06</v>
      </c>
      <c r="D156" s="74">
        <v>175282</v>
      </c>
      <c r="E156" s="74">
        <v>800</v>
      </c>
      <c r="F156" s="31">
        <v>10220.700000000001</v>
      </c>
      <c r="G156" s="74">
        <v>49087</v>
      </c>
      <c r="H156" s="74">
        <v>943337</v>
      </c>
      <c r="J156" s="548"/>
      <c r="L156" s="31"/>
    </row>
    <row r="157" spans="1:12" ht="15" customHeight="1" x14ac:dyDescent="0.2">
      <c r="A157" s="81" t="s">
        <v>38</v>
      </c>
      <c r="B157" s="88">
        <f t="shared" si="8"/>
        <v>1901540.88</v>
      </c>
      <c r="C157" s="74">
        <v>727554.88</v>
      </c>
      <c r="D157" s="74">
        <v>164373</v>
      </c>
      <c r="E157" s="74">
        <v>800</v>
      </c>
      <c r="F157" s="31">
        <v>9891</v>
      </c>
      <c r="G157" s="74">
        <v>50483</v>
      </c>
      <c r="H157" s="74">
        <v>948439</v>
      </c>
      <c r="L157" s="31"/>
    </row>
    <row r="158" spans="1:12" ht="15" customHeight="1" x14ac:dyDescent="0.2">
      <c r="A158" s="81" t="s">
        <v>27</v>
      </c>
      <c r="B158" s="88">
        <f t="shared" si="8"/>
        <v>1977257.93</v>
      </c>
      <c r="C158" s="518">
        <v>744259.23</v>
      </c>
      <c r="D158" s="518">
        <v>183723</v>
      </c>
      <c r="E158" s="518">
        <v>700</v>
      </c>
      <c r="F158" s="315">
        <v>10220.700000000001</v>
      </c>
      <c r="G158" s="518">
        <v>51047</v>
      </c>
      <c r="H158" s="518">
        <v>987308</v>
      </c>
      <c r="I158" s="548"/>
      <c r="L158" s="315"/>
    </row>
    <row r="159" spans="1:12" ht="15" customHeight="1" x14ac:dyDescent="0.2">
      <c r="A159" s="81" t="s">
        <v>28</v>
      </c>
      <c r="B159" s="88">
        <f t="shared" si="8"/>
        <v>1897451.44</v>
      </c>
      <c r="C159" s="518">
        <v>723268.44</v>
      </c>
      <c r="D159" s="518">
        <v>171148</v>
      </c>
      <c r="E159" s="518">
        <v>700</v>
      </c>
      <c r="F159" s="315">
        <v>9891</v>
      </c>
      <c r="G159" s="518">
        <v>50517</v>
      </c>
      <c r="H159" s="518">
        <v>941927</v>
      </c>
      <c r="I159" s="548"/>
      <c r="L159" s="315"/>
    </row>
    <row r="160" spans="1:12" ht="15" customHeight="1" x14ac:dyDescent="0.2">
      <c r="A160" s="81" t="s">
        <v>29</v>
      </c>
      <c r="B160" s="88">
        <f t="shared" si="8"/>
        <v>1932243.24</v>
      </c>
      <c r="C160" s="518">
        <v>724642.54</v>
      </c>
      <c r="D160" s="518">
        <v>173515</v>
      </c>
      <c r="E160" s="518">
        <v>700</v>
      </c>
      <c r="F160" s="518">
        <v>10220.700000000001</v>
      </c>
      <c r="G160" s="518">
        <v>49481</v>
      </c>
      <c r="H160" s="25">
        <v>973684</v>
      </c>
      <c r="J160" s="567"/>
      <c r="L160" s="50"/>
    </row>
    <row r="161" spans="1:12" ht="15" customHeight="1" x14ac:dyDescent="0.2">
      <c r="A161" s="81" t="s">
        <v>30</v>
      </c>
      <c r="B161" s="88">
        <f t="shared" si="8"/>
        <v>1929681.79</v>
      </c>
      <c r="C161" s="518">
        <v>710999.09</v>
      </c>
      <c r="D161" s="518">
        <v>181148</v>
      </c>
      <c r="E161" s="518">
        <v>700</v>
      </c>
      <c r="F161" s="518">
        <v>10220.700000000001</v>
      </c>
      <c r="G161" s="518">
        <v>49838</v>
      </c>
      <c r="H161" s="25">
        <v>976776</v>
      </c>
      <c r="J161" s="567"/>
      <c r="L161" s="548"/>
    </row>
    <row r="162" spans="1:12" ht="15" customHeight="1" x14ac:dyDescent="0.2">
      <c r="A162" s="81" t="s">
        <v>31</v>
      </c>
      <c r="B162" s="88">
        <f>SUM(C162:H162)</f>
        <v>1882650</v>
      </c>
      <c r="C162" s="25">
        <v>678363</v>
      </c>
      <c r="D162" s="518">
        <v>184193</v>
      </c>
      <c r="E162" s="518">
        <v>600</v>
      </c>
      <c r="F162" s="25">
        <v>9891</v>
      </c>
      <c r="G162" s="518">
        <v>49738</v>
      </c>
      <c r="H162" s="25">
        <v>959865</v>
      </c>
    </row>
    <row r="163" spans="1:12" ht="15" customHeight="1" x14ac:dyDescent="0.2">
      <c r="A163" s="81" t="s">
        <v>32</v>
      </c>
      <c r="B163" s="88">
        <f t="shared" si="8"/>
        <v>1904896.7</v>
      </c>
      <c r="C163" s="25">
        <v>710375</v>
      </c>
      <c r="D163" s="25">
        <v>170580</v>
      </c>
      <c r="E163" s="518">
        <v>600</v>
      </c>
      <c r="F163" s="25">
        <v>10220.700000000001</v>
      </c>
      <c r="G163" s="25">
        <v>51195</v>
      </c>
      <c r="H163" s="25">
        <v>961926</v>
      </c>
      <c r="I163" s="548"/>
    </row>
    <row r="164" spans="1:12" ht="15" customHeight="1" x14ac:dyDescent="0.2">
      <c r="A164" s="81" t="s">
        <v>33</v>
      </c>
      <c r="B164" s="88">
        <f>SUM(C164:H164)</f>
        <v>1870168</v>
      </c>
      <c r="C164" s="25">
        <v>696958</v>
      </c>
      <c r="D164" s="25">
        <v>167260</v>
      </c>
      <c r="E164" s="518">
        <v>600</v>
      </c>
      <c r="F164" s="25">
        <v>9891</v>
      </c>
      <c r="G164" s="25">
        <v>50080</v>
      </c>
      <c r="H164" s="25">
        <v>945379</v>
      </c>
    </row>
    <row r="165" spans="1:12" ht="15" customHeight="1" x14ac:dyDescent="0.2">
      <c r="A165" s="81" t="s">
        <v>34</v>
      </c>
      <c r="B165" s="88">
        <f>SUM(C165:H165)</f>
        <v>1960458.7</v>
      </c>
      <c r="C165" s="25">
        <v>731430</v>
      </c>
      <c r="D165" s="25">
        <v>166610</v>
      </c>
      <c r="E165" s="518">
        <v>700</v>
      </c>
      <c r="F165" s="25">
        <v>10220.700000000001</v>
      </c>
      <c r="G165" s="25">
        <v>49805</v>
      </c>
      <c r="H165" s="25">
        <v>1001693</v>
      </c>
      <c r="I165" s="50"/>
      <c r="J165" s="548"/>
    </row>
    <row r="166" spans="1:12" ht="15" customHeight="1" x14ac:dyDescent="0.2">
      <c r="A166" s="35" t="s">
        <v>270</v>
      </c>
      <c r="B166" s="89"/>
      <c r="C166" s="74"/>
      <c r="D166" s="31"/>
      <c r="E166" s="31"/>
      <c r="F166" s="74"/>
      <c r="G166" s="74"/>
      <c r="H166" s="74"/>
      <c r="I166" s="50"/>
      <c r="J166" s="548"/>
    </row>
    <row r="167" spans="1:12" ht="15" customHeight="1" x14ac:dyDescent="0.2">
      <c r="A167" s="35" t="s">
        <v>2</v>
      </c>
      <c r="B167" s="88">
        <f>SUM(C167:H167)</f>
        <v>15574502.620000001</v>
      </c>
      <c r="C167" s="19">
        <f t="shared" ref="C167:H167" si="9">SUM(C168:C179)</f>
        <v>5778664</v>
      </c>
      <c r="D167" s="19">
        <f t="shared" si="9"/>
        <v>1499409</v>
      </c>
      <c r="E167" s="19">
        <f t="shared" si="9"/>
        <v>5900</v>
      </c>
      <c r="F167" s="19">
        <f t="shared" si="9"/>
        <v>193166.62</v>
      </c>
      <c r="G167" s="19">
        <f t="shared" si="9"/>
        <v>392429</v>
      </c>
      <c r="H167" s="19">
        <f t="shared" si="9"/>
        <v>7704934</v>
      </c>
    </row>
    <row r="168" spans="1:12" ht="15" customHeight="1" x14ac:dyDescent="0.2">
      <c r="A168" s="81" t="s">
        <v>21</v>
      </c>
      <c r="B168" s="88">
        <f>SUM(C168:H168)</f>
        <v>1968950.7</v>
      </c>
      <c r="C168" s="74">
        <v>729854</v>
      </c>
      <c r="D168" s="74">
        <v>177749</v>
      </c>
      <c r="E168" s="74">
        <v>800</v>
      </c>
      <c r="F168" s="31">
        <v>10220.700000000001</v>
      </c>
      <c r="G168" s="74">
        <v>50802</v>
      </c>
      <c r="H168" s="549">
        <v>999525</v>
      </c>
    </row>
    <row r="169" spans="1:12" ht="15" customHeight="1" x14ac:dyDescent="0.2">
      <c r="A169" s="81" t="s">
        <v>22</v>
      </c>
      <c r="B169" s="88">
        <f t="shared" ref="B169:B175" si="10">SUM(C169:H169)</f>
        <v>1818901.6</v>
      </c>
      <c r="C169" s="74">
        <v>695763</v>
      </c>
      <c r="D169" s="74">
        <v>152834</v>
      </c>
      <c r="E169" s="74">
        <v>800</v>
      </c>
      <c r="F169" s="31">
        <v>9231.6</v>
      </c>
      <c r="G169" s="74">
        <v>48367</v>
      </c>
      <c r="H169" s="550">
        <v>911906</v>
      </c>
    </row>
    <row r="170" spans="1:12" ht="15" customHeight="1" x14ac:dyDescent="0.2">
      <c r="A170" s="81" t="s">
        <v>23</v>
      </c>
      <c r="B170" s="88">
        <f t="shared" si="10"/>
        <v>1946983.7</v>
      </c>
      <c r="C170" s="74">
        <v>738455</v>
      </c>
      <c r="D170" s="74">
        <v>201677</v>
      </c>
      <c r="E170" s="74">
        <v>800</v>
      </c>
      <c r="F170" s="31">
        <v>10220.700000000001</v>
      </c>
      <c r="G170" s="74">
        <v>48783</v>
      </c>
      <c r="H170" s="549">
        <v>947048</v>
      </c>
    </row>
    <row r="171" spans="1:12" ht="15" customHeight="1" x14ac:dyDescent="0.2">
      <c r="A171" s="81" t="s">
        <v>38</v>
      </c>
      <c r="B171" s="88">
        <f t="shared" si="10"/>
        <v>1905734</v>
      </c>
      <c r="C171" s="74">
        <v>712280</v>
      </c>
      <c r="D171" s="74">
        <v>185719</v>
      </c>
      <c r="E171" s="74">
        <v>800</v>
      </c>
      <c r="F171" s="31">
        <v>9891</v>
      </c>
      <c r="G171" s="74">
        <v>49934</v>
      </c>
      <c r="H171" s="551">
        <v>947110</v>
      </c>
      <c r="I171" s="306"/>
    </row>
    <row r="172" spans="1:12" ht="15" customHeight="1" x14ac:dyDescent="0.2">
      <c r="A172" s="81" t="s">
        <v>27</v>
      </c>
      <c r="B172" s="88">
        <f t="shared" si="10"/>
        <v>2008339.7</v>
      </c>
      <c r="C172" s="518">
        <v>720430</v>
      </c>
      <c r="D172" s="518">
        <v>197211</v>
      </c>
      <c r="E172" s="518">
        <v>700</v>
      </c>
      <c r="F172" s="315">
        <v>44024.7</v>
      </c>
      <c r="G172" s="518">
        <v>49112</v>
      </c>
      <c r="H172" s="552">
        <v>996862</v>
      </c>
      <c r="I172" s="306"/>
    </row>
    <row r="173" spans="1:12" ht="15" customHeight="1" x14ac:dyDescent="0.2">
      <c r="A173" s="81" t="s">
        <v>28</v>
      </c>
      <c r="B173" s="88">
        <f t="shared" si="10"/>
        <v>2016922</v>
      </c>
      <c r="C173" s="518">
        <v>751749</v>
      </c>
      <c r="D173" s="518">
        <v>194702</v>
      </c>
      <c r="E173" s="518">
        <v>700</v>
      </c>
      <c r="F173" s="315">
        <v>34822</v>
      </c>
      <c r="G173" s="518">
        <v>49910</v>
      </c>
      <c r="H173" s="552">
        <v>985039</v>
      </c>
      <c r="I173" s="306"/>
    </row>
    <row r="174" spans="1:12" ht="15" customHeight="1" x14ac:dyDescent="0.2">
      <c r="A174" s="81" t="s">
        <v>29</v>
      </c>
      <c r="B174" s="88">
        <f t="shared" si="10"/>
        <v>1980498.3</v>
      </c>
      <c r="C174" s="518">
        <v>720451</v>
      </c>
      <c r="D174" s="518">
        <v>194717</v>
      </c>
      <c r="E174" s="518">
        <v>650</v>
      </c>
      <c r="F174" s="518">
        <v>37554.300000000003</v>
      </c>
      <c r="G174" s="518">
        <v>48065</v>
      </c>
      <c r="H174" s="553">
        <v>979061</v>
      </c>
      <c r="I174" s="306"/>
    </row>
    <row r="175" spans="1:12" ht="15" customHeight="1" x14ac:dyDescent="0.2">
      <c r="A175" s="81" t="s">
        <v>30</v>
      </c>
      <c r="B175" s="88">
        <f t="shared" si="10"/>
        <v>1928172.62</v>
      </c>
      <c r="C175" s="581">
        <v>709682</v>
      </c>
      <c r="D175" s="518">
        <v>194800</v>
      </c>
      <c r="E175" s="581">
        <v>650</v>
      </c>
      <c r="F175" s="581">
        <v>37201.620000000003</v>
      </c>
      <c r="G175" s="581">
        <v>47456</v>
      </c>
      <c r="H175" s="582">
        <v>938383</v>
      </c>
      <c r="I175" s="306"/>
    </row>
    <row r="176" spans="1:12" ht="15" customHeight="1" x14ac:dyDescent="0.2">
      <c r="A176" s="81" t="s">
        <v>31</v>
      </c>
      <c r="B176" s="88" t="s">
        <v>44</v>
      </c>
      <c r="C176" s="19" t="s">
        <v>44</v>
      </c>
      <c r="D176" s="19" t="s">
        <v>44</v>
      </c>
      <c r="E176" s="19" t="s">
        <v>44</v>
      </c>
      <c r="F176" s="19" t="s">
        <v>44</v>
      </c>
      <c r="G176" s="19" t="s">
        <v>44</v>
      </c>
      <c r="H176" s="19" t="s">
        <v>44</v>
      </c>
      <c r="I176" s="306"/>
    </row>
    <row r="177" spans="1:10" ht="15" customHeight="1" x14ac:dyDescent="0.2">
      <c r="A177" s="81" t="s">
        <v>32</v>
      </c>
      <c r="B177" s="88" t="s">
        <v>44</v>
      </c>
      <c r="C177" s="19" t="s">
        <v>44</v>
      </c>
      <c r="D177" s="19" t="s">
        <v>44</v>
      </c>
      <c r="E177" s="19" t="s">
        <v>44</v>
      </c>
      <c r="F177" s="19" t="s">
        <v>44</v>
      </c>
      <c r="G177" s="19" t="s">
        <v>44</v>
      </c>
      <c r="H177" s="19" t="s">
        <v>44</v>
      </c>
    </row>
    <row r="178" spans="1:10" ht="15" customHeight="1" x14ac:dyDescent="0.2">
      <c r="A178" s="81" t="s">
        <v>33</v>
      </c>
      <c r="B178" s="88" t="s">
        <v>44</v>
      </c>
      <c r="C178" s="19" t="s">
        <v>44</v>
      </c>
      <c r="D178" s="19" t="s">
        <v>44</v>
      </c>
      <c r="E178" s="19" t="s">
        <v>44</v>
      </c>
      <c r="F178" s="19" t="s">
        <v>44</v>
      </c>
      <c r="G178" s="19" t="s">
        <v>44</v>
      </c>
      <c r="H178" s="19" t="s">
        <v>44</v>
      </c>
    </row>
    <row r="179" spans="1:10" ht="15" customHeight="1" x14ac:dyDescent="0.2">
      <c r="A179" s="81" t="s">
        <v>34</v>
      </c>
      <c r="B179" s="88" t="s">
        <v>44</v>
      </c>
      <c r="C179" s="19" t="s">
        <v>44</v>
      </c>
      <c r="D179" s="19" t="s">
        <v>44</v>
      </c>
      <c r="E179" s="19" t="s">
        <v>44</v>
      </c>
      <c r="F179" s="19" t="s">
        <v>44</v>
      </c>
      <c r="G179" s="19" t="s">
        <v>44</v>
      </c>
      <c r="H179" s="19" t="s">
        <v>44</v>
      </c>
    </row>
    <row r="180" spans="1:10" ht="5.0999999999999996" customHeight="1" x14ac:dyDescent="0.2">
      <c r="B180" s="584"/>
      <c r="C180" s="312"/>
      <c r="D180" s="312"/>
      <c r="E180" s="586"/>
      <c r="F180" s="312"/>
      <c r="G180" s="312"/>
      <c r="H180" s="312"/>
      <c r="J180" s="548"/>
    </row>
    <row r="181" spans="1:10" x14ac:dyDescent="0.2">
      <c r="A181" s="588" t="s">
        <v>319</v>
      </c>
      <c r="B181" s="546"/>
      <c r="C181" s="546"/>
      <c r="D181" s="546"/>
      <c r="E181" s="546"/>
      <c r="F181" s="575"/>
      <c r="G181" s="546"/>
      <c r="H181" s="522"/>
    </row>
    <row r="182" spans="1:10" x14ac:dyDescent="0.2">
      <c r="A182" s="360" t="s">
        <v>231</v>
      </c>
      <c r="B182" s="360"/>
      <c r="C182" s="360"/>
      <c r="D182" s="360"/>
      <c r="E182" s="360"/>
      <c r="F182" s="587"/>
      <c r="G182" s="360"/>
      <c r="H182" s="331"/>
    </row>
    <row r="183" spans="1:10" x14ac:dyDescent="0.2">
      <c r="A183" s="360"/>
      <c r="B183" s="360"/>
      <c r="C183" s="360"/>
      <c r="D183" s="360"/>
      <c r="E183" s="360"/>
      <c r="F183" s="587"/>
      <c r="G183" s="360"/>
      <c r="H183" s="331"/>
    </row>
    <row r="184" spans="1:10" ht="13.5" hidden="1" x14ac:dyDescent="0.2">
      <c r="A184" s="633" t="str">
        <f>A1</f>
        <v>16.8 PUNO: VOLUMEN MENSUAL DE PRODUCCIÓN DE AGUA POTABLE POR LOCALIDADES, 2019 - 2024</v>
      </c>
      <c r="B184" s="633"/>
      <c r="C184" s="633"/>
      <c r="D184" s="633"/>
      <c r="E184" s="633"/>
      <c r="F184" s="633"/>
      <c r="G184" s="633"/>
      <c r="H184" s="633"/>
    </row>
    <row r="185" spans="1:10" ht="13.5" hidden="1" x14ac:dyDescent="0.2">
      <c r="A185" s="81" t="s">
        <v>58</v>
      </c>
      <c r="B185" s="61"/>
      <c r="C185" s="61"/>
      <c r="D185" s="61"/>
      <c r="E185" s="61"/>
      <c r="F185" s="61"/>
      <c r="G185" s="61"/>
      <c r="H185" s="331" t="s">
        <v>266</v>
      </c>
    </row>
    <row r="186" spans="1:10" hidden="1" x14ac:dyDescent="0.2">
      <c r="A186" s="363" t="s">
        <v>25</v>
      </c>
      <c r="B186" s="17" t="s">
        <v>2</v>
      </c>
      <c r="C186" s="18" t="s">
        <v>0</v>
      </c>
      <c r="D186" s="18" t="s">
        <v>4</v>
      </c>
      <c r="E186" s="18" t="s">
        <v>7</v>
      </c>
      <c r="F186" s="18" t="s">
        <v>24</v>
      </c>
      <c r="G186" s="18" t="s">
        <v>3</v>
      </c>
      <c r="H186" s="18" t="s">
        <v>12</v>
      </c>
    </row>
    <row r="187" spans="1:10" hidden="1" x14ac:dyDescent="0.2">
      <c r="A187" s="35">
        <v>2024</v>
      </c>
      <c r="B187" s="89"/>
      <c r="C187" s="74"/>
      <c r="D187" s="31"/>
      <c r="E187" s="31"/>
      <c r="F187" s="74"/>
      <c r="G187" s="74"/>
      <c r="H187" s="74"/>
    </row>
    <row r="188" spans="1:10" hidden="1" x14ac:dyDescent="0.2">
      <c r="A188" s="35" t="s">
        <v>2</v>
      </c>
      <c r="B188" s="88">
        <f>SUM(C188:H188)</f>
        <v>15574502.620000001</v>
      </c>
      <c r="C188" s="19">
        <f t="shared" ref="C188:H188" si="11">SUM(C189:C200)</f>
        <v>5778664</v>
      </c>
      <c r="D188" s="19">
        <f t="shared" si="11"/>
        <v>1499409</v>
      </c>
      <c r="E188" s="19">
        <f t="shared" si="11"/>
        <v>5900</v>
      </c>
      <c r="F188" s="19">
        <f t="shared" si="11"/>
        <v>193166.62</v>
      </c>
      <c r="G188" s="19">
        <f t="shared" si="11"/>
        <v>392429</v>
      </c>
      <c r="H188" s="19">
        <f t="shared" si="11"/>
        <v>7704934</v>
      </c>
    </row>
    <row r="189" spans="1:10" hidden="1" x14ac:dyDescent="0.2">
      <c r="A189" s="81" t="s">
        <v>21</v>
      </c>
      <c r="B189" s="88">
        <f>SUM(C189:H189)</f>
        <v>1968950.7</v>
      </c>
      <c r="C189" s="74">
        <v>729854</v>
      </c>
      <c r="D189" s="74">
        <v>177749</v>
      </c>
      <c r="E189" s="74">
        <v>800</v>
      </c>
      <c r="F189" s="31">
        <v>10220.700000000001</v>
      </c>
      <c r="G189" s="74">
        <v>50802</v>
      </c>
      <c r="H189" s="549">
        <v>999525</v>
      </c>
    </row>
    <row r="190" spans="1:10" hidden="1" x14ac:dyDescent="0.2">
      <c r="A190" s="81" t="s">
        <v>22</v>
      </c>
      <c r="B190" s="88">
        <f t="shared" ref="B190:B196" si="12">SUM(C190:H190)</f>
        <v>1818901.6</v>
      </c>
      <c r="C190" s="74">
        <v>695763</v>
      </c>
      <c r="D190" s="74">
        <v>152834</v>
      </c>
      <c r="E190" s="74">
        <v>800</v>
      </c>
      <c r="F190" s="31">
        <v>9231.6</v>
      </c>
      <c r="G190" s="74">
        <v>48367</v>
      </c>
      <c r="H190" s="550">
        <v>911906</v>
      </c>
    </row>
    <row r="191" spans="1:10" hidden="1" x14ac:dyDescent="0.2">
      <c r="A191" s="81" t="s">
        <v>23</v>
      </c>
      <c r="B191" s="88">
        <f t="shared" si="12"/>
        <v>1946983.7</v>
      </c>
      <c r="C191" s="74">
        <v>738455</v>
      </c>
      <c r="D191" s="74">
        <v>201677</v>
      </c>
      <c r="E191" s="74">
        <v>800</v>
      </c>
      <c r="F191" s="31">
        <v>10220.700000000001</v>
      </c>
      <c r="G191" s="74">
        <v>48783</v>
      </c>
      <c r="H191" s="549">
        <v>947048</v>
      </c>
    </row>
    <row r="192" spans="1:10" hidden="1" x14ac:dyDescent="0.2">
      <c r="A192" s="81" t="s">
        <v>38</v>
      </c>
      <c r="B192" s="88">
        <f t="shared" si="12"/>
        <v>1905734</v>
      </c>
      <c r="C192" s="74">
        <v>712280</v>
      </c>
      <c r="D192" s="74">
        <v>185719</v>
      </c>
      <c r="E192" s="74">
        <v>800</v>
      </c>
      <c r="F192" s="31">
        <v>9891</v>
      </c>
      <c r="G192" s="74">
        <v>49934</v>
      </c>
      <c r="H192" s="551">
        <v>947110</v>
      </c>
    </row>
    <row r="193" spans="1:8" hidden="1" x14ac:dyDescent="0.2">
      <c r="A193" s="81" t="s">
        <v>27</v>
      </c>
      <c r="B193" s="88">
        <f t="shared" si="12"/>
        <v>2008339.7</v>
      </c>
      <c r="C193" s="518">
        <v>720430</v>
      </c>
      <c r="D193" s="518">
        <v>197211</v>
      </c>
      <c r="E193" s="518">
        <v>700</v>
      </c>
      <c r="F193" s="315">
        <v>44024.7</v>
      </c>
      <c r="G193" s="518">
        <v>49112</v>
      </c>
      <c r="H193" s="552">
        <v>996862</v>
      </c>
    </row>
    <row r="194" spans="1:8" hidden="1" x14ac:dyDescent="0.2">
      <c r="A194" s="81" t="s">
        <v>28</v>
      </c>
      <c r="B194" s="88">
        <f t="shared" si="12"/>
        <v>2016922</v>
      </c>
      <c r="C194" s="518">
        <v>751749</v>
      </c>
      <c r="D194" s="518">
        <v>194702</v>
      </c>
      <c r="E194" s="518">
        <v>700</v>
      </c>
      <c r="F194" s="315">
        <v>34822</v>
      </c>
      <c r="G194" s="518">
        <v>49910</v>
      </c>
      <c r="H194" s="552">
        <v>985039</v>
      </c>
    </row>
    <row r="195" spans="1:8" hidden="1" x14ac:dyDescent="0.2">
      <c r="A195" s="81" t="s">
        <v>29</v>
      </c>
      <c r="B195" s="88">
        <f t="shared" si="12"/>
        <v>1980498.3</v>
      </c>
      <c r="C195" s="518">
        <v>720451</v>
      </c>
      <c r="D195" s="518">
        <v>194717</v>
      </c>
      <c r="E195" s="518">
        <v>650</v>
      </c>
      <c r="F195" s="518">
        <v>37554.300000000003</v>
      </c>
      <c r="G195" s="518">
        <v>48065</v>
      </c>
      <c r="H195" s="553">
        <v>979061</v>
      </c>
    </row>
    <row r="196" spans="1:8" hidden="1" x14ac:dyDescent="0.2">
      <c r="A196" s="81" t="s">
        <v>30</v>
      </c>
      <c r="B196" s="88">
        <f t="shared" si="12"/>
        <v>1928172.62</v>
      </c>
      <c r="C196" s="581">
        <v>709682</v>
      </c>
      <c r="D196" s="518">
        <v>194800</v>
      </c>
      <c r="E196" s="581">
        <v>650</v>
      </c>
      <c r="F196" s="581">
        <v>37201.620000000003</v>
      </c>
      <c r="G196" s="581">
        <v>47456</v>
      </c>
      <c r="H196" s="582">
        <v>938383</v>
      </c>
    </row>
    <row r="197" spans="1:8" hidden="1" x14ac:dyDescent="0.2">
      <c r="A197" s="81" t="s">
        <v>31</v>
      </c>
      <c r="B197" s="88" t="s">
        <v>44</v>
      </c>
      <c r="C197" s="19" t="s">
        <v>44</v>
      </c>
      <c r="D197" s="19" t="s">
        <v>44</v>
      </c>
      <c r="E197" s="19" t="s">
        <v>44</v>
      </c>
      <c r="F197" s="19" t="s">
        <v>44</v>
      </c>
      <c r="G197" s="19" t="s">
        <v>44</v>
      </c>
      <c r="H197" s="19" t="s">
        <v>44</v>
      </c>
    </row>
    <row r="198" spans="1:8" hidden="1" x14ac:dyDescent="0.2">
      <c r="A198" s="81" t="s">
        <v>32</v>
      </c>
      <c r="B198" s="88" t="s">
        <v>44</v>
      </c>
      <c r="C198" s="19" t="s">
        <v>44</v>
      </c>
      <c r="D198" s="19" t="s">
        <v>44</v>
      </c>
      <c r="E198" s="19" t="s">
        <v>44</v>
      </c>
      <c r="F198" s="19" t="s">
        <v>44</v>
      </c>
      <c r="G198" s="19" t="s">
        <v>44</v>
      </c>
      <c r="H198" s="19" t="s">
        <v>44</v>
      </c>
    </row>
    <row r="199" spans="1:8" hidden="1" x14ac:dyDescent="0.2">
      <c r="A199" s="81" t="s">
        <v>33</v>
      </c>
      <c r="B199" s="88" t="s">
        <v>44</v>
      </c>
      <c r="C199" s="19" t="s">
        <v>44</v>
      </c>
      <c r="D199" s="19" t="s">
        <v>44</v>
      </c>
      <c r="E199" s="19" t="s">
        <v>44</v>
      </c>
      <c r="F199" s="19" t="s">
        <v>44</v>
      </c>
      <c r="G199" s="19" t="s">
        <v>44</v>
      </c>
      <c r="H199" s="19" t="s">
        <v>44</v>
      </c>
    </row>
    <row r="200" spans="1:8" hidden="1" x14ac:dyDescent="0.2">
      <c r="A200" s="81" t="s">
        <v>34</v>
      </c>
      <c r="B200" s="584" t="s">
        <v>44</v>
      </c>
      <c r="C200" s="41" t="s">
        <v>44</v>
      </c>
      <c r="D200" s="41" t="s">
        <v>44</v>
      </c>
      <c r="E200" s="41" t="s">
        <v>44</v>
      </c>
      <c r="F200" s="41" t="s">
        <v>44</v>
      </c>
      <c r="G200" s="41" t="s">
        <v>44</v>
      </c>
      <c r="H200" s="41" t="s">
        <v>44</v>
      </c>
    </row>
    <row r="201" spans="1:8" ht="12" hidden="1" customHeight="1" x14ac:dyDescent="0.2">
      <c r="A201" s="588" t="s">
        <v>276</v>
      </c>
      <c r="B201" s="589"/>
      <c r="C201" s="589"/>
      <c r="D201" s="589"/>
      <c r="E201" s="589"/>
      <c r="F201" s="589"/>
      <c r="G201" s="589"/>
      <c r="H201" s="589"/>
    </row>
    <row r="202" spans="1:8" hidden="1" x14ac:dyDescent="0.2">
      <c r="A202" s="360" t="s">
        <v>231</v>
      </c>
      <c r="B202" s="360"/>
      <c r="C202" s="360"/>
      <c r="D202" s="360"/>
      <c r="E202" s="360"/>
      <c r="F202" s="360"/>
      <c r="G202" s="360"/>
      <c r="H202" s="360"/>
    </row>
    <row r="203" spans="1:8" x14ac:dyDescent="0.2">
      <c r="A203" s="4"/>
      <c r="F203" s="548"/>
    </row>
    <row r="204" spans="1:8" x14ac:dyDescent="0.2">
      <c r="F204" s="548"/>
    </row>
  </sheetData>
  <mergeCells count="5">
    <mergeCell ref="A1:H1"/>
    <mergeCell ref="G2:H2"/>
    <mergeCell ref="A134:H134"/>
    <mergeCell ref="G136:H136"/>
    <mergeCell ref="A184:H184"/>
  </mergeCells>
  <phoneticPr fontId="0" type="noConversion"/>
  <pageMargins left="1.1811023622047245" right="0.98425196850393704" top="0.98425196850393704" bottom="0.98425196850393704" header="0" footer="0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13</vt:i4>
      </vt:variant>
      <vt:variant>
        <vt:lpstr>Rangos con nombre</vt:lpstr>
      </vt:variant>
      <vt:variant>
        <vt:i4>1</vt:i4>
      </vt:variant>
    </vt:vector>
  </HeadingPairs>
  <TitlesOfParts>
    <vt:vector size="14" baseType="lpstr">
      <vt:lpstr>Electricidad y Agua</vt:lpstr>
      <vt:lpstr>16.1</vt:lpstr>
      <vt:lpstr>16.2</vt:lpstr>
      <vt:lpstr>16.3</vt:lpstr>
      <vt:lpstr>16.4</vt:lpstr>
      <vt:lpstr>16.5</vt:lpstr>
      <vt:lpstr>16.6</vt:lpstr>
      <vt:lpstr>16.7</vt:lpstr>
      <vt:lpstr>16.8 </vt:lpstr>
      <vt:lpstr>16.9</vt:lpstr>
      <vt:lpstr>16.10</vt:lpstr>
      <vt:lpstr>16.11</vt:lpstr>
      <vt:lpstr>Hoja1</vt:lpstr>
      <vt:lpstr>_16.9_PUNO__NUEVAS_CONEXIONES_DOMICILIARIAS_MENSUALES_DE_AGUA_POTABLE_Y_ALCANTARILLADO_POR_LOCALIDADES__2019___2024</vt:lpstr>
    </vt:vector>
  </TitlesOfParts>
  <Company>ODEI-Puno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DEP</dc:creator>
  <cp:lastModifiedBy>Usuario</cp:lastModifiedBy>
  <cp:lastPrinted>2023-02-17T15:53:47Z</cp:lastPrinted>
  <dcterms:created xsi:type="dcterms:W3CDTF">1980-03-29T15:24:10Z</dcterms:created>
  <dcterms:modified xsi:type="dcterms:W3CDTF">2025-01-27T21:39:46Z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BCO_ScreenResolution">
    <vt:lpwstr>96 96 1920 1080</vt:lpwstr>
  </property>
</Properties>
</file>