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Wgquispe\waldir 2024\COMPENDIOS PUNO\COMPENDIO_PUNO_2024\EXCEL INEI LIMA\"/>
    </mc:Choice>
  </mc:AlternateContent>
  <bookViews>
    <workbookView xWindow="-105" yWindow="0" windowWidth="14610" windowHeight="15585"/>
  </bookViews>
  <sheets>
    <sheet name="VIVIENDA" sheetId="57247" r:id="rId1"/>
    <sheet name="4.1" sheetId="57248" r:id="rId2"/>
    <sheet name="4.2" sheetId="57249" r:id="rId3"/>
    <sheet name="4.3-4.8" sheetId="57251" r:id="rId4"/>
    <sheet name="4.9-4.12" sheetId="89" r:id="rId5"/>
    <sheet name="4.13-4.15" sheetId="76" r:id="rId6"/>
    <sheet name="4.16" sheetId="57250" r:id="rId7"/>
    <sheet name="4.17" sheetId="12032" r:id="rId8"/>
  </sheets>
  <externalReferences>
    <externalReference r:id="rId9"/>
    <externalReference r:id="rId10"/>
    <externalReference r:id="rId11"/>
  </externalReferences>
  <definedNames>
    <definedName name="aafda" localSheetId="1">#REF!</definedName>
    <definedName name="aafda" localSheetId="6">#REF!</definedName>
    <definedName name="aafda">#REF!</definedName>
    <definedName name="afdasf" localSheetId="1">#REF!</definedName>
    <definedName name="afdasf" localSheetId="6">#REF!</definedName>
    <definedName name="afdasf">#REF!</definedName>
    <definedName name="aswe" localSheetId="1">#REF!</definedName>
    <definedName name="aswe" localSheetId="6">#REF!</definedName>
    <definedName name="aswe">#REF!</definedName>
    <definedName name="_xlnm.Database" localSheetId="1">[1]OPERACIONES!#REF!</definedName>
    <definedName name="_xlnm.Database" localSheetId="6">[1]OPERACIONES!#REF!</definedName>
    <definedName name="_xlnm.Database">[1]OPERACIONES!#REF!</definedName>
    <definedName name="bbb" localSheetId="1">#REF!</definedName>
    <definedName name="bbb" localSheetId="6">#REF!</definedName>
    <definedName name="bbb">#REF!</definedName>
    <definedName name="coddist" localSheetId="1">#REF!</definedName>
    <definedName name="coddist" localSheetId="6">#REF!</definedName>
    <definedName name="coddist">#REF!</definedName>
    <definedName name="CODDPTO" localSheetId="1">#REF!</definedName>
    <definedName name="CODDPTO" localSheetId="6">#REF!</definedName>
    <definedName name="CODDPTO">#REF!</definedName>
    <definedName name="codprov" localSheetId="1">#REF!</definedName>
    <definedName name="codprov" localSheetId="6">#REF!</definedName>
    <definedName name="codprov">#REF!</definedName>
    <definedName name="CONSULTA" localSheetId="1">[2]TabCiiu!#REF!</definedName>
    <definedName name="CONSULTA" localSheetId="6">[2]TabCiiu!#REF!</definedName>
    <definedName name="CONSULTA">[2]TabCiiu!#REF!</definedName>
    <definedName name="DEFINE" localSheetId="1">#REF!</definedName>
    <definedName name="DEFINE" localSheetId="6">#REF!</definedName>
    <definedName name="DEFINE">#REF!</definedName>
    <definedName name="EEE" localSheetId="1">#REF!</definedName>
    <definedName name="EEE" localSheetId="6">#REF!</definedName>
    <definedName name="EEE">#REF!</definedName>
    <definedName name="EJEMPLO11" localSheetId="1">#REF!</definedName>
    <definedName name="EJEMPLO11" localSheetId="6">#REF!</definedName>
    <definedName name="EJEMPLO11">#REF!</definedName>
    <definedName name="ejemplo15" localSheetId="1">[2]TabCiiu!#REF!</definedName>
    <definedName name="ejemplo15" localSheetId="6">[2]TabCiiu!#REF!</definedName>
    <definedName name="ejemplo15">[2]TabCiiu!#REF!</definedName>
    <definedName name="ESPECI" localSheetId="1">#REF!</definedName>
    <definedName name="ESPECI" localSheetId="6">#REF!</definedName>
    <definedName name="ESPECI">#REF!</definedName>
    <definedName name="ESPECIFICO" localSheetId="1">[2]TabCiiu!#REF!</definedName>
    <definedName name="ESPECIFICO" localSheetId="6">[2]TabCiiu!#REF!</definedName>
    <definedName name="ESPECIFICO">[2]TabCiiu!#REF!</definedName>
    <definedName name="FemaleDa" localSheetId="1">#REF!</definedName>
    <definedName name="FemaleDa" localSheetId="6">#REF!</definedName>
    <definedName name="FemaleDa">#REF!</definedName>
    <definedName name="FILTRAR" localSheetId="1">#REF!</definedName>
    <definedName name="FILTRAR" localSheetId="6">#REF!</definedName>
    <definedName name="FILTRAR">#REF!</definedName>
    <definedName name="GENERAL" localSheetId="1">[2]TabCiiu!#REF!</definedName>
    <definedName name="GENERAL" localSheetId="6">[2]TabCiiu!#REF!</definedName>
    <definedName name="GENERAL">[2]TabCiiu!#REF!</definedName>
    <definedName name="GENERALE" localSheetId="1">#REF!</definedName>
    <definedName name="GENERALE" localSheetId="6">#REF!</definedName>
    <definedName name="GENERALE">#REF!</definedName>
    <definedName name="IMPRE" localSheetId="1">#REF!</definedName>
    <definedName name="IMPRE" localSheetId="6">#REF!</definedName>
    <definedName name="IMPRE">#REF!</definedName>
    <definedName name="INDICEALFABETICO" localSheetId="1">#REF!</definedName>
    <definedName name="INDICEALFABETICO" localSheetId="6">#REF!</definedName>
    <definedName name="INDICEALFABETICO">#REF!</definedName>
    <definedName name="Input_File" localSheetId="1">#REF!</definedName>
    <definedName name="Input_File" localSheetId="6">#REF!</definedName>
    <definedName name="Input_File">#REF!</definedName>
    <definedName name="LUGAR" localSheetId="1">[2]TabCiiu!#REF!</definedName>
    <definedName name="LUGAR" localSheetId="6">[2]TabCiiu!#REF!</definedName>
    <definedName name="LUGAR">[2]TabCiiu!#REF!</definedName>
    <definedName name="LUGAREÑO" localSheetId="1">#REF!</definedName>
    <definedName name="LUGAREÑO" localSheetId="6">#REF!</definedName>
    <definedName name="LUGAREÑO">#REF!</definedName>
    <definedName name="MaleData" localSheetId="1">#REF!</definedName>
    <definedName name="MaleData" localSheetId="6">#REF!</definedName>
    <definedName name="MaleData">#REF!</definedName>
    <definedName name="Maximum" localSheetId="1">#REF!</definedName>
    <definedName name="Maximum" localSheetId="6">#REF!</definedName>
    <definedName name="Maximum">#REF!</definedName>
    <definedName name="Maximum_used" localSheetId="1">#REF!</definedName>
    <definedName name="Maximum_used" localSheetId="6">#REF!</definedName>
    <definedName name="Maximum_used">#REF!</definedName>
    <definedName name="nomdep" localSheetId="1">#REF!</definedName>
    <definedName name="nomdep" localSheetId="6">#REF!</definedName>
    <definedName name="nomdep">#REF!</definedName>
    <definedName name="NOMDEPP" localSheetId="1">#REF!</definedName>
    <definedName name="NOMDEPP" localSheetId="6">#REF!</definedName>
    <definedName name="NOMDEPP">#REF!</definedName>
    <definedName name="nomdist" localSheetId="1">#REF!</definedName>
    <definedName name="nomdist" localSheetId="6">#REF!</definedName>
    <definedName name="nomdist">#REF!</definedName>
    <definedName name="NOMDISTRTITA" localSheetId="1">#REF!</definedName>
    <definedName name="NOMDISTRTITA" localSheetId="6">#REF!</definedName>
    <definedName name="NOMDISTRTITA">#REF!</definedName>
    <definedName name="nomprov" localSheetId="1">#REF!</definedName>
    <definedName name="nomprov" localSheetId="6">#REF!</definedName>
    <definedName name="nomprov">#REF!</definedName>
    <definedName name="PROCINVIA" localSheetId="1">#REF!</definedName>
    <definedName name="PROCINVIA" localSheetId="6">#REF!</definedName>
    <definedName name="PROCINVIA">#REF!</definedName>
    <definedName name="Pyramid_Filename" localSheetId="1">#REF!</definedName>
    <definedName name="Pyramid_Filename" localSheetId="6">#REF!</definedName>
    <definedName name="Pyramid_Filename">#REF!</definedName>
    <definedName name="Pyramid_Title" localSheetId="1">#REF!</definedName>
    <definedName name="Pyramid_Title" localSheetId="6">#REF!</definedName>
    <definedName name="Pyramid_Title">#REF!</definedName>
    <definedName name="QQQWE" localSheetId="1">#REF!</definedName>
    <definedName name="QQQWE" localSheetId="6">#REF!</definedName>
    <definedName name="QQQWE">#REF!</definedName>
    <definedName name="qw" localSheetId="1">#REF!</definedName>
    <definedName name="qw" localSheetId="6">#REF!</definedName>
    <definedName name="qw">#REF!</definedName>
    <definedName name="qwe" localSheetId="1">#REF!</definedName>
    <definedName name="qwe" localSheetId="6">#REF!</definedName>
    <definedName name="qwe">#REF!</definedName>
    <definedName name="QWEQWE" localSheetId="1">#REF!</definedName>
    <definedName name="QWEQWE" localSheetId="6">#REF!</definedName>
    <definedName name="QWEQWE">#REF!</definedName>
    <definedName name="Stop_at_age" localSheetId="1">#REF!</definedName>
    <definedName name="Stop_at_age" localSheetId="6">#REF!</definedName>
    <definedName name="Stop_at_age">#REF!</definedName>
    <definedName name="tabla" localSheetId="1">#REF!</definedName>
    <definedName name="tabla" localSheetId="6">#REF!</definedName>
    <definedName name="tabla">#REF!</definedName>
    <definedName name="tabla1" localSheetId="1">#REF!</definedName>
    <definedName name="tabla1" localSheetId="6">#REF!</definedName>
    <definedName name="tabla1">#REF!</definedName>
    <definedName name="Total" localSheetId="1">'[3]4.8'!#REF!</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2" i="12032" l="1"/>
  <c r="A102" i="57249"/>
  <c r="A51" i="57249"/>
  <c r="A2" i="57247" l="1"/>
  <c r="B106" i="57249" l="1"/>
  <c r="C106" i="57249"/>
  <c r="D106" i="57249"/>
  <c r="E106" i="57249"/>
  <c r="F106" i="57249"/>
  <c r="G106" i="57249"/>
  <c r="H106" i="57249"/>
  <c r="AE8" i="12032" l="1"/>
  <c r="AD8" i="12032"/>
  <c r="AC19" i="12032"/>
  <c r="AB19" i="12032"/>
  <c r="P9" i="57250"/>
  <c r="Q9" i="57250"/>
  <c r="R9" i="57250"/>
  <c r="T47" i="76"/>
  <c r="S47" i="76"/>
  <c r="S19" i="76"/>
  <c r="P18" i="57251"/>
  <c r="Q18" i="57251" l="1"/>
  <c r="O18" i="57251"/>
  <c r="N18" i="57251"/>
  <c r="M18" i="57251"/>
  <c r="L18" i="57251"/>
  <c r="K18" i="57251"/>
  <c r="J18" i="57251"/>
  <c r="I18" i="57251"/>
  <c r="H18" i="57251"/>
  <c r="G18" i="57251"/>
  <c r="F18" i="57251"/>
  <c r="E18" i="57251"/>
  <c r="AE19" i="12032" l="1"/>
  <c r="AD19" i="12032"/>
  <c r="Q7" i="76"/>
  <c r="P7" i="76"/>
  <c r="R19" i="76"/>
  <c r="T19" i="76"/>
  <c r="A16" i="57247"/>
  <c r="A17" i="57247"/>
  <c r="A9" i="57247"/>
  <c r="A7" i="57247"/>
  <c r="A15" i="57247"/>
  <c r="A11" i="57247" l="1"/>
  <c r="A14" i="57247"/>
  <c r="A4" i="57247"/>
  <c r="A8" i="57247"/>
  <c r="A6" i="57247"/>
  <c r="A5" i="57247"/>
  <c r="N47" i="76"/>
  <c r="G5" i="57249" l="1"/>
  <c r="E26" i="57248"/>
  <c r="E18" i="57248" s="1"/>
  <c r="F26" i="57248" s="1"/>
  <c r="E14" i="57248"/>
  <c r="E13" i="57248"/>
  <c r="E11" i="57248"/>
  <c r="E9" i="57248"/>
  <c r="E12" i="57248"/>
  <c r="E10" i="57248"/>
  <c r="E8" i="57248"/>
  <c r="O9" i="57250"/>
  <c r="N9" i="57250"/>
  <c r="M9" i="57250"/>
  <c r="L9" i="57250"/>
  <c r="K9" i="57250"/>
  <c r="J9" i="57250"/>
  <c r="I9" i="57250"/>
  <c r="H9" i="57250"/>
  <c r="G9" i="57250"/>
  <c r="F9" i="57250"/>
  <c r="E9" i="57250"/>
  <c r="D9" i="57250"/>
  <c r="C9" i="57250"/>
  <c r="B9" i="57250"/>
  <c r="R47" i="76" l="1"/>
  <c r="Z19" i="12032" l="1"/>
  <c r="AA19" i="12032"/>
  <c r="A13" i="57247" l="1"/>
  <c r="A18" i="57247"/>
  <c r="A12" i="57247"/>
  <c r="A10" i="57247"/>
  <c r="Y19" i="12032"/>
  <c r="X19" i="12032"/>
  <c r="V19" i="12032"/>
  <c r="U19" i="12032"/>
  <c r="S19" i="12032"/>
  <c r="R19" i="12032"/>
  <c r="Q19" i="12032"/>
  <c r="P19" i="12032"/>
  <c r="Q19" i="76"/>
  <c r="P19" i="76"/>
  <c r="O19" i="76"/>
  <c r="N19" i="76"/>
  <c r="M19" i="76"/>
  <c r="L19" i="76"/>
  <c r="K19" i="76"/>
  <c r="J19" i="76"/>
  <c r="I19" i="76"/>
  <c r="H19" i="76"/>
  <c r="G19" i="76"/>
  <c r="F17" i="76"/>
  <c r="E17" i="76"/>
  <c r="D17" i="76"/>
  <c r="C17" i="76"/>
  <c r="B17" i="76"/>
  <c r="Q47" i="76"/>
  <c r="P47" i="76"/>
  <c r="O47" i="76"/>
  <c r="M47" i="76"/>
  <c r="L47" i="76"/>
  <c r="K47" i="76"/>
  <c r="J47" i="76"/>
  <c r="I47" i="76"/>
  <c r="H47" i="76"/>
  <c r="G47" i="76"/>
  <c r="H7" i="76"/>
  <c r="I7" i="76"/>
  <c r="J7" i="76"/>
  <c r="K7" i="76"/>
  <c r="L7" i="76"/>
  <c r="M7" i="76"/>
  <c r="N7" i="76"/>
  <c r="O7" i="76"/>
  <c r="G7" i="76"/>
  <c r="F5" i="76"/>
  <c r="E5" i="76"/>
  <c r="D5" i="76"/>
  <c r="C5" i="76"/>
  <c r="B5" i="76"/>
  <c r="Y8" i="12032"/>
  <c r="X8" i="12032"/>
  <c r="V8" i="12032"/>
  <c r="U8" i="12032"/>
  <c r="S8" i="12032"/>
  <c r="R8" i="12032"/>
  <c r="Q8" i="12032"/>
  <c r="P8" i="12032"/>
  <c r="A3" i="57247" l="1"/>
  <c r="E37" i="57248" l="1"/>
  <c r="E16" i="57248" s="1"/>
  <c r="E13" i="89" l="1"/>
  <c r="I32" i="89" l="1"/>
  <c r="E27" i="89"/>
  <c r="B17" i="89"/>
  <c r="B15" i="89"/>
  <c r="B14" i="89"/>
  <c r="B13" i="89"/>
  <c r="B12" i="89"/>
  <c r="B11" i="89"/>
  <c r="B10" i="89"/>
  <c r="E10" i="89"/>
  <c r="B9" i="89"/>
  <c r="E9" i="89"/>
  <c r="H9" i="89" l="1"/>
  <c r="K9" i="89" s="1"/>
  <c r="I9" i="89"/>
  <c r="B7" i="89"/>
  <c r="C19" i="89" l="1"/>
  <c r="C30" i="89"/>
  <c r="C33" i="89"/>
  <c r="C31" i="89"/>
  <c r="C29" i="89"/>
  <c r="C32" i="89"/>
  <c r="C34" i="89"/>
  <c r="C35" i="89"/>
  <c r="C17" i="89"/>
  <c r="C9" i="89"/>
  <c r="C10" i="89"/>
  <c r="I35" i="57249"/>
  <c r="I9" i="57249"/>
  <c r="L9" i="89" l="1"/>
  <c r="I30" i="89"/>
  <c r="I31" i="89"/>
  <c r="I33" i="89"/>
  <c r="I34" i="89"/>
  <c r="I35" i="89"/>
  <c r="I29" i="89"/>
  <c r="I25" i="89"/>
  <c r="I23" i="89"/>
  <c r="I22" i="89"/>
  <c r="I21" i="89"/>
  <c r="I20" i="89"/>
  <c r="I19" i="89"/>
  <c r="I10" i="89"/>
  <c r="H19" i="89"/>
  <c r="L10" i="89"/>
  <c r="H25" i="89"/>
  <c r="C11" i="89"/>
  <c r="C12" i="89"/>
  <c r="C13" i="89"/>
  <c r="C14" i="89"/>
  <c r="C15" i="89"/>
  <c r="C7" i="89" l="1"/>
  <c r="B78" i="57249"/>
  <c r="F5" i="57249"/>
  <c r="E5" i="57249"/>
  <c r="D5" i="57249"/>
  <c r="C5" i="57249"/>
  <c r="B5" i="57249"/>
  <c r="O34" i="57248"/>
  <c r="O30" i="57248"/>
  <c r="O36" i="57248"/>
  <c r="O37" i="57248"/>
  <c r="O20" i="57248"/>
  <c r="O21" i="57248"/>
  <c r="O22" i="57248"/>
  <c r="O23" i="57248"/>
  <c r="O24" i="57248"/>
  <c r="O25" i="57248"/>
  <c r="O26" i="57248"/>
  <c r="L30" i="57248"/>
  <c r="L34" i="57248"/>
  <c r="L36" i="57248"/>
  <c r="L37" i="57248"/>
  <c r="L20" i="57248"/>
  <c r="L21" i="57248"/>
  <c r="L22" i="57248"/>
  <c r="L23" i="57248"/>
  <c r="L24" i="57248"/>
  <c r="L25" i="57248"/>
  <c r="L26" i="57248"/>
  <c r="L16" i="57248"/>
  <c r="O16" i="57248"/>
  <c r="H15" i="57248"/>
  <c r="H14" i="57248"/>
  <c r="H13" i="57248"/>
  <c r="H12" i="57248"/>
  <c r="H11" i="57248"/>
  <c r="H10" i="57248"/>
  <c r="H9" i="57248"/>
  <c r="E28" i="57248"/>
  <c r="F25" i="57248"/>
  <c r="E15" i="57248"/>
  <c r="B16" i="57248"/>
  <c r="B15" i="57248"/>
  <c r="B14" i="57248"/>
  <c r="B13" i="57248"/>
  <c r="B12" i="57248"/>
  <c r="B11" i="57248"/>
  <c r="B10" i="57248"/>
  <c r="B9" i="57248"/>
  <c r="B8" i="57248"/>
  <c r="F37" i="57248" l="1"/>
  <c r="E7" i="57248"/>
  <c r="F13" i="57248" s="1"/>
  <c r="O12" i="57248"/>
  <c r="O11" i="57248"/>
  <c r="O9" i="57248"/>
  <c r="O10" i="57248"/>
  <c r="O13" i="57248"/>
  <c r="C9" i="57248"/>
  <c r="O15" i="57248"/>
  <c r="K14" i="57248"/>
  <c r="N14" i="57248" s="1"/>
  <c r="O14" i="57248"/>
  <c r="K10" i="57248"/>
  <c r="N10" i="57248" s="1"/>
  <c r="K9" i="57248"/>
  <c r="N9" i="57248" s="1"/>
  <c r="F19" i="57248"/>
  <c r="F18" i="57248" s="1"/>
  <c r="F24" i="57248"/>
  <c r="K12" i="57248"/>
  <c r="N12" i="57248" s="1"/>
  <c r="F21" i="57248"/>
  <c r="L13" i="57248"/>
  <c r="F20" i="57248"/>
  <c r="F23" i="57248"/>
  <c r="F36" i="57248"/>
  <c r="L11" i="57248"/>
  <c r="K15" i="57248"/>
  <c r="N15" i="57248" s="1"/>
  <c r="L12" i="57248"/>
  <c r="F22" i="57248"/>
  <c r="F35" i="57248"/>
  <c r="K16" i="57248"/>
  <c r="N16" i="57248" s="1"/>
  <c r="L10" i="57248"/>
  <c r="F34" i="57248"/>
  <c r="F32" i="57248"/>
  <c r="L15" i="57248"/>
  <c r="L9" i="57248"/>
  <c r="F31" i="57248"/>
  <c r="F33" i="57248"/>
  <c r="K11" i="57248"/>
  <c r="N11" i="57248" s="1"/>
  <c r="F29" i="57248"/>
  <c r="F30" i="57248"/>
  <c r="K13" i="57248"/>
  <c r="N13" i="57248" s="1"/>
  <c r="L14" i="57248"/>
  <c r="H37" i="57249"/>
  <c r="F28" i="57248" l="1"/>
  <c r="F16" i="57248"/>
  <c r="F8" i="57248"/>
  <c r="F12" i="57248"/>
  <c r="F9" i="57248"/>
  <c r="F10" i="57248"/>
  <c r="F11" i="57248"/>
  <c r="F14" i="57248"/>
  <c r="F15" i="57248"/>
  <c r="F7" i="57248" l="1"/>
  <c r="H134" i="57249" l="1"/>
  <c r="G134" i="57249"/>
  <c r="F134" i="57249"/>
  <c r="E134" i="57249"/>
  <c r="D134" i="57249"/>
  <c r="C134" i="57249"/>
  <c r="B134" i="57249"/>
  <c r="B123" i="57249"/>
  <c r="H123" i="57249"/>
  <c r="G123" i="57249"/>
  <c r="F123" i="57249"/>
  <c r="E123" i="57249"/>
  <c r="D123" i="57249"/>
  <c r="C123" i="57249"/>
  <c r="H117" i="57249"/>
  <c r="G117" i="57249"/>
  <c r="F117" i="57249"/>
  <c r="E117" i="57249"/>
  <c r="D117" i="57249"/>
  <c r="C117" i="57249"/>
  <c r="B117" i="57249"/>
  <c r="H111" i="57249"/>
  <c r="G111" i="57249"/>
  <c r="F111" i="57249"/>
  <c r="E111" i="57249"/>
  <c r="D111" i="57249"/>
  <c r="C111" i="57249"/>
  <c r="B111" i="57249"/>
  <c r="H89" i="57249"/>
  <c r="G89" i="57249"/>
  <c r="F89" i="57249"/>
  <c r="E89" i="57249"/>
  <c r="D89" i="57249"/>
  <c r="C89" i="57249"/>
  <c r="B89" i="57249"/>
  <c r="H78" i="57249"/>
  <c r="G78" i="57249"/>
  <c r="F78" i="57249"/>
  <c r="E78" i="57249"/>
  <c r="D78" i="57249"/>
  <c r="C78" i="57249"/>
  <c r="H69" i="57249"/>
  <c r="G69" i="57249"/>
  <c r="F69" i="57249"/>
  <c r="E69" i="57249"/>
  <c r="D69" i="57249"/>
  <c r="C69" i="57249"/>
  <c r="B69" i="57249"/>
  <c r="H63" i="57249"/>
  <c r="G63" i="57249"/>
  <c r="F63" i="57249"/>
  <c r="E63" i="57249"/>
  <c r="D63" i="57249"/>
  <c r="C63" i="57249"/>
  <c r="B63" i="57249"/>
  <c r="H55" i="57249"/>
  <c r="G55" i="57249"/>
  <c r="F55" i="57249"/>
  <c r="E55" i="57249"/>
  <c r="D55" i="57249"/>
  <c r="C55" i="57249"/>
  <c r="B55" i="57249"/>
  <c r="C37" i="57249"/>
  <c r="D37" i="57249"/>
  <c r="E37" i="57249"/>
  <c r="F37" i="57249"/>
  <c r="G37" i="57249"/>
  <c r="B37" i="57249"/>
  <c r="C21" i="57249"/>
  <c r="D21" i="57249"/>
  <c r="E21" i="57249"/>
  <c r="F21" i="57249"/>
  <c r="G21" i="57249"/>
  <c r="H21" i="57249"/>
  <c r="B21" i="57249"/>
  <c r="H5" i="57249"/>
  <c r="I141" i="57249"/>
  <c r="I140" i="57249"/>
  <c r="I139" i="57249"/>
  <c r="I138" i="57249"/>
  <c r="I137" i="57249"/>
  <c r="I136" i="57249"/>
  <c r="I135" i="57249"/>
  <c r="I133" i="57249"/>
  <c r="I132" i="57249"/>
  <c r="I131" i="57249"/>
  <c r="I130" i="57249"/>
  <c r="I129" i="57249"/>
  <c r="I128" i="57249"/>
  <c r="I127" i="57249"/>
  <c r="I126" i="57249"/>
  <c r="I125" i="57249"/>
  <c r="I124" i="57249"/>
  <c r="I122" i="57249"/>
  <c r="I121" i="57249"/>
  <c r="I120" i="57249"/>
  <c r="I119" i="57249"/>
  <c r="I118" i="57249"/>
  <c r="I116" i="57249"/>
  <c r="I115" i="57249"/>
  <c r="I114" i="57249"/>
  <c r="I113" i="57249"/>
  <c r="I112" i="57249"/>
  <c r="I110" i="57249"/>
  <c r="I109" i="57249"/>
  <c r="I108" i="57249"/>
  <c r="I107" i="57249"/>
  <c r="I106" i="57249" s="1"/>
  <c r="I98" i="57249"/>
  <c r="I97" i="57249"/>
  <c r="I96" i="57249"/>
  <c r="I95" i="57249"/>
  <c r="I94" i="57249"/>
  <c r="I93" i="57249"/>
  <c r="I92" i="57249"/>
  <c r="I91" i="57249"/>
  <c r="I90" i="57249"/>
  <c r="I88" i="57249"/>
  <c r="I87" i="57249"/>
  <c r="I86" i="57249"/>
  <c r="I85" i="57249"/>
  <c r="I84" i="57249"/>
  <c r="I83" i="57249"/>
  <c r="I82" i="57249"/>
  <c r="I81" i="57249"/>
  <c r="I80" i="57249"/>
  <c r="I79" i="57249"/>
  <c r="I77" i="57249"/>
  <c r="I76" i="57249"/>
  <c r="I75" i="57249"/>
  <c r="I74" i="57249"/>
  <c r="I73" i="57249"/>
  <c r="I72" i="57249"/>
  <c r="I71" i="57249"/>
  <c r="I70" i="57249"/>
  <c r="I68" i="57249"/>
  <c r="I67" i="57249"/>
  <c r="I66" i="57249"/>
  <c r="I65" i="57249"/>
  <c r="I64" i="57249"/>
  <c r="I62" i="57249"/>
  <c r="I61" i="57249"/>
  <c r="I60" i="57249"/>
  <c r="I59" i="57249"/>
  <c r="I58" i="57249"/>
  <c r="I57" i="57249"/>
  <c r="I56" i="57249"/>
  <c r="I47" i="57249"/>
  <c r="I46" i="57249"/>
  <c r="I45" i="57249"/>
  <c r="I44" i="57249"/>
  <c r="I43" i="57249"/>
  <c r="I42" i="57249"/>
  <c r="I41" i="57249"/>
  <c r="I40" i="57249"/>
  <c r="I39" i="57249"/>
  <c r="I38" i="57249"/>
  <c r="I36" i="57249"/>
  <c r="I34" i="57249"/>
  <c r="I33" i="57249"/>
  <c r="I32" i="57249"/>
  <c r="I31" i="57249"/>
  <c r="I30" i="57249"/>
  <c r="I29" i="57249"/>
  <c r="I28" i="57249"/>
  <c r="I27" i="57249"/>
  <c r="I26" i="57249"/>
  <c r="I25" i="57249"/>
  <c r="I24" i="57249"/>
  <c r="I23" i="57249"/>
  <c r="I22" i="57249"/>
  <c r="I20" i="57249"/>
  <c r="I19" i="57249"/>
  <c r="I18" i="57249"/>
  <c r="I17" i="57249"/>
  <c r="I16" i="57249"/>
  <c r="I15" i="57249"/>
  <c r="I14" i="57249"/>
  <c r="I13" i="57249"/>
  <c r="I12" i="57249"/>
  <c r="I11" i="57249"/>
  <c r="I10" i="57249"/>
  <c r="I8" i="57249"/>
  <c r="I7" i="57249"/>
  <c r="I6" i="57249"/>
  <c r="L35" i="89"/>
  <c r="L33" i="89"/>
  <c r="L32" i="89"/>
  <c r="L31" i="89"/>
  <c r="L30" i="89"/>
  <c r="L29" i="89"/>
  <c r="I37" i="57249" l="1"/>
  <c r="I21" i="57249"/>
  <c r="I89" i="57249"/>
  <c r="I111" i="57249"/>
  <c r="I117" i="57249"/>
  <c r="I123" i="57249"/>
  <c r="I134" i="57249"/>
  <c r="I5" i="57249"/>
  <c r="I55" i="57249"/>
  <c r="I63" i="57249"/>
  <c r="I69" i="57249"/>
  <c r="I78" i="57249"/>
  <c r="L25" i="89"/>
  <c r="L23" i="89"/>
  <c r="L22" i="89"/>
  <c r="L21" i="89"/>
  <c r="L20" i="89"/>
  <c r="L19" i="89"/>
  <c r="L34" i="89"/>
  <c r="L24" i="89" l="1"/>
  <c r="E17" i="89"/>
  <c r="I24" i="89"/>
  <c r="H29" i="57248"/>
  <c r="K31" i="57248"/>
  <c r="N31" i="57248" s="1"/>
  <c r="K32" i="57248"/>
  <c r="N32" i="57248" s="1"/>
  <c r="K33" i="57248"/>
  <c r="N33" i="57248" s="1"/>
  <c r="K35" i="57248"/>
  <c r="N35" i="57248" s="1"/>
  <c r="K34" i="57248"/>
  <c r="N34" i="57248" s="1"/>
  <c r="K36" i="57248"/>
  <c r="N36" i="57248" s="1"/>
  <c r="K37" i="57248"/>
  <c r="N37" i="57248" s="1"/>
  <c r="K22" i="57248"/>
  <c r="N22" i="57248" s="1"/>
  <c r="K23" i="57248"/>
  <c r="N23" i="57248" s="1"/>
  <c r="K24" i="57248"/>
  <c r="N24" i="57248" s="1"/>
  <c r="K25" i="57248"/>
  <c r="N25" i="57248" s="1"/>
  <c r="K26" i="57248"/>
  <c r="N26" i="57248" s="1"/>
  <c r="O29" i="57248" l="1"/>
  <c r="L29" i="57248"/>
  <c r="I17" i="89"/>
  <c r="H17" i="89"/>
  <c r="H19" i="57248" l="1"/>
  <c r="H8" i="57248" l="1"/>
  <c r="O8" i="57248" s="1"/>
  <c r="L19" i="57248"/>
  <c r="O19" i="57248"/>
  <c r="K19" i="57248"/>
  <c r="N19" i="57248" s="1"/>
  <c r="L8" i="57248" l="1"/>
  <c r="K8" i="57248"/>
  <c r="N8" i="57248" l="1"/>
  <c r="H32" i="89" l="1"/>
  <c r="H33" i="89"/>
  <c r="H34" i="89"/>
  <c r="H35" i="89"/>
  <c r="H31" i="89"/>
  <c r="H30" i="89"/>
  <c r="H29" i="89"/>
  <c r="H24" i="89"/>
  <c r="H23" i="89"/>
  <c r="H22" i="89"/>
  <c r="H21" i="89"/>
  <c r="H20" i="89"/>
  <c r="E15" i="89"/>
  <c r="E14" i="89"/>
  <c r="E12" i="89"/>
  <c r="E11" i="89"/>
  <c r="I11" i="89" s="1"/>
  <c r="L13" i="89" l="1"/>
  <c r="I13" i="89"/>
  <c r="L12" i="89"/>
  <c r="I12" i="89"/>
  <c r="L14" i="89"/>
  <c r="I14" i="89"/>
  <c r="I15" i="89"/>
  <c r="L11" i="89"/>
  <c r="E7" i="89"/>
  <c r="F15" i="89" s="1"/>
  <c r="K20" i="89"/>
  <c r="K31" i="89"/>
  <c r="K32" i="89"/>
  <c r="K21" i="89"/>
  <c r="K22" i="89"/>
  <c r="K29" i="89"/>
  <c r="K34" i="89"/>
  <c r="K24" i="89"/>
  <c r="K25" i="89"/>
  <c r="K35" i="89"/>
  <c r="H15" i="89"/>
  <c r="K15" i="89" s="1"/>
  <c r="L15" i="89"/>
  <c r="K19" i="89"/>
  <c r="K23" i="89"/>
  <c r="K30" i="89"/>
  <c r="K33" i="89"/>
  <c r="H14" i="89"/>
  <c r="K14" i="89" s="1"/>
  <c r="H10" i="89"/>
  <c r="H12" i="89"/>
  <c r="K12" i="89" s="1"/>
  <c r="H11" i="89"/>
  <c r="H13" i="89"/>
  <c r="K30" i="57248"/>
  <c r="N30" i="57248" s="1"/>
  <c r="K29" i="57248"/>
  <c r="N29" i="57248" s="1"/>
  <c r="K21" i="57248"/>
  <c r="N21" i="57248" s="1"/>
  <c r="K20" i="57248"/>
  <c r="N20" i="57248" s="1"/>
  <c r="I7" i="89" l="1"/>
  <c r="H7" i="89"/>
  <c r="K7" i="89" s="1"/>
  <c r="F19" i="89"/>
  <c r="F20" i="89"/>
  <c r="L7" i="89"/>
  <c r="F29" i="89"/>
  <c r="F27" i="89"/>
  <c r="F9" i="89"/>
  <c r="F35" i="89"/>
  <c r="F30" i="89"/>
  <c r="F34" i="89"/>
  <c r="F31" i="89"/>
  <c r="F32" i="89"/>
  <c r="F33" i="89"/>
  <c r="F17" i="89"/>
  <c r="K10" i="89"/>
  <c r="K13" i="89"/>
  <c r="K11" i="89"/>
  <c r="F25" i="89"/>
  <c r="F21" i="89"/>
  <c r="F14" i="89"/>
  <c r="F24" i="89"/>
  <c r="F10" i="89"/>
  <c r="F23" i="89"/>
  <c r="F12" i="89"/>
  <c r="F22" i="89"/>
  <c r="F13" i="89"/>
  <c r="F11" i="89"/>
  <c r="B18" i="57248"/>
  <c r="C19" i="57248" s="1"/>
  <c r="H18" i="57248"/>
  <c r="B28" i="57248"/>
  <c r="C37" i="57248" s="1"/>
  <c r="H28" i="57248"/>
  <c r="I30" i="57248" l="1"/>
  <c r="I37" i="57248"/>
  <c r="L28" i="57248"/>
  <c r="I32" i="57248"/>
  <c r="I31" i="57248"/>
  <c r="I33" i="57248"/>
  <c r="I34" i="57248"/>
  <c r="I36" i="57248"/>
  <c r="O28" i="57248"/>
  <c r="I35" i="57248"/>
  <c r="I29" i="57248"/>
  <c r="O18" i="57248"/>
  <c r="K18" i="57248"/>
  <c r="I24" i="57248"/>
  <c r="I25" i="57248"/>
  <c r="I26" i="57248"/>
  <c r="H7" i="57248"/>
  <c r="I21" i="57248"/>
  <c r="I23" i="57248"/>
  <c r="I20" i="57248"/>
  <c r="L18" i="57248"/>
  <c r="I22" i="57248"/>
  <c r="I19" i="57248"/>
  <c r="F7" i="89"/>
  <c r="C24" i="57248"/>
  <c r="B7" i="57248"/>
  <c r="C16" i="57248" s="1"/>
  <c r="C34" i="57248"/>
  <c r="C30" i="57248"/>
  <c r="C22" i="57248"/>
  <c r="C20" i="57248"/>
  <c r="C23" i="57248"/>
  <c r="C26" i="57248"/>
  <c r="C21" i="57248"/>
  <c r="C25" i="57248"/>
  <c r="K28" i="57248"/>
  <c r="N28" i="57248" s="1"/>
  <c r="C29" i="57248"/>
  <c r="C28" i="57248" s="1"/>
  <c r="C36" i="57248"/>
  <c r="J6" i="12032"/>
  <c r="K6" i="12032"/>
  <c r="L6" i="12032"/>
  <c r="M6" i="12032"/>
  <c r="N6" i="12032"/>
  <c r="O6" i="12032"/>
  <c r="I28" i="57248" l="1"/>
  <c r="I18" i="57248"/>
  <c r="N18" i="57248"/>
  <c r="K7" i="57248"/>
  <c r="N7" i="57248" s="1"/>
  <c r="O7" i="57248"/>
  <c r="L7" i="57248"/>
  <c r="I13" i="57248"/>
  <c r="I9" i="57248"/>
  <c r="I16" i="57248"/>
  <c r="I14" i="57248"/>
  <c r="I11" i="57248"/>
  <c r="I10" i="57248"/>
  <c r="I15" i="57248"/>
  <c r="I12" i="57248"/>
  <c r="I8" i="57248"/>
  <c r="C18" i="57248"/>
  <c r="C10" i="57248"/>
  <c r="C11" i="57248"/>
  <c r="C12" i="57248"/>
  <c r="C13" i="57248"/>
  <c r="C14" i="57248"/>
  <c r="C15" i="57248"/>
  <c r="I7" i="57248" l="1"/>
  <c r="C8" i="57248"/>
  <c r="J8" i="12032"/>
  <c r="K8" i="12032"/>
  <c r="L8" i="12032"/>
  <c r="M8" i="12032"/>
  <c r="H8" i="12032"/>
  <c r="B27" i="89" l="1"/>
  <c r="L17" i="89"/>
  <c r="C22" i="89"/>
  <c r="C23" i="89"/>
  <c r="L27" i="89" l="1"/>
  <c r="C27" i="89"/>
  <c r="I27" i="89"/>
  <c r="C21" i="89"/>
  <c r="C20" i="89"/>
  <c r="C25" i="89"/>
  <c r="C24" i="89"/>
  <c r="H27" i="89"/>
  <c r="K27" i="89" l="1"/>
  <c r="K17" i="89"/>
</calcChain>
</file>

<file path=xl/sharedStrings.xml><?xml version="1.0" encoding="utf-8"?>
<sst xmlns="http://schemas.openxmlformats.org/spreadsheetml/2006/main" count="415" uniqueCount="241">
  <si>
    <t>Total</t>
  </si>
  <si>
    <t>Puno</t>
  </si>
  <si>
    <t>-</t>
  </si>
  <si>
    <t>Urbana</t>
  </si>
  <si>
    <t>Rural</t>
  </si>
  <si>
    <t>Absoluto</t>
  </si>
  <si>
    <t>%</t>
  </si>
  <si>
    <t xml:space="preserve"> Urbana</t>
  </si>
  <si>
    <t xml:space="preserve"> Rural</t>
  </si>
  <si>
    <t xml:space="preserve">  Red pública dentro de la vivienda</t>
  </si>
  <si>
    <t xml:space="preserve">  Pilón de uso público</t>
  </si>
  <si>
    <t xml:space="preserve">  Camión cisterna u otro similar</t>
  </si>
  <si>
    <t xml:space="preserve">  Pozo</t>
  </si>
  <si>
    <t xml:space="preserve">  Río, acequia, manantial o similar</t>
  </si>
  <si>
    <t xml:space="preserve">  Otro 1/</t>
  </si>
  <si>
    <t>1/  Incluye el solicitarla a los vecinos y otras formas de abastecimiento de agua.</t>
  </si>
  <si>
    <t xml:space="preserve">1/ Incluye a otro tipo de viviendas. </t>
  </si>
  <si>
    <t>Formalización de lotes</t>
  </si>
  <si>
    <t xml:space="preserve">  Total</t>
  </si>
  <si>
    <t>Vivienda en casa de vecindad</t>
  </si>
  <si>
    <t>Choza o cabaña</t>
  </si>
  <si>
    <t>Viviendas particulares</t>
  </si>
  <si>
    <t>Casa independiente</t>
  </si>
  <si>
    <t>Departamento en edificio</t>
  </si>
  <si>
    <t>Vivienda en quinta</t>
  </si>
  <si>
    <t>Vivienda improvisada</t>
  </si>
  <si>
    <t>Otra forma 1/</t>
  </si>
  <si>
    <t>2005</t>
  </si>
  <si>
    <t>2006</t>
  </si>
  <si>
    <t>Vivi-    enda                                termi-nada</t>
  </si>
  <si>
    <t>Fuente: Instituto Nacional de Estadística e Informática - Encuesta Nacional de Hogares.</t>
  </si>
  <si>
    <t xml:space="preserve">                                                                  -</t>
  </si>
  <si>
    <t>Vivienda en                                 construcción</t>
  </si>
  <si>
    <t>Vivienda                                terminada</t>
  </si>
  <si>
    <t xml:space="preserve">       (Porcentaje del total de viviendas particulares)</t>
  </si>
  <si>
    <t xml:space="preserve">         (Títulos de propiedad)</t>
  </si>
  <si>
    <t>Vivi-   enda en                                 construcción</t>
  </si>
  <si>
    <t>Resto del país</t>
  </si>
  <si>
    <t>4. VIVIENDA</t>
  </si>
  <si>
    <t>Fuente:  Instituto Nacional de Estadística e Informática -  Censos Nacionales de Población y Vivienda 2007 y 2017.</t>
  </si>
  <si>
    <t>Local no destinado para habitación humana</t>
  </si>
  <si>
    <t>Fuente:  Instituto Nacional de Estadística e Informática - Censos Nacionales de Población y Vivienda, 2007 y 2017.</t>
  </si>
  <si>
    <t>Casa Independiente</t>
  </si>
  <si>
    <t>Vivienda en casa de vecindad (Callejón, solar o corralón )</t>
  </si>
  <si>
    <t>Acora</t>
  </si>
  <si>
    <t>Amantani</t>
  </si>
  <si>
    <t>Atuncolla</t>
  </si>
  <si>
    <t>Capachica</t>
  </si>
  <si>
    <t>Chucuito</t>
  </si>
  <si>
    <t>Coata</t>
  </si>
  <si>
    <t>Huata</t>
  </si>
  <si>
    <t>Mañazo</t>
  </si>
  <si>
    <t>Paucarcolla</t>
  </si>
  <si>
    <t>Pichacani</t>
  </si>
  <si>
    <t>Plateria</t>
  </si>
  <si>
    <t>San Antonio</t>
  </si>
  <si>
    <t>Tiquillaca</t>
  </si>
  <si>
    <t>Vilque</t>
  </si>
  <si>
    <t>Azángaro</t>
  </si>
  <si>
    <t>Achaya</t>
  </si>
  <si>
    <t>Arapa</t>
  </si>
  <si>
    <t>Asillo</t>
  </si>
  <si>
    <t>Caminaca</t>
  </si>
  <si>
    <t>Chupa</t>
  </si>
  <si>
    <t>José Domingo Choquehuanca</t>
  </si>
  <si>
    <t>Muñani</t>
  </si>
  <si>
    <t>Potoni</t>
  </si>
  <si>
    <t>San José</t>
  </si>
  <si>
    <t>San Juan de Salinas</t>
  </si>
  <si>
    <t>Santiago de Pupuja</t>
  </si>
  <si>
    <t>Tirapata</t>
  </si>
  <si>
    <t>Macusani</t>
  </si>
  <si>
    <t>Ajoyani</t>
  </si>
  <si>
    <t>Ayapata</t>
  </si>
  <si>
    <t>Coasa</t>
  </si>
  <si>
    <t>Corani</t>
  </si>
  <si>
    <t>Crucero</t>
  </si>
  <si>
    <t>Ituata</t>
  </si>
  <si>
    <t>Ollachea</t>
  </si>
  <si>
    <t>Usicayos</t>
  </si>
  <si>
    <t>Juli</t>
  </si>
  <si>
    <t>Desaguadero</t>
  </si>
  <si>
    <t>Huacullani</t>
  </si>
  <si>
    <t>Kelluyo</t>
  </si>
  <si>
    <t>Pisacoma</t>
  </si>
  <si>
    <t>Pomata</t>
  </si>
  <si>
    <t>Zepita</t>
  </si>
  <si>
    <t>Ilave</t>
  </si>
  <si>
    <t>Pilcuyo</t>
  </si>
  <si>
    <t>Santa Rosa</t>
  </si>
  <si>
    <t>Conduriri</t>
  </si>
  <si>
    <t>Huancané</t>
  </si>
  <si>
    <t>Cojata</t>
  </si>
  <si>
    <t>Huatasani</t>
  </si>
  <si>
    <t>Inchupalla</t>
  </si>
  <si>
    <t>Pusi</t>
  </si>
  <si>
    <t>Rosaspata</t>
  </si>
  <si>
    <t>Taraco</t>
  </si>
  <si>
    <t>Vilque Chico</t>
  </si>
  <si>
    <t>Lampa</t>
  </si>
  <si>
    <t>Cabanilla</t>
  </si>
  <si>
    <t>Calapuja</t>
  </si>
  <si>
    <t>Nicasio</t>
  </si>
  <si>
    <t>Ocuviri</t>
  </si>
  <si>
    <t>Palca</t>
  </si>
  <si>
    <t>Santa Lucia</t>
  </si>
  <si>
    <t>Vilavila</t>
  </si>
  <si>
    <t>Ayaviri</t>
  </si>
  <si>
    <t>Antauta</t>
  </si>
  <si>
    <t>Cupi</t>
  </si>
  <si>
    <t>Llalli</t>
  </si>
  <si>
    <t>Nuñoa</t>
  </si>
  <si>
    <t>Orurillo</t>
  </si>
  <si>
    <t>Umachiri</t>
  </si>
  <si>
    <t>Moho</t>
  </si>
  <si>
    <t>Conima</t>
  </si>
  <si>
    <t>Huayrapata</t>
  </si>
  <si>
    <t>Tilali</t>
  </si>
  <si>
    <t>Putina</t>
  </si>
  <si>
    <t>Ananea</t>
  </si>
  <si>
    <t>Pedro Vilca Apaza</t>
  </si>
  <si>
    <t>Quilcapuncu</t>
  </si>
  <si>
    <t>Sina</t>
  </si>
  <si>
    <t>Juliaca</t>
  </si>
  <si>
    <t>Cabana</t>
  </si>
  <si>
    <t>Cabanillas</t>
  </si>
  <si>
    <t>Caracoto</t>
  </si>
  <si>
    <t>San Miguel</t>
  </si>
  <si>
    <t>Sandia</t>
  </si>
  <si>
    <t>Cuyocuyo</t>
  </si>
  <si>
    <t>Limbani</t>
  </si>
  <si>
    <t>Patambuco</t>
  </si>
  <si>
    <t>Phara</t>
  </si>
  <si>
    <t>Quiaca</t>
  </si>
  <si>
    <t>San Juan del Oro</t>
  </si>
  <si>
    <t>Yanahuaya</t>
  </si>
  <si>
    <t>Alto Inambari</t>
  </si>
  <si>
    <t>San Pedro de Putina Punco</t>
  </si>
  <si>
    <t>Yunguyo</t>
  </si>
  <si>
    <t>Anapia</t>
  </si>
  <si>
    <t>Copani</t>
  </si>
  <si>
    <t>Cuturapi</t>
  </si>
  <si>
    <t>Ollaraya</t>
  </si>
  <si>
    <t>Tinicachi</t>
  </si>
  <si>
    <t>Unicachi</t>
  </si>
  <si>
    <t>Provincia de Puno</t>
  </si>
  <si>
    <t>Provincia de Azángaro</t>
  </si>
  <si>
    <t>Provincia de Carabaya</t>
  </si>
  <si>
    <t>Provincia de Chucuito</t>
  </si>
  <si>
    <t>Provincia de El Collao</t>
  </si>
  <si>
    <t>Provincia de Huancané</t>
  </si>
  <si>
    <t>Provincia de Lampa</t>
  </si>
  <si>
    <t>Provincia de Melgar</t>
  </si>
  <si>
    <t>Provincia de Moho</t>
  </si>
  <si>
    <t>Provincia de San Antonio de Putina</t>
  </si>
  <si>
    <t>Provincia de San Román</t>
  </si>
  <si>
    <t>Provincia de Sandia</t>
  </si>
  <si>
    <t>Provincia de Yunguyo</t>
  </si>
  <si>
    <t>Continúa...</t>
  </si>
  <si>
    <t>Fuente:  Ministerio de Vivienda, Construcción y Saneamiento - Fondo MIVIVIENDA. Unidad de Estadística.</t>
  </si>
  <si>
    <t>Capaso</t>
  </si>
  <si>
    <t>Viviendas colectivas  1/</t>
  </si>
  <si>
    <t>Fuente: Instituto Nacional de Estadística e Informática-Encuesta Nacional de Programas Presupuestales.</t>
  </si>
  <si>
    <t>Alquilada</t>
  </si>
  <si>
    <t>Propia, totalmente pagada</t>
  </si>
  <si>
    <t>Propia, por invasión</t>
  </si>
  <si>
    <t>Propia, comprándola a plazos</t>
  </si>
  <si>
    <t>Cedida por el centro de trabajo</t>
  </si>
  <si>
    <t>Cedida por otro hogar o institución</t>
  </si>
  <si>
    <t>1/ Comprende anticresis.</t>
  </si>
  <si>
    <t xml:space="preserve">      (Porcentaje del total de viviendas particulares)</t>
  </si>
  <si>
    <t xml:space="preserve"> Puno</t>
  </si>
  <si>
    <t xml:space="preserve">  Red pública fuera de la vivienda 
  pero dentro de la edificación </t>
  </si>
  <si>
    <t>Fuente: Organismo de Formalización de la Propiedad Informal (COFOPRI).</t>
  </si>
  <si>
    <t>San Antón</t>
  </si>
  <si>
    <t>San Gabán</t>
  </si>
  <si>
    <t>Samán</t>
  </si>
  <si>
    <t>Macarí</t>
  </si>
  <si>
    <t>Pucará</t>
  </si>
  <si>
    <t>Paratía</t>
  </si>
  <si>
    <t xml:space="preserve"> -</t>
  </si>
  <si>
    <t>Fuente: Instituto Nacional de Estadística e Informática - Peru. Compendio Estadístico 2022.</t>
  </si>
  <si>
    <t>Compendio Nacional nov-2022</t>
  </si>
  <si>
    <t xml:space="preserve">4.5   PUNO: VIVIENDAS PARTICULARES DE LADRILLO O BLOQUE DE CEMENTO EN LAS PAREDES EXTERIORES, </t>
  </si>
  <si>
    <t>4.2  PUNO: VIVIENDAS PARTICULARES CENSADAS POR TIPO DE VIVIENDA SEGÚN PROVINCIA Y DISTRITO, 2017</t>
  </si>
  <si>
    <t xml:space="preserve"> 4.6  PUNO: VIVIENDAS PARTICULARES CON PAREDES EXTERIORES DE LADRILLO O BLOQUE DE CEMENTO,  SEGÚN </t>
  </si>
  <si>
    <t>Total país</t>
  </si>
  <si>
    <t>Provincia  / 
Distrito</t>
  </si>
  <si>
    <t xml:space="preserve">      (Porcentaje respecto del total de viviendas propias)</t>
  </si>
  <si>
    <t>4.8  PUNO: VIVIENDAS PARTICULARES CON TECHO DE CONCRETO ARMADO, SEGÚN ÁMBITO  GEOGRÁFICO,</t>
  </si>
  <si>
    <t xml:space="preserve">        (Porcentaje del total de hogares)</t>
  </si>
  <si>
    <t xml:space="preserve">        (Porcentaje del total de viviendas)</t>
  </si>
  <si>
    <t xml:space="preserve">        (Número de títulos de propiedad)</t>
  </si>
  <si>
    <t>4.14  PUNO: OTORGAMIENTO DE TÍTULOS DE PROPIEDAD EN ASENTAMIENTOS HUMANOS Y OTRAS POSESIONES</t>
  </si>
  <si>
    <t xml:space="preserve">4.15  PUNO: FORMALIZACIÓN DE LOTES EN URBANIZACIONES POPULARES, SEGÚN ÁMBITO GEOGRÁFICO, </t>
  </si>
  <si>
    <t xml:space="preserve">        (Número de lotes)</t>
  </si>
  <si>
    <t xml:space="preserve">4.16  PUNO:  OTORGAMIENTO DE TÍTULOS DE PROPIEDAD EN URBANIZACIONES POPULARES, SEGÚN </t>
  </si>
  <si>
    <t xml:space="preserve">4.11  PUNO: HOGARES QUE RESIDEN EN VIVIENDAS PARTICULARES QUE TIENEN RED PÚBLICA DE ALCANTARILLADO, </t>
  </si>
  <si>
    <t>Conclusión.</t>
  </si>
  <si>
    <t>4.3  PUNO: VIVIENDAS PROPIAS CON TÍTULO DE PROPIEDAD, SEGÚN ÁMBITO GEOGRÁFICO, 2014 - 2023</t>
  </si>
  <si>
    <t>4.4   PERÚ: VIVIENDAS PARTICULARES, SEGÚN CONDICIÓN DE TENENCIA, 2014 - 2023</t>
  </si>
  <si>
    <t xml:space="preserve">        SEGÚN ÁMBITO GEOGRÁFICO, 2014 - 2023</t>
  </si>
  <si>
    <t>4.7  PUNO: VIVIENDAS PARTICULARES CON PISO DE CEMENTO, SEGÚN ÁMBITO  GEOGRÁFICO, 2014 - 2023</t>
  </si>
  <si>
    <t xml:space="preserve">       2014 - 2023</t>
  </si>
  <si>
    <t>4.13  PUNO: FORMALIZACIÓN DE LOTES EN ASENTAMIENTOS HUMANOS, SEGÚN ÁMBITO GEOGRÁFICO, 2014 - 2023</t>
  </si>
  <si>
    <t xml:space="preserve">         2014 - 2023</t>
  </si>
  <si>
    <t xml:space="preserve">         ÁMBITO GEOGRÁFICO, 2014 - 2023</t>
  </si>
  <si>
    <t>Fuente: Instituto Nacional de Estadística e Informática - Peru. Compendio Estadístico 2023.</t>
  </si>
  <si>
    <t>4.17  PUNO: VIVIENDAS FINANCIADAS POR EL FONDO MIVIVIENDA, SEGÚN ÁMBITO GEOGRÁFICO, 2016 - 2023</t>
  </si>
  <si>
    <t>4.10  PUNO: HOGARES QUE SE ABASTECEN DE AGUA MEDIANTE RED PÚBLICA, SEGÚN ÁMBITO GEOGRÁFICO, 2016 - 2023</t>
  </si>
  <si>
    <t xml:space="preserve">        SEGÚN ÁMBITO GEOGRÁFICO, 2016-2023</t>
  </si>
  <si>
    <t>4.12  PUNO: DISPONIBILIDAD  DE  ALUMBRADO  ELÉCTRICO DE LA RED  PÚBLICA EN VIVIENDAS  PARTICULARES,
        SEGÚN ÁMBITO GEOGRÁFICO, 2016 - 2023</t>
  </si>
  <si>
    <t>Área de Residencia</t>
  </si>
  <si>
    <t>Incremento Intercensal</t>
  </si>
  <si>
    <t>Incremento Anual</t>
  </si>
  <si>
    <t>Tasa de Creci-miento Promedio Anual</t>
  </si>
  <si>
    <t>Departamento en Edificio</t>
  </si>
  <si>
    <t>Vivienda en Quinta</t>
  </si>
  <si>
    <t>Vivienda en Casa de Vecindad (Callejón, Solar o Corralón )</t>
  </si>
  <si>
    <t>Choza o Cabaña</t>
  </si>
  <si>
    <t>Vivienda Improvisada</t>
  </si>
  <si>
    <t>Local no Destinado para Habitación Humana</t>
  </si>
  <si>
    <t>Ámbito Geográfico</t>
  </si>
  <si>
    <t>Condición de Tenencia</t>
  </si>
  <si>
    <t xml:space="preserve">        ÁMBITO  GEOGRÁFICO, 2014 - 2023</t>
  </si>
  <si>
    <t>Incre-mento Anual</t>
  </si>
  <si>
    <t xml:space="preserve"> Tipo de Abastecimiento de Agua</t>
  </si>
  <si>
    <t>Vivienda en                                 Construcción</t>
  </si>
  <si>
    <t>Vivienda                                Terminada</t>
  </si>
  <si>
    <t>4.1  PUNO: VIVIENDAS PARTICULARES COLECTIVAS CENSADAS  Y TASA DE CRECIMIENTO PROMEDIO ANUAL, 
      SEGÚN ÁREA DE RESIDENCIA, 2007 Y 2017</t>
  </si>
  <si>
    <t>4.9  PUNO: VIVIENDAS PARTICULARES CON OCUPANTES PRESENTES, SEGÚN TIPO DE ABASTECIMIENTO DE AGUA Y 
      ÁREA DE RESIDENCIA, 2007 Y 2017</t>
  </si>
  <si>
    <t>Tasa de Crecimiento Promedio Anual</t>
  </si>
  <si>
    <t xml:space="preserve">Fuente: Instituo Nacional de Estadística e Informática - Censos Nacionales 2017: XII de Población, VII de Vivienda y III de 
              </t>
  </si>
  <si>
    <t xml:space="preserve">              Comunidades Indígenas.</t>
  </si>
  <si>
    <r>
      <rPr>
        <b/>
        <sz val="7"/>
        <rFont val="Arial Narrow"/>
        <family val="2"/>
      </rPr>
      <t>Nota:</t>
    </r>
    <r>
      <rPr>
        <sz val="7"/>
        <rFont val="Arial Narrow"/>
        <family val="2"/>
      </rPr>
      <t xml:space="preserve">  Red pública es cuando existe conexión instalada por tuberías dentro de la vivienda, o fuera de la vivienda pero dentro del edificio y pilón </t>
    </r>
  </si>
  <si>
    <t xml:space="preserve">                de uso público.</t>
  </si>
  <si>
    <r>
      <rPr>
        <b/>
        <sz val="7"/>
        <rFont val="Arial Narrow"/>
        <family val="2"/>
      </rPr>
      <t xml:space="preserve">Nota: </t>
    </r>
    <r>
      <rPr>
        <sz val="7"/>
        <rFont val="Arial Narrow"/>
        <family val="2"/>
      </rPr>
      <t>A partir del año 2017  se incluye los tipos de posesión informal que comprenden: Asentamiento Humano, Asentamiento Poblacional, 
                Agrupación Familiar, Agrupación Vecinal, Asentamiento Urbano Municipal, Asociación de Agricultores, Asociación de Propietarios, 
              Asociación de Vivienda, Asociación Pro-Vivienda, Asociación Vecinal, Centro Poblado, Centro Urbano Informal, Conjunto 
               Habitacional, Cooperativa de Vivienda, Habilitación Urbana, Posesión Informal, Pueblo Tradicional, Pueblo Joven y Programa de</t>
    </r>
  </si>
  <si>
    <t xml:space="preserve">               Adjudicación de Lotes.</t>
  </si>
  <si>
    <r>
      <t xml:space="preserve">Nota: </t>
    </r>
    <r>
      <rPr>
        <sz val="7"/>
        <rFont val="Arial Narrow"/>
        <family val="2"/>
      </rPr>
      <t>Diversas causas  como  la  ubicación  en  zonas  cada  vez  más  alejadas del ámbito de intervención, han dificultado las acciones 
              formalización de predios rurales reflejándose en la disminución de títulos  rurales inscritos a partir del año 2010.</t>
    </r>
  </si>
  <si>
    <t xml:space="preserve">        (Porcentaje del total de viviendas particulares)</t>
  </si>
  <si>
    <t xml:space="preserve">        INFORMALES, SEGÚN ÁMBITO GEOGRÁFICO, 2014 - 2023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</si>
</sst>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_ * #,##0_ ;_ * \-#,##0_ ;_ * &quot;-&quot;_ ;_ @_ "/>
    <numFmt numFmtId="165" formatCode="_ * #,##0.00_ ;_ * \-#,##0.00_ ;_ * &quot;-&quot;??_ ;_ @_ "/>
    <numFmt numFmtId="166" formatCode="#\ ##0"/>
    <numFmt numFmtId="167" formatCode="0.0"/>
    <numFmt numFmtId="168" formatCode="#\ ###\ ##0"/>
    <numFmt numFmtId="169" formatCode="#,##0.0"/>
    <numFmt numFmtId="170" formatCode="#.##0.0"/>
    <numFmt numFmtId="171" formatCode="#\ ##0&quot;&quot;"/>
    <numFmt numFmtId="172" formatCode=".\ ####\ ##00;0.0"/>
    <numFmt numFmtId="173" formatCode="_ * #,##0.0_ ;_ * \-#,##0.0_ ;_ * &quot;-&quot;??_ ;_ @_ "/>
    <numFmt numFmtId="174" formatCode="0.0&quot;&quot;"/>
    <numFmt numFmtId="175" formatCode="###\ ###\ ###"/>
    <numFmt numFmtId="176" formatCode="0.0%"/>
    <numFmt numFmtId="177" formatCode="##\ ###\ ###\ ###\ ##0"/>
    <numFmt numFmtId="178" formatCode="0&quot;     &quot;"/>
    <numFmt numFmtId="179" formatCode="#\ ###\ ##0;;&quot;-&quot;"/>
    <numFmt numFmtId="180" formatCode="#\ ###\ ###;\-#\ ###\ ###;&quot;-&quot;"/>
    <numFmt numFmtId="181" formatCode="###.##\ ###"/>
  </numFmts>
  <fonts count="40">
    <font>
      <sz val="8"/>
      <name val="Arial Narrow"/>
      <family val="2"/>
    </font>
    <font>
      <sz val="11"/>
      <color theme="1"/>
      <name val="Calibri"/>
      <family val="2"/>
      <scheme val="minor"/>
    </font>
    <font>
      <sz val="10"/>
      <name val="Arial"/>
      <family val="2"/>
    </font>
    <font>
      <sz val="8"/>
      <name val="Arial"/>
      <family val="2"/>
    </font>
    <font>
      <sz val="7"/>
      <name val="Arial"/>
      <family val="2"/>
    </font>
    <font>
      <sz val="10"/>
      <name val="Arial Narrow"/>
      <family val="2"/>
    </font>
    <font>
      <b/>
      <sz val="8"/>
      <name val="Arial Narrow"/>
      <family val="2"/>
    </font>
    <font>
      <b/>
      <sz val="9"/>
      <name val="Arial Narrow"/>
      <family val="2"/>
    </font>
    <font>
      <sz val="8"/>
      <name val="Arial Narrow"/>
      <family val="2"/>
    </font>
    <font>
      <b/>
      <sz val="10"/>
      <name val="Arial Narrow"/>
      <family val="2"/>
    </font>
    <font>
      <sz val="9"/>
      <name val="Arial Narrow"/>
      <family val="2"/>
    </font>
    <font>
      <sz val="8"/>
      <name val="Arial"/>
      <family val="2"/>
    </font>
    <font>
      <sz val="7"/>
      <name val="Arial Narrow"/>
      <family val="2"/>
    </font>
    <font>
      <b/>
      <sz val="9"/>
      <color indexed="62"/>
      <name val="Arial Narrow"/>
      <family val="2"/>
    </font>
    <font>
      <sz val="8"/>
      <color indexed="8"/>
      <name val="Arial Narrow"/>
      <family val="2"/>
    </font>
    <font>
      <sz val="10"/>
      <name val="Arial"/>
      <family val="2"/>
    </font>
    <font>
      <b/>
      <sz val="7"/>
      <name val="Arial Narrow"/>
      <family val="2"/>
    </font>
    <font>
      <sz val="12"/>
      <name val="Arial"/>
      <family val="2"/>
    </font>
    <font>
      <sz val="7.5"/>
      <name val="Arial Narrow"/>
      <family val="2"/>
    </font>
    <font>
      <sz val="9"/>
      <color indexed="10"/>
      <name val="Geneva"/>
      <family val="2"/>
    </font>
    <font>
      <sz val="10"/>
      <name val="Times New Roman"/>
      <family val="1"/>
    </font>
    <font>
      <sz val="6"/>
      <name val="Helv"/>
    </font>
    <font>
      <i/>
      <sz val="6"/>
      <name val="Helv"/>
    </font>
    <font>
      <b/>
      <i/>
      <sz val="8"/>
      <name val="Helv"/>
    </font>
    <font>
      <u/>
      <sz val="8"/>
      <color theme="10"/>
      <name val="Arial Narrow"/>
      <family val="2"/>
    </font>
    <font>
      <b/>
      <sz val="12"/>
      <color theme="0"/>
      <name val="Arial"/>
      <family val="2"/>
    </font>
    <font>
      <sz val="8"/>
      <color rgb="FF000000"/>
      <name val="Arial Narrow"/>
      <family val="2"/>
    </font>
    <font>
      <b/>
      <sz val="8"/>
      <color rgb="FF000000"/>
      <name val="Arial Narrow"/>
      <family val="2"/>
    </font>
    <font>
      <sz val="8"/>
      <color rgb="FFFF0000"/>
      <name val="Arial Narrow"/>
      <family val="2"/>
    </font>
    <font>
      <u/>
      <sz val="11"/>
      <color theme="10"/>
      <name val="Arial Narrow"/>
      <family val="2"/>
    </font>
    <font>
      <sz val="10"/>
      <color theme="1"/>
      <name val="Arial"/>
      <family val="2"/>
    </font>
    <font>
      <sz val="8"/>
      <name val="Arial"/>
      <family val="2"/>
      <charset val="1"/>
    </font>
    <font>
      <b/>
      <sz val="8"/>
      <name val="Arial"/>
      <family val="2"/>
      <charset val="1"/>
    </font>
    <font>
      <sz val="10"/>
      <name val="Arial"/>
      <family val="2"/>
      <charset val="1"/>
    </font>
    <font>
      <sz val="11"/>
      <color rgb="FF000000"/>
      <name val="Calibri"/>
      <family val="2"/>
      <charset val="1"/>
    </font>
    <font>
      <u/>
      <sz val="8"/>
      <color rgb="FF00CCFF"/>
      <name val="Arial Narrow"/>
      <family val="2"/>
    </font>
    <font>
      <sz val="8"/>
      <color theme="0" tint="-4.9989318521683403E-2"/>
      <name val="Arial Narrow"/>
      <family val="2"/>
    </font>
    <font>
      <b/>
      <sz val="8"/>
      <color theme="0" tint="-4.9989318521683403E-2"/>
      <name val="Arial Narrow"/>
      <family val="2"/>
    </font>
    <font>
      <sz val="11"/>
      <name val="Arial Narrow"/>
      <family val="2"/>
    </font>
    <font>
      <u/>
      <sz val="10"/>
      <color theme="10"/>
      <name val="Arial Narrow"/>
      <family val="2"/>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3"/>
        <bgColor indexed="64"/>
      </patternFill>
    </fill>
    <fill>
      <patternFill patternType="solid">
        <fgColor rgb="FFFFFFFF"/>
        <bgColor indexed="64"/>
      </patternFill>
    </fill>
  </fills>
  <borders count="23">
    <border>
      <left/>
      <right/>
      <top/>
      <bottom/>
      <diagonal/>
    </border>
    <border>
      <left/>
      <right/>
      <top style="thin">
        <color indexed="49"/>
      </top>
      <bottom style="thin">
        <color indexed="49"/>
      </bottom>
      <diagonal/>
    </border>
    <border>
      <left/>
      <right/>
      <top/>
      <bottom style="thin">
        <color indexed="49"/>
      </bottom>
      <diagonal/>
    </border>
    <border>
      <left/>
      <right/>
      <top style="thin">
        <color indexed="49"/>
      </top>
      <bottom/>
      <diagonal/>
    </border>
    <border>
      <left/>
      <right style="thick">
        <color indexed="49"/>
      </right>
      <top/>
      <bottom/>
      <diagonal/>
    </border>
    <border>
      <left/>
      <right style="thick">
        <color indexed="49"/>
      </right>
      <top/>
      <bottom style="thin">
        <color indexed="49"/>
      </bottom>
      <diagonal/>
    </border>
    <border>
      <left/>
      <right style="thick">
        <color indexed="49"/>
      </right>
      <top style="thin">
        <color indexed="49"/>
      </top>
      <bottom/>
      <diagonal/>
    </border>
    <border>
      <left style="thick">
        <color indexed="49"/>
      </left>
      <right/>
      <top style="thin">
        <color indexed="49"/>
      </top>
      <bottom style="thin">
        <color indexed="49"/>
      </bottom>
      <diagonal/>
    </border>
    <border>
      <left style="thick">
        <color indexed="49"/>
      </left>
      <right/>
      <top/>
      <bottom style="thin">
        <color indexed="49"/>
      </bottom>
      <diagonal/>
    </border>
    <border>
      <left/>
      <right style="thick">
        <color rgb="FF33CCCC"/>
      </right>
      <top style="thin">
        <color rgb="FF33CCCC"/>
      </top>
      <bottom/>
      <diagonal/>
    </border>
    <border>
      <left/>
      <right/>
      <top/>
      <bottom style="thin">
        <color rgb="FF33CCCC"/>
      </bottom>
      <diagonal/>
    </border>
    <border>
      <left style="thick">
        <color rgb="FF33CCCC"/>
      </left>
      <right/>
      <top/>
      <bottom style="thin">
        <color rgb="FF33CCCC"/>
      </bottom>
      <diagonal/>
    </border>
    <border>
      <left/>
      <right style="thick">
        <color rgb="FF33CCCC"/>
      </right>
      <top/>
      <bottom/>
      <diagonal/>
    </border>
    <border>
      <left/>
      <right style="thick">
        <color rgb="FF33CCCC"/>
      </right>
      <top/>
      <bottom style="thin">
        <color rgb="FF33CCCC"/>
      </bottom>
      <diagonal/>
    </border>
    <border>
      <left/>
      <right/>
      <top style="thin">
        <color rgb="FF33CCCC"/>
      </top>
      <bottom/>
      <diagonal/>
    </border>
    <border>
      <left/>
      <right/>
      <top style="thin">
        <color rgb="FF33CCCC"/>
      </top>
      <bottom style="thin">
        <color rgb="FF33CCCC"/>
      </bottom>
      <diagonal/>
    </border>
    <border>
      <left/>
      <right/>
      <top/>
      <bottom style="thin">
        <color indexed="64"/>
      </bottom>
      <diagonal/>
    </border>
    <border>
      <left style="thick">
        <color rgb="FF33CCCC"/>
      </left>
      <right/>
      <top/>
      <bottom/>
      <diagonal/>
    </border>
    <border>
      <left style="thick">
        <color rgb="FF33CCCC"/>
      </left>
      <right/>
      <top style="thin">
        <color rgb="FF33CCCC"/>
      </top>
      <bottom style="thin">
        <color rgb="FF33CCCC"/>
      </bottom>
      <diagonal/>
    </border>
    <border>
      <left/>
      <right style="thick">
        <color indexed="49"/>
      </right>
      <top style="thin">
        <color rgb="FF33CCCC"/>
      </top>
      <bottom/>
      <diagonal/>
    </border>
    <border>
      <left style="thick">
        <color rgb="FF33CCCC"/>
      </left>
      <right/>
      <top style="thin">
        <color rgb="FF33CCCC"/>
      </top>
      <bottom/>
      <diagonal/>
    </border>
    <border>
      <left style="thick">
        <color indexed="49"/>
      </left>
      <right/>
      <top style="thin">
        <color rgb="FF33CCCC"/>
      </top>
      <bottom style="thin">
        <color rgb="FF33CCCC"/>
      </bottom>
      <diagonal/>
    </border>
    <border>
      <left style="thick">
        <color rgb="FF33CCCC"/>
      </left>
      <right/>
      <top style="thin">
        <color indexed="49"/>
      </top>
      <bottom/>
      <diagonal/>
    </border>
  </borders>
  <cellStyleXfs count="37">
    <xf numFmtId="0" fontId="0" fillId="0" borderId="0"/>
    <xf numFmtId="165" fontId="2" fillId="0" borderId="0" applyFont="0" applyFill="0" applyBorder="0" applyAlignment="0" applyProtection="0"/>
    <xf numFmtId="0" fontId="15" fillId="0" borderId="0"/>
    <xf numFmtId="0" fontId="17" fillId="0" borderId="0"/>
    <xf numFmtId="0" fontId="2" fillId="0" borderId="0"/>
    <xf numFmtId="0" fontId="2" fillId="0" borderId="0"/>
    <xf numFmtId="0" fontId="2" fillId="0" borderId="0"/>
    <xf numFmtId="0" fontId="2" fillId="0" borderId="0"/>
    <xf numFmtId="0" fontId="2" fillId="0" borderId="0"/>
    <xf numFmtId="0" fontId="16" fillId="2" borderId="0">
      <alignment vertical="center"/>
    </xf>
    <xf numFmtId="0" fontId="2" fillId="0" borderId="0"/>
    <xf numFmtId="0" fontId="19" fillId="0" borderId="0"/>
    <xf numFmtId="0" fontId="2" fillId="0" borderId="0"/>
    <xf numFmtId="0" fontId="2" fillId="0" borderId="0"/>
    <xf numFmtId="0" fontId="20" fillId="0" borderId="0"/>
    <xf numFmtId="4" fontId="21" fillId="0" borderId="16" applyBorder="0"/>
    <xf numFmtId="3" fontId="21" fillId="0" borderId="16" applyBorder="0"/>
    <xf numFmtId="0" fontId="22" fillId="0" borderId="16" applyBorder="0">
      <alignment horizontal="center"/>
    </xf>
    <xf numFmtId="0" fontId="22" fillId="0" borderId="0"/>
    <xf numFmtId="0" fontId="23" fillId="0" borderId="16" applyBorder="0"/>
    <xf numFmtId="0" fontId="2" fillId="0" borderId="0" applyProtection="0"/>
    <xf numFmtId="0" fontId="24" fillId="0" borderId="0" applyNumberFormat="0" applyFill="0" applyBorder="0" applyAlignment="0" applyProtection="0"/>
    <xf numFmtId="0" fontId="1" fillId="0" borderId="0"/>
    <xf numFmtId="9" fontId="8" fillId="0" borderId="0" applyFont="0" applyFill="0" applyBorder="0" applyAlignment="0" applyProtection="0"/>
    <xf numFmtId="0" fontId="2" fillId="0" borderId="0"/>
    <xf numFmtId="0" fontId="2" fillId="0" borderId="0" applyNumberFormat="0" applyFill="0" applyBorder="0" applyAlignment="0" applyProtection="0"/>
    <xf numFmtId="0" fontId="2" fillId="0" borderId="0"/>
    <xf numFmtId="0" fontId="30" fillId="0" borderId="0"/>
    <xf numFmtId="0" fontId="2" fillId="0" borderId="0"/>
    <xf numFmtId="0" fontId="33" fillId="0" borderId="0"/>
    <xf numFmtId="0" fontId="34" fillId="0" borderId="0"/>
    <xf numFmtId="0" fontId="33" fillId="0" borderId="0"/>
    <xf numFmtId="0" fontId="2" fillId="0" borderId="0"/>
    <xf numFmtId="0" fontId="2" fillId="0" borderId="0"/>
    <xf numFmtId="0" fontId="2" fillId="0" borderId="0"/>
    <xf numFmtId="0" fontId="2" fillId="0" borderId="0"/>
    <xf numFmtId="0" fontId="2" fillId="0" borderId="0"/>
  </cellStyleXfs>
  <cellXfs count="427">
    <xf numFmtId="0" fontId="0" fillId="0" borderId="0" xfId="0"/>
    <xf numFmtId="0" fontId="8" fillId="0" borderId="0" xfId="0" applyFont="1"/>
    <xf numFmtId="0" fontId="8" fillId="2" borderId="0" xfId="0" applyFont="1" applyFill="1" applyAlignment="1">
      <alignment vertical="center"/>
    </xf>
    <xf numFmtId="167" fontId="6" fillId="2" borderId="0" xfId="0" applyNumberFormat="1" applyFont="1" applyFill="1" applyAlignment="1">
      <alignment vertical="center"/>
    </xf>
    <xf numFmtId="0" fontId="6" fillId="2" borderId="0" xfId="0" applyFont="1" applyFill="1" applyAlignment="1">
      <alignment vertical="center"/>
    </xf>
    <xf numFmtId="0" fontId="5" fillId="2" borderId="0" xfId="0" applyFont="1" applyFill="1" applyAlignment="1">
      <alignment vertical="center"/>
    </xf>
    <xf numFmtId="0" fontId="12" fillId="2" borderId="0" xfId="0" applyFont="1" applyFill="1" applyAlignment="1">
      <alignment vertical="center"/>
    </xf>
    <xf numFmtId="168" fontId="6" fillId="2" borderId="0" xfId="0" applyNumberFormat="1" applyFont="1" applyFill="1" applyAlignment="1">
      <alignment horizontal="right" vertical="center" wrapText="1"/>
    </xf>
    <xf numFmtId="168" fontId="6" fillId="2" borderId="0" xfId="0" applyNumberFormat="1" applyFont="1" applyFill="1" applyAlignment="1">
      <alignment horizontal="right" vertical="center"/>
    </xf>
    <xf numFmtId="167" fontId="6" fillId="2" borderId="0" xfId="0" applyNumberFormat="1" applyFont="1" applyFill="1" applyAlignment="1">
      <alignment horizontal="right" vertical="center"/>
    </xf>
    <xf numFmtId="0" fontId="6" fillId="2" borderId="0" xfId="0" applyFont="1" applyFill="1" applyAlignment="1">
      <alignment horizontal="right" vertical="center"/>
    </xf>
    <xf numFmtId="0" fontId="5" fillId="2" borderId="2" xfId="0" applyFont="1" applyFill="1" applyBorder="1" applyAlignment="1">
      <alignment vertical="center"/>
    </xf>
    <xf numFmtId="169" fontId="6" fillId="2" borderId="0" xfId="0" applyNumberFormat="1" applyFont="1" applyFill="1" applyAlignment="1">
      <alignment horizontal="right" vertical="center"/>
    </xf>
    <xf numFmtId="0" fontId="12" fillId="2" borderId="0" xfId="0" applyFont="1" applyFill="1" applyAlignment="1">
      <alignment vertical="center" wrapText="1"/>
    </xf>
    <xf numFmtId="0" fontId="12" fillId="2" borderId="0" xfId="0" applyFont="1" applyFill="1"/>
    <xf numFmtId="168" fontId="14" fillId="2" borderId="0" xfId="0" applyNumberFormat="1" applyFont="1" applyFill="1" applyAlignment="1">
      <alignment horizontal="right" vertical="center"/>
    </xf>
    <xf numFmtId="0" fontId="6" fillId="2" borderId="4" xfId="0" applyFont="1" applyFill="1" applyBorder="1" applyAlignment="1">
      <alignment vertical="center" wrapText="1"/>
    </xf>
    <xf numFmtId="0" fontId="6" fillId="2" borderId="4" xfId="0" applyFont="1" applyFill="1" applyBorder="1" applyAlignment="1">
      <alignment vertical="center"/>
    </xf>
    <xf numFmtId="0" fontId="6" fillId="2" borderId="4" xfId="0" applyFont="1" applyFill="1" applyBorder="1" applyAlignment="1">
      <alignment horizontal="left" vertical="center"/>
    </xf>
    <xf numFmtId="0" fontId="6" fillId="0" borderId="0" xfId="0" applyFont="1"/>
    <xf numFmtId="0" fontId="8" fillId="0" borderId="0" xfId="0" applyFont="1" applyAlignment="1">
      <alignment vertical="center"/>
    </xf>
    <xf numFmtId="0" fontId="4" fillId="0" borderId="0" xfId="0" applyFont="1"/>
    <xf numFmtId="0" fontId="6" fillId="2" borderId="1" xfId="0" applyFont="1" applyFill="1" applyBorder="1" applyAlignment="1">
      <alignment horizontal="right" vertical="center"/>
    </xf>
    <xf numFmtId="0" fontId="12" fillId="0" borderId="0" xfId="0" applyFont="1" applyAlignment="1">
      <alignment vertical="center"/>
    </xf>
    <xf numFmtId="0" fontId="6" fillId="2" borderId="1" xfId="0" applyFont="1" applyFill="1" applyBorder="1" applyAlignment="1">
      <alignment horizontal="right" vertical="center" wrapText="1"/>
    </xf>
    <xf numFmtId="0" fontId="6" fillId="2" borderId="2" xfId="0" applyFont="1" applyFill="1" applyBorder="1" applyAlignment="1">
      <alignment vertical="center" wrapText="1"/>
    </xf>
    <xf numFmtId="168" fontId="12" fillId="2" borderId="0" xfId="0" applyNumberFormat="1" applyFont="1" applyFill="1"/>
    <xf numFmtId="167" fontId="12" fillId="2" borderId="0" xfId="0" applyNumberFormat="1" applyFont="1" applyFill="1"/>
    <xf numFmtId="168" fontId="12" fillId="2" borderId="0" xfId="0" applyNumberFormat="1" applyFont="1" applyFill="1" applyAlignment="1">
      <alignment horizontal="right"/>
    </xf>
    <xf numFmtId="0" fontId="6" fillId="2" borderId="3" xfId="0" applyFont="1" applyFill="1" applyBorder="1" applyAlignment="1">
      <alignment horizontal="center" wrapText="1"/>
    </xf>
    <xf numFmtId="0" fontId="6" fillId="2" borderId="0" xfId="0" applyFont="1" applyFill="1" applyAlignment="1">
      <alignment horizontal="center" wrapText="1"/>
    </xf>
    <xf numFmtId="0" fontId="6" fillId="2" borderId="2" xfId="0" applyFont="1" applyFill="1" applyBorder="1" applyAlignment="1">
      <alignment horizontal="center" vertical="center"/>
    </xf>
    <xf numFmtId="0" fontId="16" fillId="2" borderId="0" xfId="0" applyFont="1" applyFill="1" applyAlignment="1">
      <alignment vertical="center"/>
    </xf>
    <xf numFmtId="0" fontId="6" fillId="2" borderId="2" xfId="0" applyFont="1" applyFill="1" applyBorder="1" applyAlignment="1">
      <alignment horizontal="right" vertical="center" wrapText="1"/>
    </xf>
    <xf numFmtId="0" fontId="6" fillId="2" borderId="3" xfId="0" applyFont="1" applyFill="1" applyBorder="1" applyAlignment="1">
      <alignment horizontal="center" vertical="center" wrapText="1"/>
    </xf>
    <xf numFmtId="0" fontId="6" fillId="2" borderId="3" xfId="0" applyFont="1" applyFill="1" applyBorder="1" applyAlignment="1">
      <alignment horizontal="center" vertical="center"/>
    </xf>
    <xf numFmtId="167" fontId="0" fillId="2" borderId="0" xfId="0" applyNumberFormat="1" applyFill="1" applyAlignment="1">
      <alignment vertical="center"/>
    </xf>
    <xf numFmtId="167" fontId="0" fillId="2" borderId="0" xfId="0" applyNumberFormat="1" applyFill="1" applyAlignment="1">
      <alignment horizontal="right" vertical="center"/>
    </xf>
    <xf numFmtId="0" fontId="0" fillId="2" borderId="0" xfId="0" applyFill="1" applyAlignment="1">
      <alignment vertical="center"/>
    </xf>
    <xf numFmtId="168" fontId="0" fillId="0" borderId="0" xfId="0" applyNumberFormat="1"/>
    <xf numFmtId="0" fontId="0" fillId="2" borderId="4" xfId="0" applyFill="1" applyBorder="1" applyAlignment="1">
      <alignment horizontal="left" vertical="center" wrapText="1"/>
    </xf>
    <xf numFmtId="168" fontId="0" fillId="2" borderId="0" xfId="0" applyNumberFormat="1" applyFill="1" applyAlignment="1">
      <alignment horizontal="right" vertical="center" wrapText="1"/>
    </xf>
    <xf numFmtId="0" fontId="0" fillId="2" borderId="4" xfId="0" applyFill="1" applyBorder="1" applyAlignment="1">
      <alignment vertical="center" wrapText="1"/>
    </xf>
    <xf numFmtId="0" fontId="0" fillId="2" borderId="0" xfId="0" applyFill="1" applyAlignment="1">
      <alignment horizontal="right" vertical="center"/>
    </xf>
    <xf numFmtId="0" fontId="0" fillId="2" borderId="4" xfId="0" applyFill="1" applyBorder="1" applyAlignment="1">
      <alignment horizontal="left" vertical="center"/>
    </xf>
    <xf numFmtId="0" fontId="0" fillId="2" borderId="5" xfId="0" applyFill="1" applyBorder="1" applyAlignment="1">
      <alignment vertical="center" wrapText="1"/>
    </xf>
    <xf numFmtId="168" fontId="0" fillId="2" borderId="2" xfId="0" applyNumberFormat="1" applyFill="1" applyBorder="1"/>
    <xf numFmtId="167" fontId="0" fillId="2" borderId="2" xfId="0" applyNumberFormat="1" applyFill="1" applyBorder="1"/>
    <xf numFmtId="168" fontId="0" fillId="2" borderId="2" xfId="0" applyNumberFormat="1" applyFill="1" applyBorder="1" applyAlignment="1">
      <alignment horizontal="right"/>
    </xf>
    <xf numFmtId="0" fontId="0" fillId="2" borderId="2" xfId="0" applyFill="1" applyBorder="1"/>
    <xf numFmtId="0" fontId="0" fillId="0" borderId="0" xfId="0" applyAlignment="1">
      <alignment vertical="center"/>
    </xf>
    <xf numFmtId="0" fontId="0" fillId="2" borderId="4" xfId="0" applyFill="1" applyBorder="1" applyAlignment="1">
      <alignment horizontal="center" vertical="center" wrapText="1"/>
    </xf>
    <xf numFmtId="168" fontId="0" fillId="2" borderId="0" xfId="0" applyNumberFormat="1" applyFill="1" applyAlignment="1">
      <alignment horizontal="right" vertical="center"/>
    </xf>
    <xf numFmtId="0" fontId="0" fillId="2" borderId="0" xfId="0" applyFill="1"/>
    <xf numFmtId="0" fontId="0" fillId="2" borderId="4" xfId="0" applyFill="1" applyBorder="1" applyAlignment="1">
      <alignment vertical="center"/>
    </xf>
    <xf numFmtId="170" fontId="0" fillId="2" borderId="0" xfId="0" applyNumberFormat="1" applyFill="1" applyAlignment="1">
      <alignment horizontal="right" vertical="center"/>
    </xf>
    <xf numFmtId="0" fontId="0" fillId="2" borderId="0" xfId="0" applyFill="1" applyAlignment="1">
      <alignment horizontal="right" vertical="center" wrapText="1"/>
    </xf>
    <xf numFmtId="167" fontId="0" fillId="2" borderId="2" xfId="0" applyNumberFormat="1" applyFill="1" applyBorder="1" applyAlignment="1">
      <alignment vertical="center"/>
    </xf>
    <xf numFmtId="0" fontId="0" fillId="2" borderId="2" xfId="0" applyFill="1" applyBorder="1" applyAlignment="1">
      <alignment vertical="center"/>
    </xf>
    <xf numFmtId="0" fontId="7" fillId="2" borderId="0" xfId="0" applyFont="1" applyFill="1" applyAlignment="1">
      <alignment horizontal="left" wrapText="1"/>
    </xf>
    <xf numFmtId="0" fontId="6" fillId="2" borderId="0" xfId="0" applyFont="1" applyFill="1" applyAlignment="1">
      <alignment horizontal="center" vertical="center"/>
    </xf>
    <xf numFmtId="0" fontId="6" fillId="3" borderId="12" xfId="0" applyFont="1" applyFill="1" applyBorder="1" applyAlignment="1">
      <alignment vertical="center"/>
    </xf>
    <xf numFmtId="0" fontId="6" fillId="3" borderId="0" xfId="0" applyFont="1" applyFill="1" applyAlignment="1">
      <alignment vertical="center"/>
    </xf>
    <xf numFmtId="167" fontId="6" fillId="3" borderId="0" xfId="0" applyNumberFormat="1" applyFont="1" applyFill="1" applyAlignment="1">
      <alignment vertical="center"/>
    </xf>
    <xf numFmtId="0" fontId="3" fillId="3" borderId="0" xfId="10" applyFont="1" applyFill="1"/>
    <xf numFmtId="49" fontId="16" fillId="2" borderId="0" xfId="0" applyNumberFormat="1" applyFont="1" applyFill="1" applyAlignment="1">
      <alignment vertical="center" wrapText="1"/>
    </xf>
    <xf numFmtId="0" fontId="0" fillId="3" borderId="0" xfId="0" applyFill="1"/>
    <xf numFmtId="0" fontId="7" fillId="3" borderId="0" xfId="0" applyFont="1" applyFill="1" applyAlignment="1">
      <alignment vertical="center"/>
    </xf>
    <xf numFmtId="0" fontId="5" fillId="3" borderId="0" xfId="0" applyFont="1" applyFill="1"/>
    <xf numFmtId="0" fontId="5" fillId="3" borderId="0" xfId="0" applyFont="1" applyFill="1" applyAlignment="1">
      <alignment vertical="center"/>
    </xf>
    <xf numFmtId="0" fontId="6" fillId="3" borderId="1" xfId="0" applyFont="1" applyFill="1" applyBorder="1" applyAlignment="1">
      <alignment horizontal="right" vertical="center"/>
    </xf>
    <xf numFmtId="0" fontId="6" fillId="3" borderId="0" xfId="0" applyFont="1" applyFill="1" applyAlignment="1">
      <alignment vertical="center" wrapText="1"/>
    </xf>
    <xf numFmtId="0" fontId="7" fillId="3" borderId="0" xfId="0" applyFont="1" applyFill="1" applyAlignment="1">
      <alignment horizontal="center" vertical="center" wrapText="1"/>
    </xf>
    <xf numFmtId="167" fontId="6" fillId="3" borderId="0" xfId="0" applyNumberFormat="1" applyFont="1" applyFill="1" applyAlignment="1">
      <alignment horizontal="right" vertical="center"/>
    </xf>
    <xf numFmtId="167" fontId="0" fillId="3" borderId="0" xfId="3" applyNumberFormat="1" applyFont="1" applyFill="1" applyAlignment="1">
      <alignment horizontal="right" vertical="center"/>
    </xf>
    <xf numFmtId="0" fontId="0" fillId="3" borderId="0" xfId="0" applyFill="1" applyAlignment="1">
      <alignment vertical="center"/>
    </xf>
    <xf numFmtId="0" fontId="0" fillId="3" borderId="4" xfId="0" applyFill="1" applyBorder="1" applyAlignment="1">
      <alignment vertical="center"/>
    </xf>
    <xf numFmtId="0" fontId="0" fillId="3" borderId="5" xfId="0" applyFill="1" applyBorder="1" applyAlignment="1">
      <alignment vertical="center"/>
    </xf>
    <xf numFmtId="0" fontId="0" fillId="3" borderId="14" xfId="0" applyFill="1" applyBorder="1"/>
    <xf numFmtId="0" fontId="12" fillId="3" borderId="0" xfId="0" applyFont="1" applyFill="1"/>
    <xf numFmtId="0" fontId="16" fillId="3" borderId="0" xfId="0" applyFont="1" applyFill="1"/>
    <xf numFmtId="0" fontId="16" fillId="3" borderId="0" xfId="0" applyFont="1" applyFill="1" applyAlignment="1">
      <alignment vertical="center"/>
    </xf>
    <xf numFmtId="166" fontId="0" fillId="3" borderId="0" xfId="0" applyNumberFormat="1" applyFill="1" applyAlignment="1">
      <alignment horizontal="right" vertical="center"/>
    </xf>
    <xf numFmtId="0" fontId="8" fillId="3" borderId="0" xfId="0" applyFont="1" applyFill="1" applyAlignment="1">
      <alignment vertical="center"/>
    </xf>
    <xf numFmtId="0" fontId="0" fillId="3" borderId="12" xfId="0" applyFill="1" applyBorder="1" applyAlignment="1">
      <alignment horizontal="left" vertical="center"/>
    </xf>
    <xf numFmtId="0" fontId="8" fillId="3" borderId="10" xfId="0" applyFont="1" applyFill="1" applyBorder="1" applyAlignment="1">
      <alignment vertical="center"/>
    </xf>
    <xf numFmtId="0" fontId="7" fillId="3" borderId="0" xfId="0" applyFont="1" applyFill="1" applyAlignment="1">
      <alignment horizontal="left" vertical="center"/>
    </xf>
    <xf numFmtId="167" fontId="0" fillId="3" borderId="0" xfId="0" applyNumberFormat="1" applyFill="1" applyAlignment="1">
      <alignment vertical="center"/>
    </xf>
    <xf numFmtId="0" fontId="0" fillId="3" borderId="10" xfId="0" applyFill="1" applyBorder="1" applyAlignment="1">
      <alignment vertical="center"/>
    </xf>
    <xf numFmtId="0" fontId="0" fillId="3" borderId="10" xfId="0" applyFill="1" applyBorder="1"/>
    <xf numFmtId="0" fontId="6" fillId="3" borderId="1" xfId="0" applyFont="1" applyFill="1" applyBorder="1" applyAlignment="1">
      <alignment vertical="center"/>
    </xf>
    <xf numFmtId="0" fontId="7" fillId="3" borderId="4" xfId="0" applyFont="1" applyFill="1" applyBorder="1" applyAlignment="1">
      <alignment horizontal="center" vertical="center" wrapText="1" shrinkToFit="1"/>
    </xf>
    <xf numFmtId="0" fontId="7" fillId="3" borderId="0" xfId="0" applyFont="1" applyFill="1" applyAlignment="1">
      <alignment horizontal="center" vertical="center"/>
    </xf>
    <xf numFmtId="174" fontId="0" fillId="3" borderId="0" xfId="1" applyNumberFormat="1" applyFont="1" applyFill="1" applyBorder="1" applyAlignment="1">
      <alignment vertical="center"/>
    </xf>
    <xf numFmtId="0" fontId="0" fillId="3" borderId="2" xfId="0" applyFill="1" applyBorder="1"/>
    <xf numFmtId="167" fontId="0" fillId="3" borderId="10" xfId="3" applyNumberFormat="1" applyFont="1" applyFill="1" applyBorder="1" applyAlignment="1">
      <alignment horizontal="right"/>
    </xf>
    <xf numFmtId="0" fontId="6" fillId="3" borderId="7" xfId="0" applyFont="1" applyFill="1" applyBorder="1" applyAlignment="1">
      <alignment horizontal="right" vertical="center" wrapText="1"/>
    </xf>
    <xf numFmtId="0" fontId="6" fillId="3" borderId="1" xfId="0" applyFont="1" applyFill="1" applyBorder="1" applyAlignment="1">
      <alignment horizontal="right" vertical="center" wrapText="1"/>
    </xf>
    <xf numFmtId="0" fontId="7" fillId="3" borderId="4" xfId="0" applyFont="1" applyFill="1" applyBorder="1" applyAlignment="1">
      <alignment horizontal="center" vertical="center" wrapText="1"/>
    </xf>
    <xf numFmtId="168" fontId="6" fillId="3" borderId="0" xfId="0" applyNumberFormat="1" applyFont="1" applyFill="1" applyAlignment="1">
      <alignment horizontal="right" vertical="center" wrapText="1"/>
    </xf>
    <xf numFmtId="168" fontId="6" fillId="3" borderId="0" xfId="0" applyNumberFormat="1" applyFont="1" applyFill="1" applyAlignment="1">
      <alignment horizontal="right" vertical="center"/>
    </xf>
    <xf numFmtId="168" fontId="0" fillId="3" borderId="0" xfId="0" applyNumberFormat="1" applyFill="1" applyAlignment="1">
      <alignment horizontal="right" vertical="center"/>
    </xf>
    <xf numFmtId="171" fontId="0" fillId="3" borderId="0" xfId="1" applyNumberFormat="1" applyFont="1" applyFill="1" applyAlignment="1">
      <alignment horizontal="right" vertical="center"/>
    </xf>
    <xf numFmtId="168" fontId="12" fillId="3" borderId="5" xfId="0" applyNumberFormat="1" applyFont="1" applyFill="1" applyBorder="1" applyAlignment="1">
      <alignment horizontal="right" vertical="center"/>
    </xf>
    <xf numFmtId="168" fontId="12" fillId="3" borderId="2" xfId="0" applyNumberFormat="1" applyFont="1" applyFill="1" applyBorder="1" applyAlignment="1">
      <alignment horizontal="right" vertical="center"/>
    </xf>
    <xf numFmtId="0" fontId="0" fillId="3" borderId="2" xfId="0" applyFill="1" applyBorder="1" applyAlignment="1">
      <alignment horizontal="right" vertical="center"/>
    </xf>
    <xf numFmtId="167" fontId="0" fillId="3" borderId="2" xfId="0" applyNumberFormat="1" applyFill="1" applyBorder="1" applyAlignment="1">
      <alignment horizontal="right" vertical="center"/>
    </xf>
    <xf numFmtId="3" fontId="6" fillId="3" borderId="0" xfId="0" applyNumberFormat="1" applyFont="1" applyFill="1" applyAlignment="1">
      <alignment vertical="center"/>
    </xf>
    <xf numFmtId="175" fontId="6" fillId="3" borderId="0" xfId="0" applyNumberFormat="1" applyFont="1" applyFill="1" applyAlignment="1">
      <alignment horizontal="right" vertical="center"/>
    </xf>
    <xf numFmtId="175" fontId="8" fillId="3" borderId="0" xfId="0" applyNumberFormat="1" applyFont="1" applyFill="1" applyAlignment="1">
      <alignment horizontal="right" vertical="center"/>
    </xf>
    <xf numFmtId="175" fontId="0" fillId="3" borderId="0" xfId="0" applyNumberFormat="1" applyFill="1" applyAlignment="1">
      <alignment horizontal="right" vertical="center"/>
    </xf>
    <xf numFmtId="0" fontId="0" fillId="3" borderId="8" xfId="0" applyFill="1" applyBorder="1"/>
    <xf numFmtId="0" fontId="6" fillId="3" borderId="0" xfId="5" applyFont="1" applyFill="1" applyAlignment="1">
      <alignment horizontal="left" vertical="center"/>
    </xf>
    <xf numFmtId="0" fontId="8" fillId="3" borderId="0" xfId="5" applyFont="1" applyFill="1" applyAlignment="1">
      <alignment vertical="center"/>
    </xf>
    <xf numFmtId="168" fontId="6" fillId="3" borderId="0" xfId="5" applyNumberFormat="1" applyFont="1" applyFill="1" applyAlignment="1">
      <alignment horizontal="left" vertical="center"/>
    </xf>
    <xf numFmtId="49" fontId="6" fillId="3" borderId="15" xfId="5" applyNumberFormat="1" applyFont="1" applyFill="1" applyBorder="1" applyAlignment="1">
      <alignment horizontal="right" vertical="center" wrapText="1"/>
    </xf>
    <xf numFmtId="49" fontId="6" fillId="3" borderId="12" xfId="5" applyNumberFormat="1" applyFont="1" applyFill="1" applyBorder="1" applyAlignment="1">
      <alignment horizontal="center" vertical="center" wrapText="1"/>
    </xf>
    <xf numFmtId="49" fontId="6" fillId="3" borderId="0" xfId="5" applyNumberFormat="1" applyFont="1" applyFill="1" applyAlignment="1">
      <alignment horizontal="center" vertical="center" wrapText="1"/>
    </xf>
    <xf numFmtId="49" fontId="6" fillId="3" borderId="0" xfId="5" applyNumberFormat="1" applyFont="1" applyFill="1" applyAlignment="1">
      <alignment horizontal="right" vertical="center" wrapText="1"/>
    </xf>
    <xf numFmtId="0" fontId="8" fillId="3" borderId="0" xfId="6" applyFont="1" applyFill="1" applyAlignment="1">
      <alignment vertical="center"/>
    </xf>
    <xf numFmtId="168" fontId="6" fillId="3" borderId="0" xfId="7" applyNumberFormat="1" applyFont="1" applyFill="1" applyAlignment="1">
      <alignment horizontal="right" vertical="center"/>
    </xf>
    <xf numFmtId="164" fontId="6" fillId="3" borderId="0" xfId="5" applyNumberFormat="1" applyFont="1" applyFill="1" applyAlignment="1">
      <alignment vertical="center"/>
    </xf>
    <xf numFmtId="168" fontId="6" fillId="3" borderId="0" xfId="8" applyNumberFormat="1" applyFont="1" applyFill="1" applyAlignment="1">
      <alignment horizontal="right" vertical="center"/>
    </xf>
    <xf numFmtId="0" fontId="8" fillId="3" borderId="12" xfId="5" applyFont="1" applyFill="1" applyBorder="1" applyAlignment="1">
      <alignment horizontal="left" vertical="center"/>
    </xf>
    <xf numFmtId="0" fontId="3" fillId="3" borderId="0" xfId="0" applyFont="1" applyFill="1" applyAlignment="1">
      <alignment horizontal="right" vertical="center"/>
    </xf>
    <xf numFmtId="168" fontId="8" fillId="3" borderId="0" xfId="7" applyNumberFormat="1" applyFont="1" applyFill="1" applyAlignment="1">
      <alignment horizontal="right" vertical="center"/>
    </xf>
    <xf numFmtId="0" fontId="8" fillId="3" borderId="0" xfId="5" applyFont="1" applyFill="1" applyAlignment="1">
      <alignment horizontal="right" vertical="center"/>
    </xf>
    <xf numFmtId="164" fontId="8" fillId="3" borderId="0" xfId="5" applyNumberFormat="1" applyFont="1" applyFill="1" applyAlignment="1">
      <alignment vertical="center"/>
    </xf>
    <xf numFmtId="0" fontId="0" fillId="3" borderId="12" xfId="5" applyFont="1" applyFill="1" applyBorder="1" applyAlignment="1">
      <alignment horizontal="left" vertical="center"/>
    </xf>
    <xf numFmtId="168" fontId="8" fillId="3" borderId="0" xfId="5" applyNumberFormat="1" applyFont="1" applyFill="1" applyAlignment="1">
      <alignment horizontal="right" vertical="center"/>
    </xf>
    <xf numFmtId="0" fontId="8" fillId="3" borderId="13" xfId="5" applyFont="1" applyFill="1" applyBorder="1" applyAlignment="1">
      <alignment horizontal="left" vertical="center"/>
    </xf>
    <xf numFmtId="0" fontId="8" fillId="3" borderId="11" xfId="5" applyFont="1" applyFill="1" applyBorder="1" applyAlignment="1">
      <alignment horizontal="right" vertical="center"/>
    </xf>
    <xf numFmtId="0" fontId="8" fillId="3" borderId="10" xfId="5" applyFont="1" applyFill="1" applyBorder="1" applyAlignment="1">
      <alignment horizontal="right" vertical="center"/>
    </xf>
    <xf numFmtId="3" fontId="8" fillId="3" borderId="10" xfId="5" applyNumberFormat="1" applyFont="1" applyFill="1" applyBorder="1" applyAlignment="1">
      <alignment horizontal="right" vertical="center"/>
    </xf>
    <xf numFmtId="3" fontId="8" fillId="3" borderId="10" xfId="8" applyNumberFormat="1" applyFont="1" applyFill="1" applyBorder="1" applyAlignment="1">
      <alignment horizontal="right" vertical="center"/>
    </xf>
    <xf numFmtId="0" fontId="16" fillId="3" borderId="0" xfId="5" applyFont="1" applyFill="1" applyAlignment="1">
      <alignment horizontal="left" vertical="center"/>
    </xf>
    <xf numFmtId="0" fontId="25" fillId="4" borderId="0" xfId="20" applyFont="1" applyFill="1" applyAlignment="1">
      <alignment horizontal="left" vertical="center"/>
    </xf>
    <xf numFmtId="49" fontId="7" fillId="3" borderId="0" xfId="0" applyNumberFormat="1" applyFont="1" applyFill="1" applyAlignment="1">
      <alignment horizontal="left" vertical="center"/>
    </xf>
    <xf numFmtId="0" fontId="7" fillId="3" borderId="0" xfId="0" applyFont="1" applyFill="1" applyAlignment="1">
      <alignment horizontal="right" vertical="center"/>
    </xf>
    <xf numFmtId="0" fontId="10" fillId="3" borderId="0" xfId="0" applyFont="1" applyFill="1"/>
    <xf numFmtId="0" fontId="0" fillId="3" borderId="0" xfId="0" applyFill="1" applyAlignment="1">
      <alignment horizontal="right"/>
    </xf>
    <xf numFmtId="0" fontId="0" fillId="3" borderId="13" xfId="0" applyFill="1" applyBorder="1" applyAlignment="1">
      <alignment horizontal="left" vertical="center"/>
    </xf>
    <xf numFmtId="175" fontId="0" fillId="3" borderId="10" xfId="0" applyNumberFormat="1" applyFill="1" applyBorder="1" applyAlignment="1">
      <alignment horizontal="right" vertical="center"/>
    </xf>
    <xf numFmtId="0" fontId="16" fillId="3" borderId="14" xfId="0" applyFont="1" applyFill="1" applyBorder="1" applyAlignment="1">
      <alignment vertical="center"/>
    </xf>
    <xf numFmtId="174" fontId="0" fillId="3" borderId="0" xfId="1" applyNumberFormat="1" applyFont="1" applyFill="1" applyBorder="1" applyAlignment="1"/>
    <xf numFmtId="172" fontId="0" fillId="3" borderId="0" xfId="0" applyNumberFormat="1" applyFill="1" applyAlignment="1">
      <alignment horizontal="right"/>
    </xf>
    <xf numFmtId="172" fontId="0" fillId="3" borderId="0" xfId="0" applyNumberFormat="1" applyFill="1"/>
    <xf numFmtId="168" fontId="0" fillId="3" borderId="0" xfId="0" applyNumberFormat="1" applyFill="1"/>
    <xf numFmtId="167" fontId="0" fillId="3" borderId="0" xfId="0" applyNumberFormat="1" applyFill="1"/>
    <xf numFmtId="168" fontId="0" fillId="3" borderId="0" xfId="0" applyNumberFormat="1" applyFill="1" applyAlignment="1">
      <alignment horizontal="right"/>
    </xf>
    <xf numFmtId="0" fontId="7" fillId="3" borderId="0" xfId="0" applyFont="1" applyFill="1"/>
    <xf numFmtId="0" fontId="10" fillId="3" borderId="0" xfId="0" applyFont="1" applyFill="1" applyAlignment="1">
      <alignment vertical="center"/>
    </xf>
    <xf numFmtId="0" fontId="9" fillId="3" borderId="0" xfId="0" applyFont="1" applyFill="1"/>
    <xf numFmtId="0" fontId="6" fillId="3" borderId="10" xfId="0" applyFont="1" applyFill="1" applyBorder="1" applyAlignment="1">
      <alignment vertical="center"/>
    </xf>
    <xf numFmtId="0" fontId="6" fillId="3" borderId="15" xfId="0" applyFont="1" applyFill="1" applyBorder="1" applyAlignment="1">
      <alignment vertical="center"/>
    </xf>
    <xf numFmtId="0" fontId="0" fillId="3" borderId="12" xfId="0" applyFill="1" applyBorder="1" applyAlignment="1">
      <alignment vertical="center"/>
    </xf>
    <xf numFmtId="0" fontId="0" fillId="3" borderId="13" xfId="0" applyFill="1" applyBorder="1"/>
    <xf numFmtId="177" fontId="26" fillId="3" borderId="0" xfId="0" applyNumberFormat="1" applyFont="1" applyFill="1" applyAlignment="1">
      <alignment horizontal="right" vertical="top" wrapText="1"/>
    </xf>
    <xf numFmtId="0" fontId="6" fillId="3" borderId="12" xfId="0" applyFont="1" applyFill="1" applyBorder="1" applyAlignment="1">
      <alignment vertical="center" wrapText="1"/>
    </xf>
    <xf numFmtId="0" fontId="26" fillId="3" borderId="12" xfId="0" applyFont="1" applyFill="1" applyBorder="1" applyAlignment="1">
      <alignment horizontal="left" vertical="top" wrapText="1"/>
    </xf>
    <xf numFmtId="0" fontId="6" fillId="2" borderId="15" xfId="0" applyFont="1" applyFill="1" applyBorder="1" applyAlignment="1">
      <alignment horizontal="right" vertical="center" wrapText="1"/>
    </xf>
    <xf numFmtId="0" fontId="27" fillId="3" borderId="12" xfId="0" applyFont="1" applyFill="1" applyBorder="1" applyAlignment="1">
      <alignment horizontal="left" vertical="center" wrapText="1"/>
    </xf>
    <xf numFmtId="0" fontId="26" fillId="3" borderId="13" xfId="0" applyFont="1" applyFill="1" applyBorder="1" applyAlignment="1">
      <alignment horizontal="left" vertical="top" wrapText="1"/>
    </xf>
    <xf numFmtId="178" fontId="12" fillId="3" borderId="0" xfId="0" applyNumberFormat="1" applyFont="1" applyFill="1" applyAlignment="1">
      <alignment horizontal="right" vertical="center"/>
    </xf>
    <xf numFmtId="0" fontId="26" fillId="3" borderId="12" xfId="0" applyFont="1" applyFill="1" applyBorder="1" applyAlignment="1">
      <alignment horizontal="left" vertical="center" wrapText="1"/>
    </xf>
    <xf numFmtId="179" fontId="6" fillId="2" borderId="0" xfId="0" applyNumberFormat="1" applyFont="1" applyFill="1" applyAlignment="1">
      <alignment horizontal="right" vertical="center"/>
    </xf>
    <xf numFmtId="179" fontId="0" fillId="2" borderId="0" xfId="0" applyNumberFormat="1" applyFill="1" applyAlignment="1">
      <alignment horizontal="right" vertical="center"/>
    </xf>
    <xf numFmtId="179" fontId="0" fillId="2" borderId="0" xfId="0" applyNumberFormat="1" applyFill="1" applyAlignment="1">
      <alignment horizontal="right" vertical="center" wrapText="1"/>
    </xf>
    <xf numFmtId="179" fontId="5" fillId="2" borderId="0" xfId="0" applyNumberFormat="1" applyFont="1" applyFill="1" applyAlignment="1">
      <alignment horizontal="right" vertical="center"/>
    </xf>
    <xf numFmtId="179" fontId="9" fillId="2" borderId="0" xfId="0" applyNumberFormat="1" applyFont="1" applyFill="1" applyAlignment="1">
      <alignment horizontal="right" vertical="center"/>
    </xf>
    <xf numFmtId="180" fontId="6" fillId="2" borderId="0" xfId="0" applyNumberFormat="1" applyFont="1" applyFill="1" applyAlignment="1">
      <alignment horizontal="right" vertical="center"/>
    </xf>
    <xf numFmtId="180" fontId="0" fillId="2" borderId="0" xfId="0" applyNumberFormat="1" applyFill="1" applyAlignment="1">
      <alignment horizontal="right" vertical="center"/>
    </xf>
    <xf numFmtId="180" fontId="0" fillId="2" borderId="0" xfId="0" applyNumberFormat="1" applyFill="1" applyAlignment="1">
      <alignment horizontal="right" vertical="center" wrapText="1"/>
    </xf>
    <xf numFmtId="180" fontId="18" fillId="2" borderId="0" xfId="0" applyNumberFormat="1" applyFont="1" applyFill="1" applyAlignment="1">
      <alignment horizontal="right" vertical="center"/>
    </xf>
    <xf numFmtId="180" fontId="6" fillId="3" borderId="0" xfId="0" applyNumberFormat="1" applyFont="1" applyFill="1" applyAlignment="1">
      <alignment horizontal="right" vertical="center" wrapText="1"/>
    </xf>
    <xf numFmtId="180" fontId="26" fillId="3" borderId="0" xfId="0" applyNumberFormat="1" applyFont="1" applyFill="1" applyAlignment="1">
      <alignment horizontal="right" vertical="top" wrapText="1"/>
    </xf>
    <xf numFmtId="180" fontId="0" fillId="3" borderId="0" xfId="0" applyNumberFormat="1" applyFill="1"/>
    <xf numFmtId="180" fontId="27" fillId="3" borderId="0" xfId="0" applyNumberFormat="1" applyFont="1" applyFill="1" applyAlignment="1">
      <alignment horizontal="right" vertical="center" wrapText="1"/>
    </xf>
    <xf numFmtId="180" fontId="6" fillId="3" borderId="0" xfId="0" applyNumberFormat="1" applyFont="1" applyFill="1" applyAlignment="1">
      <alignment vertical="center"/>
    </xf>
    <xf numFmtId="180" fontId="26" fillId="3" borderId="0" xfId="0" applyNumberFormat="1" applyFont="1" applyFill="1" applyAlignment="1">
      <alignment horizontal="right" vertical="center" wrapText="1"/>
    </xf>
    <xf numFmtId="180" fontId="0" fillId="3" borderId="0" xfId="0" applyNumberFormat="1" applyFill="1" applyAlignment="1">
      <alignment vertical="center"/>
    </xf>
    <xf numFmtId="180" fontId="26" fillId="3" borderId="10" xfId="0" applyNumberFormat="1" applyFont="1" applyFill="1" applyBorder="1" applyAlignment="1">
      <alignment horizontal="right" vertical="top" wrapText="1"/>
    </xf>
    <xf numFmtId="180" fontId="0" fillId="3" borderId="10" xfId="0" applyNumberFormat="1" applyFill="1" applyBorder="1"/>
    <xf numFmtId="0" fontId="6" fillId="3" borderId="4" xfId="0" applyFont="1" applyFill="1" applyBorder="1" applyAlignment="1">
      <alignment horizontal="left" vertical="center" wrapText="1"/>
    </xf>
    <xf numFmtId="2" fontId="0" fillId="2" borderId="2" xfId="0" applyNumberFormat="1" applyFill="1" applyBorder="1"/>
    <xf numFmtId="167" fontId="0" fillId="2" borderId="0" xfId="0" applyNumberFormat="1" applyFill="1" applyAlignment="1">
      <alignment horizontal="right" vertical="center" wrapText="1"/>
    </xf>
    <xf numFmtId="180" fontId="0" fillId="0" borderId="0" xfId="0" applyNumberFormat="1"/>
    <xf numFmtId="0" fontId="28" fillId="0" borderId="0" xfId="0" applyFont="1"/>
    <xf numFmtId="0" fontId="28" fillId="3" borderId="0" xfId="0" applyFont="1" applyFill="1"/>
    <xf numFmtId="49" fontId="16" fillId="2" borderId="0" xfId="0" applyNumberFormat="1" applyFont="1" applyFill="1" applyAlignment="1">
      <alignment vertical="center"/>
    </xf>
    <xf numFmtId="0" fontId="29" fillId="0" borderId="0" xfId="21" applyFont="1"/>
    <xf numFmtId="0" fontId="16" fillId="3" borderId="0" xfId="10" applyFont="1" applyFill="1"/>
    <xf numFmtId="0" fontId="0" fillId="5" borderId="0" xfId="0" applyFill="1" applyAlignment="1">
      <alignment horizontal="right" vertical="center" wrapText="1"/>
    </xf>
    <xf numFmtId="167" fontId="0" fillId="3" borderId="0" xfId="10" applyNumberFormat="1" applyFont="1" applyFill="1" applyAlignment="1">
      <alignment horizontal="right"/>
    </xf>
    <xf numFmtId="0" fontId="0" fillId="0" borderId="0" xfId="0" applyAlignment="1">
      <alignment horizontal="right" vertical="center" wrapText="1"/>
    </xf>
    <xf numFmtId="1" fontId="6" fillId="3" borderId="7" xfId="0" applyNumberFormat="1" applyFont="1" applyFill="1" applyBorder="1" applyAlignment="1">
      <alignment vertical="center"/>
    </xf>
    <xf numFmtId="1" fontId="6" fillId="3" borderId="1" xfId="0" applyNumberFormat="1" applyFont="1" applyFill="1" applyBorder="1" applyAlignment="1">
      <alignment vertical="center"/>
    </xf>
    <xf numFmtId="166" fontId="7" fillId="3" borderId="0" xfId="0" applyNumberFormat="1" applyFont="1" applyFill="1" applyAlignment="1">
      <alignment horizontal="right" vertical="center"/>
    </xf>
    <xf numFmtId="0" fontId="28" fillId="3" borderId="0" xfId="0" applyFont="1" applyFill="1" applyAlignment="1">
      <alignment vertical="center"/>
    </xf>
    <xf numFmtId="0" fontId="12" fillId="3" borderId="0" xfId="0" applyFont="1" applyFill="1" applyAlignment="1">
      <alignment horizontal="right"/>
    </xf>
    <xf numFmtId="0" fontId="0" fillId="0" borderId="10" xfId="0" applyBorder="1"/>
    <xf numFmtId="0" fontId="12" fillId="3" borderId="10" xfId="0" applyFont="1" applyFill="1" applyBorder="1" applyAlignment="1">
      <alignment horizontal="right"/>
    </xf>
    <xf numFmtId="0" fontId="8" fillId="2" borderId="0" xfId="0" applyFont="1" applyFill="1"/>
    <xf numFmtId="167" fontId="6" fillId="0" borderId="0" xfId="25" applyNumberFormat="1" applyFont="1" applyFill="1" applyBorder="1" applyAlignment="1">
      <alignment horizontal="right"/>
    </xf>
    <xf numFmtId="49" fontId="0" fillId="3" borderId="0" xfId="0" applyNumberFormat="1" applyFill="1" applyAlignment="1">
      <alignment horizontal="left" vertical="center"/>
    </xf>
    <xf numFmtId="0" fontId="16" fillId="2" borderId="0" xfId="0" applyFont="1" applyFill="1" applyAlignment="1">
      <alignment vertical="top"/>
    </xf>
    <xf numFmtId="0" fontId="6" fillId="3" borderId="0" xfId="0" applyFont="1" applyFill="1" applyAlignment="1">
      <alignment horizontal="right" vertical="center" wrapText="1"/>
    </xf>
    <xf numFmtId="0" fontId="7" fillId="3" borderId="0" xfId="0" applyFont="1" applyFill="1" applyAlignment="1">
      <alignment horizontal="left" vertical="center" wrapText="1"/>
    </xf>
    <xf numFmtId="1" fontId="6" fillId="0" borderId="15" xfId="25" applyNumberFormat="1" applyFont="1" applyFill="1" applyBorder="1" applyAlignment="1">
      <alignment horizontal="right" vertical="center"/>
    </xf>
    <xf numFmtId="167" fontId="14" fillId="0" borderId="0" xfId="26" applyNumberFormat="1" applyFont="1" applyAlignment="1">
      <alignment horizontal="right" vertical="top"/>
    </xf>
    <xf numFmtId="167" fontId="14" fillId="0" borderId="0" xfId="26" quotePrefix="1" applyNumberFormat="1" applyFont="1" applyAlignment="1">
      <alignment horizontal="right" vertical="top"/>
    </xf>
    <xf numFmtId="1" fontId="6" fillId="0" borderId="12" xfId="0" applyNumberFormat="1" applyFont="1" applyBorder="1" applyAlignment="1">
      <alignment wrapText="1"/>
    </xf>
    <xf numFmtId="1" fontId="8" fillId="0" borderId="12" xfId="0" applyNumberFormat="1" applyFont="1" applyBorder="1" applyAlignment="1">
      <alignment wrapText="1"/>
    </xf>
    <xf numFmtId="167" fontId="8" fillId="2" borderId="0" xfId="3" applyNumberFormat="1" applyFont="1" applyFill="1" applyAlignment="1">
      <alignment horizontal="right"/>
    </xf>
    <xf numFmtId="0" fontId="0" fillId="0" borderId="16" xfId="0" applyBorder="1"/>
    <xf numFmtId="0" fontId="5" fillId="2" borderId="0" xfId="0" applyFont="1" applyFill="1"/>
    <xf numFmtId="0" fontId="7" fillId="2" borderId="0" xfId="0" applyFont="1" applyFill="1" applyAlignment="1">
      <alignment vertical="center" wrapText="1"/>
    </xf>
    <xf numFmtId="0" fontId="8" fillId="0" borderId="0" xfId="4" applyFont="1"/>
    <xf numFmtId="0" fontId="8" fillId="0" borderId="17" xfId="4" applyFont="1" applyBorder="1"/>
    <xf numFmtId="167" fontId="6" fillId="2" borderId="17" xfId="3" applyNumberFormat="1" applyFont="1" applyFill="1" applyBorder="1" applyAlignment="1">
      <alignment horizontal="right"/>
    </xf>
    <xf numFmtId="167" fontId="8" fillId="2" borderId="17" xfId="3" applyNumberFormat="1" applyFont="1" applyFill="1" applyBorder="1" applyAlignment="1">
      <alignment horizontal="right"/>
    </xf>
    <xf numFmtId="0" fontId="0" fillId="0" borderId="11" xfId="0" applyBorder="1"/>
    <xf numFmtId="0" fontId="6" fillId="2" borderId="9" xfId="0" applyFont="1" applyFill="1" applyBorder="1" applyAlignment="1">
      <alignment horizontal="center" vertical="center" wrapText="1"/>
    </xf>
    <xf numFmtId="0" fontId="8" fillId="2" borderId="12" xfId="0" applyFont="1" applyFill="1" applyBorder="1" applyAlignment="1">
      <alignment vertical="center" wrapText="1"/>
    </xf>
    <xf numFmtId="0" fontId="8" fillId="2" borderId="13" xfId="0" applyFont="1" applyFill="1" applyBorder="1" applyAlignment="1">
      <alignment vertical="center" wrapText="1"/>
    </xf>
    <xf numFmtId="0" fontId="6" fillId="2" borderId="18" xfId="0" applyFont="1" applyFill="1" applyBorder="1" applyAlignment="1">
      <alignment horizontal="right" vertical="center" wrapText="1"/>
    </xf>
    <xf numFmtId="0" fontId="6" fillId="2" borderId="15" xfId="0" applyFont="1" applyFill="1" applyBorder="1" applyAlignment="1">
      <alignment vertical="center" wrapText="1"/>
    </xf>
    <xf numFmtId="0" fontId="16" fillId="2" borderId="0" xfId="0" applyFont="1" applyFill="1" applyAlignment="1">
      <alignment horizontal="left" vertical="top" wrapText="1"/>
    </xf>
    <xf numFmtId="0" fontId="0" fillId="0" borderId="0" xfId="0" applyAlignment="1">
      <alignment wrapText="1"/>
    </xf>
    <xf numFmtId="0" fontId="0" fillId="0" borderId="14" xfId="0" applyBorder="1"/>
    <xf numFmtId="167" fontId="8" fillId="3" borderId="0" xfId="10" applyNumberFormat="1" applyFont="1" applyFill="1"/>
    <xf numFmtId="167" fontId="8" fillId="3" borderId="11" xfId="10" applyNumberFormat="1" applyFont="1" applyFill="1" applyBorder="1"/>
    <xf numFmtId="167" fontId="8" fillId="3" borderId="10" xfId="10" applyNumberFormat="1" applyFont="1" applyFill="1" applyBorder="1"/>
    <xf numFmtId="0" fontId="8" fillId="3" borderId="10" xfId="10" applyFont="1" applyFill="1" applyBorder="1"/>
    <xf numFmtId="0" fontId="16" fillId="3" borderId="0" xfId="0" applyFont="1" applyFill="1" applyAlignment="1">
      <alignment horizontal="left" vertical="center" wrapText="1"/>
    </xf>
    <xf numFmtId="0" fontId="0" fillId="0" borderId="15" xfId="0" applyBorder="1"/>
    <xf numFmtId="0" fontId="10" fillId="2" borderId="0" xfId="0" applyFont="1" applyFill="1" applyAlignment="1">
      <alignment horizontal="left" vertical="center" wrapText="1"/>
    </xf>
    <xf numFmtId="0" fontId="0" fillId="0" borderId="0" xfId="0" applyAlignment="1">
      <alignment vertical="center" wrapText="1"/>
    </xf>
    <xf numFmtId="0" fontId="8" fillId="0" borderId="0" xfId="0" applyFont="1" applyAlignment="1">
      <alignment horizontal="left" vertical="center"/>
    </xf>
    <xf numFmtId="0" fontId="16" fillId="0" borderId="0" xfId="0" applyFont="1" applyAlignment="1">
      <alignment vertical="center" wrapText="1"/>
    </xf>
    <xf numFmtId="179" fontId="0" fillId="0" borderId="0" xfId="0" applyNumberFormat="1" applyAlignment="1">
      <alignment horizontal="right" vertical="center" wrapText="1"/>
    </xf>
    <xf numFmtId="175" fontId="6" fillId="0" borderId="0" xfId="27" applyNumberFormat="1" applyFont="1" applyAlignment="1">
      <alignment horizontal="right" vertical="center"/>
    </xf>
    <xf numFmtId="181" fontId="8" fillId="0" borderId="0" xfId="0" applyNumberFormat="1" applyFont="1" applyAlignment="1">
      <alignment horizontal="right" vertical="center"/>
    </xf>
    <xf numFmtId="0" fontId="16" fillId="0" borderId="0" xfId="0" applyFont="1" applyAlignment="1">
      <alignment horizontal="left" vertical="center" wrapText="1"/>
    </xf>
    <xf numFmtId="1" fontId="6" fillId="3" borderId="8" xfId="0" applyNumberFormat="1" applyFont="1" applyFill="1" applyBorder="1" applyAlignment="1">
      <alignment vertical="center"/>
    </xf>
    <xf numFmtId="0" fontId="16" fillId="0" borderId="0" xfId="0" applyFont="1" applyAlignment="1">
      <alignment horizontal="left" vertical="top" wrapText="1"/>
    </xf>
    <xf numFmtId="0" fontId="6" fillId="3" borderId="15" xfId="6" applyFont="1" applyFill="1" applyBorder="1" applyAlignment="1">
      <alignment vertical="center" wrapText="1"/>
    </xf>
    <xf numFmtId="49" fontId="6" fillId="3" borderId="10" xfId="5" applyNumberFormat="1" applyFont="1" applyFill="1" applyBorder="1" applyAlignment="1">
      <alignment horizontal="right" vertical="center" wrapText="1"/>
    </xf>
    <xf numFmtId="0" fontId="16" fillId="2" borderId="0" xfId="0" applyFont="1" applyFill="1" applyAlignment="1">
      <alignment vertical="top" wrapText="1"/>
    </xf>
    <xf numFmtId="0" fontId="29" fillId="0" borderId="0" xfId="21" applyNumberFormat="1" applyFont="1"/>
    <xf numFmtId="173" fontId="6" fillId="3" borderId="0" xfId="1" applyNumberFormat="1" applyFont="1" applyFill="1" applyBorder="1" applyAlignment="1">
      <alignment horizontal="right" vertical="center" indent="2"/>
    </xf>
    <xf numFmtId="167" fontId="6" fillId="3" borderId="0" xfId="1" applyNumberFormat="1" applyFont="1" applyFill="1" applyBorder="1" applyAlignment="1">
      <alignment horizontal="right" vertical="center" indent="2"/>
    </xf>
    <xf numFmtId="0" fontId="0" fillId="0" borderId="0" xfId="0" applyAlignment="1">
      <alignment horizontal="right" indent="2"/>
    </xf>
    <xf numFmtId="173" fontId="8" fillId="3" borderId="0" xfId="1" applyNumberFormat="1" applyFont="1" applyFill="1" applyBorder="1" applyAlignment="1">
      <alignment horizontal="right" vertical="center" indent="2"/>
    </xf>
    <xf numFmtId="2" fontId="0" fillId="0" borderId="0" xfId="0" applyNumberFormat="1"/>
    <xf numFmtId="169" fontId="31" fillId="0" borderId="0" xfId="31" applyNumberFormat="1" applyFont="1" applyAlignment="1">
      <alignment horizontal="center" vertical="center"/>
    </xf>
    <xf numFmtId="0" fontId="8" fillId="0" borderId="0" xfId="5" applyFont="1" applyAlignment="1">
      <alignment vertical="center"/>
    </xf>
    <xf numFmtId="167" fontId="8" fillId="2" borderId="0" xfId="3" applyNumberFormat="1" applyFont="1" applyFill="1" applyAlignment="1">
      <alignment horizontal="center"/>
    </xf>
    <xf numFmtId="0" fontId="6" fillId="2" borderId="0" xfId="0" applyFont="1" applyFill="1" applyAlignment="1">
      <alignment horizontal="left" vertical="center" wrapText="1"/>
    </xf>
    <xf numFmtId="167" fontId="6" fillId="2" borderId="0" xfId="0" applyNumberFormat="1" applyFont="1" applyFill="1" applyAlignment="1">
      <alignment horizontal="center" vertical="center" wrapText="1"/>
    </xf>
    <xf numFmtId="169" fontId="32" fillId="0" borderId="0" xfId="0" applyNumberFormat="1" applyFont="1" applyAlignment="1">
      <alignment horizontal="center" vertical="center"/>
    </xf>
    <xf numFmtId="167" fontId="6" fillId="0" borderId="0" xfId="0" applyNumberFormat="1" applyFont="1"/>
    <xf numFmtId="169" fontId="31" fillId="0" borderId="0" xfId="0" applyNumberFormat="1" applyFont="1" applyAlignment="1">
      <alignment horizontal="center" vertical="center"/>
    </xf>
    <xf numFmtId="167" fontId="8" fillId="0" borderId="0" xfId="3" applyNumberFormat="1" applyFont="1" applyAlignment="1">
      <alignment horizontal="right"/>
    </xf>
    <xf numFmtId="167" fontId="6" fillId="0" borderId="0" xfId="0" applyNumberFormat="1" applyFont="1" applyAlignment="1">
      <alignment horizontal="right" vertical="center"/>
    </xf>
    <xf numFmtId="167" fontId="6" fillId="2" borderId="0" xfId="3" applyNumberFormat="1" applyFont="1" applyFill="1" applyAlignment="1">
      <alignment horizontal="right"/>
    </xf>
    <xf numFmtId="167" fontId="6" fillId="2" borderId="0" xfId="32" applyNumberFormat="1" applyFont="1" applyFill="1" applyAlignment="1">
      <alignment horizontal="right" vertical="center" wrapText="1"/>
    </xf>
    <xf numFmtId="167" fontId="8" fillId="2" borderId="0" xfId="32" applyNumberFormat="1" applyFont="1" applyFill="1" applyAlignment="1">
      <alignment horizontal="right" vertical="center" wrapText="1"/>
    </xf>
    <xf numFmtId="167" fontId="0" fillId="5" borderId="0" xfId="0" applyNumberFormat="1" applyFill="1" applyAlignment="1">
      <alignment horizontal="right" vertical="center" wrapText="1"/>
    </xf>
    <xf numFmtId="2" fontId="6" fillId="2" borderId="0" xfId="3" applyNumberFormat="1" applyFont="1" applyFill="1" applyAlignment="1">
      <alignment horizontal="right"/>
    </xf>
    <xf numFmtId="2" fontId="0" fillId="3" borderId="0" xfId="0" applyNumberFormat="1" applyFill="1"/>
    <xf numFmtId="2" fontId="8" fillId="2" borderId="0" xfId="3" applyNumberFormat="1" applyFont="1" applyFill="1" applyAlignment="1">
      <alignment horizontal="right"/>
    </xf>
    <xf numFmtId="0" fontId="8" fillId="0" borderId="0" xfId="0" applyFont="1" applyAlignment="1">
      <alignment horizontal="right" vertical="center"/>
    </xf>
    <xf numFmtId="0" fontId="0" fillId="0" borderId="0" xfId="0" applyAlignment="1">
      <alignment horizontal="right" vertical="center"/>
    </xf>
    <xf numFmtId="0" fontId="6" fillId="2" borderId="10" xfId="0" applyFont="1" applyFill="1" applyBorder="1" applyAlignment="1">
      <alignment horizontal="right" vertical="center" wrapText="1"/>
    </xf>
    <xf numFmtId="0" fontId="6" fillId="3" borderId="4" xfId="0" applyFont="1" applyFill="1" applyBorder="1" applyAlignment="1">
      <alignment vertical="center"/>
    </xf>
    <xf numFmtId="0" fontId="0" fillId="3" borderId="4" xfId="0" applyFill="1" applyBorder="1" applyAlignment="1">
      <alignment vertical="center" wrapText="1"/>
    </xf>
    <xf numFmtId="167" fontId="0" fillId="3" borderId="0" xfId="0" applyNumberFormat="1" applyFill="1" applyAlignment="1">
      <alignment horizontal="right" vertical="center"/>
    </xf>
    <xf numFmtId="0" fontId="6" fillId="3" borderId="0" xfId="0" applyFont="1" applyFill="1" applyAlignment="1">
      <alignment horizontal="right" vertical="center"/>
    </xf>
    <xf numFmtId="0" fontId="16" fillId="0" borderId="0" xfId="0" applyFont="1"/>
    <xf numFmtId="168" fontId="5" fillId="0" borderId="0" xfId="0" applyNumberFormat="1" applyFont="1"/>
    <xf numFmtId="167" fontId="6" fillId="0" borderId="0" xfId="3" applyNumberFormat="1" applyFont="1" applyAlignment="1">
      <alignment horizontal="right"/>
    </xf>
    <xf numFmtId="0" fontId="16" fillId="0" borderId="0" xfId="0" applyFont="1" applyAlignment="1">
      <alignment vertical="top" wrapText="1"/>
    </xf>
    <xf numFmtId="0" fontId="7" fillId="0" borderId="0" xfId="0" applyFont="1" applyAlignment="1">
      <alignment vertical="center" wrapText="1"/>
    </xf>
    <xf numFmtId="0" fontId="36" fillId="3" borderId="0" xfId="0" applyFont="1" applyFill="1"/>
    <xf numFmtId="0" fontId="37" fillId="3" borderId="0" xfId="0" applyFont="1" applyFill="1"/>
    <xf numFmtId="167" fontId="36" fillId="0" borderId="0" xfId="26" applyNumberFormat="1" applyFont="1" applyAlignment="1">
      <alignment horizontal="right" vertical="top"/>
    </xf>
    <xf numFmtId="167" fontId="36" fillId="0" borderId="0" xfId="26" quotePrefix="1" applyNumberFormat="1" applyFont="1" applyAlignment="1">
      <alignment horizontal="right" vertical="top"/>
    </xf>
    <xf numFmtId="167" fontId="0" fillId="0" borderId="0" xfId="0" applyNumberFormat="1"/>
    <xf numFmtId="176" fontId="0" fillId="0" borderId="0" xfId="23" applyNumberFormat="1" applyFont="1" applyFill="1"/>
    <xf numFmtId="167" fontId="6" fillId="0" borderId="0" xfId="32" applyNumberFormat="1" applyFont="1" applyAlignment="1">
      <alignment horizontal="right" vertical="center" wrapText="1"/>
    </xf>
    <xf numFmtId="2" fontId="6" fillId="0" borderId="0" xfId="3" applyNumberFormat="1" applyFont="1" applyAlignment="1">
      <alignment horizontal="right"/>
    </xf>
    <xf numFmtId="2" fontId="8" fillId="0" borderId="0" xfId="3" applyNumberFormat="1" applyFont="1" applyAlignment="1">
      <alignment horizontal="right"/>
    </xf>
    <xf numFmtId="175" fontId="8" fillId="0" borderId="0" xfId="0" applyNumberFormat="1" applyFont="1" applyAlignment="1">
      <alignment horizontal="right" vertical="center"/>
    </xf>
    <xf numFmtId="0" fontId="35" fillId="0" borderId="0" xfId="0" applyFont="1"/>
    <xf numFmtId="0" fontId="8" fillId="0" borderId="4" xfId="0" applyFont="1" applyBorder="1" applyAlignment="1">
      <alignment horizontal="center" vertical="center" wrapText="1"/>
    </xf>
    <xf numFmtId="3" fontId="6" fillId="0" borderId="0" xfId="0" applyNumberFormat="1" applyFont="1" applyAlignment="1">
      <alignment vertical="center"/>
    </xf>
    <xf numFmtId="175" fontId="6" fillId="0" borderId="0" xfId="0" applyNumberFormat="1" applyFont="1" applyAlignment="1">
      <alignment horizontal="right" vertical="center"/>
    </xf>
    <xf numFmtId="168" fontId="6" fillId="0" borderId="0" xfId="0" applyNumberFormat="1" applyFont="1" applyAlignment="1">
      <alignment horizontal="right" vertical="center"/>
    </xf>
    <xf numFmtId="0" fontId="0" fillId="0" borderId="4" xfId="0" applyBorder="1" applyAlignment="1">
      <alignment vertical="center"/>
    </xf>
    <xf numFmtId="168" fontId="0" fillId="0" borderId="0" xfId="0" applyNumberFormat="1" applyAlignment="1">
      <alignment horizontal="right" vertical="center"/>
    </xf>
    <xf numFmtId="166" fontId="0" fillId="0" borderId="0" xfId="0" applyNumberFormat="1" applyAlignment="1">
      <alignment horizontal="right" vertical="center"/>
    </xf>
    <xf numFmtId="175" fontId="0" fillId="0" borderId="0" xfId="0" applyNumberFormat="1" applyAlignment="1">
      <alignment horizontal="right" vertical="center"/>
    </xf>
    <xf numFmtId="168" fontId="12" fillId="0" borderId="5" xfId="0" applyNumberFormat="1" applyFont="1" applyBorder="1" applyAlignment="1">
      <alignment horizontal="right" vertical="center"/>
    </xf>
    <xf numFmtId="0" fontId="0" fillId="0" borderId="8" xfId="0" applyBorder="1"/>
    <xf numFmtId="0" fontId="0" fillId="0" borderId="2" xfId="0" applyBorder="1"/>
    <xf numFmtId="0" fontId="8" fillId="0" borderId="10" xfId="0" applyFont="1" applyBorder="1" applyAlignment="1">
      <alignment vertical="center"/>
    </xf>
    <xf numFmtId="168" fontId="6" fillId="0" borderId="0" xfId="8" applyNumberFormat="1" applyFont="1" applyAlignment="1">
      <alignment horizontal="right" vertical="center"/>
    </xf>
    <xf numFmtId="0" fontId="8" fillId="0" borderId="0" xfId="5" applyFont="1" applyAlignment="1">
      <alignment horizontal="right" vertical="center"/>
    </xf>
    <xf numFmtId="1" fontId="6" fillId="0" borderId="9" xfId="0" applyNumberFormat="1" applyFont="1" applyBorder="1" applyAlignment="1">
      <alignment horizontal="center" vertical="center" wrapText="1"/>
    </xf>
    <xf numFmtId="1" fontId="6" fillId="3" borderId="9" xfId="0" applyNumberFormat="1" applyFont="1" applyFill="1" applyBorder="1" applyAlignment="1">
      <alignment horizontal="center" vertical="center"/>
    </xf>
    <xf numFmtId="1" fontId="12" fillId="0" borderId="0" xfId="0" applyNumberFormat="1" applyFont="1" applyAlignment="1">
      <alignment horizontal="left" vertical="center" wrapText="1"/>
    </xf>
    <xf numFmtId="0" fontId="6" fillId="2" borderId="19"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38" fillId="0" borderId="0" xfId="0" applyFont="1"/>
    <xf numFmtId="0" fontId="24" fillId="0" borderId="0" xfId="21"/>
    <xf numFmtId="0" fontId="14" fillId="2" borderId="0" xfId="0" applyFont="1" applyFill="1" applyAlignment="1">
      <alignment horizontal="left" wrapText="1"/>
    </xf>
    <xf numFmtId="0" fontId="14" fillId="0" borderId="0" xfId="0" applyFont="1" applyAlignment="1">
      <alignment horizontal="left" wrapText="1"/>
    </xf>
    <xf numFmtId="0" fontId="8" fillId="0" borderId="0" xfId="0" applyFont="1" applyAlignment="1">
      <alignment horizontal="left" wrapText="1"/>
    </xf>
    <xf numFmtId="0" fontId="16" fillId="2" borderId="0" xfId="0" applyFont="1" applyFill="1" applyAlignment="1">
      <alignment horizontal="left" vertical="center" wrapText="1"/>
    </xf>
    <xf numFmtId="167" fontId="8" fillId="0" borderId="0" xfId="25" applyNumberFormat="1" applyFont="1" applyFill="1" applyBorder="1" applyAlignment="1">
      <alignment horizontal="right"/>
    </xf>
    <xf numFmtId="167" fontId="14" fillId="0" borderId="0" xfId="33" applyNumberFormat="1" applyFont="1" applyAlignment="1">
      <alignment horizontal="right" vertical="top"/>
    </xf>
    <xf numFmtId="167" fontId="14" fillId="0" borderId="0" xfId="34" applyNumberFormat="1" applyFont="1" applyAlignment="1">
      <alignment horizontal="right" vertical="top"/>
    </xf>
    <xf numFmtId="167" fontId="14" fillId="0" borderId="0" xfId="35" applyNumberFormat="1" applyFont="1" applyAlignment="1">
      <alignment horizontal="right" vertical="top"/>
    </xf>
    <xf numFmtId="167" fontId="14" fillId="0" borderId="0" xfId="36" applyNumberFormat="1" applyFont="1" applyAlignment="1">
      <alignment horizontal="right" vertical="top"/>
    </xf>
    <xf numFmtId="167" fontId="8" fillId="0" borderId="0" xfId="26" applyNumberFormat="1" applyFont="1" applyAlignment="1">
      <alignment horizontal="right" vertical="top"/>
    </xf>
    <xf numFmtId="0" fontId="8" fillId="3" borderId="0" xfId="0" applyFont="1" applyFill="1"/>
    <xf numFmtId="0" fontId="0" fillId="0" borderId="15" xfId="0" applyBorder="1" applyAlignment="1">
      <alignment horizontal="right"/>
    </xf>
    <xf numFmtId="167" fontId="8" fillId="3" borderId="0" xfId="10" applyNumberFormat="1" applyFont="1" applyFill="1" applyAlignment="1">
      <alignment horizontal="right"/>
    </xf>
    <xf numFmtId="0" fontId="6" fillId="2" borderId="4" xfId="0" applyFont="1" applyFill="1" applyBorder="1" applyAlignment="1">
      <alignment horizontal="center" vertical="center" wrapText="1"/>
    </xf>
    <xf numFmtId="1" fontId="6" fillId="3" borderId="12" xfId="0" applyNumberFormat="1" applyFont="1" applyFill="1" applyBorder="1" applyAlignment="1">
      <alignment horizontal="center" vertical="center" wrapText="1"/>
    </xf>
    <xf numFmtId="0" fontId="6" fillId="3" borderId="12" xfId="10" applyFont="1" applyFill="1" applyBorder="1" applyAlignment="1">
      <alignment horizontal="center" vertical="center"/>
    </xf>
    <xf numFmtId="0" fontId="6" fillId="3" borderId="6"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15" xfId="6" applyFont="1" applyFill="1" applyBorder="1" applyAlignment="1">
      <alignment horizontal="center" vertical="center" wrapText="1"/>
    </xf>
    <xf numFmtId="0" fontId="6" fillId="2" borderId="0" xfId="0" applyFont="1" applyFill="1" applyBorder="1" applyAlignment="1">
      <alignment horizontal="right" vertical="center" wrapText="1"/>
    </xf>
    <xf numFmtId="0" fontId="6" fillId="2" borderId="0" xfId="0" applyFont="1" applyFill="1" applyBorder="1" applyAlignment="1">
      <alignment horizontal="right" vertical="center"/>
    </xf>
    <xf numFmtId="0" fontId="6" fillId="2" borderId="0" xfId="0" applyFont="1" applyFill="1" applyBorder="1" applyAlignment="1">
      <alignment horizontal="center" vertical="center"/>
    </xf>
    <xf numFmtId="0" fontId="6" fillId="3" borderId="0" xfId="0" applyFont="1" applyFill="1" applyBorder="1" applyAlignment="1">
      <alignment horizontal="right" vertical="center" wrapText="1"/>
    </xf>
    <xf numFmtId="0" fontId="6" fillId="2" borderId="12" xfId="0" applyFont="1" applyFill="1" applyBorder="1" applyAlignment="1">
      <alignment horizontal="center" vertical="center" wrapText="1"/>
    </xf>
    <xf numFmtId="180" fontId="26" fillId="3" borderId="0" xfId="0" applyNumberFormat="1" applyFont="1" applyFill="1" applyBorder="1" applyAlignment="1">
      <alignment horizontal="right" vertical="top" wrapText="1"/>
    </xf>
    <xf numFmtId="180" fontId="0" fillId="3" borderId="0" xfId="0" applyNumberFormat="1" applyFill="1" applyBorder="1"/>
    <xf numFmtId="1" fontId="6" fillId="3" borderId="0" xfId="0" applyNumberFormat="1" applyFont="1" applyFill="1" applyBorder="1" applyAlignment="1">
      <alignment horizontal="right" vertical="center" wrapText="1"/>
    </xf>
    <xf numFmtId="1" fontId="6" fillId="0" borderId="12" xfId="0" applyNumberFormat="1" applyFont="1" applyBorder="1" applyAlignment="1">
      <alignment horizontal="center" vertical="center" wrapText="1"/>
    </xf>
    <xf numFmtId="1" fontId="6" fillId="0" borderId="0" xfId="25" applyNumberFormat="1" applyFont="1" applyFill="1" applyBorder="1" applyAlignment="1">
      <alignment horizontal="right" vertical="center"/>
    </xf>
    <xf numFmtId="0" fontId="6" fillId="2" borderId="0" xfId="0" applyFont="1" applyFill="1" applyBorder="1" applyAlignment="1">
      <alignment vertical="center" wrapText="1"/>
    </xf>
    <xf numFmtId="1" fontId="6" fillId="3" borderId="12" xfId="0" applyNumberFormat="1" applyFont="1" applyFill="1" applyBorder="1" applyAlignment="1">
      <alignment horizontal="center" vertical="center"/>
    </xf>
    <xf numFmtId="0" fontId="6" fillId="3" borderId="0" xfId="0" applyFont="1" applyFill="1" applyBorder="1" applyAlignment="1">
      <alignment vertical="center"/>
    </xf>
    <xf numFmtId="0" fontId="6" fillId="2" borderId="17" xfId="0" applyFont="1" applyFill="1" applyBorder="1" applyAlignment="1">
      <alignment horizontal="right" vertical="center" wrapText="1"/>
    </xf>
    <xf numFmtId="0" fontId="6" fillId="3" borderId="0" xfId="0" applyFont="1" applyFill="1" applyBorder="1" applyAlignment="1">
      <alignment horizontal="right" vertical="center"/>
    </xf>
    <xf numFmtId="167" fontId="6" fillId="3" borderId="0" xfId="10" applyNumberFormat="1" applyFont="1" applyFill="1" applyBorder="1"/>
    <xf numFmtId="167" fontId="6" fillId="3" borderId="0" xfId="10" applyNumberFormat="1" applyFont="1" applyFill="1" applyBorder="1" applyAlignment="1">
      <alignment horizontal="right"/>
    </xf>
    <xf numFmtId="0" fontId="6" fillId="3" borderId="17" xfId="0" applyFont="1" applyFill="1" applyBorder="1" applyAlignment="1">
      <alignment horizontal="right" vertical="center"/>
    </xf>
    <xf numFmtId="167" fontId="8" fillId="3" borderId="0" xfId="10" applyNumberFormat="1" applyFont="1" applyFill="1" applyBorder="1" applyAlignment="1">
      <alignment horizontal="right"/>
    </xf>
    <xf numFmtId="0" fontId="0" fillId="3" borderId="0" xfId="0" applyFont="1" applyFill="1" applyAlignment="1">
      <alignment horizontal="left" vertical="center"/>
    </xf>
    <xf numFmtId="0" fontId="12" fillId="0" borderId="0" xfId="28" applyFont="1" applyAlignment="1">
      <alignment horizontal="justify" vertical="justify" wrapText="1"/>
    </xf>
    <xf numFmtId="0" fontId="12" fillId="3" borderId="0" xfId="10" applyFont="1" applyFill="1" applyBorder="1" applyAlignment="1">
      <alignment horizontal="justify" vertical="justify" wrapText="1"/>
    </xf>
    <xf numFmtId="0" fontId="12" fillId="0" borderId="0" xfId="28" applyFont="1" applyAlignment="1">
      <alignment horizontal="distributed" vertical="justify"/>
    </xf>
    <xf numFmtId="0" fontId="39" fillId="0" borderId="0" xfId="21" applyNumberFormat="1" applyFont="1"/>
    <xf numFmtId="0" fontId="7" fillId="2" borderId="0" xfId="0" applyFont="1" applyFill="1" applyAlignment="1">
      <alignment horizontal="left" vertical="center" wrapText="1"/>
    </xf>
    <xf numFmtId="49" fontId="16" fillId="2" borderId="0" xfId="0" applyNumberFormat="1" applyFont="1" applyFill="1" applyAlignment="1">
      <alignment horizontal="left" vertical="center"/>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6" fillId="3" borderId="3" xfId="0" applyFont="1" applyFill="1" applyBorder="1" applyAlignment="1">
      <alignment horizontal="right" vertical="center" wrapText="1"/>
    </xf>
    <xf numFmtId="0" fontId="6" fillId="3" borderId="0" xfId="0" applyFont="1" applyFill="1" applyAlignment="1">
      <alignment horizontal="right" vertical="center" wrapText="1"/>
    </xf>
    <xf numFmtId="0" fontId="6" fillId="2" borderId="2" xfId="0" applyFont="1" applyFill="1" applyBorder="1" applyAlignment="1">
      <alignment horizontal="right" vertical="center" wrapText="1"/>
    </xf>
    <xf numFmtId="0" fontId="6" fillId="2" borderId="3" xfId="0" applyFont="1" applyFill="1" applyBorder="1" applyAlignment="1">
      <alignment horizontal="right" vertical="center" wrapText="1"/>
    </xf>
    <xf numFmtId="0" fontId="6" fillId="2" borderId="0" xfId="0" applyFont="1" applyFill="1" applyAlignment="1">
      <alignment horizontal="right" vertical="center" wrapText="1"/>
    </xf>
    <xf numFmtId="0" fontId="6" fillId="3" borderId="10" xfId="0" applyFont="1" applyFill="1" applyBorder="1" applyAlignment="1">
      <alignment horizontal="right" vertical="center" wrapText="1"/>
    </xf>
    <xf numFmtId="0" fontId="7" fillId="3" borderId="0" xfId="0" applyFont="1" applyFill="1" applyAlignment="1">
      <alignment horizontal="left" vertical="center"/>
    </xf>
    <xf numFmtId="49" fontId="16" fillId="2" borderId="3" xfId="0" applyNumberFormat="1" applyFont="1" applyFill="1" applyBorder="1" applyAlignment="1">
      <alignment horizontal="distributed" vertical="justify" wrapText="1"/>
    </xf>
    <xf numFmtId="1" fontId="6" fillId="3" borderId="14" xfId="0" applyNumberFormat="1" applyFont="1" applyFill="1" applyBorder="1" applyAlignment="1">
      <alignment horizontal="right" vertical="center" wrapText="1"/>
    </xf>
    <xf numFmtId="1" fontId="6" fillId="3" borderId="10" xfId="0" applyNumberFormat="1" applyFont="1" applyFill="1" applyBorder="1" applyAlignment="1">
      <alignment horizontal="right" vertical="center" wrapText="1"/>
    </xf>
    <xf numFmtId="0" fontId="14" fillId="2" borderId="0" xfId="0" applyFont="1" applyFill="1" applyAlignment="1">
      <alignment horizontal="left" wrapText="1"/>
    </xf>
    <xf numFmtId="0" fontId="16" fillId="2" borderId="14" xfId="0" applyFont="1" applyFill="1" applyBorder="1" applyAlignment="1">
      <alignment horizontal="left" vertical="center" wrapText="1"/>
    </xf>
    <xf numFmtId="0" fontId="14" fillId="0" borderId="0" xfId="0" applyFont="1" applyAlignment="1">
      <alignment horizontal="left" wrapText="1"/>
    </xf>
    <xf numFmtId="0" fontId="8" fillId="0" borderId="0" xfId="0" applyFont="1" applyAlignment="1">
      <alignment horizontal="left" wrapText="1"/>
    </xf>
    <xf numFmtId="49" fontId="7" fillId="3" borderId="0" xfId="0" applyNumberFormat="1" applyFont="1" applyFill="1" applyAlignment="1">
      <alignment horizontal="left" vertical="center" wrapText="1"/>
    </xf>
    <xf numFmtId="49" fontId="7" fillId="3" borderId="0" xfId="0" applyNumberFormat="1" applyFont="1" applyFill="1" applyAlignment="1">
      <alignment horizontal="left" vertical="center"/>
    </xf>
    <xf numFmtId="1" fontId="6" fillId="3" borderId="9" xfId="0" applyNumberFormat="1" applyFont="1" applyFill="1" applyBorder="1" applyAlignment="1">
      <alignment horizontal="center" vertical="center" wrapText="1"/>
    </xf>
    <xf numFmtId="1" fontId="6" fillId="3" borderId="12" xfId="0" applyNumberFormat="1" applyFont="1" applyFill="1" applyBorder="1" applyAlignment="1">
      <alignment horizontal="center" vertical="center" wrapText="1"/>
    </xf>
    <xf numFmtId="1" fontId="6" fillId="3" borderId="20" xfId="0" applyNumberFormat="1" applyFont="1" applyFill="1" applyBorder="1" applyAlignment="1">
      <alignment horizontal="right" vertical="center" wrapText="1"/>
    </xf>
    <xf numFmtId="1" fontId="6" fillId="3" borderId="11" xfId="0" applyNumberFormat="1" applyFont="1" applyFill="1" applyBorder="1" applyAlignment="1">
      <alignment horizontal="right" vertical="center" wrapText="1"/>
    </xf>
    <xf numFmtId="0" fontId="16" fillId="2" borderId="0" xfId="0" applyFont="1" applyFill="1" applyAlignment="1">
      <alignment horizontal="left" vertical="center" wrapText="1"/>
    </xf>
    <xf numFmtId="0" fontId="0" fillId="3" borderId="0" xfId="0" applyFill="1" applyAlignment="1">
      <alignment horizontal="left" vertical="center" wrapText="1"/>
    </xf>
    <xf numFmtId="0" fontId="16" fillId="2" borderId="0" xfId="0" applyFont="1" applyFill="1" applyAlignment="1">
      <alignment horizontal="left" vertical="center"/>
    </xf>
    <xf numFmtId="0" fontId="12" fillId="3" borderId="14" xfId="10" applyFont="1" applyFill="1" applyBorder="1" applyAlignment="1">
      <alignment horizontal="distributed" vertical="justify" wrapText="1"/>
    </xf>
    <xf numFmtId="0" fontId="7" fillId="2" borderId="0" xfId="0" applyFont="1" applyFill="1" applyAlignment="1">
      <alignment horizontal="left" vertical="top" wrapText="1"/>
    </xf>
    <xf numFmtId="0" fontId="6" fillId="3" borderId="9" xfId="10" applyFont="1" applyFill="1" applyBorder="1" applyAlignment="1">
      <alignment horizontal="center" vertical="center"/>
    </xf>
    <xf numFmtId="0" fontId="6" fillId="3" borderId="12" xfId="10" applyFont="1" applyFill="1" applyBorder="1" applyAlignment="1">
      <alignment horizontal="center" vertical="center"/>
    </xf>
    <xf numFmtId="0" fontId="7" fillId="3" borderId="0" xfId="0" applyFont="1" applyFill="1" applyAlignment="1">
      <alignment horizontal="left" vertical="center" wrapText="1"/>
    </xf>
    <xf numFmtId="0" fontId="6" fillId="3" borderId="3" xfId="0" applyFont="1" applyFill="1" applyBorder="1" applyAlignment="1">
      <alignment horizontal="right" vertical="center"/>
    </xf>
    <xf numFmtId="0" fontId="6" fillId="3" borderId="10" xfId="0" applyFont="1" applyFill="1" applyBorder="1" applyAlignment="1">
      <alignment horizontal="right" vertical="center"/>
    </xf>
    <xf numFmtId="0" fontId="0" fillId="0" borderId="0" xfId="0" applyAlignment="1">
      <alignment horizontal="left" vertical="center" wrapText="1"/>
    </xf>
    <xf numFmtId="0" fontId="7" fillId="3" borderId="0" xfId="10" applyFont="1" applyFill="1" applyAlignment="1">
      <alignment horizontal="left" vertical="top"/>
    </xf>
    <xf numFmtId="0" fontId="12" fillId="2" borderId="0" xfId="0" applyFont="1" applyFill="1" applyAlignment="1">
      <alignment horizontal="left" vertical="center" wrapText="1"/>
    </xf>
    <xf numFmtId="0" fontId="0" fillId="2" borderId="0" xfId="0" applyFill="1" applyAlignment="1">
      <alignment horizontal="left" vertical="center" wrapText="1"/>
    </xf>
    <xf numFmtId="0" fontId="0" fillId="0" borderId="0" xfId="0" applyAlignment="1">
      <alignment vertical="center" wrapText="1"/>
    </xf>
    <xf numFmtId="0" fontId="6" fillId="3" borderId="22" xfId="0" applyFont="1" applyFill="1" applyBorder="1" applyAlignment="1">
      <alignment horizontal="right" vertical="center"/>
    </xf>
    <xf numFmtId="0" fontId="6" fillId="3" borderId="11" xfId="0" applyFont="1" applyFill="1" applyBorder="1" applyAlignment="1">
      <alignment horizontal="right" vertical="center"/>
    </xf>
    <xf numFmtId="0" fontId="6" fillId="2" borderId="7" xfId="0" applyFont="1" applyFill="1" applyBorder="1" applyAlignment="1">
      <alignment horizontal="center" vertical="center"/>
    </xf>
    <xf numFmtId="0" fontId="6" fillId="2" borderId="10" xfId="0" applyFont="1" applyFill="1" applyBorder="1" applyAlignment="1">
      <alignment horizontal="right" vertical="center" wrapText="1"/>
    </xf>
    <xf numFmtId="49" fontId="7" fillId="0" borderId="0" xfId="0" applyNumberFormat="1" applyFont="1" applyAlignment="1">
      <alignment horizontal="left" vertical="center" wrapText="1"/>
    </xf>
    <xf numFmtId="49" fontId="7" fillId="0" borderId="0" xfId="0" applyNumberFormat="1" applyFont="1" applyAlignment="1">
      <alignment horizontal="left" vertical="center"/>
    </xf>
    <xf numFmtId="0" fontId="16" fillId="0" borderId="0" xfId="0" applyFont="1" applyAlignment="1">
      <alignment horizontal="left" vertical="center" wrapText="1"/>
    </xf>
    <xf numFmtId="0" fontId="16" fillId="0" borderId="0" xfId="0" applyFont="1" applyAlignment="1">
      <alignment horizontal="left" wrapText="1"/>
    </xf>
    <xf numFmtId="0" fontId="0" fillId="0" borderId="0" xfId="0" applyAlignment="1">
      <alignment wrapText="1"/>
    </xf>
    <xf numFmtId="49" fontId="8" fillId="0" borderId="0" xfId="0" applyNumberFormat="1" applyFont="1" applyAlignment="1">
      <alignment wrapText="1"/>
    </xf>
    <xf numFmtId="0" fontId="6" fillId="3" borderId="6"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12" fillId="0" borderId="0" xfId="28" applyFont="1" applyAlignment="1">
      <alignment horizontal="justify" vertical="justify" wrapText="1"/>
    </xf>
    <xf numFmtId="0" fontId="8" fillId="0" borderId="0" xfId="0" applyFont="1" applyAlignment="1">
      <alignment wrapText="1"/>
    </xf>
    <xf numFmtId="0" fontId="12" fillId="0" borderId="0" xfId="28" applyFont="1" applyAlignment="1">
      <alignment horizontal="distributed" vertical="justify" wrapText="1"/>
    </xf>
    <xf numFmtId="0" fontId="12" fillId="0" borderId="0" xfId="28" applyFont="1" applyAlignment="1">
      <alignment horizontal="distributed" vertical="justify"/>
    </xf>
    <xf numFmtId="0" fontId="12" fillId="0" borderId="0" xfId="28" applyFont="1" applyAlignment="1">
      <alignment horizontal="left" vertical="justify" wrapText="1"/>
    </xf>
    <xf numFmtId="0" fontId="16" fillId="3" borderId="0" xfId="0" applyFont="1" applyFill="1" applyAlignment="1">
      <alignment horizontal="distributed" vertical="justify" wrapText="1"/>
    </xf>
    <xf numFmtId="0" fontId="16" fillId="3" borderId="0" xfId="0" applyFont="1" applyFill="1" applyAlignment="1">
      <alignment horizontal="left" wrapText="1"/>
    </xf>
    <xf numFmtId="0" fontId="7" fillId="3" borderId="0" xfId="5" applyFont="1" applyFill="1" applyAlignment="1">
      <alignment horizontal="left" vertical="center"/>
    </xf>
    <xf numFmtId="0" fontId="6" fillId="3" borderId="6" xfId="0" applyFont="1" applyFill="1" applyBorder="1" applyAlignment="1">
      <alignment horizontal="left" vertical="center" wrapText="1"/>
    </xf>
    <xf numFmtId="0" fontId="6" fillId="3" borderId="4" xfId="0" applyFont="1" applyFill="1" applyBorder="1" applyAlignment="1">
      <alignment horizontal="left" vertical="center" wrapText="1"/>
    </xf>
    <xf numFmtId="0" fontId="6" fillId="3" borderId="15" xfId="6" applyFont="1" applyFill="1" applyBorder="1" applyAlignment="1">
      <alignment horizontal="center" vertical="center" wrapText="1"/>
    </xf>
    <xf numFmtId="49" fontId="6" fillId="3" borderId="15" xfId="5" applyNumberFormat="1" applyFont="1" applyFill="1" applyBorder="1" applyAlignment="1">
      <alignment horizontal="center" vertical="center" wrapText="1"/>
    </xf>
    <xf numFmtId="0" fontId="6" fillId="3" borderId="15" xfId="5" applyFont="1" applyFill="1" applyBorder="1" applyAlignment="1">
      <alignment horizontal="center" vertical="center" wrapText="1"/>
    </xf>
    <xf numFmtId="0" fontId="6" fillId="3" borderId="21" xfId="6" applyFont="1" applyFill="1" applyBorder="1" applyAlignment="1">
      <alignment horizontal="center" vertical="center" wrapText="1"/>
    </xf>
  </cellXfs>
  <cellStyles count="37">
    <cellStyle name="Cancel" xfId="11"/>
    <cellStyle name="Cancel 2" xfId="12"/>
    <cellStyle name="Fuente" xfId="9"/>
    <cellStyle name="Hipervínculo" xfId="21" builtinId="8"/>
    <cellStyle name="Millares" xfId="1" builtinId="3"/>
    <cellStyle name="Normal" xfId="0" builtinId="0" customBuiltin="1"/>
    <cellStyle name="Normal 13 2" xfId="13"/>
    <cellStyle name="Normal 2" xfId="2"/>
    <cellStyle name="Normal 2 2" xfId="30"/>
    <cellStyle name="Normal 2 3" xfId="32"/>
    <cellStyle name="Normal 3" xfId="10"/>
    <cellStyle name="Normal 3 2" xfId="31"/>
    <cellStyle name="Normal 4" xfId="14"/>
    <cellStyle name="Normal 5" xfId="22"/>
    <cellStyle name="Normal 6" xfId="27"/>
    <cellStyle name="Normal 7" xfId="29"/>
    <cellStyle name="Normal 8" xfId="24"/>
    <cellStyle name="Normal_06 superficie agrícola" xfId="20"/>
    <cellStyle name="Normal_2012" xfId="33"/>
    <cellStyle name="Normal_2013" xfId="34"/>
    <cellStyle name="Normal_2014" xfId="35"/>
    <cellStyle name="Normal_2016" xfId="26"/>
    <cellStyle name="Normal_exell-telefono-desagregado" xfId="3"/>
    <cellStyle name="Normal_Hoja1" xfId="36"/>
    <cellStyle name="Normal_indicadores MILENIO-ENCO" xfId="4"/>
    <cellStyle name="Normal_ODM2-ultimo" xfId="25"/>
    <cellStyle name="Normal_pobreza-brecha-severidad" xfId="28"/>
    <cellStyle name="Normal_SUNARP" xfId="5"/>
    <cellStyle name="Normal_SUNARP 2" xfId="7"/>
    <cellStyle name="Normal_SUNARP 2 2" xfId="8"/>
    <cellStyle name="Normal_SUNARP 3" xfId="6"/>
    <cellStyle name="PEN-Cuerpo-dec" xfId="15"/>
    <cellStyle name="PEN-Cuerpo-no dec" xfId="16"/>
    <cellStyle name="PEN-Encabezado" xfId="17"/>
    <cellStyle name="PEN-Fuente" xfId="18"/>
    <cellStyle name="PEN-Titulo" xfId="19"/>
    <cellStyle name="Porcentaje" xfId="23" builtinId="5"/>
  </cellStyles>
  <dxfs count="0"/>
  <tableStyles count="0" defaultTableStyle="TableStyleMedium9" defaultPivotStyle="PivotStyleLight16"/>
  <colors>
    <mruColors>
      <color rgb="FF33CCCC"/>
      <color rgb="FF00FFCC"/>
      <color rgb="FF33CCFF"/>
      <color rgb="FF66FFFF"/>
      <color rgb="FF00FFFF"/>
      <color rgb="FF00CCFF"/>
      <color rgb="FF66CCFF"/>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PE" sz="900" b="1">
                <a:solidFill>
                  <a:sysClr val="windowText" lastClr="000000"/>
                </a:solidFill>
                <a:latin typeface="Arial Narrow" panose="020B0606020202030204" pitchFamily="34" charset="0"/>
              </a:rPr>
              <a:t>PUNO: OTORGAMIENTO DE TÍTULOS DE PROPIEDAD EN ASENTAMIENTOS HUMANOS Y OTRAS POSESIONES INFORMALES,  2014 - 2023</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PE"/>
        </a:p>
      </c:txPr>
    </c:title>
    <c:autoTitleDeleted val="0"/>
    <c:plotArea>
      <c:layout>
        <c:manualLayout>
          <c:layoutTarget val="inner"/>
          <c:xMode val="edge"/>
          <c:yMode val="edge"/>
          <c:x val="2.3459596867158768E-2"/>
          <c:y val="0.2784412388629614"/>
          <c:w val="0.94817293840889805"/>
          <c:h val="0.52751803139584219"/>
        </c:manualLayout>
      </c:layout>
      <c:barChart>
        <c:barDir val="col"/>
        <c:grouping val="clustered"/>
        <c:varyColors val="0"/>
        <c:ser>
          <c:idx val="0"/>
          <c:order val="0"/>
          <c:spPr>
            <a:solidFill>
              <a:schemeClr val="accent2">
                <a:lumMod val="7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Arial Narrow" panose="020B0606020202030204" pitchFamily="34" charset="0"/>
                    <a:ea typeface="+mn-ea"/>
                    <a:cs typeface="+mn-cs"/>
                  </a:defRPr>
                </a:pPr>
                <a:endParaRPr lang="es-PE"/>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extLst>
                <c:ext xmlns:c15="http://schemas.microsoft.com/office/drawing/2012/chart" uri="{02D57815-91ED-43cb-92C2-25804820EDAC}">
                  <c15:fullRef>
                    <c15:sqref>'4.13-4.15'!$K$15:$T$15</c15:sqref>
                  </c15:fullRef>
                </c:ext>
              </c:extLst>
              <c:f>('4.13-4.15'!$K$15,'4.13-4.15'!$M$15:$T$15)</c:f>
              <c:numCache>
                <c:formatCode>0</c:formatCode>
                <c:ptCount val="9"/>
                <c:pt idx="0">
                  <c:v>2014</c:v>
                </c:pt>
                <c:pt idx="1">
                  <c:v>2016</c:v>
                </c:pt>
                <c:pt idx="2">
                  <c:v>2017</c:v>
                </c:pt>
                <c:pt idx="3">
                  <c:v>2018</c:v>
                </c:pt>
                <c:pt idx="4">
                  <c:v>2019</c:v>
                </c:pt>
                <c:pt idx="5">
                  <c:v>2020</c:v>
                </c:pt>
                <c:pt idx="6">
                  <c:v>2021</c:v>
                </c:pt>
                <c:pt idx="7">
                  <c:v>2022</c:v>
                </c:pt>
                <c:pt idx="8">
                  <c:v>2023</c:v>
                </c:pt>
              </c:numCache>
            </c:numRef>
          </c:cat>
          <c:val>
            <c:numRef>
              <c:extLst>
                <c:ext xmlns:c15="http://schemas.microsoft.com/office/drawing/2012/chart" uri="{02D57815-91ED-43cb-92C2-25804820EDAC}">
                  <c15:fullRef>
                    <c15:sqref>'4.13-4.15'!$K$18:$T$18</c15:sqref>
                  </c15:fullRef>
                </c:ext>
              </c:extLst>
              <c:f>('4.13-4.15'!$K$18,'4.13-4.15'!$M$18:$T$18)</c:f>
              <c:numCache>
                <c:formatCode>#\ ###\ ##0</c:formatCode>
                <c:ptCount val="9"/>
                <c:pt idx="0">
                  <c:v>5295</c:v>
                </c:pt>
                <c:pt idx="1">
                  <c:v>3038</c:v>
                </c:pt>
                <c:pt idx="2">
                  <c:v>3982</c:v>
                </c:pt>
                <c:pt idx="3">
                  <c:v>5557</c:v>
                </c:pt>
                <c:pt idx="4">
                  <c:v>2978</c:v>
                </c:pt>
                <c:pt idx="5">
                  <c:v>2287</c:v>
                </c:pt>
                <c:pt idx="6">
                  <c:v>260</c:v>
                </c:pt>
                <c:pt idx="7">
                  <c:v>730</c:v>
                </c:pt>
                <c:pt idx="8">
                  <c:v>371</c:v>
                </c:pt>
              </c:numCache>
            </c:numRef>
          </c:val>
          <c:extLst xmlns:c16r2="http://schemas.microsoft.com/office/drawing/2015/06/chart">
            <c:ext xmlns:c16="http://schemas.microsoft.com/office/drawing/2014/chart" uri="{C3380CC4-5D6E-409C-BE32-E72D297353CC}">
              <c16:uniqueId val="{00000000-90E2-43E4-9108-38CB3BDFCE4B}"/>
            </c:ext>
          </c:extLst>
        </c:ser>
        <c:dLbls>
          <c:showLegendKey val="0"/>
          <c:showVal val="1"/>
          <c:showCatName val="0"/>
          <c:showSerName val="0"/>
          <c:showPercent val="0"/>
          <c:showBubbleSize val="0"/>
        </c:dLbls>
        <c:gapWidth val="150"/>
        <c:overlap val="-25"/>
        <c:axId val="-1740212352"/>
        <c:axId val="-1740211808"/>
      </c:barChart>
      <c:catAx>
        <c:axId val="-1740212352"/>
        <c:scaling>
          <c:orientation val="minMax"/>
        </c:scaling>
        <c:delete val="0"/>
        <c:axPos val="b"/>
        <c:numFmt formatCode="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Narrow" panose="020B0606020202030204" pitchFamily="34" charset="0"/>
                <a:ea typeface="+mn-ea"/>
                <a:cs typeface="+mn-cs"/>
              </a:defRPr>
            </a:pPr>
            <a:endParaRPr lang="es-PE"/>
          </a:p>
        </c:txPr>
        <c:crossAx val="-1740211808"/>
        <c:crosses val="autoZero"/>
        <c:auto val="1"/>
        <c:lblAlgn val="ctr"/>
        <c:lblOffset val="100"/>
        <c:noMultiLvlLbl val="0"/>
      </c:catAx>
      <c:valAx>
        <c:axId val="-1740211808"/>
        <c:scaling>
          <c:orientation val="minMax"/>
        </c:scaling>
        <c:delete val="1"/>
        <c:axPos val="l"/>
        <c:numFmt formatCode="#\ ###\ ##0" sourceLinked="1"/>
        <c:majorTickMark val="none"/>
        <c:minorTickMark val="none"/>
        <c:tickLblPos val="nextTo"/>
        <c:crossAx val="-1740212352"/>
        <c:crosses val="autoZero"/>
        <c:crossBetween val="between"/>
      </c:valAx>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s-PE"/>
    </a:p>
  </c:txPr>
  <c:printSettings>
    <c:headerFooter/>
    <c:pageMargins b="0.75" l="0.7" r="0.7" t="0.75" header="0.3" footer="0.3"/>
    <c:pageSetup orientation="landscape"/>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900" b="1" i="0" u="none" strike="noStrike" kern="1200" spc="0" baseline="0">
                <a:solidFill>
                  <a:sysClr val="windowText" lastClr="000000"/>
                </a:solidFill>
                <a:latin typeface="Arial Narrow" panose="020B0606020202030204" pitchFamily="34" charset="0"/>
                <a:ea typeface="+mn-ea"/>
                <a:cs typeface="+mn-cs"/>
              </a:defRPr>
            </a:pPr>
            <a:r>
              <a:rPr lang="en-US" sz="900" b="1">
                <a:solidFill>
                  <a:sysClr val="windowText" lastClr="000000"/>
                </a:solidFill>
                <a:latin typeface="Arial Narrow" panose="020B0606020202030204" pitchFamily="34" charset="0"/>
              </a:rPr>
              <a:t>PUNO: VIVIENDAS FINANCIADAS POR EL FONDO MIVIVIENDA, 2020 - 2023</a:t>
            </a:r>
          </a:p>
        </c:rich>
      </c:tx>
      <c:layout>
        <c:manualLayout>
          <c:xMode val="edge"/>
          <c:yMode val="edge"/>
          <c:x val="0.1672965554228322"/>
          <c:y val="2.5028061920629494E-2"/>
        </c:manualLayout>
      </c:layout>
      <c:overlay val="0"/>
      <c:spPr>
        <a:noFill/>
        <a:ln>
          <a:noFill/>
        </a:ln>
        <a:effectLst/>
      </c:spPr>
      <c:txPr>
        <a:bodyPr rot="0" spcFirstLastPara="1" vertOverflow="ellipsis" vert="horz" wrap="square" anchor="ctr" anchorCtr="1"/>
        <a:lstStyle/>
        <a:p>
          <a:pPr algn="ctr">
            <a:defRPr sz="900" b="1" i="0" u="none" strike="noStrike" kern="1200" spc="0" baseline="0">
              <a:solidFill>
                <a:sysClr val="windowText" lastClr="000000"/>
              </a:solidFill>
              <a:latin typeface="Arial Narrow" panose="020B0606020202030204" pitchFamily="34" charset="0"/>
              <a:ea typeface="+mn-ea"/>
              <a:cs typeface="+mn-cs"/>
            </a:defRPr>
          </a:pPr>
          <a:endParaRPr lang="es-PE"/>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
          <c:y val="0.11383526836138991"/>
          <c:w val="0.9904491226430524"/>
          <c:h val="0.51412414116036775"/>
        </c:manualLayout>
      </c:layout>
      <c:bar3DChart>
        <c:barDir val="col"/>
        <c:grouping val="clustered"/>
        <c:varyColors val="0"/>
        <c:ser>
          <c:idx val="0"/>
          <c:order val="0"/>
          <c:tx>
            <c:strRef>
              <c:f>'4.17'!$A$18</c:f>
              <c:strCache>
                <c:ptCount val="1"/>
                <c:pt idx="0">
                  <c:v>Puno</c:v>
                </c:pt>
              </c:strCache>
            </c:strRef>
          </c:tx>
          <c:spPr>
            <a:solidFill>
              <a:schemeClr val="accent1"/>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Narrow" panose="020B0606020202030204" pitchFamily="34" charset="0"/>
                    <a:ea typeface="+mn-ea"/>
                    <a:cs typeface="+mn-cs"/>
                  </a:defRPr>
                </a:pPr>
                <a:endParaRPr lang="es-PE"/>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'4.17'!$X$15:$AE$15</c:f>
              <c:strCache>
                <c:ptCount val="8"/>
                <c:pt idx="0">
                  <c:v>Vivienda en                                 Construcción</c:v>
                </c:pt>
                <c:pt idx="1">
                  <c:v>Vivienda                                Terminada</c:v>
                </c:pt>
                <c:pt idx="2">
                  <c:v>Vivienda en                                 Construcción</c:v>
                </c:pt>
                <c:pt idx="3">
                  <c:v>Vivienda                                Terminada</c:v>
                </c:pt>
                <c:pt idx="4">
                  <c:v>Vivienda en                                 Construcción</c:v>
                </c:pt>
                <c:pt idx="5">
                  <c:v>Vivienda                                Terminada</c:v>
                </c:pt>
                <c:pt idx="6">
                  <c:v>Vivienda en                                 Construcción</c:v>
                </c:pt>
                <c:pt idx="7">
                  <c:v>Vivienda                                Terminada</c:v>
                </c:pt>
              </c:strCache>
            </c:strRef>
          </c:cat>
          <c:val>
            <c:numRef>
              <c:f>'4.17'!$X$18:$AE$18</c:f>
              <c:numCache>
                <c:formatCode>General</c:formatCode>
                <c:ptCount val="8"/>
                <c:pt idx="0">
                  <c:v>13</c:v>
                </c:pt>
                <c:pt idx="1">
                  <c:v>50</c:v>
                </c:pt>
                <c:pt idx="2">
                  <c:v>5</c:v>
                </c:pt>
                <c:pt idx="3">
                  <c:v>53</c:v>
                </c:pt>
                <c:pt idx="4">
                  <c:v>10</c:v>
                </c:pt>
                <c:pt idx="5">
                  <c:v>58</c:v>
                </c:pt>
                <c:pt idx="6">
                  <c:v>31</c:v>
                </c:pt>
                <c:pt idx="7">
                  <c:v>48</c:v>
                </c:pt>
              </c:numCache>
            </c:numRef>
          </c:val>
          <c:extLst xmlns:c16r2="http://schemas.microsoft.com/office/drawing/2015/06/chart">
            <c:ext xmlns:c16="http://schemas.microsoft.com/office/drawing/2014/chart" uri="{C3380CC4-5D6E-409C-BE32-E72D297353CC}">
              <c16:uniqueId val="{00000000-B950-4FB7-9802-EBF1B7EA7B18}"/>
            </c:ext>
          </c:extLst>
        </c:ser>
        <c:dLbls>
          <c:showLegendKey val="0"/>
          <c:showVal val="1"/>
          <c:showCatName val="0"/>
          <c:showSerName val="0"/>
          <c:showPercent val="0"/>
          <c:showBubbleSize val="0"/>
        </c:dLbls>
        <c:gapWidth val="150"/>
        <c:shape val="box"/>
        <c:axId val="-1605129024"/>
        <c:axId val="-1605129568"/>
        <c:axId val="0"/>
      </c:bar3DChart>
      <c:catAx>
        <c:axId val="-1605129024"/>
        <c:scaling>
          <c:orientation val="minMax"/>
        </c:scaling>
        <c:delete val="0"/>
        <c:axPos val="b"/>
        <c:numFmt formatCode="General" sourceLinked="1"/>
        <c:majorTickMark val="none"/>
        <c:minorTickMark val="none"/>
        <c:tickLblPos val="nextTo"/>
        <c:spPr>
          <a:noFill/>
          <a:ln>
            <a:noFill/>
          </a:ln>
          <a:effectLst/>
        </c:spPr>
        <c:txPr>
          <a:bodyPr rot="-5400000" spcFirstLastPara="1" vertOverflow="ellipsis" wrap="square" anchor="ctr" anchorCtr="1"/>
          <a:lstStyle/>
          <a:p>
            <a:pPr>
              <a:defRPr sz="800" b="0" i="0" u="none" strike="noStrike" kern="1200" baseline="0">
                <a:solidFill>
                  <a:schemeClr val="tx1"/>
                </a:solidFill>
                <a:latin typeface="Arial Narrow" panose="020B0606020202030204" pitchFamily="34" charset="0"/>
                <a:ea typeface="+mn-ea"/>
                <a:cs typeface="+mn-cs"/>
              </a:defRPr>
            </a:pPr>
            <a:endParaRPr lang="es-PE"/>
          </a:p>
        </c:txPr>
        <c:crossAx val="-1605129568"/>
        <c:crosses val="autoZero"/>
        <c:auto val="1"/>
        <c:lblAlgn val="ctr"/>
        <c:lblOffset val="100"/>
        <c:noMultiLvlLbl val="0"/>
      </c:catAx>
      <c:valAx>
        <c:axId val="-1605129568"/>
        <c:scaling>
          <c:orientation val="minMax"/>
        </c:scaling>
        <c:delete val="1"/>
        <c:axPos val="l"/>
        <c:numFmt formatCode="General" sourceLinked="1"/>
        <c:majorTickMark val="none"/>
        <c:minorTickMark val="none"/>
        <c:tickLblPos val="nextTo"/>
        <c:crossAx val="-1605129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PE"/>
    </a:p>
  </c:txPr>
  <c:printSettings>
    <c:headerFooter/>
    <c:pageMargins b="0.75" l="0.7" r="0.7" t="0.75" header="0.3" footer="0.3"/>
    <c:pageSetup orientation="portrait"/>
  </c:printSettings>
  <c:userShapes r:id="rId3"/>
</c:chartSpace>
</file>

<file path=xl/charts/colors1.xml><?xml version="1.0" encoding="utf-8"?>
<cs:colorStyle xmlns:cs="http://schemas.microsoft.com/office/drawing/2012/chartStyle" xmlns:a="http://schemas.openxmlformats.org/drawingml/2006/main" meth="withinLinear" id="19">
  <a:schemeClr val="accent6"/>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oneCellAnchor>
    <xdr:from>
      <xdr:col>0</xdr:col>
      <xdr:colOff>390525</xdr:colOff>
      <xdr:row>8</xdr:row>
      <xdr:rowOff>0</xdr:rowOff>
    </xdr:from>
    <xdr:ext cx="66675" cy="266700"/>
    <xdr:sp macro="" textlink="">
      <xdr:nvSpPr>
        <xdr:cNvPr id="4" name="Text Box 4">
          <a:extLst>
            <a:ext uri="{FF2B5EF4-FFF2-40B4-BE49-F238E27FC236}">
              <a16:creationId xmlns="" xmlns:a16="http://schemas.microsoft.com/office/drawing/2014/main" id="{00000000-0008-0000-0500-000004000000}"/>
            </a:ext>
          </a:extLst>
        </xdr:cNvPr>
        <xdr:cNvSpPr txBox="1">
          <a:spLocks noChangeArrowheads="1"/>
        </xdr:cNvSpPr>
      </xdr:nvSpPr>
      <xdr:spPr bwMode="auto">
        <a:xfrm>
          <a:off x="390525" y="2314575"/>
          <a:ext cx="66675" cy="266700"/>
        </a:xfrm>
        <a:prstGeom prst="rect">
          <a:avLst/>
        </a:prstGeom>
        <a:noFill/>
        <a:ln w="9525">
          <a:noFill/>
          <a:miter lim="800000"/>
          <a:headEnd/>
          <a:tailEnd/>
        </a:ln>
      </xdr:spPr>
    </xdr:sp>
    <xdr:clientData/>
  </xdr:oneCellAnchor>
  <xdr:oneCellAnchor>
    <xdr:from>
      <xdr:col>0</xdr:col>
      <xdr:colOff>390525</xdr:colOff>
      <xdr:row>8</xdr:row>
      <xdr:rowOff>0</xdr:rowOff>
    </xdr:from>
    <xdr:ext cx="66675" cy="266700"/>
    <xdr:sp macro="" textlink="">
      <xdr:nvSpPr>
        <xdr:cNvPr id="5" name="Text Box 4">
          <a:extLst>
            <a:ext uri="{FF2B5EF4-FFF2-40B4-BE49-F238E27FC236}">
              <a16:creationId xmlns="" xmlns:a16="http://schemas.microsoft.com/office/drawing/2014/main" id="{00000000-0008-0000-0500-000005000000}"/>
            </a:ext>
          </a:extLst>
        </xdr:cNvPr>
        <xdr:cNvSpPr txBox="1">
          <a:spLocks noChangeArrowheads="1"/>
        </xdr:cNvSpPr>
      </xdr:nvSpPr>
      <xdr:spPr bwMode="auto">
        <a:xfrm>
          <a:off x="390525" y="2314575"/>
          <a:ext cx="66675" cy="266700"/>
        </a:xfrm>
        <a:prstGeom prst="rect">
          <a:avLst/>
        </a:prstGeom>
        <a:noFill/>
        <a:ln w="9525">
          <a:noFill/>
          <a:miter lim="800000"/>
          <a:headEnd/>
          <a:tailEnd/>
        </a:ln>
      </xdr:spPr>
    </xdr:sp>
    <xdr:clientData/>
  </xdr:oneCellAnchor>
  <xdr:oneCellAnchor>
    <xdr:from>
      <xdr:col>11</xdr:col>
      <xdr:colOff>0</xdr:colOff>
      <xdr:row>5</xdr:row>
      <xdr:rowOff>0</xdr:rowOff>
    </xdr:from>
    <xdr:ext cx="66675" cy="267720"/>
    <xdr:sp macro="" textlink="">
      <xdr:nvSpPr>
        <xdr:cNvPr id="6" name="Text Box 4">
          <a:extLst>
            <a:ext uri="{FF2B5EF4-FFF2-40B4-BE49-F238E27FC236}">
              <a16:creationId xmlns="" xmlns:a16="http://schemas.microsoft.com/office/drawing/2014/main" id="{00000000-0008-0000-0500-000006000000}"/>
            </a:ext>
          </a:extLst>
        </xdr:cNvPr>
        <xdr:cNvSpPr txBox="1">
          <a:spLocks noChangeArrowheads="1"/>
        </xdr:cNvSpPr>
      </xdr:nvSpPr>
      <xdr:spPr bwMode="auto">
        <a:xfrm>
          <a:off x="5210175" y="1590675"/>
          <a:ext cx="66675" cy="267720"/>
        </a:xfrm>
        <a:prstGeom prst="rect">
          <a:avLst/>
        </a:prstGeom>
        <a:noFill/>
        <a:ln w="9525">
          <a:noFill/>
          <a:miter lim="800000"/>
          <a:headEnd/>
          <a:tailEnd/>
        </a:ln>
      </xdr:spPr>
    </xdr:sp>
    <xdr:clientData/>
  </xdr:oneCellAnchor>
  <xdr:oneCellAnchor>
    <xdr:from>
      <xdr:col>11</xdr:col>
      <xdr:colOff>0</xdr:colOff>
      <xdr:row>8</xdr:row>
      <xdr:rowOff>0</xdr:rowOff>
    </xdr:from>
    <xdr:ext cx="66675" cy="266700"/>
    <xdr:sp macro="" textlink="">
      <xdr:nvSpPr>
        <xdr:cNvPr id="7" name="Text Box 4">
          <a:extLst>
            <a:ext uri="{FF2B5EF4-FFF2-40B4-BE49-F238E27FC236}">
              <a16:creationId xmlns="" xmlns:a16="http://schemas.microsoft.com/office/drawing/2014/main" id="{00000000-0008-0000-0500-000007000000}"/>
            </a:ext>
          </a:extLst>
        </xdr:cNvPr>
        <xdr:cNvSpPr txBox="1">
          <a:spLocks noChangeArrowheads="1"/>
        </xdr:cNvSpPr>
      </xdr:nvSpPr>
      <xdr:spPr bwMode="auto">
        <a:xfrm>
          <a:off x="5210175" y="2314575"/>
          <a:ext cx="66675" cy="266700"/>
        </a:xfrm>
        <a:prstGeom prst="rect">
          <a:avLst/>
        </a:prstGeom>
        <a:noFill/>
        <a:ln w="9525">
          <a:noFill/>
          <a:miter lim="800000"/>
          <a:headEnd/>
          <a:tailEnd/>
        </a:ln>
      </xdr:spPr>
    </xdr:sp>
    <xdr:clientData/>
  </xdr:oneCellAnchor>
  <xdr:oneCellAnchor>
    <xdr:from>
      <xdr:col>11</xdr:col>
      <xdr:colOff>0</xdr:colOff>
      <xdr:row>8</xdr:row>
      <xdr:rowOff>0</xdr:rowOff>
    </xdr:from>
    <xdr:ext cx="66675" cy="266700"/>
    <xdr:sp macro="" textlink="">
      <xdr:nvSpPr>
        <xdr:cNvPr id="8" name="Text Box 4">
          <a:extLst>
            <a:ext uri="{FF2B5EF4-FFF2-40B4-BE49-F238E27FC236}">
              <a16:creationId xmlns="" xmlns:a16="http://schemas.microsoft.com/office/drawing/2014/main" id="{00000000-0008-0000-0500-000008000000}"/>
            </a:ext>
          </a:extLst>
        </xdr:cNvPr>
        <xdr:cNvSpPr txBox="1">
          <a:spLocks noChangeArrowheads="1"/>
        </xdr:cNvSpPr>
      </xdr:nvSpPr>
      <xdr:spPr bwMode="auto">
        <a:xfrm>
          <a:off x="5210175" y="2314575"/>
          <a:ext cx="66675" cy="266700"/>
        </a:xfrm>
        <a:prstGeom prst="rect">
          <a:avLst/>
        </a:prstGeom>
        <a:noFill/>
        <a:ln w="9525">
          <a:noFill/>
          <a:miter lim="800000"/>
          <a:headEnd/>
          <a:tailEnd/>
        </a:ln>
      </xdr:spPr>
    </xdr:sp>
    <xdr:clientData/>
  </xdr:oneCellAnchor>
  <xdr:oneCellAnchor>
    <xdr:from>
      <xdr:col>11</xdr:col>
      <xdr:colOff>0</xdr:colOff>
      <xdr:row>8</xdr:row>
      <xdr:rowOff>0</xdr:rowOff>
    </xdr:from>
    <xdr:ext cx="66675" cy="266700"/>
    <xdr:sp macro="" textlink="">
      <xdr:nvSpPr>
        <xdr:cNvPr id="9" name="Text Box 4">
          <a:extLst>
            <a:ext uri="{FF2B5EF4-FFF2-40B4-BE49-F238E27FC236}">
              <a16:creationId xmlns="" xmlns:a16="http://schemas.microsoft.com/office/drawing/2014/main" id="{00000000-0008-0000-0500-000009000000}"/>
            </a:ext>
          </a:extLst>
        </xdr:cNvPr>
        <xdr:cNvSpPr txBox="1">
          <a:spLocks noChangeArrowheads="1"/>
        </xdr:cNvSpPr>
      </xdr:nvSpPr>
      <xdr:spPr bwMode="auto">
        <a:xfrm>
          <a:off x="5210175" y="2314575"/>
          <a:ext cx="66675" cy="266700"/>
        </a:xfrm>
        <a:prstGeom prst="rect">
          <a:avLst/>
        </a:prstGeom>
        <a:noFill/>
        <a:ln w="9525">
          <a:noFill/>
          <a:miter lim="800000"/>
          <a:headEnd/>
          <a:tailEnd/>
        </a:ln>
      </xdr:spPr>
    </xdr:sp>
    <xdr:clientData/>
  </xdr:oneCellAnchor>
  <xdr:oneCellAnchor>
    <xdr:from>
      <xdr:col>0</xdr:col>
      <xdr:colOff>390525</xdr:colOff>
      <xdr:row>8</xdr:row>
      <xdr:rowOff>0</xdr:rowOff>
    </xdr:from>
    <xdr:ext cx="66675" cy="266700"/>
    <xdr:sp macro="" textlink="">
      <xdr:nvSpPr>
        <xdr:cNvPr id="10" name="Text Box 4">
          <a:extLst>
            <a:ext uri="{FF2B5EF4-FFF2-40B4-BE49-F238E27FC236}">
              <a16:creationId xmlns="" xmlns:a16="http://schemas.microsoft.com/office/drawing/2014/main" id="{00000000-0008-0000-0500-00000A000000}"/>
            </a:ext>
          </a:extLst>
        </xdr:cNvPr>
        <xdr:cNvSpPr txBox="1">
          <a:spLocks noChangeArrowheads="1"/>
        </xdr:cNvSpPr>
      </xdr:nvSpPr>
      <xdr:spPr bwMode="auto">
        <a:xfrm>
          <a:off x="390525" y="2314575"/>
          <a:ext cx="66675" cy="266700"/>
        </a:xfrm>
        <a:prstGeom prst="rect">
          <a:avLst/>
        </a:prstGeom>
        <a:noFill/>
        <a:ln w="9525">
          <a:noFill/>
          <a:miter lim="800000"/>
          <a:headEnd/>
          <a:tailEnd/>
        </a:ln>
      </xdr:spPr>
    </xdr:sp>
    <xdr:clientData/>
  </xdr:oneCellAnchor>
  <xdr:oneCellAnchor>
    <xdr:from>
      <xdr:col>0</xdr:col>
      <xdr:colOff>390525</xdr:colOff>
      <xdr:row>8</xdr:row>
      <xdr:rowOff>0</xdr:rowOff>
    </xdr:from>
    <xdr:ext cx="66675" cy="266700"/>
    <xdr:sp macro="" textlink="">
      <xdr:nvSpPr>
        <xdr:cNvPr id="11" name="Text Box 4">
          <a:extLst>
            <a:ext uri="{FF2B5EF4-FFF2-40B4-BE49-F238E27FC236}">
              <a16:creationId xmlns="" xmlns:a16="http://schemas.microsoft.com/office/drawing/2014/main" id="{00000000-0008-0000-0500-00000B000000}"/>
            </a:ext>
          </a:extLst>
        </xdr:cNvPr>
        <xdr:cNvSpPr txBox="1">
          <a:spLocks noChangeArrowheads="1"/>
        </xdr:cNvSpPr>
      </xdr:nvSpPr>
      <xdr:spPr bwMode="auto">
        <a:xfrm>
          <a:off x="390525" y="2314575"/>
          <a:ext cx="66675" cy="266700"/>
        </a:xfrm>
        <a:prstGeom prst="rect">
          <a:avLst/>
        </a:prstGeom>
        <a:noFill/>
        <a:ln w="9525">
          <a:noFill/>
          <a:miter lim="800000"/>
          <a:headEnd/>
          <a:tailEnd/>
        </a:ln>
      </xdr:spPr>
    </xdr:sp>
    <xdr:clientData/>
  </xdr:oneCellAnchor>
  <xdr:oneCellAnchor>
    <xdr:from>
      <xdr:col>11</xdr:col>
      <xdr:colOff>0</xdr:colOff>
      <xdr:row>45</xdr:row>
      <xdr:rowOff>0</xdr:rowOff>
    </xdr:from>
    <xdr:ext cx="66675" cy="267720"/>
    <xdr:sp macro="" textlink="">
      <xdr:nvSpPr>
        <xdr:cNvPr id="13" name="Text Box 4">
          <a:extLst>
            <a:ext uri="{FF2B5EF4-FFF2-40B4-BE49-F238E27FC236}">
              <a16:creationId xmlns="" xmlns:a16="http://schemas.microsoft.com/office/drawing/2014/main" id="{00000000-0008-0000-0500-00000D000000}"/>
            </a:ext>
          </a:extLst>
        </xdr:cNvPr>
        <xdr:cNvSpPr txBox="1">
          <a:spLocks noChangeArrowheads="1"/>
        </xdr:cNvSpPr>
      </xdr:nvSpPr>
      <xdr:spPr bwMode="auto">
        <a:xfrm>
          <a:off x="4184196" y="3325246"/>
          <a:ext cx="66675" cy="267720"/>
        </a:xfrm>
        <a:prstGeom prst="rect">
          <a:avLst/>
        </a:prstGeom>
        <a:noFill/>
        <a:ln w="9525">
          <a:noFill/>
          <a:miter lim="800000"/>
          <a:headEnd/>
          <a:tailEnd/>
        </a:ln>
      </xdr:spPr>
    </xdr:sp>
    <xdr:clientData/>
  </xdr:oneCellAnchor>
  <xdr:twoCellAnchor>
    <xdr:from>
      <xdr:col>0</xdr:col>
      <xdr:colOff>60613</xdr:colOff>
      <xdr:row>23</xdr:row>
      <xdr:rowOff>43300</xdr:rowOff>
    </xdr:from>
    <xdr:to>
      <xdr:col>17</xdr:col>
      <xdr:colOff>246062</xdr:colOff>
      <xdr:row>37</xdr:row>
      <xdr:rowOff>152400</xdr:rowOff>
    </xdr:to>
    <xdr:graphicFrame macro="">
      <xdr:nvGraphicFramePr>
        <xdr:cNvPr id="14" name="Gráfico 13">
          <a:extLst>
            <a:ext uri="{FF2B5EF4-FFF2-40B4-BE49-F238E27FC236}">
              <a16:creationId xmlns="" xmlns:a16="http://schemas.microsoft.com/office/drawing/2014/main" id="{00000000-0008-0000-0500-00000E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0.0344</cdr:x>
      <cdr:y>0.88972</cdr:y>
    </cdr:from>
    <cdr:to>
      <cdr:x>0.90751</cdr:x>
      <cdr:y>0.9654</cdr:y>
    </cdr:to>
    <cdr:sp macro="" textlink="">
      <cdr:nvSpPr>
        <cdr:cNvPr id="2" name="CuadroTexto 1">
          <a:extLst xmlns:a="http://schemas.openxmlformats.org/drawingml/2006/main">
            <a:ext uri="{FF2B5EF4-FFF2-40B4-BE49-F238E27FC236}">
              <a16:creationId xmlns="" xmlns:a16="http://schemas.microsoft.com/office/drawing/2014/main" id="{713EEB79-2A85-4F31-B1BF-46A9521091C6}"/>
            </a:ext>
          </a:extLst>
        </cdr:cNvPr>
        <cdr:cNvSpPr txBox="1"/>
      </cdr:nvSpPr>
      <cdr:spPr>
        <a:xfrm xmlns:a="http://schemas.openxmlformats.org/drawingml/2006/main">
          <a:off x="178024" y="1926437"/>
          <a:ext cx="4518662" cy="16386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s-PE" sz="700" b="1">
              <a:latin typeface="Arial Narrow" panose="020B0606020202030204" pitchFamily="34" charset="0"/>
            </a:rPr>
            <a:t>Fuente: Organismo de Formalización de la Propiedad Informal (COFOPRI).</a:t>
          </a:r>
        </a:p>
      </cdr:txBody>
    </cdr:sp>
  </cdr:relSizeAnchor>
  <cdr:relSizeAnchor xmlns:cdr="http://schemas.openxmlformats.org/drawingml/2006/chartDrawing">
    <cdr:from>
      <cdr:x>0.32293</cdr:x>
      <cdr:y>0.14328</cdr:y>
    </cdr:from>
    <cdr:to>
      <cdr:x>0.7967</cdr:x>
      <cdr:y>0.2443</cdr:y>
    </cdr:to>
    <cdr:sp macro="" textlink="">
      <cdr:nvSpPr>
        <cdr:cNvPr id="3" name="CuadroTexto 2"/>
        <cdr:cNvSpPr txBox="1"/>
      </cdr:nvSpPr>
      <cdr:spPr>
        <a:xfrm xmlns:a="http://schemas.openxmlformats.org/drawingml/2006/main">
          <a:off x="1434811" y="337700"/>
          <a:ext cx="2105025" cy="2381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s-PE" sz="800">
              <a:latin typeface="Arial Narrow" panose="020B0606020202030204" pitchFamily="34" charset="0"/>
            </a:rPr>
            <a:t>(Número de titulos de propiedad)</a:t>
          </a:r>
        </a:p>
      </cdr:txBody>
    </cdr:sp>
  </cdr:relSizeAnchor>
</c:userShapes>
</file>

<file path=xl/drawings/drawing3.xml><?xml version="1.0" encoding="utf-8"?>
<xdr:wsDr xmlns:xdr="http://schemas.openxmlformats.org/drawingml/2006/spreadsheetDrawing" xmlns:a="http://schemas.openxmlformats.org/drawingml/2006/main">
  <xdr:oneCellAnchor>
    <xdr:from>
      <xdr:col>9</xdr:col>
      <xdr:colOff>0</xdr:colOff>
      <xdr:row>0</xdr:row>
      <xdr:rowOff>0</xdr:rowOff>
    </xdr:from>
    <xdr:ext cx="66675" cy="267720"/>
    <xdr:sp macro="" textlink="">
      <xdr:nvSpPr>
        <xdr:cNvPr id="4" name="Text Box 4">
          <a:extLst>
            <a:ext uri="{FF2B5EF4-FFF2-40B4-BE49-F238E27FC236}">
              <a16:creationId xmlns="" xmlns:a16="http://schemas.microsoft.com/office/drawing/2014/main" id="{00000000-0008-0000-0600-000004000000}"/>
            </a:ext>
          </a:extLst>
        </xdr:cNvPr>
        <xdr:cNvSpPr txBox="1">
          <a:spLocks noChangeArrowheads="1"/>
        </xdr:cNvSpPr>
      </xdr:nvSpPr>
      <xdr:spPr bwMode="auto">
        <a:xfrm>
          <a:off x="2800350" y="800100"/>
          <a:ext cx="66675" cy="267720"/>
        </a:xfrm>
        <a:prstGeom prst="rect">
          <a:avLst/>
        </a:prstGeom>
        <a:noFill/>
        <a:ln w="9525">
          <a:noFill/>
          <a:miter lim="800000"/>
          <a:headEnd/>
          <a:tailEnd/>
        </a:ln>
      </xdr:spPr>
    </xdr:sp>
    <xdr:clientData/>
  </xdr:oneCellAnchor>
  <xdr:oneCellAnchor>
    <xdr:from>
      <xdr:col>9</xdr:col>
      <xdr:colOff>0</xdr:colOff>
      <xdr:row>0</xdr:row>
      <xdr:rowOff>0</xdr:rowOff>
    </xdr:from>
    <xdr:ext cx="66675" cy="266700"/>
    <xdr:sp macro="" textlink="">
      <xdr:nvSpPr>
        <xdr:cNvPr id="5" name="Text Box 4">
          <a:extLst>
            <a:ext uri="{FF2B5EF4-FFF2-40B4-BE49-F238E27FC236}">
              <a16:creationId xmlns="" xmlns:a16="http://schemas.microsoft.com/office/drawing/2014/main" id="{00000000-0008-0000-0600-000005000000}"/>
            </a:ext>
          </a:extLst>
        </xdr:cNvPr>
        <xdr:cNvSpPr txBox="1">
          <a:spLocks noChangeArrowheads="1"/>
        </xdr:cNvSpPr>
      </xdr:nvSpPr>
      <xdr:spPr bwMode="auto">
        <a:xfrm>
          <a:off x="2800350" y="1190625"/>
          <a:ext cx="66675" cy="266700"/>
        </a:xfrm>
        <a:prstGeom prst="rect">
          <a:avLst/>
        </a:prstGeom>
        <a:noFill/>
        <a:ln w="9525">
          <a:noFill/>
          <a:miter lim="800000"/>
          <a:headEnd/>
          <a:tailEnd/>
        </a:ln>
      </xdr:spPr>
    </xdr:sp>
    <xdr:clientData/>
  </xdr:oneCellAnchor>
  <xdr:oneCellAnchor>
    <xdr:from>
      <xdr:col>9</xdr:col>
      <xdr:colOff>0</xdr:colOff>
      <xdr:row>0</xdr:row>
      <xdr:rowOff>0</xdr:rowOff>
    </xdr:from>
    <xdr:ext cx="66675" cy="266700"/>
    <xdr:sp macro="" textlink="">
      <xdr:nvSpPr>
        <xdr:cNvPr id="6" name="Text Box 4">
          <a:extLst>
            <a:ext uri="{FF2B5EF4-FFF2-40B4-BE49-F238E27FC236}">
              <a16:creationId xmlns="" xmlns:a16="http://schemas.microsoft.com/office/drawing/2014/main" id="{00000000-0008-0000-0600-000006000000}"/>
            </a:ext>
          </a:extLst>
        </xdr:cNvPr>
        <xdr:cNvSpPr txBox="1">
          <a:spLocks noChangeArrowheads="1"/>
        </xdr:cNvSpPr>
      </xdr:nvSpPr>
      <xdr:spPr bwMode="auto">
        <a:xfrm>
          <a:off x="2800350" y="1190625"/>
          <a:ext cx="66675" cy="266700"/>
        </a:xfrm>
        <a:prstGeom prst="rect">
          <a:avLst/>
        </a:prstGeom>
        <a:noFill/>
        <a:ln w="9525">
          <a:noFill/>
          <a:miter lim="800000"/>
          <a:headEnd/>
          <a:tailEnd/>
        </a:ln>
      </xdr:spPr>
    </xdr:sp>
    <xdr:clientData/>
  </xdr:oneCellAnchor>
  <xdr:oneCellAnchor>
    <xdr:from>
      <xdr:col>9</xdr:col>
      <xdr:colOff>0</xdr:colOff>
      <xdr:row>0</xdr:row>
      <xdr:rowOff>0</xdr:rowOff>
    </xdr:from>
    <xdr:ext cx="66675" cy="266700"/>
    <xdr:sp macro="" textlink="">
      <xdr:nvSpPr>
        <xdr:cNvPr id="7" name="Text Box 4">
          <a:extLst>
            <a:ext uri="{FF2B5EF4-FFF2-40B4-BE49-F238E27FC236}">
              <a16:creationId xmlns="" xmlns:a16="http://schemas.microsoft.com/office/drawing/2014/main" id="{00000000-0008-0000-0600-000007000000}"/>
            </a:ext>
          </a:extLst>
        </xdr:cNvPr>
        <xdr:cNvSpPr txBox="1">
          <a:spLocks noChangeArrowheads="1"/>
        </xdr:cNvSpPr>
      </xdr:nvSpPr>
      <xdr:spPr bwMode="auto">
        <a:xfrm>
          <a:off x="2800350" y="1190625"/>
          <a:ext cx="66675" cy="266700"/>
        </a:xfrm>
        <a:prstGeom prst="rect">
          <a:avLst/>
        </a:prstGeom>
        <a:noFill/>
        <a:ln w="9525">
          <a:noFill/>
          <a:miter lim="800000"/>
          <a:headEnd/>
          <a:tailEnd/>
        </a:ln>
      </xdr:spPr>
    </xdr:sp>
    <xdr:clientData/>
  </xdr:oneCellAnchor>
  <xdr:oneCellAnchor>
    <xdr:from>
      <xdr:col>11</xdr:col>
      <xdr:colOff>182707</xdr:colOff>
      <xdr:row>11</xdr:row>
      <xdr:rowOff>8659</xdr:rowOff>
    </xdr:from>
    <xdr:ext cx="66675" cy="266700"/>
    <xdr:sp macro="" textlink="">
      <xdr:nvSpPr>
        <xdr:cNvPr id="8" name="Text Box 4">
          <a:extLst>
            <a:ext uri="{FF2B5EF4-FFF2-40B4-BE49-F238E27FC236}">
              <a16:creationId xmlns="" xmlns:a16="http://schemas.microsoft.com/office/drawing/2014/main" id="{00000000-0008-0000-0600-000008000000}"/>
            </a:ext>
          </a:extLst>
        </xdr:cNvPr>
        <xdr:cNvSpPr txBox="1">
          <a:spLocks noChangeArrowheads="1"/>
        </xdr:cNvSpPr>
      </xdr:nvSpPr>
      <xdr:spPr bwMode="auto">
        <a:xfrm>
          <a:off x="3784889" y="1636568"/>
          <a:ext cx="66675" cy="266700"/>
        </a:xfrm>
        <a:prstGeom prst="rect">
          <a:avLst/>
        </a:prstGeom>
        <a:noFill/>
        <a:ln w="9525">
          <a:noFill/>
          <a:miter lim="800000"/>
          <a:headEnd/>
          <a:tailEnd/>
        </a:ln>
      </xdr:spPr>
    </xdr:sp>
    <xdr:clientData/>
  </xdr:oneCellAnchor>
  <xdr:oneCellAnchor>
    <xdr:from>
      <xdr:col>9</xdr:col>
      <xdr:colOff>0</xdr:colOff>
      <xdr:row>0</xdr:row>
      <xdr:rowOff>0</xdr:rowOff>
    </xdr:from>
    <xdr:ext cx="66675" cy="267720"/>
    <xdr:sp macro="" textlink="">
      <xdr:nvSpPr>
        <xdr:cNvPr id="10" name="Text Box 4">
          <a:extLst>
            <a:ext uri="{FF2B5EF4-FFF2-40B4-BE49-F238E27FC236}">
              <a16:creationId xmlns="" xmlns:a16="http://schemas.microsoft.com/office/drawing/2014/main" id="{00000000-0008-0000-0600-00000A000000}"/>
            </a:ext>
          </a:extLst>
        </xdr:cNvPr>
        <xdr:cNvSpPr txBox="1">
          <a:spLocks noChangeArrowheads="1"/>
        </xdr:cNvSpPr>
      </xdr:nvSpPr>
      <xdr:spPr bwMode="auto">
        <a:xfrm>
          <a:off x="2800350" y="7391400"/>
          <a:ext cx="66675" cy="267720"/>
        </a:xfrm>
        <a:prstGeom prst="rect">
          <a:avLst/>
        </a:prstGeom>
        <a:noFill/>
        <a:ln w="9525">
          <a:noFill/>
          <a:miter lim="800000"/>
          <a:headEnd/>
          <a:tailEnd/>
        </a:ln>
      </xdr:spPr>
    </xdr:sp>
    <xdr:clientData/>
  </xdr:oneCellAnchor>
  <xdr:oneCellAnchor>
    <xdr:from>
      <xdr:col>9</xdr:col>
      <xdr:colOff>0</xdr:colOff>
      <xdr:row>0</xdr:row>
      <xdr:rowOff>0</xdr:rowOff>
    </xdr:from>
    <xdr:ext cx="66675" cy="267720"/>
    <xdr:sp macro="" textlink="">
      <xdr:nvSpPr>
        <xdr:cNvPr id="12" name="Text Box 4">
          <a:extLst>
            <a:ext uri="{FF2B5EF4-FFF2-40B4-BE49-F238E27FC236}">
              <a16:creationId xmlns="" xmlns:a16="http://schemas.microsoft.com/office/drawing/2014/main" id="{00000000-0008-0000-0600-00000C000000}"/>
            </a:ext>
          </a:extLst>
        </xdr:cNvPr>
        <xdr:cNvSpPr txBox="1">
          <a:spLocks noChangeArrowheads="1"/>
        </xdr:cNvSpPr>
      </xdr:nvSpPr>
      <xdr:spPr bwMode="auto">
        <a:xfrm>
          <a:off x="2800350" y="2466975"/>
          <a:ext cx="66675" cy="267720"/>
        </a:xfrm>
        <a:prstGeom prst="rect">
          <a:avLst/>
        </a:prstGeom>
        <a:noFill/>
        <a:ln w="9525">
          <a:noFill/>
          <a:miter lim="800000"/>
          <a:headEnd/>
          <a:tailEnd/>
        </a:ln>
      </xdr:spPr>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198437</xdr:colOff>
      <xdr:row>21</xdr:row>
      <xdr:rowOff>121330</xdr:rowOff>
    </xdr:from>
    <xdr:to>
      <xdr:col>31</xdr:col>
      <xdr:colOff>309562</xdr:colOff>
      <xdr:row>37</xdr:row>
      <xdr:rowOff>143440</xdr:rowOff>
    </xdr:to>
    <xdr:graphicFrame macro="">
      <xdr:nvGraphicFramePr>
        <xdr:cNvPr id="3" name="Gráfico 2">
          <a:extLst>
            <a:ext uri="{FF2B5EF4-FFF2-40B4-BE49-F238E27FC236}">
              <a16:creationId xmlns="" xmlns:a16="http://schemas.microsoft.com/office/drawing/2014/main" id="{00000000-0008-0000-07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0.05102</cdr:x>
      <cdr:y>0.91145</cdr:y>
    </cdr:from>
    <cdr:to>
      <cdr:x>0.93788</cdr:x>
      <cdr:y>0.97048</cdr:y>
    </cdr:to>
    <cdr:sp macro="" textlink="">
      <cdr:nvSpPr>
        <cdr:cNvPr id="2" name="CuadroTexto 1"/>
        <cdr:cNvSpPr txBox="1"/>
      </cdr:nvSpPr>
      <cdr:spPr>
        <a:xfrm xmlns:a="http://schemas.openxmlformats.org/drawingml/2006/main">
          <a:off x="282528" y="2328001"/>
          <a:ext cx="4911024" cy="1507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s-PE" sz="700" b="1">
              <a:latin typeface="Arial Narrow" panose="020B0606020202030204" pitchFamily="34" charset="0"/>
            </a:rPr>
            <a:t>Fuente: Ministerio de Vivienda, Construcción y Saneamiento - Fondo MIVIVIENDA. Unidad de Estadística.</a:t>
          </a:r>
          <a:r>
            <a:rPr lang="es-PE" sz="700">
              <a:latin typeface="Arial Narrow" panose="020B0606020202030204" pitchFamily="34" charset="0"/>
            </a:rPr>
            <a:t> </a:t>
          </a:r>
        </a:p>
      </cdr:txBody>
    </cdr:sp>
  </cdr:relSizeAnchor>
  <cdr:relSizeAnchor xmlns:cdr="http://schemas.openxmlformats.org/drawingml/2006/chartDrawing">
    <cdr:from>
      <cdr:x>0.12092</cdr:x>
      <cdr:y>0.81332</cdr:y>
    </cdr:from>
    <cdr:to>
      <cdr:x>0.17466</cdr:x>
      <cdr:y>0.90393</cdr:y>
    </cdr:to>
    <cdr:sp macro="" textlink="">
      <cdr:nvSpPr>
        <cdr:cNvPr id="3" name="CuadroTexto 2">
          <a:extLst xmlns:a="http://schemas.openxmlformats.org/drawingml/2006/main">
            <a:ext uri="{FF2B5EF4-FFF2-40B4-BE49-F238E27FC236}">
              <a16:creationId xmlns="" xmlns:a16="http://schemas.microsoft.com/office/drawing/2014/main" id="{0FF08DE0-B193-891A-0B69-68015C5AFC24}"/>
            </a:ext>
          </a:extLst>
        </cdr:cNvPr>
        <cdr:cNvSpPr txBox="1"/>
      </cdr:nvSpPr>
      <cdr:spPr>
        <a:xfrm xmlns:a="http://schemas.openxmlformats.org/drawingml/2006/main">
          <a:off x="659373" y="2077358"/>
          <a:ext cx="293059" cy="23144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s-PE" sz="800">
              <a:latin typeface="Arial Narrow" panose="020B0606020202030204" pitchFamily="34" charset="0"/>
            </a:rPr>
            <a:t>2020</a:t>
          </a:r>
        </a:p>
      </cdr:txBody>
    </cdr:sp>
  </cdr:relSizeAnchor>
  <cdr:relSizeAnchor xmlns:cdr="http://schemas.openxmlformats.org/drawingml/2006/chartDrawing">
    <cdr:from>
      <cdr:x>0.33716</cdr:x>
      <cdr:y>0.81543</cdr:y>
    </cdr:from>
    <cdr:to>
      <cdr:x>0.39626</cdr:x>
      <cdr:y>0.8894</cdr:y>
    </cdr:to>
    <cdr:sp macro="" textlink="">
      <cdr:nvSpPr>
        <cdr:cNvPr id="4" name="CuadroTexto 1">
          <a:extLst xmlns:a="http://schemas.openxmlformats.org/drawingml/2006/main">
            <a:ext uri="{FF2B5EF4-FFF2-40B4-BE49-F238E27FC236}">
              <a16:creationId xmlns="" xmlns:a16="http://schemas.microsoft.com/office/drawing/2014/main" id="{F82EB535-79F1-2412-511C-104A87676CC0}"/>
            </a:ext>
          </a:extLst>
        </cdr:cNvPr>
        <cdr:cNvSpPr txBox="1"/>
      </cdr:nvSpPr>
      <cdr:spPr>
        <a:xfrm xmlns:a="http://schemas.openxmlformats.org/drawingml/2006/main">
          <a:off x="1838540" y="2082752"/>
          <a:ext cx="322276" cy="188932"/>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s-PE" sz="800">
              <a:latin typeface="Arial Narrow" panose="020B0606020202030204" pitchFamily="34" charset="0"/>
            </a:rPr>
            <a:t>2021</a:t>
          </a:r>
        </a:p>
      </cdr:txBody>
    </cdr:sp>
  </cdr:relSizeAnchor>
  <cdr:relSizeAnchor xmlns:cdr="http://schemas.openxmlformats.org/drawingml/2006/chartDrawing">
    <cdr:from>
      <cdr:x>0.54331</cdr:x>
      <cdr:y>0.81502</cdr:y>
    </cdr:from>
    <cdr:to>
      <cdr:x>0.6024</cdr:x>
      <cdr:y>0.88899</cdr:y>
    </cdr:to>
    <cdr:sp macro="" textlink="">
      <cdr:nvSpPr>
        <cdr:cNvPr id="5" name="CuadroTexto 1">
          <a:extLst xmlns:a="http://schemas.openxmlformats.org/drawingml/2006/main">
            <a:ext uri="{FF2B5EF4-FFF2-40B4-BE49-F238E27FC236}">
              <a16:creationId xmlns="" xmlns:a16="http://schemas.microsoft.com/office/drawing/2014/main" id="{F82EB535-79F1-2412-511C-104A87676CC0}"/>
            </a:ext>
          </a:extLst>
        </cdr:cNvPr>
        <cdr:cNvSpPr txBox="1"/>
      </cdr:nvSpPr>
      <cdr:spPr>
        <a:xfrm xmlns:a="http://schemas.openxmlformats.org/drawingml/2006/main">
          <a:off x="2962724" y="2081692"/>
          <a:ext cx="322222" cy="188932"/>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s-PE" sz="800">
              <a:latin typeface="Arial Narrow" panose="020B0606020202030204" pitchFamily="34" charset="0"/>
            </a:rPr>
            <a:t>2022</a:t>
          </a:r>
        </a:p>
      </cdr:txBody>
    </cdr:sp>
  </cdr:relSizeAnchor>
  <cdr:relSizeAnchor xmlns:cdr="http://schemas.openxmlformats.org/drawingml/2006/chartDrawing">
    <cdr:from>
      <cdr:x>0.7611</cdr:x>
      <cdr:y>0.81812</cdr:y>
    </cdr:from>
    <cdr:to>
      <cdr:x>0.82019</cdr:x>
      <cdr:y>0.89209</cdr:y>
    </cdr:to>
    <cdr:sp macro="" textlink="">
      <cdr:nvSpPr>
        <cdr:cNvPr id="6" name="CuadroTexto 1">
          <a:extLst xmlns:a="http://schemas.openxmlformats.org/drawingml/2006/main">
            <a:ext uri="{FF2B5EF4-FFF2-40B4-BE49-F238E27FC236}">
              <a16:creationId xmlns="" xmlns:a16="http://schemas.microsoft.com/office/drawing/2014/main" id="{F82EB535-79F1-2412-511C-104A87676CC0}"/>
            </a:ext>
          </a:extLst>
        </cdr:cNvPr>
        <cdr:cNvSpPr txBox="1"/>
      </cdr:nvSpPr>
      <cdr:spPr>
        <a:xfrm xmlns:a="http://schemas.openxmlformats.org/drawingml/2006/main">
          <a:off x="4150340" y="2089629"/>
          <a:ext cx="322221" cy="188932"/>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s-PE" sz="800">
              <a:latin typeface="Arial Narrow" panose="020B0606020202030204" pitchFamily="34" charset="0"/>
            </a:rPr>
            <a:t>2023</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mail.google.com/DOCUME~1/edavila/CONFIG~1/Temp/Piramide%20Pob%20%20Censal%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mail.google.com/1%20%20DTDES-DED/Prog.%20del%20VASO%20DE%20LECHE/FINAL%20del%20Doc.%20PVL/transfer/fornularios/eet/EET%20F1%20Comercio%20Servicios%20y%20Construccion%20T1-200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FRED\INEI\CompendioPuno%202018\04%20VIVIENDA%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3"/>
      <sheetName val="OPERACIONES"/>
    </sheetNames>
    <sheetDataSet>
      <sheetData sheetId="0" refreshError="1"/>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P"/>
      <sheetName val="Manual"/>
      <sheetName val="Instruc"/>
      <sheetName val="Legal"/>
      <sheetName val="Cedulas"/>
      <sheetName val="Cap01"/>
      <sheetName val="Cap02"/>
      <sheetName val="Cap03"/>
      <sheetName val="Cap05"/>
      <sheetName val="Cap07"/>
      <sheetName val="OBS"/>
      <sheetName val="Valida"/>
      <sheetName val="TabOrgJ"/>
      <sheetName val="TabUbica"/>
      <sheetName val="TabCiiu"/>
      <sheetName val="ESTAB"/>
      <sheetName val="WCap01"/>
      <sheetName val="WCap0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IVIENDA"/>
      <sheetName val="4,2"/>
      <sheetName val="4,3"/>
      <sheetName val="4.4"/>
      <sheetName val="4.5"/>
      <sheetName val="4.6"/>
      <sheetName val="4.7"/>
      <sheetName val="4.8"/>
      <sheetName val="4.9"/>
      <sheetName val="4.10"/>
      <sheetName val="4.11"/>
      <sheetName val="4,12"/>
      <sheetName val="4.13"/>
      <sheetName val="4.14"/>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showGridLines="0" tabSelected="1" zoomScale="110" zoomScaleNormal="110" workbookViewId="0"/>
  </sheetViews>
  <sheetFormatPr baseColWidth="10" defaultRowHeight="12.75"/>
  <cols>
    <col min="1" max="1" width="197" customWidth="1"/>
  </cols>
  <sheetData>
    <row r="1" spans="1:1" ht="15.75">
      <c r="A1" s="136" t="s">
        <v>38</v>
      </c>
    </row>
    <row r="2" spans="1:1" ht="20.100000000000001" customHeight="1">
      <c r="A2" s="190" t="str">
        <f>TRIM('4.1'!A1:O1)</f>
        <v>4.1 PUNO: VIVIENDAS PARTICULARES COLECTIVAS CENSADAS Y TASA DE CRECIMIENTO PROMEDIO ANUAL, 
 SEGÚN ÁREA DE RESIDENCIA, 2007 Y 2017</v>
      </c>
    </row>
    <row r="3" spans="1:1" ht="20.100000000000001" customHeight="1">
      <c r="A3" s="190" t="str">
        <f>TRIM('4.2'!A1)</f>
        <v>4.2 PUNO: VIVIENDAS PARTICULARES CENSADAS POR TIPO DE VIVIENDA SEGÚN PROVINCIA Y DISTRITO, 2017</v>
      </c>
    </row>
    <row r="4" spans="1:1" ht="20.100000000000001" customHeight="1">
      <c r="A4" s="249" t="str">
        <f>TRIM('4.3-4.8'!A1)</f>
        <v>4.3 PUNO: VIVIENDAS PROPIAS CON TÍTULO DE PROPIEDAD, SEGÚN ÁMBITO GEOGRÁFICO, 2014 - 2023</v>
      </c>
    </row>
    <row r="5" spans="1:1" ht="20.100000000000001" customHeight="1">
      <c r="A5" s="358" t="str">
        <f>TRIM('4.3-4.8'!A13:O13)</f>
        <v>4.4 PERÚ: VIVIENDAS PARTICULARES, SEGÚN CONDICIÓN DE TENENCIA, 2014 - 2023</v>
      </c>
    </row>
    <row r="6" spans="1:1" ht="20.100000000000001" customHeight="1">
      <c r="A6" s="358" t="str">
        <f>TRIM('4.3-4.8'!A31&amp;'4.3-4.8'!A32)</f>
        <v>4.5 PUNO: VIVIENDAS PARTICULARES DE LADRILLO O BLOQUE DE CEMENTO EN LAS PAREDES EXTERIORES, SEGÚN ÁMBITO GEOGRÁFICO, 2014 - 2023</v>
      </c>
    </row>
    <row r="7" spans="1:1" ht="20.100000000000001" customHeight="1">
      <c r="A7" s="358" t="str">
        <f>TRIM('4.3-4.8'!A42:Q42&amp;'4.3-4.8'!A43:L43)</f>
        <v>4.6 PUNO: VIVIENDAS PARTICULARES CON PAREDES EXTERIORES DE LADRILLO O BLOQUE DE CEMENTO, SEGÚN ÁMBITO GEOGRÁFICO, 2014 - 2023</v>
      </c>
    </row>
    <row r="8" spans="1:1" ht="20.100000000000001" customHeight="1">
      <c r="A8" s="358" t="str">
        <f>TRIM('4.3-4.8'!A53)</f>
        <v>4.7 PUNO: VIVIENDAS PARTICULARES CON PISO DE CEMENTO, SEGÚN ÁMBITO GEOGRÁFICO, 2014 - 2023</v>
      </c>
    </row>
    <row r="9" spans="1:1" ht="20.100000000000001" customHeight="1">
      <c r="A9" s="358" t="str">
        <f>TRIM('4.3-4.8'!A63&amp;'4.3-4.8'!A64)</f>
        <v>4.8 PUNO: VIVIENDAS PARTICULARES CON TECHO DE CONCRETO ARMADO, SEGÚN ÁMBITO GEOGRÁFICO, 2014 - 2023</v>
      </c>
    </row>
    <row r="10" spans="1:1" ht="20.100000000000001" customHeight="1">
      <c r="A10" s="249" t="str">
        <f>'4.9-4.12'!A1:L1</f>
        <v>4.9  PUNO: VIVIENDAS PARTICULARES CON OCUPANTES PRESENTES, SEGÚN TIPO DE ABASTECIMIENTO DE AGUA Y 
      ÁREA DE RESIDENCIA, 2007 Y 2017</v>
      </c>
    </row>
    <row r="11" spans="1:1" ht="20.100000000000001" customHeight="1">
      <c r="A11" s="249" t="str">
        <f>'4.9-4.12'!A40:L40</f>
        <v>4.10  PUNO: HOGARES QUE SE ABASTECEN DE AGUA MEDIANTE RED PÚBLICA, SEGÚN ÁMBITO GEOGRÁFICO, 2016 - 2023</v>
      </c>
    </row>
    <row r="12" spans="1:1" ht="20.100000000000001" customHeight="1">
      <c r="A12" s="358" t="str">
        <f>TRIM('4.9-4.12'!A53:L53&amp;'4.9-4.12'!A54:L54)</f>
        <v>4.11 PUNO: HOGARES QUE RESIDEN EN VIVIENDAS PARTICULARES QUE TIENEN RED PÚBLICA DE ALCANTARILLADO, SEGÚN ÁMBITO GEOGRÁFICO, 2016-2023</v>
      </c>
    </row>
    <row r="13" spans="1:1" ht="20.100000000000001" customHeight="1">
      <c r="A13" s="358" t="str">
        <f>TRIM('4.9-4.12'!A64)</f>
        <v>4.12 PUNO: DISPONIBILIDAD DE ALUMBRADO ELÉCTRICO DE LA RED PÚBLICA EN VIVIENDAS PARTICULARES,
 SEGÚN ÁMBITO GEOGRÁFICO, 2016 - 2023</v>
      </c>
    </row>
    <row r="14" spans="1:1" s="315" customFormat="1" ht="20.100000000000001" customHeight="1">
      <c r="A14" s="249" t="str">
        <f>'4.13-4.15'!A1</f>
        <v>4.13  PUNO: FORMALIZACIÓN DE LOTES EN ASENTAMIENTOS HUMANOS, SEGÚN ÁMBITO GEOGRÁFICO, 2014 - 2023</v>
      </c>
    </row>
    <row r="15" spans="1:1" ht="20.100000000000001" customHeight="1">
      <c r="A15" s="249" t="str">
        <f>TRIM('4.13-4.15'!A11&amp;'4.13-4.15'!A12:Q12)</f>
        <v>4.14 PUNO: OTORGAMIENTO DE TÍTULOS DE PROPIEDAD EN ASENTAMIENTOS HUMANOS Y OTRAS POSESIONES INFORMALES, SEGÚN ÁMBITO GEOGRÁFICO, 2014 - 2023</v>
      </c>
    </row>
    <row r="16" spans="1:1" ht="20.100000000000001" customHeight="1">
      <c r="A16" s="358" t="str">
        <f>TRIM('4.13-4.15'!A39&amp;'4.13-4.15'!A40)</f>
        <v>4.15 PUNO: FORMALIZACIÓN DE LOTES EN URBANIZACIONES POPULARES, SEGÚN ÁMBITO GEOGRÁFICO, 2014 - 2023</v>
      </c>
    </row>
    <row r="17" spans="1:1" ht="20.100000000000001" customHeight="1">
      <c r="A17" s="249" t="str">
        <f>TRIM('4.16'!A1&amp;'4.16'!A2)</f>
        <v>4.16 PUNO: OTORGAMIENTO DE TÍTULOS DE PROPIEDAD EN URBANIZACIONES POPULARES, SEGÚN ÁMBITO GEOGRÁFICO, 2014 - 2023</v>
      </c>
    </row>
    <row r="18" spans="1:1" ht="20.100000000000001" customHeight="1">
      <c r="A18" s="249" t="str">
        <f>'4.17'!A1</f>
        <v>4.17  PUNO: VIVIENDAS FINANCIADAS POR EL FONDO MIVIVIENDA, SEGÚN ÁMBITO GEOGRÁFICO, 2016 - 2023</v>
      </c>
    </row>
    <row r="22" spans="1:1" ht="16.5">
      <c r="A22" s="314"/>
    </row>
  </sheetData>
  <hyperlinks>
    <hyperlink ref="A2" location="'4.1'!A1" display="'4.1'!A1"/>
    <hyperlink ref="A3" location="'4.2'!A1" display="'4.2'!A1"/>
    <hyperlink ref="A7" location="'4.3-4.8'!A42" display="'4.3-4.8'!A42"/>
    <hyperlink ref="A10" location="'4.9-4.12'!A1" display="'4.9-4.12'!A1"/>
    <hyperlink ref="A11" location="'4.9-4.12'!A40" display="'4.9-4.12'!A40"/>
    <hyperlink ref="A4" location="'4.3-4.8'!A1" display="'4.3-4.8'!A1"/>
    <hyperlink ref="A6" location="'4.3-4.8'!A31" display="'4.3-4.8'!A31"/>
    <hyperlink ref="A8" location="'4.3-4.8'!A53" display="'4.3-4.8'!A53"/>
    <hyperlink ref="A9" location="'4.3-4.8'!A63" display="'4.3-4.8'!A63"/>
    <hyperlink ref="A12" location="'4.9-4.12'!A53" display="'4.9-4.12'!A53"/>
    <hyperlink ref="A13" location="'4.9-4.12'!A64" display="'4.9-4.12'!A64"/>
    <hyperlink ref="A14" location="'4.13-4.16'!A1" display="'4.13-4.16'!A1"/>
    <hyperlink ref="A15" location="'4.13-4.15'!A11" display="'4.13-4.15'!A11"/>
    <hyperlink ref="A16" location="'4.13-4.15'!A39" display="'4.13-4.15'!A39"/>
    <hyperlink ref="A17" location="'4.16'!A1" display="'4.16'!A1"/>
    <hyperlink ref="A18" location="'4.17'!A1" display="'4.17'!A1"/>
    <hyperlink ref="A5" location="'4.3-4.8'!A13" display="'4.3-4.8'!A13"/>
    <hyperlink ref="A14:XFD14" location="'4.13-4.15'!A1" display="'4.13-4.15'!A1"/>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showGridLines="0" zoomScaleNormal="100" workbookViewId="0">
      <selection sqref="A1:O1"/>
    </sheetView>
  </sheetViews>
  <sheetFormatPr baseColWidth="10" defaultColWidth="11.19921875" defaultRowHeight="12.75"/>
  <cols>
    <col min="1" max="1" width="31.19921875" customWidth="1"/>
    <col min="2" max="2" width="7.796875" hidden="1" customWidth="1"/>
    <col min="3" max="3" width="6" hidden="1" customWidth="1"/>
    <col min="4" max="4" width="2.59765625" hidden="1" customWidth="1"/>
    <col min="5" max="5" width="10.3984375" customWidth="1"/>
    <col min="6" max="6" width="9" customWidth="1"/>
    <col min="7" max="7" width="1.59765625" customWidth="1"/>
    <col min="8" max="8" width="10.3984375" customWidth="1"/>
    <col min="9" max="9" width="9" customWidth="1"/>
    <col min="10" max="10" width="1.59765625" customWidth="1"/>
    <col min="11" max="11" width="10.796875" customWidth="1"/>
    <col min="12" max="12" width="8.59765625" customWidth="1"/>
    <col min="13" max="13" width="1.19921875" customWidth="1"/>
    <col min="14" max="14" width="11.59765625" customWidth="1"/>
    <col min="15" max="15" width="13" customWidth="1"/>
  </cols>
  <sheetData>
    <row r="1" spans="1:20" s="50" customFormat="1" ht="26.25" customHeight="1">
      <c r="A1" s="359" t="s">
        <v>229</v>
      </c>
      <c r="B1" s="359"/>
      <c r="C1" s="359"/>
      <c r="D1" s="359"/>
      <c r="E1" s="359"/>
      <c r="F1" s="359"/>
      <c r="G1" s="359"/>
      <c r="H1" s="359"/>
      <c r="I1" s="359"/>
      <c r="J1" s="359"/>
      <c r="K1" s="359"/>
      <c r="L1" s="359"/>
      <c r="M1" s="359"/>
      <c r="N1" s="359"/>
      <c r="O1" s="359"/>
    </row>
    <row r="2" spans="1:20" ht="5.0999999999999996" customHeight="1">
      <c r="A2" s="59"/>
      <c r="B2" s="59"/>
      <c r="C2" s="59"/>
      <c r="D2" s="59"/>
      <c r="E2" s="59"/>
      <c r="F2" s="59"/>
      <c r="G2" s="59"/>
      <c r="H2" s="59"/>
      <c r="I2" s="59"/>
      <c r="J2" s="59"/>
      <c r="K2" s="59"/>
      <c r="L2" s="59"/>
      <c r="M2" s="59"/>
      <c r="N2" s="59"/>
      <c r="O2" s="59"/>
    </row>
    <row r="3" spans="1:20" ht="15.75" customHeight="1">
      <c r="A3" s="361" t="s">
        <v>212</v>
      </c>
      <c r="B3" s="363">
        <v>1993</v>
      </c>
      <c r="C3" s="363"/>
      <c r="D3" s="35"/>
      <c r="E3" s="363">
        <v>2007</v>
      </c>
      <c r="F3" s="363"/>
      <c r="G3" s="35"/>
      <c r="H3" s="363">
        <v>2017</v>
      </c>
      <c r="I3" s="363"/>
      <c r="J3" s="35"/>
      <c r="K3" s="364" t="s">
        <v>213</v>
      </c>
      <c r="L3" s="365"/>
      <c r="M3" s="29"/>
      <c r="N3" s="366" t="s">
        <v>214</v>
      </c>
      <c r="O3" s="369" t="s">
        <v>231</v>
      </c>
    </row>
    <row r="4" spans="1:20" ht="12.75" customHeight="1">
      <c r="A4" s="362"/>
      <c r="B4" s="363"/>
      <c r="C4" s="363"/>
      <c r="D4" s="60"/>
      <c r="E4" s="363"/>
      <c r="F4" s="363"/>
      <c r="G4" s="60"/>
      <c r="H4" s="363"/>
      <c r="I4" s="363"/>
      <c r="J4" s="60"/>
      <c r="K4" s="365"/>
      <c r="L4" s="365"/>
      <c r="M4" s="30"/>
      <c r="N4" s="367"/>
      <c r="O4" s="370"/>
    </row>
    <row r="5" spans="1:20" ht="32.25" customHeight="1">
      <c r="A5" s="362"/>
      <c r="B5" s="24" t="s">
        <v>5</v>
      </c>
      <c r="C5" s="24" t="s">
        <v>6</v>
      </c>
      <c r="D5" s="33"/>
      <c r="E5" s="24" t="s">
        <v>5</v>
      </c>
      <c r="F5" s="24" t="s">
        <v>6</v>
      </c>
      <c r="G5" s="33"/>
      <c r="H5" s="24" t="s">
        <v>5</v>
      </c>
      <c r="I5" s="24" t="s">
        <v>6</v>
      </c>
      <c r="J5" s="33"/>
      <c r="K5" s="24" t="s">
        <v>5</v>
      </c>
      <c r="L5" s="22" t="s">
        <v>6</v>
      </c>
      <c r="M5" s="31"/>
      <c r="N5" s="368"/>
      <c r="O5" s="371"/>
    </row>
    <row r="6" spans="1:20" ht="5.0999999999999996" customHeight="1">
      <c r="A6" s="329"/>
      <c r="B6" s="335"/>
      <c r="C6" s="335"/>
      <c r="D6" s="335"/>
      <c r="E6" s="335"/>
      <c r="F6" s="335"/>
      <c r="G6" s="335"/>
      <c r="H6" s="335"/>
      <c r="I6" s="335"/>
      <c r="J6" s="335"/>
      <c r="K6" s="335"/>
      <c r="L6" s="336"/>
      <c r="M6" s="337"/>
      <c r="N6" s="335"/>
      <c r="O6" s="338"/>
    </row>
    <row r="7" spans="1:20" ht="24" customHeight="1">
      <c r="A7" s="16" t="s">
        <v>0</v>
      </c>
      <c r="B7" s="8">
        <f t="shared" ref="B7:B12" si="0">SUM(B18,B28)</f>
        <v>322328</v>
      </c>
      <c r="C7" s="12">
        <v>100</v>
      </c>
      <c r="D7" s="9"/>
      <c r="E7" s="8">
        <f>SUM(E18,E28)</f>
        <v>499878</v>
      </c>
      <c r="F7" s="9">
        <f>F8+F16</f>
        <v>100</v>
      </c>
      <c r="G7" s="170"/>
      <c r="H7" s="8">
        <f>SUM(H18,H28)</f>
        <v>606877</v>
      </c>
      <c r="I7" s="9">
        <f>I8+I16</f>
        <v>100</v>
      </c>
      <c r="J7" s="165"/>
      <c r="K7" s="170">
        <f>SUM(K18,K28)</f>
        <v>106999</v>
      </c>
      <c r="L7" s="9">
        <f>((H7/E7)-1)*100</f>
        <v>21.405022825569443</v>
      </c>
      <c r="M7" s="165"/>
      <c r="N7" s="170">
        <f>K7/($H$3-$E$3)</f>
        <v>10699.9</v>
      </c>
      <c r="O7" s="9">
        <f>+(((H7/E7)^(1/10))-1)*100</f>
        <v>1.9585535115319352</v>
      </c>
      <c r="P7" s="39"/>
      <c r="Q7" s="39"/>
      <c r="R7" s="186"/>
    </row>
    <row r="8" spans="1:20" ht="17.45" customHeight="1">
      <c r="A8" s="40" t="s">
        <v>21</v>
      </c>
      <c r="B8" s="52">
        <f t="shared" si="0"/>
        <v>321949</v>
      </c>
      <c r="C8" s="9">
        <f>SUM(C9:C15)</f>
        <v>99.901187534490518</v>
      </c>
      <c r="D8" s="9"/>
      <c r="E8" s="171">
        <f>E19+E29</f>
        <v>498658</v>
      </c>
      <c r="F8" s="37">
        <f>(E8/E$7)*100</f>
        <v>99.755940449469676</v>
      </c>
      <c r="G8" s="172"/>
      <c r="H8" s="171">
        <f>H19+H29</f>
        <v>605503</v>
      </c>
      <c r="I8" s="185">
        <f>(H8/$H$7)*100</f>
        <v>99.773594978883693</v>
      </c>
      <c r="J8" s="167"/>
      <c r="K8" s="171">
        <f t="shared" ref="K8:K16" si="1">H8-E8</f>
        <v>106845</v>
      </c>
      <c r="L8" s="37">
        <f>((H8/E8)-1)*100</f>
        <v>21.42650874948362</v>
      </c>
      <c r="M8" s="168"/>
      <c r="N8" s="171">
        <f>K8/($H$3-$E$3)</f>
        <v>10684.5</v>
      </c>
      <c r="O8" s="37">
        <f t="shared" ref="O8:O15" si="2">(((H8/E8)^(1/10))-1)*100</f>
        <v>1.9603578020192858</v>
      </c>
      <c r="P8" s="280"/>
    </row>
    <row r="9" spans="1:20" ht="17.45" customHeight="1">
      <c r="A9" s="54" t="s">
        <v>22</v>
      </c>
      <c r="B9" s="52">
        <f t="shared" si="0"/>
        <v>267158</v>
      </c>
      <c r="C9" s="37">
        <f>B9/B$8*100</f>
        <v>82.981466008591426</v>
      </c>
      <c r="D9" s="37"/>
      <c r="E9" s="171">
        <f>E20+E30</f>
        <v>410762</v>
      </c>
      <c r="F9" s="37">
        <f>(E9/E$7)*100</f>
        <v>82.172450077818993</v>
      </c>
      <c r="G9" s="172"/>
      <c r="H9" s="171">
        <f>H20+H30</f>
        <v>543647</v>
      </c>
      <c r="I9" s="185">
        <f t="shared" ref="I9:I16" si="3">(H9/$H$7)*100</f>
        <v>89.581084799720529</v>
      </c>
      <c r="J9" s="167"/>
      <c r="K9" s="171">
        <f t="shared" si="1"/>
        <v>132885</v>
      </c>
      <c r="L9" s="37">
        <f t="shared" ref="L9:L16" si="4">((H9/E9)-1)*100</f>
        <v>32.350850370774317</v>
      </c>
      <c r="M9" s="168"/>
      <c r="N9" s="171">
        <f t="shared" ref="N9:N16" si="5">K9/($H$3-$E$3)</f>
        <v>13288.5</v>
      </c>
      <c r="O9" s="37">
        <f t="shared" si="2"/>
        <v>2.8425114218736391</v>
      </c>
      <c r="S9" s="187"/>
      <c r="T9" s="187"/>
    </row>
    <row r="10" spans="1:20" ht="17.45" customHeight="1">
      <c r="A10" s="54" t="s">
        <v>23</v>
      </c>
      <c r="B10" s="52">
        <f t="shared" si="0"/>
        <v>1293</v>
      </c>
      <c r="C10" s="37">
        <f t="shared" ref="C10:C15" si="6">B10/B$7*100</f>
        <v>0.40114417611873615</v>
      </c>
      <c r="D10" s="37"/>
      <c r="E10" s="171">
        <f>E21+E31</f>
        <v>2184</v>
      </c>
      <c r="F10" s="37">
        <f>(E10/E$7)*100</f>
        <v>0.43690660521167168</v>
      </c>
      <c r="G10" s="172"/>
      <c r="H10" s="171">
        <f>H21+H31</f>
        <v>2382</v>
      </c>
      <c r="I10" s="185">
        <f t="shared" si="3"/>
        <v>0.39250128114922789</v>
      </c>
      <c r="J10" s="167"/>
      <c r="K10" s="171">
        <f t="shared" si="1"/>
        <v>198</v>
      </c>
      <c r="L10" s="37">
        <f t="shared" si="4"/>
        <v>9.065934065934055</v>
      </c>
      <c r="M10" s="168"/>
      <c r="N10" s="171">
        <f t="shared" si="5"/>
        <v>19.8</v>
      </c>
      <c r="O10" s="37">
        <f t="shared" si="2"/>
        <v>0.87160064069582432</v>
      </c>
      <c r="S10" s="187"/>
      <c r="T10" s="187"/>
    </row>
    <row r="11" spans="1:20" ht="17.45" customHeight="1">
      <c r="A11" s="54" t="s">
        <v>24</v>
      </c>
      <c r="B11" s="52">
        <f t="shared" si="0"/>
        <v>451</v>
      </c>
      <c r="C11" s="37">
        <f t="shared" si="6"/>
        <v>0.13991958501898688</v>
      </c>
      <c r="D11" s="37"/>
      <c r="E11" s="171">
        <f>E22+E32</f>
        <v>1356</v>
      </c>
      <c r="F11" s="37">
        <f>(E11/E$7)*100</f>
        <v>0.27126618895010385</v>
      </c>
      <c r="G11" s="172"/>
      <c r="H11" s="171">
        <f>H22+H32</f>
        <v>698</v>
      </c>
      <c r="I11" s="185">
        <f t="shared" si="3"/>
        <v>0.11501506895136906</v>
      </c>
      <c r="J11" s="167"/>
      <c r="K11" s="171">
        <f t="shared" si="1"/>
        <v>-658</v>
      </c>
      <c r="L11" s="37">
        <f t="shared" si="4"/>
        <v>-48.525073746312685</v>
      </c>
      <c r="M11" s="168"/>
      <c r="N11" s="171">
        <f t="shared" si="5"/>
        <v>-65.8</v>
      </c>
      <c r="O11" s="37">
        <f t="shared" si="2"/>
        <v>-6.4250565544856535</v>
      </c>
      <c r="Q11" s="186"/>
      <c r="S11" s="187"/>
      <c r="T11" s="187"/>
    </row>
    <row r="12" spans="1:20" ht="17.45" customHeight="1">
      <c r="A12" s="54" t="s">
        <v>19</v>
      </c>
      <c r="B12" s="52">
        <f t="shared" si="0"/>
        <v>3281</v>
      </c>
      <c r="C12" s="37">
        <f t="shared" si="6"/>
        <v>1.0179072249385719</v>
      </c>
      <c r="D12" s="37"/>
      <c r="E12" s="171">
        <f>E23+E33</f>
        <v>10328</v>
      </c>
      <c r="F12" s="37">
        <f>(E12/E$7)*100</f>
        <v>2.0661041294075755</v>
      </c>
      <c r="G12" s="172"/>
      <c r="H12" s="171">
        <f>H23+H33</f>
        <v>2999</v>
      </c>
      <c r="I12" s="185">
        <f t="shared" si="3"/>
        <v>0.49416932920509427</v>
      </c>
      <c r="J12" s="167"/>
      <c r="K12" s="171">
        <f t="shared" si="1"/>
        <v>-7329</v>
      </c>
      <c r="L12" s="37">
        <f t="shared" si="4"/>
        <v>-70.962432223082885</v>
      </c>
      <c r="M12" s="168"/>
      <c r="N12" s="171">
        <f t="shared" si="5"/>
        <v>-732.9</v>
      </c>
      <c r="O12" s="37">
        <f t="shared" si="2"/>
        <v>-11.631796978571508</v>
      </c>
      <c r="S12" s="187"/>
    </row>
    <row r="13" spans="1:20" ht="17.45" customHeight="1">
      <c r="A13" s="54" t="s">
        <v>20</v>
      </c>
      <c r="B13" s="52">
        <f>B34</f>
        <v>47536</v>
      </c>
      <c r="C13" s="37">
        <f t="shared" si="6"/>
        <v>14.747710406790599</v>
      </c>
      <c r="D13" s="37"/>
      <c r="E13" s="171">
        <f>E34</f>
        <v>71808</v>
      </c>
      <c r="F13" s="37">
        <f t="shared" ref="F13:F15" si="7">(E13/E$7)*100</f>
        <v>14.365105085640897</v>
      </c>
      <c r="G13" s="172"/>
      <c r="H13" s="171">
        <f>H34</f>
        <v>51426</v>
      </c>
      <c r="I13" s="185">
        <f t="shared" si="3"/>
        <v>8.4738752663224997</v>
      </c>
      <c r="J13" s="167"/>
      <c r="K13" s="171">
        <f t="shared" si="1"/>
        <v>-20382</v>
      </c>
      <c r="L13" s="37">
        <f t="shared" si="4"/>
        <v>-28.384024064171122</v>
      </c>
      <c r="M13" s="168"/>
      <c r="N13" s="171">
        <f t="shared" si="5"/>
        <v>-2038.2</v>
      </c>
      <c r="O13" s="37">
        <f t="shared" si="2"/>
        <v>-3.2834065393067546</v>
      </c>
    </row>
    <row r="14" spans="1:20" ht="17.45" customHeight="1">
      <c r="A14" s="44" t="s">
        <v>25</v>
      </c>
      <c r="B14" s="52">
        <f>SUM(B24,B35)</f>
        <v>353</v>
      </c>
      <c r="C14" s="37">
        <f t="shared" si="6"/>
        <v>0.10951577275322032</v>
      </c>
      <c r="D14" s="37"/>
      <c r="E14" s="171">
        <f>E24+E35</f>
        <v>1501</v>
      </c>
      <c r="F14" s="37">
        <f t="shared" si="7"/>
        <v>0.30027326667706922</v>
      </c>
      <c r="G14" s="172"/>
      <c r="H14" s="171">
        <f>H24+H35</f>
        <v>4078</v>
      </c>
      <c r="I14" s="185">
        <f t="shared" si="3"/>
        <v>0.67196482977605021</v>
      </c>
      <c r="J14" s="167"/>
      <c r="K14" s="171">
        <f t="shared" si="1"/>
        <v>2577</v>
      </c>
      <c r="L14" s="37">
        <f t="shared" si="4"/>
        <v>171.68554297135242</v>
      </c>
      <c r="M14" s="168"/>
      <c r="N14" s="171">
        <f t="shared" si="5"/>
        <v>257.7</v>
      </c>
      <c r="O14" s="37">
        <f t="shared" si="2"/>
        <v>10.511291133168864</v>
      </c>
    </row>
    <row r="15" spans="1:20" ht="29.25" customHeight="1">
      <c r="A15" s="42" t="s">
        <v>40</v>
      </c>
      <c r="B15" s="52">
        <f>SUM(B25,B36)</f>
        <v>1623</v>
      </c>
      <c r="C15" s="37">
        <f t="shared" si="6"/>
        <v>0.50352436027897052</v>
      </c>
      <c r="D15" s="37"/>
      <c r="E15" s="171">
        <f>E25+E36</f>
        <v>249</v>
      </c>
      <c r="F15" s="37">
        <f t="shared" si="7"/>
        <v>4.9812154165616407E-2</v>
      </c>
      <c r="G15" s="172"/>
      <c r="H15" s="171">
        <f>H25+H36</f>
        <v>273</v>
      </c>
      <c r="I15" s="185">
        <f t="shared" si="3"/>
        <v>4.4984403758916554E-2</v>
      </c>
      <c r="J15" s="167"/>
      <c r="K15" s="171">
        <f t="shared" si="1"/>
        <v>24</v>
      </c>
      <c r="L15" s="37">
        <f t="shared" si="4"/>
        <v>9.6385542168674796</v>
      </c>
      <c r="M15" s="168"/>
      <c r="N15" s="171">
        <f t="shared" si="5"/>
        <v>2.4</v>
      </c>
      <c r="O15" s="37">
        <f t="shared" si="2"/>
        <v>0.92443574212559554</v>
      </c>
    </row>
    <row r="16" spans="1:20" ht="17.45" customHeight="1">
      <c r="A16" s="40" t="s">
        <v>161</v>
      </c>
      <c r="B16" s="52">
        <f>SUM(B26,B37)</f>
        <v>379</v>
      </c>
      <c r="C16" s="37">
        <f>B16/B$7*100</f>
        <v>0.11758209029311757</v>
      </c>
      <c r="D16" s="37"/>
      <c r="E16" s="171">
        <f>E26+E37</f>
        <v>1220</v>
      </c>
      <c r="F16" s="37">
        <f>(E16/E$7)*100</f>
        <v>0.24405955053032938</v>
      </c>
      <c r="G16" s="171"/>
      <c r="H16" s="171">
        <v>1374</v>
      </c>
      <c r="I16" s="185">
        <f t="shared" si="3"/>
        <v>0.22640502111630528</v>
      </c>
      <c r="J16" s="166"/>
      <c r="K16" s="171">
        <f t="shared" si="1"/>
        <v>154</v>
      </c>
      <c r="L16" s="37">
        <f t="shared" si="4"/>
        <v>12.622950819672131</v>
      </c>
      <c r="M16" s="168"/>
      <c r="N16" s="171">
        <f t="shared" si="5"/>
        <v>15.4</v>
      </c>
      <c r="O16" s="37">
        <f>+(((H16/E16)^(1/10))-1)*100</f>
        <v>1.1958471044033248</v>
      </c>
    </row>
    <row r="17" spans="1:16" ht="5.25" customHeight="1">
      <c r="A17" s="54"/>
      <c r="B17" s="8"/>
      <c r="C17" s="37"/>
      <c r="D17" s="43"/>
      <c r="E17" s="170"/>
      <c r="F17" s="37"/>
      <c r="G17" s="171"/>
      <c r="H17" s="170"/>
      <c r="I17" s="37"/>
      <c r="J17" s="166"/>
      <c r="K17" s="171"/>
      <c r="L17" s="37"/>
      <c r="M17" s="166"/>
      <c r="N17" s="171"/>
      <c r="O17" s="37"/>
    </row>
    <row r="18" spans="1:16" ht="23.25" customHeight="1">
      <c r="A18" s="16" t="s">
        <v>3</v>
      </c>
      <c r="B18" s="7">
        <f>B19+B26</f>
        <v>107306</v>
      </c>
      <c r="C18" s="9">
        <f>C19+C26</f>
        <v>100</v>
      </c>
      <c r="D18" s="9"/>
      <c r="E18" s="170">
        <f>E19+E26</f>
        <v>197893</v>
      </c>
      <c r="F18" s="9">
        <f>F19+F26</f>
        <v>100</v>
      </c>
      <c r="G18" s="170"/>
      <c r="H18" s="170">
        <f>H19+H26</f>
        <v>283793</v>
      </c>
      <c r="I18" s="9">
        <f>I19+I26</f>
        <v>100</v>
      </c>
      <c r="J18" s="165"/>
      <c r="K18" s="170">
        <f>H18-E18</f>
        <v>85900</v>
      </c>
      <c r="L18" s="9">
        <f>((H18/E18)-1)*100</f>
        <v>43.407295861905169</v>
      </c>
      <c r="M18" s="169"/>
      <c r="N18" s="170">
        <f>+K18/($H$3-$E$3)</f>
        <v>8590</v>
      </c>
      <c r="O18" s="9">
        <f>(((H18/E18)^(1/10))-1)*100</f>
        <v>3.6709610783508539</v>
      </c>
      <c r="P18" s="39"/>
    </row>
    <row r="19" spans="1:16" ht="17.45" customHeight="1">
      <c r="A19" s="42" t="s">
        <v>21</v>
      </c>
      <c r="B19" s="52">
        <v>107052</v>
      </c>
      <c r="C19" s="37">
        <f>B19/B$18*100</f>
        <v>99.763293758037761</v>
      </c>
      <c r="D19" s="37"/>
      <c r="E19" s="171">
        <v>196868</v>
      </c>
      <c r="F19" s="37">
        <f t="shared" ref="F19:F25" si="8">(E19/E$18)*100</f>
        <v>99.482043326444085</v>
      </c>
      <c r="G19" s="171"/>
      <c r="H19" s="171">
        <f>SUM(H20:H25)</f>
        <v>282659</v>
      </c>
      <c r="I19" s="37">
        <f t="shared" ref="I19:I26" si="9">(H19/$H$18)*100</f>
        <v>99.600412977064266</v>
      </c>
      <c r="J19" s="166"/>
      <c r="K19" s="171">
        <f>H19-E19</f>
        <v>85791</v>
      </c>
      <c r="L19" s="37">
        <f t="shared" ref="L19:L26" si="10">((H19/E19)-1)*100</f>
        <v>43.577930389905916</v>
      </c>
      <c r="M19" s="168"/>
      <c r="N19" s="171">
        <f t="shared" ref="N19:N26" si="11">+K19/($H$3-$E$3)</f>
        <v>8579.1</v>
      </c>
      <c r="O19" s="37">
        <f t="shared" ref="O19:O26" si="12">(((H19/E19)^(1/10))-1)*100</f>
        <v>3.6832898659085567</v>
      </c>
    </row>
    <row r="20" spans="1:16" ht="17.45" customHeight="1">
      <c r="A20" s="54" t="s">
        <v>22</v>
      </c>
      <c r="B20" s="52">
        <v>100905</v>
      </c>
      <c r="C20" s="37">
        <f t="shared" ref="C20:C25" si="13">B20/B$18*100</f>
        <v>94.034816319683884</v>
      </c>
      <c r="D20" s="43"/>
      <c r="E20" s="171">
        <v>180939</v>
      </c>
      <c r="F20" s="37">
        <f t="shared" si="8"/>
        <v>91.432743957593246</v>
      </c>
      <c r="G20" s="171"/>
      <c r="H20" s="171">
        <v>272319</v>
      </c>
      <c r="I20" s="37">
        <f t="shared" si="9"/>
        <v>95.956912256468613</v>
      </c>
      <c r="J20" s="166"/>
      <c r="K20" s="171">
        <f t="shared" ref="K20:K26" si="14">H20-E20</f>
        <v>91380</v>
      </c>
      <c r="L20" s="37">
        <f t="shared" si="10"/>
        <v>50.503208263558427</v>
      </c>
      <c r="M20" s="168"/>
      <c r="N20" s="171">
        <f t="shared" si="11"/>
        <v>9138</v>
      </c>
      <c r="O20" s="37">
        <f t="shared" si="12"/>
        <v>4.1728571645324175</v>
      </c>
    </row>
    <row r="21" spans="1:16" ht="17.45" customHeight="1">
      <c r="A21" s="54" t="s">
        <v>23</v>
      </c>
      <c r="B21" s="52">
        <v>1293</v>
      </c>
      <c r="C21" s="37">
        <f t="shared" si="13"/>
        <v>1.2049652395951764</v>
      </c>
      <c r="D21" s="43"/>
      <c r="E21" s="171">
        <v>2184</v>
      </c>
      <c r="F21" s="37">
        <f t="shared" si="8"/>
        <v>1.1036267073620594</v>
      </c>
      <c r="G21" s="171"/>
      <c r="H21" s="171">
        <v>2382</v>
      </c>
      <c r="I21" s="37">
        <f t="shared" si="9"/>
        <v>0.83934416987029281</v>
      </c>
      <c r="J21" s="166"/>
      <c r="K21" s="171">
        <f t="shared" si="14"/>
        <v>198</v>
      </c>
      <c r="L21" s="37">
        <f t="shared" si="10"/>
        <v>9.065934065934055</v>
      </c>
      <c r="M21" s="168"/>
      <c r="N21" s="171">
        <f t="shared" si="11"/>
        <v>19.8</v>
      </c>
      <c r="O21" s="37">
        <f t="shared" si="12"/>
        <v>0.87160064069582432</v>
      </c>
    </row>
    <row r="22" spans="1:16" ht="17.45" customHeight="1">
      <c r="A22" s="54" t="s">
        <v>24</v>
      </c>
      <c r="B22" s="52">
        <v>451</v>
      </c>
      <c r="C22" s="37">
        <f t="shared" si="13"/>
        <v>0.42029336663373906</v>
      </c>
      <c r="D22" s="43"/>
      <c r="E22" s="171">
        <v>1356</v>
      </c>
      <c r="F22" s="37">
        <f t="shared" si="8"/>
        <v>0.68521877984567414</v>
      </c>
      <c r="G22" s="171"/>
      <c r="H22" s="171">
        <v>698</v>
      </c>
      <c r="I22" s="37">
        <f t="shared" si="9"/>
        <v>0.24595391711564416</v>
      </c>
      <c r="J22" s="166"/>
      <c r="K22" s="171">
        <f t="shared" si="14"/>
        <v>-658</v>
      </c>
      <c r="L22" s="37">
        <f t="shared" si="10"/>
        <v>-48.525073746312685</v>
      </c>
      <c r="M22" s="168"/>
      <c r="N22" s="171">
        <f t="shared" si="11"/>
        <v>-65.8</v>
      </c>
      <c r="O22" s="37">
        <f t="shared" si="12"/>
        <v>-6.4250565544856535</v>
      </c>
    </row>
    <row r="23" spans="1:16" ht="17.45" customHeight="1">
      <c r="A23" s="54" t="s">
        <v>19</v>
      </c>
      <c r="B23" s="52">
        <v>3281</v>
      </c>
      <c r="C23" s="37">
        <f t="shared" si="13"/>
        <v>3.0576109444019903</v>
      </c>
      <c r="D23" s="43"/>
      <c r="E23" s="171">
        <v>10328</v>
      </c>
      <c r="F23" s="37">
        <f t="shared" si="8"/>
        <v>5.2189819751077602</v>
      </c>
      <c r="G23" s="171"/>
      <c r="H23" s="171">
        <v>2999</v>
      </c>
      <c r="I23" s="37">
        <f t="shared" si="9"/>
        <v>1.0567561567762418</v>
      </c>
      <c r="J23" s="166"/>
      <c r="K23" s="171">
        <f t="shared" si="14"/>
        <v>-7329</v>
      </c>
      <c r="L23" s="37">
        <f t="shared" si="10"/>
        <v>-70.962432223082885</v>
      </c>
      <c r="M23" s="168"/>
      <c r="N23" s="171">
        <f t="shared" si="11"/>
        <v>-732.9</v>
      </c>
      <c r="O23" s="37">
        <f t="shared" si="12"/>
        <v>-11.631796978571508</v>
      </c>
    </row>
    <row r="24" spans="1:16" ht="17.45" customHeight="1">
      <c r="A24" s="54" t="s">
        <v>25</v>
      </c>
      <c r="B24" s="52">
        <v>353</v>
      </c>
      <c r="C24" s="37">
        <f t="shared" si="13"/>
        <v>0.32896576146720596</v>
      </c>
      <c r="D24" s="43"/>
      <c r="E24" s="171">
        <v>1501</v>
      </c>
      <c r="F24" s="37">
        <f t="shared" si="8"/>
        <v>0.75849069951943726</v>
      </c>
      <c r="G24" s="171"/>
      <c r="H24" s="171">
        <v>4078</v>
      </c>
      <c r="I24" s="37">
        <f t="shared" si="9"/>
        <v>1.4369628567300814</v>
      </c>
      <c r="J24" s="166"/>
      <c r="K24" s="171">
        <f t="shared" si="14"/>
        <v>2577</v>
      </c>
      <c r="L24" s="37">
        <f t="shared" si="10"/>
        <v>171.68554297135242</v>
      </c>
      <c r="M24" s="168"/>
      <c r="N24" s="171">
        <f t="shared" si="11"/>
        <v>257.7</v>
      </c>
      <c r="O24" s="37">
        <f t="shared" si="12"/>
        <v>10.511291133168864</v>
      </c>
    </row>
    <row r="25" spans="1:16" ht="28.5" customHeight="1">
      <c r="A25" s="42" t="s">
        <v>40</v>
      </c>
      <c r="B25" s="41">
        <v>743</v>
      </c>
      <c r="C25" s="37">
        <f t="shared" si="13"/>
        <v>0.69241235345647034</v>
      </c>
      <c r="D25" s="43"/>
      <c r="E25" s="172">
        <v>188</v>
      </c>
      <c r="F25" s="37">
        <f t="shared" si="8"/>
        <v>9.5000833783913524E-2</v>
      </c>
      <c r="G25" s="171"/>
      <c r="H25" s="172">
        <v>183</v>
      </c>
      <c r="I25" s="37">
        <f t="shared" si="9"/>
        <v>6.4483620103385209E-2</v>
      </c>
      <c r="J25" s="166"/>
      <c r="K25" s="171">
        <f t="shared" si="14"/>
        <v>-5</v>
      </c>
      <c r="L25" s="37">
        <f t="shared" si="10"/>
        <v>-2.6595744680851019</v>
      </c>
      <c r="M25" s="168"/>
      <c r="N25" s="171">
        <f t="shared" si="11"/>
        <v>-0.5</v>
      </c>
      <c r="O25" s="37">
        <f t="shared" si="12"/>
        <v>-0.26919511826125619</v>
      </c>
    </row>
    <row r="26" spans="1:16" ht="17.45" customHeight="1">
      <c r="A26" s="42" t="s">
        <v>161</v>
      </c>
      <c r="B26" s="52">
        <v>254</v>
      </c>
      <c r="C26" s="37">
        <f>B26/B$18*100</f>
        <v>0.2367062419622388</v>
      </c>
      <c r="D26" s="37"/>
      <c r="E26" s="171">
        <f>653+372</f>
        <v>1025</v>
      </c>
      <c r="F26" s="37">
        <f>(E26/E$18)*100</f>
        <v>0.51795667355591157</v>
      </c>
      <c r="G26" s="171"/>
      <c r="H26" s="171">
        <v>1134</v>
      </c>
      <c r="I26" s="37">
        <f t="shared" si="9"/>
        <v>0.39958702293573128</v>
      </c>
      <c r="J26" s="166"/>
      <c r="K26" s="171">
        <f t="shared" si="14"/>
        <v>109</v>
      </c>
      <c r="L26" s="37">
        <f t="shared" si="10"/>
        <v>10.634146341463424</v>
      </c>
      <c r="M26" s="168"/>
      <c r="N26" s="171">
        <f t="shared" si="11"/>
        <v>10.9</v>
      </c>
      <c r="O26" s="37">
        <f t="shared" si="12"/>
        <v>1.0157095918657433</v>
      </c>
    </row>
    <row r="27" spans="1:16" ht="7.5" customHeight="1">
      <c r="A27" s="42"/>
      <c r="B27" s="8"/>
      <c r="C27" s="37"/>
      <c r="D27" s="43"/>
      <c r="E27" s="170"/>
      <c r="F27" s="37"/>
      <c r="G27" s="171"/>
      <c r="H27" s="170"/>
      <c r="I27" s="37"/>
      <c r="J27" s="166"/>
      <c r="K27" s="171"/>
      <c r="L27" s="37"/>
      <c r="M27" s="166"/>
      <c r="N27" s="171"/>
      <c r="O27" s="37"/>
    </row>
    <row r="28" spans="1:16" ht="20.25" customHeight="1">
      <c r="A28" s="16" t="s">
        <v>4</v>
      </c>
      <c r="B28" s="7">
        <f>B29+B37</f>
        <v>215022</v>
      </c>
      <c r="C28" s="9">
        <f>C29+C37</f>
        <v>100</v>
      </c>
      <c r="D28" s="9"/>
      <c r="E28" s="170">
        <f>E29+E37</f>
        <v>301985</v>
      </c>
      <c r="F28" s="9">
        <f>F29+F37</f>
        <v>100</v>
      </c>
      <c r="G28" s="170"/>
      <c r="H28" s="170">
        <f>H29+H37</f>
        <v>323084</v>
      </c>
      <c r="I28" s="9">
        <f>I29+I37</f>
        <v>100</v>
      </c>
      <c r="J28" s="165"/>
      <c r="K28" s="170">
        <f>H28-E28</f>
        <v>21099</v>
      </c>
      <c r="L28" s="9">
        <f>((H28/E28)-1)*100</f>
        <v>6.9867708661026207</v>
      </c>
      <c r="M28" s="169"/>
      <c r="N28" s="170">
        <f>+K28/($H$3-$E$3)</f>
        <v>2109.9</v>
      </c>
      <c r="O28" s="9">
        <f>+(((H28/E28)^(1/10))-1)*100</f>
        <v>0.67763567147383075</v>
      </c>
    </row>
    <row r="29" spans="1:16" ht="17.45" customHeight="1">
      <c r="A29" s="42" t="s">
        <v>21</v>
      </c>
      <c r="B29" s="52">
        <v>214897</v>
      </c>
      <c r="C29" s="37">
        <f>B29/B$28*100</f>
        <v>99.941866413669302</v>
      </c>
      <c r="D29" s="37"/>
      <c r="E29" s="171">
        <v>301790</v>
      </c>
      <c r="F29" s="37">
        <f t="shared" ref="F29:F37" si="15">(E29/E$28)*100</f>
        <v>99.935427256320679</v>
      </c>
      <c r="G29" s="171"/>
      <c r="H29" s="171">
        <f>SUM(H30:H36)</f>
        <v>322844</v>
      </c>
      <c r="I29" s="37">
        <f t="shared" ref="I29:I37" si="16">(H29/$H$28)*100</f>
        <v>99.92571591288953</v>
      </c>
      <c r="J29" s="166"/>
      <c r="K29" s="171">
        <f>H29-E29</f>
        <v>21054</v>
      </c>
      <c r="L29" s="37">
        <f t="shared" ref="L29:L37" si="17">((H29/E29)-1)*100</f>
        <v>6.9763743000099465</v>
      </c>
      <c r="M29" s="168"/>
      <c r="N29" s="171">
        <f t="shared" ref="N29:N37" si="18">+K29/($H$3-$E$3)</f>
        <v>2105.4</v>
      </c>
      <c r="O29" s="37">
        <f>+(((H29/E29)^(1/10))-1)*100</f>
        <v>0.67665728184755913</v>
      </c>
    </row>
    <row r="30" spans="1:16" ht="17.45" customHeight="1">
      <c r="A30" s="44" t="s">
        <v>22</v>
      </c>
      <c r="B30" s="52">
        <v>166253</v>
      </c>
      <c r="C30" s="37">
        <f>B30/B$28*100</f>
        <v>77.319065025904322</v>
      </c>
      <c r="D30" s="43"/>
      <c r="E30" s="171">
        <v>229823</v>
      </c>
      <c r="F30" s="37">
        <f t="shared" si="15"/>
        <v>76.10411113134758</v>
      </c>
      <c r="G30" s="171"/>
      <c r="H30" s="171">
        <v>271328</v>
      </c>
      <c r="I30" s="37">
        <f t="shared" si="16"/>
        <v>83.980636614626533</v>
      </c>
      <c r="J30" s="166"/>
      <c r="K30" s="171">
        <f>H30-E30</f>
        <v>41505</v>
      </c>
      <c r="L30" s="37">
        <f t="shared" si="17"/>
        <v>18.059550175569903</v>
      </c>
      <c r="M30" s="166"/>
      <c r="N30" s="171">
        <f t="shared" si="18"/>
        <v>4150.5</v>
      </c>
      <c r="O30" s="37">
        <f>+(((H30/E30)^(1/10))-1)*100</f>
        <v>1.6740474686414819</v>
      </c>
    </row>
    <row r="31" spans="1:16" ht="17.45" customHeight="1">
      <c r="A31" s="54" t="s">
        <v>23</v>
      </c>
      <c r="B31" s="52"/>
      <c r="C31" s="37"/>
      <c r="D31" s="43"/>
      <c r="E31" s="171">
        <v>0</v>
      </c>
      <c r="F31" s="37">
        <f t="shared" si="15"/>
        <v>0</v>
      </c>
      <c r="G31" s="171"/>
      <c r="H31" s="171">
        <v>0</v>
      </c>
      <c r="I31" s="37">
        <f t="shared" si="16"/>
        <v>0</v>
      </c>
      <c r="J31" s="166"/>
      <c r="K31" s="171">
        <f t="shared" ref="K31:K37" si="19">H31-E31</f>
        <v>0</v>
      </c>
      <c r="L31" s="37">
        <v>0</v>
      </c>
      <c r="M31" s="166"/>
      <c r="N31" s="171">
        <f t="shared" si="18"/>
        <v>0</v>
      </c>
      <c r="O31" s="37">
        <v>0</v>
      </c>
    </row>
    <row r="32" spans="1:16" ht="17.45" customHeight="1">
      <c r="A32" s="54" t="s">
        <v>24</v>
      </c>
      <c r="B32" s="52"/>
      <c r="C32" s="37"/>
      <c r="D32" s="43"/>
      <c r="E32" s="171">
        <v>0</v>
      </c>
      <c r="F32" s="37">
        <f t="shared" si="15"/>
        <v>0</v>
      </c>
      <c r="G32" s="171"/>
      <c r="H32" s="171">
        <v>0</v>
      </c>
      <c r="I32" s="37">
        <f t="shared" si="16"/>
        <v>0</v>
      </c>
      <c r="J32" s="166"/>
      <c r="K32" s="171">
        <f t="shared" si="19"/>
        <v>0</v>
      </c>
      <c r="L32" s="37">
        <v>0</v>
      </c>
      <c r="M32" s="166"/>
      <c r="N32" s="171">
        <f t="shared" si="18"/>
        <v>0</v>
      </c>
      <c r="O32" s="37">
        <v>0</v>
      </c>
    </row>
    <row r="33" spans="1:16" ht="17.45" customHeight="1">
      <c r="A33" s="54" t="s">
        <v>19</v>
      </c>
      <c r="B33" s="52"/>
      <c r="C33" s="37"/>
      <c r="D33" s="43"/>
      <c r="E33" s="171">
        <v>0</v>
      </c>
      <c r="F33" s="37">
        <f t="shared" si="15"/>
        <v>0</v>
      </c>
      <c r="G33" s="171"/>
      <c r="H33" s="171">
        <v>0</v>
      </c>
      <c r="I33" s="37">
        <f t="shared" si="16"/>
        <v>0</v>
      </c>
      <c r="J33" s="166"/>
      <c r="K33" s="171">
        <f t="shared" si="19"/>
        <v>0</v>
      </c>
      <c r="L33" s="37">
        <v>0</v>
      </c>
      <c r="M33" s="166"/>
      <c r="N33" s="171">
        <f t="shared" si="18"/>
        <v>0</v>
      </c>
      <c r="O33" s="37">
        <v>0</v>
      </c>
    </row>
    <row r="34" spans="1:16" ht="17.45" customHeight="1">
      <c r="A34" s="44" t="s">
        <v>20</v>
      </c>
      <c r="B34" s="52">
        <v>47536</v>
      </c>
      <c r="C34" s="37">
        <f>B34/B$28*100</f>
        <v>22.107505278529636</v>
      </c>
      <c r="D34" s="43"/>
      <c r="E34" s="171">
        <v>71808</v>
      </c>
      <c r="F34" s="37">
        <f t="shared" si="15"/>
        <v>23.7786645032038</v>
      </c>
      <c r="G34" s="171"/>
      <c r="H34" s="171">
        <v>51426</v>
      </c>
      <c r="I34" s="37">
        <f t="shared" si="16"/>
        <v>15.917222765596565</v>
      </c>
      <c r="J34" s="166"/>
      <c r="K34" s="171">
        <f>H34-E34</f>
        <v>-20382</v>
      </c>
      <c r="L34" s="37">
        <f t="shared" si="17"/>
        <v>-28.384024064171122</v>
      </c>
      <c r="M34" s="166"/>
      <c r="N34" s="171">
        <f t="shared" si="18"/>
        <v>-2038.2</v>
      </c>
      <c r="O34" s="37">
        <f>+(((H34/E34)^(1/10))-1)*100</f>
        <v>-3.2834065393067546</v>
      </c>
    </row>
    <row r="35" spans="1:16" ht="17.45" customHeight="1">
      <c r="A35" s="54" t="s">
        <v>25</v>
      </c>
      <c r="B35" s="52"/>
      <c r="C35" s="37"/>
      <c r="D35" s="43"/>
      <c r="E35" s="171">
        <v>0</v>
      </c>
      <c r="F35" s="37">
        <f t="shared" si="15"/>
        <v>0</v>
      </c>
      <c r="G35" s="171"/>
      <c r="H35" s="171">
        <v>0</v>
      </c>
      <c r="I35" s="37">
        <f t="shared" si="16"/>
        <v>0</v>
      </c>
      <c r="J35" s="166"/>
      <c r="K35" s="171">
        <f t="shared" si="19"/>
        <v>0</v>
      </c>
      <c r="L35" s="37">
        <v>0</v>
      </c>
      <c r="M35" s="166"/>
      <c r="N35" s="171">
        <f t="shared" si="18"/>
        <v>0</v>
      </c>
      <c r="O35" s="37">
        <v>0</v>
      </c>
    </row>
    <row r="36" spans="1:16" ht="28.5" customHeight="1">
      <c r="A36" s="42" t="s">
        <v>40</v>
      </c>
      <c r="B36" s="41">
        <v>880</v>
      </c>
      <c r="C36" s="37">
        <f>B36/B$28*100</f>
        <v>0.40926044776813536</v>
      </c>
      <c r="D36" s="43"/>
      <c r="E36" s="172">
        <v>61</v>
      </c>
      <c r="F36" s="37">
        <f t="shared" si="15"/>
        <v>2.019967879199298E-2</v>
      </c>
      <c r="G36" s="171"/>
      <c r="H36" s="172">
        <v>90</v>
      </c>
      <c r="I36" s="37">
        <f t="shared" si="16"/>
        <v>2.7856532666427309E-2</v>
      </c>
      <c r="J36" s="166"/>
      <c r="K36" s="171">
        <f t="shared" si="19"/>
        <v>29</v>
      </c>
      <c r="L36" s="37">
        <f t="shared" si="17"/>
        <v>47.540983606557383</v>
      </c>
      <c r="M36" s="166"/>
      <c r="N36" s="171">
        <f t="shared" si="18"/>
        <v>2.9</v>
      </c>
      <c r="O36" s="37">
        <f>+(((H36/E36)^(1/10))-1)*100</f>
        <v>3.9659837803005527</v>
      </c>
    </row>
    <row r="37" spans="1:16" ht="17.45" customHeight="1">
      <c r="A37" s="42" t="s">
        <v>161</v>
      </c>
      <c r="B37" s="52">
        <v>125</v>
      </c>
      <c r="C37" s="37">
        <f>B37/B$28*100</f>
        <v>5.8133586330701037E-2</v>
      </c>
      <c r="D37" s="37"/>
      <c r="E37" s="171">
        <f>97+98</f>
        <v>195</v>
      </c>
      <c r="F37" s="37">
        <f t="shared" si="15"/>
        <v>6.4572743679321823E-2</v>
      </c>
      <c r="G37" s="171"/>
      <c r="H37" s="173">
        <v>240</v>
      </c>
      <c r="I37" s="37">
        <f t="shared" si="16"/>
        <v>7.4284087110472824E-2</v>
      </c>
      <c r="J37" s="166"/>
      <c r="K37" s="171">
        <f t="shared" si="19"/>
        <v>45</v>
      </c>
      <c r="L37" s="37">
        <f t="shared" si="17"/>
        <v>23.076923076923084</v>
      </c>
      <c r="M37" s="168"/>
      <c r="N37" s="171">
        <f t="shared" si="18"/>
        <v>4.5</v>
      </c>
      <c r="O37" s="37">
        <f>+(((H37/E37)^(1/10))-1)*100</f>
        <v>2.098100681516013</v>
      </c>
    </row>
    <row r="38" spans="1:16" ht="5.0999999999999996" customHeight="1">
      <c r="A38" s="45"/>
      <c r="B38" s="46"/>
      <c r="C38" s="47"/>
      <c r="D38" s="47"/>
      <c r="E38" s="48"/>
      <c r="F38" s="47"/>
      <c r="G38" s="47"/>
      <c r="H38" s="47"/>
      <c r="I38" s="184"/>
      <c r="J38" s="47"/>
      <c r="K38" s="48"/>
      <c r="L38" s="184"/>
      <c r="M38" s="49"/>
      <c r="N38" s="46"/>
      <c r="O38" s="47"/>
    </row>
    <row r="39" spans="1:16" ht="11.1" customHeight="1">
      <c r="A39" s="6" t="s">
        <v>16</v>
      </c>
      <c r="B39" s="26"/>
      <c r="C39" s="27"/>
      <c r="D39" s="27"/>
      <c r="E39" s="28"/>
      <c r="F39" s="27"/>
      <c r="G39" s="27"/>
      <c r="H39" s="27"/>
      <c r="I39" s="27"/>
      <c r="J39" s="27"/>
      <c r="K39" s="28"/>
      <c r="L39" s="27"/>
      <c r="M39" s="14"/>
      <c r="N39" s="26"/>
      <c r="O39" s="27"/>
    </row>
    <row r="40" spans="1:16" ht="11.1" customHeight="1">
      <c r="A40" s="360" t="s">
        <v>41</v>
      </c>
      <c r="B40" s="360"/>
      <c r="C40" s="360"/>
      <c r="D40" s="360"/>
      <c r="E40" s="360"/>
      <c r="F40" s="360"/>
      <c r="G40" s="360"/>
      <c r="H40" s="360"/>
      <c r="I40" s="360"/>
      <c r="J40" s="360"/>
      <c r="K40" s="360"/>
      <c r="L40" s="360"/>
      <c r="M40" s="360"/>
      <c r="N40" s="360"/>
      <c r="O40" s="360"/>
      <c r="P40" s="65"/>
    </row>
  </sheetData>
  <mergeCells count="9">
    <mergeCell ref="A1:O1"/>
    <mergeCell ref="A40:O40"/>
    <mergeCell ref="A3:A5"/>
    <mergeCell ref="B3:C4"/>
    <mergeCell ref="E3:F4"/>
    <mergeCell ref="K3:L4"/>
    <mergeCell ref="N3:N5"/>
    <mergeCell ref="O3:O5"/>
    <mergeCell ref="H3:I4"/>
  </mergeCells>
  <pageMargins left="0.78740157480314965" right="0.78740157480314965" top="0.98425196850393704" bottom="0.98425196850393704" header="0" footer="0"/>
  <pageSetup paperSize="9" orientation="portrait" r:id="rId1"/>
  <ignoredErrors>
    <ignoredError sqref="H19 H29"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4"/>
  <sheetViews>
    <sheetView showGridLines="0" zoomScaleNormal="100" workbookViewId="0">
      <selection sqref="A1:I1"/>
    </sheetView>
  </sheetViews>
  <sheetFormatPr baseColWidth="10" defaultRowHeight="12.75"/>
  <cols>
    <col min="1" max="1" width="20" customWidth="1"/>
    <col min="2" max="2" width="14.59765625" customWidth="1"/>
    <col min="3" max="3" width="14.3984375" customWidth="1"/>
    <col min="4" max="4" width="11.3984375" customWidth="1"/>
    <col min="5" max="5" width="17.19921875" customWidth="1"/>
    <col min="6" max="6" width="9.19921875" customWidth="1"/>
    <col min="7" max="7" width="13.19921875" customWidth="1"/>
    <col min="8" max="8" width="14" customWidth="1"/>
    <col min="9" max="9" width="10.796875" customWidth="1"/>
  </cols>
  <sheetData>
    <row r="1" spans="1:9" ht="19.5" customHeight="1">
      <c r="A1" s="372" t="s">
        <v>184</v>
      </c>
      <c r="B1" s="372"/>
      <c r="C1" s="372"/>
      <c r="D1" s="372"/>
      <c r="E1" s="372"/>
      <c r="F1" s="372"/>
      <c r="G1" s="372"/>
      <c r="H1" s="372"/>
      <c r="I1" s="372"/>
    </row>
    <row r="2" spans="1:9" ht="5.0999999999999996" customHeight="1">
      <c r="A2" s="66"/>
      <c r="B2" s="66"/>
      <c r="C2" s="66"/>
      <c r="D2" s="66"/>
      <c r="E2" s="66"/>
      <c r="F2" s="66"/>
      <c r="G2" s="66"/>
      <c r="H2" s="66"/>
      <c r="I2" s="66"/>
    </row>
    <row r="3" spans="1:9" ht="66" customHeight="1">
      <c r="A3" s="312" t="s">
        <v>187</v>
      </c>
      <c r="B3" s="160" t="s">
        <v>42</v>
      </c>
      <c r="C3" s="160" t="s">
        <v>216</v>
      </c>
      <c r="D3" s="160" t="s">
        <v>217</v>
      </c>
      <c r="E3" s="160" t="s">
        <v>218</v>
      </c>
      <c r="F3" s="160" t="s">
        <v>219</v>
      </c>
      <c r="G3" s="160" t="s">
        <v>220</v>
      </c>
      <c r="H3" s="160" t="s">
        <v>221</v>
      </c>
      <c r="I3" s="160" t="s">
        <v>0</v>
      </c>
    </row>
    <row r="4" spans="1:9" ht="5.0999999999999996" customHeight="1">
      <c r="A4" s="339"/>
      <c r="B4" s="335"/>
      <c r="C4" s="335"/>
      <c r="D4" s="335"/>
      <c r="E4" s="335"/>
      <c r="F4" s="335"/>
      <c r="G4" s="335"/>
      <c r="H4" s="335"/>
      <c r="I4" s="335"/>
    </row>
    <row r="5" spans="1:9" ht="20.100000000000001" customHeight="1">
      <c r="A5" s="158" t="s">
        <v>145</v>
      </c>
      <c r="B5" s="174">
        <f t="shared" ref="B5:I5" si="0">SUM(B6:B20)</f>
        <v>96854</v>
      </c>
      <c r="C5" s="174">
        <f t="shared" si="0"/>
        <v>1600</v>
      </c>
      <c r="D5" s="174">
        <f t="shared" si="0"/>
        <v>414</v>
      </c>
      <c r="E5" s="174">
        <f t="shared" si="0"/>
        <v>1107</v>
      </c>
      <c r="F5" s="174">
        <f t="shared" si="0"/>
        <v>8140</v>
      </c>
      <c r="G5" s="174">
        <f>SUM(G6:G20)</f>
        <v>334</v>
      </c>
      <c r="H5" s="174">
        <f t="shared" si="0"/>
        <v>41</v>
      </c>
      <c r="I5" s="174">
        <f t="shared" si="0"/>
        <v>108490</v>
      </c>
    </row>
    <row r="6" spans="1:9">
      <c r="A6" s="159" t="s">
        <v>1</v>
      </c>
      <c r="B6" s="175">
        <v>48485</v>
      </c>
      <c r="C6" s="175">
        <v>1599</v>
      </c>
      <c r="D6" s="175">
        <v>408</v>
      </c>
      <c r="E6" s="175">
        <v>1072</v>
      </c>
      <c r="F6" s="175">
        <v>425</v>
      </c>
      <c r="G6" s="175">
        <v>320</v>
      </c>
      <c r="H6" s="175">
        <v>25</v>
      </c>
      <c r="I6" s="176">
        <f>SUM(B6:H6)</f>
        <v>52334</v>
      </c>
    </row>
    <row r="7" spans="1:9">
      <c r="A7" s="159" t="s">
        <v>44</v>
      </c>
      <c r="B7" s="175">
        <v>14941</v>
      </c>
      <c r="C7" s="175">
        <v>0</v>
      </c>
      <c r="D7" s="175">
        <v>0</v>
      </c>
      <c r="E7" s="175">
        <v>3</v>
      </c>
      <c r="F7" s="175">
        <v>2376</v>
      </c>
      <c r="G7" s="175">
        <v>8</v>
      </c>
      <c r="H7" s="175">
        <v>0</v>
      </c>
      <c r="I7" s="176">
        <f t="shared" ref="I7:I83" si="1">SUM(B7:H7)</f>
        <v>17328</v>
      </c>
    </row>
    <row r="8" spans="1:9">
      <c r="A8" s="159" t="s">
        <v>45</v>
      </c>
      <c r="B8" s="175">
        <v>1495</v>
      </c>
      <c r="C8" s="175">
        <v>0</v>
      </c>
      <c r="D8" s="175">
        <v>0</v>
      </c>
      <c r="E8" s="175">
        <v>0</v>
      </c>
      <c r="F8" s="175">
        <v>5</v>
      </c>
      <c r="G8" s="175">
        <v>0</v>
      </c>
      <c r="H8" s="175">
        <v>0</v>
      </c>
      <c r="I8" s="176">
        <f t="shared" si="1"/>
        <v>1500</v>
      </c>
    </row>
    <row r="9" spans="1:9">
      <c r="A9" s="159" t="s">
        <v>46</v>
      </c>
      <c r="B9" s="175">
        <v>508</v>
      </c>
      <c r="C9" s="175">
        <v>0</v>
      </c>
      <c r="D9" s="175">
        <v>0</v>
      </c>
      <c r="E9" s="175">
        <v>0</v>
      </c>
      <c r="F9" s="175">
        <v>1479</v>
      </c>
      <c r="G9" s="175">
        <v>0</v>
      </c>
      <c r="H9" s="175">
        <v>0</v>
      </c>
      <c r="I9" s="176">
        <f>SUM(B9:H9)</f>
        <v>1987</v>
      </c>
    </row>
    <row r="10" spans="1:9">
      <c r="A10" s="159" t="s">
        <v>47</v>
      </c>
      <c r="B10" s="175">
        <v>4481</v>
      </c>
      <c r="C10" s="175">
        <v>0</v>
      </c>
      <c r="D10" s="175">
        <v>0</v>
      </c>
      <c r="E10" s="175">
        <v>0</v>
      </c>
      <c r="F10" s="175">
        <v>157</v>
      </c>
      <c r="G10" s="175">
        <v>3</v>
      </c>
      <c r="H10" s="175">
        <v>3</v>
      </c>
      <c r="I10" s="176">
        <f t="shared" si="1"/>
        <v>4644</v>
      </c>
    </row>
    <row r="11" spans="1:9">
      <c r="A11" s="159" t="s">
        <v>48</v>
      </c>
      <c r="B11" s="175">
        <v>4802</v>
      </c>
      <c r="C11" s="175">
        <v>1</v>
      </c>
      <c r="D11" s="175">
        <v>0</v>
      </c>
      <c r="E11" s="175">
        <v>0</v>
      </c>
      <c r="F11" s="175">
        <v>87</v>
      </c>
      <c r="G11" s="175">
        <v>0</v>
      </c>
      <c r="H11" s="175">
        <v>1</v>
      </c>
      <c r="I11" s="176">
        <f t="shared" si="1"/>
        <v>4891</v>
      </c>
    </row>
    <row r="12" spans="1:9">
      <c r="A12" s="159" t="s">
        <v>49</v>
      </c>
      <c r="B12" s="175">
        <v>3729</v>
      </c>
      <c r="C12" s="175">
        <v>0</v>
      </c>
      <c r="D12" s="175">
        <v>0</v>
      </c>
      <c r="E12" s="175">
        <v>0</v>
      </c>
      <c r="F12" s="175">
        <v>41</v>
      </c>
      <c r="G12" s="175">
        <v>0</v>
      </c>
      <c r="H12" s="175">
        <v>2</v>
      </c>
      <c r="I12" s="176">
        <f t="shared" si="1"/>
        <v>3772</v>
      </c>
    </row>
    <row r="13" spans="1:9">
      <c r="A13" s="159" t="s">
        <v>50</v>
      </c>
      <c r="B13" s="175">
        <v>1612</v>
      </c>
      <c r="C13" s="175">
        <v>0</v>
      </c>
      <c r="D13" s="175">
        <v>0</v>
      </c>
      <c r="E13" s="175">
        <v>0</v>
      </c>
      <c r="F13" s="175">
        <v>625</v>
      </c>
      <c r="G13" s="175">
        <v>0</v>
      </c>
      <c r="H13" s="175">
        <v>1</v>
      </c>
      <c r="I13" s="176">
        <f t="shared" si="1"/>
        <v>2238</v>
      </c>
    </row>
    <row r="14" spans="1:9">
      <c r="A14" s="159" t="s">
        <v>51</v>
      </c>
      <c r="B14" s="175">
        <v>2505</v>
      </c>
      <c r="C14" s="175">
        <v>0</v>
      </c>
      <c r="D14" s="175">
        <v>0</v>
      </c>
      <c r="E14" s="175">
        <v>5</v>
      </c>
      <c r="F14" s="175">
        <v>685</v>
      </c>
      <c r="G14" s="175">
        <v>0</v>
      </c>
      <c r="H14" s="175">
        <v>2</v>
      </c>
      <c r="I14" s="176">
        <f t="shared" si="1"/>
        <v>3197</v>
      </c>
    </row>
    <row r="15" spans="1:9">
      <c r="A15" s="159" t="s">
        <v>52</v>
      </c>
      <c r="B15" s="175">
        <v>2286</v>
      </c>
      <c r="C15" s="175">
        <v>0</v>
      </c>
      <c r="D15" s="175">
        <v>0</v>
      </c>
      <c r="E15" s="175">
        <v>3</v>
      </c>
      <c r="F15" s="175">
        <v>202</v>
      </c>
      <c r="G15" s="175">
        <v>1</v>
      </c>
      <c r="H15" s="175">
        <v>1</v>
      </c>
      <c r="I15" s="176">
        <f t="shared" si="1"/>
        <v>2493</v>
      </c>
    </row>
    <row r="16" spans="1:9">
      <c r="A16" s="159" t="s">
        <v>53</v>
      </c>
      <c r="B16" s="175">
        <v>3879</v>
      </c>
      <c r="C16" s="175">
        <v>0</v>
      </c>
      <c r="D16" s="175">
        <v>6</v>
      </c>
      <c r="E16" s="175">
        <v>24</v>
      </c>
      <c r="F16" s="175">
        <v>821</v>
      </c>
      <c r="G16" s="175">
        <v>1</v>
      </c>
      <c r="H16" s="175">
        <v>4</v>
      </c>
      <c r="I16" s="176">
        <f t="shared" si="1"/>
        <v>4735</v>
      </c>
    </row>
    <row r="17" spans="1:9">
      <c r="A17" s="159" t="s">
        <v>54</v>
      </c>
      <c r="B17" s="175">
        <v>5116</v>
      </c>
      <c r="C17" s="175">
        <v>0</v>
      </c>
      <c r="D17" s="175">
        <v>0</v>
      </c>
      <c r="E17" s="175">
        <v>0</v>
      </c>
      <c r="F17" s="175">
        <v>280</v>
      </c>
      <c r="G17" s="175">
        <v>0</v>
      </c>
      <c r="H17" s="175">
        <v>0</v>
      </c>
      <c r="I17" s="176">
        <f t="shared" si="1"/>
        <v>5396</v>
      </c>
    </row>
    <row r="18" spans="1:9">
      <c r="A18" s="159" t="s">
        <v>55</v>
      </c>
      <c r="B18" s="175">
        <v>770</v>
      </c>
      <c r="C18" s="175">
        <v>0</v>
      </c>
      <c r="D18" s="175">
        <v>0</v>
      </c>
      <c r="E18" s="175">
        <v>0</v>
      </c>
      <c r="F18" s="175">
        <v>531</v>
      </c>
      <c r="G18" s="175">
        <v>0</v>
      </c>
      <c r="H18" s="175">
        <v>0</v>
      </c>
      <c r="I18" s="176">
        <f t="shared" si="1"/>
        <v>1301</v>
      </c>
    </row>
    <row r="19" spans="1:9">
      <c r="A19" s="159" t="s">
        <v>56</v>
      </c>
      <c r="B19" s="175">
        <v>1325</v>
      </c>
      <c r="C19" s="175">
        <v>0</v>
      </c>
      <c r="D19" s="175">
        <v>0</v>
      </c>
      <c r="E19" s="175">
        <v>0</v>
      </c>
      <c r="F19" s="175">
        <v>110</v>
      </c>
      <c r="G19" s="175">
        <v>1</v>
      </c>
      <c r="H19" s="175">
        <v>0</v>
      </c>
      <c r="I19" s="176">
        <f t="shared" si="1"/>
        <v>1436</v>
      </c>
    </row>
    <row r="20" spans="1:9">
      <c r="A20" s="159" t="s">
        <v>57</v>
      </c>
      <c r="B20" s="175">
        <v>920</v>
      </c>
      <c r="C20" s="175">
        <v>0</v>
      </c>
      <c r="D20" s="175">
        <v>0</v>
      </c>
      <c r="E20" s="175">
        <v>0</v>
      </c>
      <c r="F20" s="175">
        <v>316</v>
      </c>
      <c r="G20" s="175">
        <v>0</v>
      </c>
      <c r="H20" s="175">
        <v>2</v>
      </c>
      <c r="I20" s="176">
        <f t="shared" si="1"/>
        <v>1238</v>
      </c>
    </row>
    <row r="21" spans="1:9" ht="23.25" customHeight="1">
      <c r="A21" s="158" t="s">
        <v>146</v>
      </c>
      <c r="B21" s="177">
        <f>SUM(B22:B36)</f>
        <v>49665</v>
      </c>
      <c r="C21" s="177">
        <f t="shared" ref="C21:H21" si="2">SUM(C22:C36)</f>
        <v>3</v>
      </c>
      <c r="D21" s="177">
        <f t="shared" si="2"/>
        <v>20</v>
      </c>
      <c r="E21" s="177">
        <f t="shared" si="2"/>
        <v>81</v>
      </c>
      <c r="F21" s="177">
        <f t="shared" si="2"/>
        <v>8769</v>
      </c>
      <c r="G21" s="177">
        <f t="shared" si="2"/>
        <v>35</v>
      </c>
      <c r="H21" s="177">
        <f t="shared" si="2"/>
        <v>9</v>
      </c>
      <c r="I21" s="178">
        <f>SUM(B21:H21)</f>
        <v>58582</v>
      </c>
    </row>
    <row r="22" spans="1:9">
      <c r="A22" s="159" t="s">
        <v>58</v>
      </c>
      <c r="B22" s="175">
        <v>10813</v>
      </c>
      <c r="C22" s="175">
        <v>3</v>
      </c>
      <c r="D22" s="175">
        <v>14</v>
      </c>
      <c r="E22" s="175">
        <v>65</v>
      </c>
      <c r="F22" s="175">
        <v>1946</v>
      </c>
      <c r="G22" s="175">
        <v>8</v>
      </c>
      <c r="H22" s="175">
        <v>1</v>
      </c>
      <c r="I22" s="176">
        <f t="shared" si="1"/>
        <v>12850</v>
      </c>
    </row>
    <row r="23" spans="1:9">
      <c r="A23" s="159" t="s">
        <v>59</v>
      </c>
      <c r="B23" s="175">
        <v>1878</v>
      </c>
      <c r="C23" s="175">
        <v>0</v>
      </c>
      <c r="D23" s="175">
        <v>0</v>
      </c>
      <c r="E23" s="175">
        <v>0</v>
      </c>
      <c r="F23" s="175">
        <v>201</v>
      </c>
      <c r="G23" s="175">
        <v>0</v>
      </c>
      <c r="H23" s="175">
        <v>0</v>
      </c>
      <c r="I23" s="176">
        <f t="shared" si="1"/>
        <v>2079</v>
      </c>
    </row>
    <row r="24" spans="1:9">
      <c r="A24" s="159" t="s">
        <v>60</v>
      </c>
      <c r="B24" s="175">
        <v>4025</v>
      </c>
      <c r="C24" s="175">
        <v>0</v>
      </c>
      <c r="D24" s="175">
        <v>4</v>
      </c>
      <c r="E24" s="175">
        <v>0</v>
      </c>
      <c r="F24" s="175">
        <v>818</v>
      </c>
      <c r="G24" s="175">
        <v>2</v>
      </c>
      <c r="H24" s="175">
        <v>0</v>
      </c>
      <c r="I24" s="176">
        <f t="shared" si="1"/>
        <v>4849</v>
      </c>
    </row>
    <row r="25" spans="1:9">
      <c r="A25" s="159" t="s">
        <v>61</v>
      </c>
      <c r="B25" s="175">
        <v>7324</v>
      </c>
      <c r="C25" s="175">
        <v>0</v>
      </c>
      <c r="D25" s="175">
        <v>0</v>
      </c>
      <c r="E25" s="175">
        <v>9</v>
      </c>
      <c r="F25" s="175">
        <v>961</v>
      </c>
      <c r="G25" s="175">
        <v>2</v>
      </c>
      <c r="H25" s="175">
        <v>1</v>
      </c>
      <c r="I25" s="176">
        <f t="shared" si="1"/>
        <v>8297</v>
      </c>
    </row>
    <row r="26" spans="1:9">
      <c r="A26" s="159" t="s">
        <v>62</v>
      </c>
      <c r="B26" s="175">
        <v>1526</v>
      </c>
      <c r="C26" s="175">
        <v>0</v>
      </c>
      <c r="D26" s="175">
        <v>0</v>
      </c>
      <c r="E26" s="175">
        <v>0</v>
      </c>
      <c r="F26" s="175">
        <v>431</v>
      </c>
      <c r="G26" s="175">
        <v>0</v>
      </c>
      <c r="H26" s="175">
        <v>0</v>
      </c>
      <c r="I26" s="176">
        <f t="shared" si="1"/>
        <v>1957</v>
      </c>
    </row>
    <row r="27" spans="1:9">
      <c r="A27" s="159" t="s">
        <v>63</v>
      </c>
      <c r="B27" s="175">
        <v>4055</v>
      </c>
      <c r="C27" s="175">
        <v>0</v>
      </c>
      <c r="D27" s="175">
        <v>2</v>
      </c>
      <c r="E27" s="175">
        <v>0</v>
      </c>
      <c r="F27" s="175">
        <v>11</v>
      </c>
      <c r="G27" s="175">
        <v>1</v>
      </c>
      <c r="H27" s="175">
        <v>1</v>
      </c>
      <c r="I27" s="176">
        <f t="shared" si="1"/>
        <v>4070</v>
      </c>
    </row>
    <row r="28" spans="1:9" ht="24.95" customHeight="1">
      <c r="A28" s="164" t="s">
        <v>64</v>
      </c>
      <c r="B28" s="179">
        <v>2136</v>
      </c>
      <c r="C28" s="179">
        <v>0</v>
      </c>
      <c r="D28" s="179">
        <v>0</v>
      </c>
      <c r="E28" s="179">
        <v>0</v>
      </c>
      <c r="F28" s="179">
        <v>187</v>
      </c>
      <c r="G28" s="179">
        <v>13</v>
      </c>
      <c r="H28" s="179">
        <v>0</v>
      </c>
      <c r="I28" s="180">
        <f t="shared" si="1"/>
        <v>2336</v>
      </c>
    </row>
    <row r="29" spans="1:9">
      <c r="A29" s="159" t="s">
        <v>65</v>
      </c>
      <c r="B29" s="175">
        <v>1795</v>
      </c>
      <c r="C29" s="175">
        <v>0</v>
      </c>
      <c r="D29" s="175">
        <v>0</v>
      </c>
      <c r="E29" s="175">
        <v>3</v>
      </c>
      <c r="F29" s="175">
        <v>1350</v>
      </c>
      <c r="G29" s="175">
        <v>3</v>
      </c>
      <c r="H29" s="175">
        <v>0</v>
      </c>
      <c r="I29" s="176">
        <f t="shared" si="1"/>
        <v>3151</v>
      </c>
    </row>
    <row r="30" spans="1:9">
      <c r="A30" s="159" t="s">
        <v>66</v>
      </c>
      <c r="B30" s="175">
        <v>1191</v>
      </c>
      <c r="C30" s="175">
        <v>0</v>
      </c>
      <c r="D30" s="175">
        <v>0</v>
      </c>
      <c r="E30" s="175">
        <v>0</v>
      </c>
      <c r="F30" s="175">
        <v>1151</v>
      </c>
      <c r="G30" s="175">
        <v>3</v>
      </c>
      <c r="H30" s="175">
        <v>1</v>
      </c>
      <c r="I30" s="176">
        <f t="shared" si="1"/>
        <v>2346</v>
      </c>
    </row>
    <row r="31" spans="1:9">
      <c r="A31" s="159" t="s">
        <v>176</v>
      </c>
      <c r="B31" s="175">
        <v>4024</v>
      </c>
      <c r="C31" s="175">
        <v>0</v>
      </c>
      <c r="D31" s="175">
        <v>0</v>
      </c>
      <c r="E31" s="175">
        <v>4</v>
      </c>
      <c r="F31" s="175">
        <v>105</v>
      </c>
      <c r="G31" s="175">
        <v>0</v>
      </c>
      <c r="H31" s="175">
        <v>0</v>
      </c>
      <c r="I31" s="176">
        <f t="shared" si="1"/>
        <v>4133</v>
      </c>
    </row>
    <row r="32" spans="1:9">
      <c r="A32" s="159" t="s">
        <v>174</v>
      </c>
      <c r="B32" s="175">
        <v>3390</v>
      </c>
      <c r="C32" s="175">
        <v>0</v>
      </c>
      <c r="D32" s="175">
        <v>0</v>
      </c>
      <c r="E32" s="175">
        <v>0</v>
      </c>
      <c r="F32" s="175">
        <v>319</v>
      </c>
      <c r="G32" s="175">
        <v>2</v>
      </c>
      <c r="H32" s="175">
        <v>2</v>
      </c>
      <c r="I32" s="176">
        <f t="shared" si="1"/>
        <v>3713</v>
      </c>
    </row>
    <row r="33" spans="1:9">
      <c r="A33" s="159" t="s">
        <v>67</v>
      </c>
      <c r="B33" s="175">
        <v>2248</v>
      </c>
      <c r="C33" s="175">
        <v>0</v>
      </c>
      <c r="D33" s="175">
        <v>0</v>
      </c>
      <c r="E33" s="175">
        <v>0</v>
      </c>
      <c r="F33" s="175">
        <v>604</v>
      </c>
      <c r="G33" s="175">
        <v>0</v>
      </c>
      <c r="H33" s="175">
        <v>1</v>
      </c>
      <c r="I33" s="176">
        <f t="shared" si="1"/>
        <v>2853</v>
      </c>
    </row>
    <row r="34" spans="1:9">
      <c r="A34" s="159" t="s">
        <v>68</v>
      </c>
      <c r="B34" s="175">
        <v>1538</v>
      </c>
      <c r="C34" s="175">
        <v>0</v>
      </c>
      <c r="D34" s="175">
        <v>0</v>
      </c>
      <c r="E34" s="175">
        <v>0</v>
      </c>
      <c r="F34" s="175">
        <v>42</v>
      </c>
      <c r="G34" s="175">
        <v>0</v>
      </c>
      <c r="H34" s="175">
        <v>1</v>
      </c>
      <c r="I34" s="176">
        <f t="shared" si="1"/>
        <v>1581</v>
      </c>
    </row>
    <row r="35" spans="1:9">
      <c r="A35" s="159" t="s">
        <v>69</v>
      </c>
      <c r="B35" s="175">
        <v>2927</v>
      </c>
      <c r="C35" s="175">
        <v>0</v>
      </c>
      <c r="D35" s="175">
        <v>0</v>
      </c>
      <c r="E35" s="175">
        <v>0</v>
      </c>
      <c r="F35" s="175">
        <v>0</v>
      </c>
      <c r="G35" s="175">
        <v>0</v>
      </c>
      <c r="H35" s="175">
        <v>1</v>
      </c>
      <c r="I35" s="176">
        <f>SUM(B35:H35)</f>
        <v>2928</v>
      </c>
    </row>
    <row r="36" spans="1:9">
      <c r="A36" s="159" t="s">
        <v>70</v>
      </c>
      <c r="B36" s="175">
        <v>795</v>
      </c>
      <c r="C36" s="175">
        <v>0</v>
      </c>
      <c r="D36" s="175">
        <v>0</v>
      </c>
      <c r="E36" s="175">
        <v>0</v>
      </c>
      <c r="F36" s="175">
        <v>643</v>
      </c>
      <c r="G36" s="175">
        <v>1</v>
      </c>
      <c r="H36" s="175">
        <v>0</v>
      </c>
      <c r="I36" s="176">
        <f t="shared" si="1"/>
        <v>1439</v>
      </c>
    </row>
    <row r="37" spans="1:9" ht="26.25" customHeight="1">
      <c r="A37" s="161" t="s">
        <v>147</v>
      </c>
      <c r="B37" s="177">
        <f t="shared" ref="B37:H37" si="3">SUM(B38:B47)</f>
        <v>27008</v>
      </c>
      <c r="C37" s="177">
        <f t="shared" si="3"/>
        <v>4</v>
      </c>
      <c r="D37" s="177">
        <f t="shared" si="3"/>
        <v>2</v>
      </c>
      <c r="E37" s="177">
        <f t="shared" si="3"/>
        <v>26</v>
      </c>
      <c r="F37" s="177">
        <f t="shared" si="3"/>
        <v>4464</v>
      </c>
      <c r="G37" s="177">
        <f t="shared" si="3"/>
        <v>34</v>
      </c>
      <c r="H37" s="177">
        <f t="shared" si="3"/>
        <v>46</v>
      </c>
      <c r="I37" s="177">
        <f>SUM(B37:H37)</f>
        <v>31584</v>
      </c>
    </row>
    <row r="38" spans="1:9">
      <c r="A38" s="159" t="s">
        <v>71</v>
      </c>
      <c r="B38" s="175">
        <v>4789</v>
      </c>
      <c r="C38" s="175">
        <v>2</v>
      </c>
      <c r="D38" s="175">
        <v>0</v>
      </c>
      <c r="E38" s="175">
        <v>11</v>
      </c>
      <c r="F38" s="175">
        <v>633</v>
      </c>
      <c r="G38" s="175">
        <v>3</v>
      </c>
      <c r="H38" s="175">
        <v>7</v>
      </c>
      <c r="I38" s="176">
        <f t="shared" si="1"/>
        <v>5445</v>
      </c>
    </row>
    <row r="39" spans="1:9">
      <c r="A39" s="159" t="s">
        <v>72</v>
      </c>
      <c r="B39" s="175">
        <v>601</v>
      </c>
      <c r="C39" s="175">
        <v>0</v>
      </c>
      <c r="D39" s="175">
        <v>0</v>
      </c>
      <c r="E39" s="175">
        <v>0</v>
      </c>
      <c r="F39" s="175">
        <v>406</v>
      </c>
      <c r="G39" s="175">
        <v>0</v>
      </c>
      <c r="H39" s="175">
        <v>0</v>
      </c>
      <c r="I39" s="176">
        <f t="shared" si="1"/>
        <v>1007</v>
      </c>
    </row>
    <row r="40" spans="1:9">
      <c r="A40" s="159" t="s">
        <v>73</v>
      </c>
      <c r="B40" s="175">
        <v>4147</v>
      </c>
      <c r="C40" s="175">
        <v>0</v>
      </c>
      <c r="D40" s="175">
        <v>0</v>
      </c>
      <c r="E40" s="175">
        <v>0</v>
      </c>
      <c r="F40" s="175">
        <v>33</v>
      </c>
      <c r="G40" s="175">
        <v>3</v>
      </c>
      <c r="H40" s="175">
        <v>0</v>
      </c>
      <c r="I40" s="176">
        <f t="shared" si="1"/>
        <v>4183</v>
      </c>
    </row>
    <row r="41" spans="1:9">
      <c r="A41" s="159" t="s">
        <v>74</v>
      </c>
      <c r="B41" s="175">
        <v>3262</v>
      </c>
      <c r="C41" s="175">
        <v>2</v>
      </c>
      <c r="D41" s="175">
        <v>0</v>
      </c>
      <c r="E41" s="175">
        <v>12</v>
      </c>
      <c r="F41" s="175">
        <v>176</v>
      </c>
      <c r="G41" s="175">
        <v>0</v>
      </c>
      <c r="H41" s="175">
        <v>1</v>
      </c>
      <c r="I41" s="176">
        <f t="shared" si="1"/>
        <v>3453</v>
      </c>
    </row>
    <row r="42" spans="1:9">
      <c r="A42" s="159" t="s">
        <v>75</v>
      </c>
      <c r="B42" s="175">
        <v>1660</v>
      </c>
      <c r="C42" s="175">
        <v>0</v>
      </c>
      <c r="D42" s="175">
        <v>0</v>
      </c>
      <c r="E42" s="175">
        <v>3</v>
      </c>
      <c r="F42" s="175">
        <v>305</v>
      </c>
      <c r="G42" s="175">
        <v>2</v>
      </c>
      <c r="H42" s="175">
        <v>2</v>
      </c>
      <c r="I42" s="176">
        <f t="shared" si="1"/>
        <v>1972</v>
      </c>
    </row>
    <row r="43" spans="1:9">
      <c r="A43" s="159" t="s">
        <v>76</v>
      </c>
      <c r="B43" s="175">
        <v>2960</v>
      </c>
      <c r="C43" s="175">
        <v>0</v>
      </c>
      <c r="D43" s="175">
        <v>0</v>
      </c>
      <c r="E43" s="175">
        <v>0</v>
      </c>
      <c r="F43" s="175">
        <v>700</v>
      </c>
      <c r="G43" s="175">
        <v>15</v>
      </c>
      <c r="H43" s="175">
        <v>5</v>
      </c>
      <c r="I43" s="176">
        <f t="shared" si="1"/>
        <v>3680</v>
      </c>
    </row>
    <row r="44" spans="1:9">
      <c r="A44" s="159" t="s">
        <v>77</v>
      </c>
      <c r="B44" s="175">
        <v>4198</v>
      </c>
      <c r="C44" s="175">
        <v>0</v>
      </c>
      <c r="D44" s="175">
        <v>0</v>
      </c>
      <c r="E44" s="175">
        <v>0</v>
      </c>
      <c r="F44" s="175">
        <v>493</v>
      </c>
      <c r="G44" s="175">
        <v>0</v>
      </c>
      <c r="H44" s="175">
        <v>19</v>
      </c>
      <c r="I44" s="176">
        <f t="shared" si="1"/>
        <v>4710</v>
      </c>
    </row>
    <row r="45" spans="1:9">
      <c r="A45" s="159" t="s">
        <v>78</v>
      </c>
      <c r="B45" s="175">
        <v>2071</v>
      </c>
      <c r="C45" s="175">
        <v>0</v>
      </c>
      <c r="D45" s="175">
        <v>2</v>
      </c>
      <c r="E45" s="175">
        <v>0</v>
      </c>
      <c r="F45" s="175">
        <v>522</v>
      </c>
      <c r="G45" s="175">
        <v>2</v>
      </c>
      <c r="H45" s="175">
        <v>8</v>
      </c>
      <c r="I45" s="176">
        <f t="shared" si="1"/>
        <v>2605</v>
      </c>
    </row>
    <row r="46" spans="1:9">
      <c r="A46" s="159" t="s">
        <v>175</v>
      </c>
      <c r="B46" s="175">
        <v>1745</v>
      </c>
      <c r="C46" s="175">
        <v>0</v>
      </c>
      <c r="D46" s="175">
        <v>0</v>
      </c>
      <c r="E46" s="175">
        <v>0</v>
      </c>
      <c r="F46" s="175">
        <v>171</v>
      </c>
      <c r="G46" s="175">
        <v>9</v>
      </c>
      <c r="H46" s="175">
        <v>2</v>
      </c>
      <c r="I46" s="176">
        <f t="shared" si="1"/>
        <v>1927</v>
      </c>
    </row>
    <row r="47" spans="1:9">
      <c r="A47" s="159" t="s">
        <v>79</v>
      </c>
      <c r="B47" s="340">
        <v>1575</v>
      </c>
      <c r="C47" s="340">
        <v>0</v>
      </c>
      <c r="D47" s="340">
        <v>0</v>
      </c>
      <c r="E47" s="340">
        <v>0</v>
      </c>
      <c r="F47" s="340">
        <v>1025</v>
      </c>
      <c r="G47" s="340">
        <v>0</v>
      </c>
      <c r="H47" s="340">
        <v>2</v>
      </c>
      <c r="I47" s="341">
        <f t="shared" si="1"/>
        <v>2602</v>
      </c>
    </row>
    <row r="48" spans="1:9" ht="5.0999999999999996" customHeight="1">
      <c r="A48" s="162"/>
      <c r="B48" s="181"/>
      <c r="C48" s="181"/>
      <c r="D48" s="181"/>
      <c r="E48" s="181"/>
      <c r="F48" s="181"/>
      <c r="G48" s="181"/>
      <c r="H48" s="181"/>
      <c r="I48" s="182"/>
    </row>
    <row r="49" spans="1:9" ht="11.1" customHeight="1">
      <c r="A49" s="66"/>
      <c r="B49" s="66"/>
      <c r="C49" s="66"/>
      <c r="D49" s="66"/>
      <c r="E49" s="66"/>
      <c r="F49" s="157"/>
      <c r="G49" s="157"/>
      <c r="H49" s="157"/>
      <c r="I49" s="163" t="s">
        <v>158</v>
      </c>
    </row>
    <row r="50" spans="1:9">
      <c r="F50" s="157"/>
      <c r="G50" s="157"/>
      <c r="H50" s="157"/>
      <c r="I50" s="163"/>
    </row>
    <row r="51" spans="1:9" ht="12" customHeight="1">
      <c r="A51" s="372" t="str">
        <f>A1</f>
        <v>4.2  PUNO: VIVIENDAS PARTICULARES CENSADAS POR TIPO DE VIVIENDA SEGÚN PROVINCIA Y DISTRITO, 2017</v>
      </c>
      <c r="B51" s="372"/>
      <c r="C51" s="372"/>
      <c r="D51" s="372"/>
      <c r="E51" s="372"/>
      <c r="F51" s="372"/>
      <c r="G51" s="372"/>
      <c r="H51" s="372"/>
      <c r="I51" s="372"/>
    </row>
    <row r="52" spans="1:9" ht="5.0999999999999996" customHeight="1">
      <c r="A52" s="66"/>
      <c r="B52" s="66"/>
      <c r="C52" s="66"/>
      <c r="D52" s="66"/>
      <c r="E52" s="66"/>
      <c r="F52" s="66"/>
      <c r="G52" s="66"/>
      <c r="H52" s="66"/>
      <c r="I52" s="66"/>
    </row>
    <row r="53" spans="1:9" ht="63.75">
      <c r="A53" s="312" t="s">
        <v>187</v>
      </c>
      <c r="B53" s="160" t="s">
        <v>42</v>
      </c>
      <c r="C53" s="160" t="s">
        <v>216</v>
      </c>
      <c r="D53" s="160" t="s">
        <v>217</v>
      </c>
      <c r="E53" s="160" t="s">
        <v>218</v>
      </c>
      <c r="F53" s="160" t="s">
        <v>219</v>
      </c>
      <c r="G53" s="160" t="s">
        <v>220</v>
      </c>
      <c r="H53" s="160" t="s">
        <v>221</v>
      </c>
      <c r="I53" s="160" t="s">
        <v>0</v>
      </c>
    </row>
    <row r="54" spans="1:9" ht="5.0999999999999996" customHeight="1">
      <c r="A54" s="339"/>
      <c r="B54" s="335"/>
      <c r="C54" s="335"/>
      <c r="D54" s="335"/>
      <c r="E54" s="335"/>
      <c r="F54" s="335"/>
      <c r="G54" s="335"/>
      <c r="H54" s="335"/>
      <c r="I54" s="335"/>
    </row>
    <row r="55" spans="1:9" ht="24" customHeight="1">
      <c r="A55" s="158" t="s">
        <v>148</v>
      </c>
      <c r="B55" s="177">
        <f>SUM(B56:B62)</f>
        <v>47401</v>
      </c>
      <c r="C55" s="177">
        <f t="shared" ref="C55:I55" si="4">SUM(C56:C62)</f>
        <v>17</v>
      </c>
      <c r="D55" s="177">
        <f t="shared" si="4"/>
        <v>0</v>
      </c>
      <c r="E55" s="177">
        <f t="shared" si="4"/>
        <v>48</v>
      </c>
      <c r="F55" s="177">
        <f t="shared" si="4"/>
        <v>3721</v>
      </c>
      <c r="G55" s="177">
        <f t="shared" si="4"/>
        <v>103</v>
      </c>
      <c r="H55" s="177">
        <f t="shared" si="4"/>
        <v>15</v>
      </c>
      <c r="I55" s="177">
        <f t="shared" si="4"/>
        <v>51305</v>
      </c>
    </row>
    <row r="56" spans="1:9">
      <c r="A56" s="159" t="s">
        <v>80</v>
      </c>
      <c r="B56" s="175">
        <v>12592</v>
      </c>
      <c r="C56" s="175">
        <v>1</v>
      </c>
      <c r="D56" s="175">
        <v>0</v>
      </c>
      <c r="E56" s="175">
        <v>17</v>
      </c>
      <c r="F56" s="175">
        <v>529</v>
      </c>
      <c r="G56" s="175">
        <v>2</v>
      </c>
      <c r="H56" s="175">
        <v>3</v>
      </c>
      <c r="I56" s="176">
        <f t="shared" si="1"/>
        <v>13144</v>
      </c>
    </row>
    <row r="57" spans="1:9">
      <c r="A57" s="159" t="s">
        <v>81</v>
      </c>
      <c r="B57" s="175">
        <v>7069</v>
      </c>
      <c r="C57" s="175">
        <v>13</v>
      </c>
      <c r="D57" s="175">
        <v>0</v>
      </c>
      <c r="E57" s="175">
        <v>14</v>
      </c>
      <c r="F57" s="175">
        <v>295</v>
      </c>
      <c r="G57" s="175">
        <v>27</v>
      </c>
      <c r="H57" s="175">
        <v>5</v>
      </c>
      <c r="I57" s="176">
        <f t="shared" si="1"/>
        <v>7423</v>
      </c>
    </row>
    <row r="58" spans="1:9">
      <c r="A58" s="159" t="s">
        <v>82</v>
      </c>
      <c r="B58" s="175">
        <v>3057</v>
      </c>
      <c r="C58" s="175">
        <v>0</v>
      </c>
      <c r="D58" s="175">
        <v>0</v>
      </c>
      <c r="E58" s="175">
        <v>2</v>
      </c>
      <c r="F58" s="175">
        <v>408</v>
      </c>
      <c r="G58" s="175">
        <v>0</v>
      </c>
      <c r="H58" s="175">
        <v>0</v>
      </c>
      <c r="I58" s="176">
        <f t="shared" si="1"/>
        <v>3467</v>
      </c>
    </row>
    <row r="59" spans="1:9">
      <c r="A59" s="159" t="s">
        <v>83</v>
      </c>
      <c r="B59" s="175">
        <v>4419</v>
      </c>
      <c r="C59" s="175">
        <v>2</v>
      </c>
      <c r="D59" s="175">
        <v>0</v>
      </c>
      <c r="E59" s="175">
        <v>2</v>
      </c>
      <c r="F59" s="175">
        <v>136</v>
      </c>
      <c r="G59" s="175">
        <v>2</v>
      </c>
      <c r="H59" s="175">
        <v>2</v>
      </c>
      <c r="I59" s="176">
        <f t="shared" si="1"/>
        <v>4563</v>
      </c>
    </row>
    <row r="60" spans="1:9">
      <c r="A60" s="159" t="s">
        <v>84</v>
      </c>
      <c r="B60" s="175">
        <v>2175</v>
      </c>
      <c r="C60" s="175">
        <v>0</v>
      </c>
      <c r="D60" s="175">
        <v>0</v>
      </c>
      <c r="E60" s="175">
        <v>0</v>
      </c>
      <c r="F60" s="175">
        <v>724</v>
      </c>
      <c r="G60" s="175">
        <v>1</v>
      </c>
      <c r="H60" s="175">
        <v>3</v>
      </c>
      <c r="I60" s="176">
        <f t="shared" si="1"/>
        <v>2903</v>
      </c>
    </row>
    <row r="61" spans="1:9">
      <c r="A61" s="159" t="s">
        <v>85</v>
      </c>
      <c r="B61" s="175">
        <v>8629</v>
      </c>
      <c r="C61" s="175">
        <v>0</v>
      </c>
      <c r="D61" s="175">
        <v>0</v>
      </c>
      <c r="E61" s="175">
        <v>0</v>
      </c>
      <c r="F61" s="175">
        <v>733</v>
      </c>
      <c r="G61" s="175">
        <v>26</v>
      </c>
      <c r="H61" s="175">
        <v>2</v>
      </c>
      <c r="I61" s="176">
        <f t="shared" si="1"/>
        <v>9390</v>
      </c>
    </row>
    <row r="62" spans="1:9">
      <c r="A62" s="159" t="s">
        <v>86</v>
      </c>
      <c r="B62" s="175">
        <v>9460</v>
      </c>
      <c r="C62" s="175">
        <v>1</v>
      </c>
      <c r="D62" s="175">
        <v>0</v>
      </c>
      <c r="E62" s="175">
        <v>13</v>
      </c>
      <c r="F62" s="175">
        <v>896</v>
      </c>
      <c r="G62" s="175">
        <v>45</v>
      </c>
      <c r="H62" s="175">
        <v>0</v>
      </c>
      <c r="I62" s="176">
        <f t="shared" si="1"/>
        <v>10415</v>
      </c>
    </row>
    <row r="63" spans="1:9" s="50" customFormat="1" ht="25.5">
      <c r="A63" s="158" t="s">
        <v>149</v>
      </c>
      <c r="B63" s="177">
        <f>SUM(B64:B68)</f>
        <v>45203</v>
      </c>
      <c r="C63" s="177">
        <f t="shared" ref="C63:I63" si="5">SUM(C64:C68)</f>
        <v>7</v>
      </c>
      <c r="D63" s="177">
        <f t="shared" si="5"/>
        <v>2</v>
      </c>
      <c r="E63" s="177">
        <f t="shared" si="5"/>
        <v>35</v>
      </c>
      <c r="F63" s="177">
        <f t="shared" si="5"/>
        <v>1407</v>
      </c>
      <c r="G63" s="177">
        <f t="shared" si="5"/>
        <v>106</v>
      </c>
      <c r="H63" s="177">
        <f t="shared" si="5"/>
        <v>6</v>
      </c>
      <c r="I63" s="177">
        <f t="shared" si="5"/>
        <v>46766</v>
      </c>
    </row>
    <row r="64" spans="1:9">
      <c r="A64" s="159" t="s">
        <v>87</v>
      </c>
      <c r="B64" s="175">
        <v>29389</v>
      </c>
      <c r="C64" s="175">
        <v>7</v>
      </c>
      <c r="D64" s="175">
        <v>0</v>
      </c>
      <c r="E64" s="175">
        <v>35</v>
      </c>
      <c r="F64" s="175">
        <v>1177</v>
      </c>
      <c r="G64" s="175">
        <v>97</v>
      </c>
      <c r="H64" s="175">
        <v>5</v>
      </c>
      <c r="I64" s="176">
        <f t="shared" si="1"/>
        <v>30710</v>
      </c>
    </row>
    <row r="65" spans="1:9">
      <c r="A65" s="159" t="s">
        <v>160</v>
      </c>
      <c r="B65" s="175">
        <v>883</v>
      </c>
      <c r="C65" s="175">
        <v>0</v>
      </c>
      <c r="D65" s="175">
        <v>0</v>
      </c>
      <c r="E65" s="175">
        <v>0</v>
      </c>
      <c r="F65" s="175">
        <v>7</v>
      </c>
      <c r="G65" s="175">
        <v>0</v>
      </c>
      <c r="H65" s="175">
        <v>0</v>
      </c>
      <c r="I65" s="176">
        <f t="shared" si="1"/>
        <v>890</v>
      </c>
    </row>
    <row r="66" spans="1:9">
      <c r="A66" s="159" t="s">
        <v>88</v>
      </c>
      <c r="B66" s="175">
        <v>10044</v>
      </c>
      <c r="C66" s="175">
        <v>0</v>
      </c>
      <c r="D66" s="175">
        <v>0</v>
      </c>
      <c r="E66" s="175">
        <v>0</v>
      </c>
      <c r="F66" s="175">
        <v>53</v>
      </c>
      <c r="G66" s="175">
        <v>9</v>
      </c>
      <c r="H66" s="175">
        <v>1</v>
      </c>
      <c r="I66" s="176">
        <f t="shared" si="1"/>
        <v>10107</v>
      </c>
    </row>
    <row r="67" spans="1:9">
      <c r="A67" s="159" t="s">
        <v>89</v>
      </c>
      <c r="B67" s="175">
        <v>2939</v>
      </c>
      <c r="C67" s="175">
        <v>0</v>
      </c>
      <c r="D67" s="175">
        <v>0</v>
      </c>
      <c r="E67" s="175">
        <v>0</v>
      </c>
      <c r="F67" s="175">
        <v>68</v>
      </c>
      <c r="G67" s="175">
        <v>0</v>
      </c>
      <c r="H67" s="175">
        <v>0</v>
      </c>
      <c r="I67" s="176">
        <f t="shared" si="1"/>
        <v>3007</v>
      </c>
    </row>
    <row r="68" spans="1:9">
      <c r="A68" s="159" t="s">
        <v>90</v>
      </c>
      <c r="B68" s="175">
        <v>1948</v>
      </c>
      <c r="C68" s="175">
        <v>0</v>
      </c>
      <c r="D68" s="175">
        <v>2</v>
      </c>
      <c r="E68" s="175">
        <v>0</v>
      </c>
      <c r="F68" s="175">
        <v>102</v>
      </c>
      <c r="G68" s="175">
        <v>0</v>
      </c>
      <c r="H68" s="175">
        <v>0</v>
      </c>
      <c r="I68" s="176">
        <f t="shared" si="1"/>
        <v>2052</v>
      </c>
    </row>
    <row r="69" spans="1:9" s="50" customFormat="1" ht="25.5">
      <c r="A69" s="158" t="s">
        <v>150</v>
      </c>
      <c r="B69" s="177">
        <f>SUM(B70:B77)</f>
        <v>34582</v>
      </c>
      <c r="C69" s="177">
        <f t="shared" ref="C69:I69" si="6">SUM(C70:C77)</f>
        <v>0</v>
      </c>
      <c r="D69" s="177">
        <f t="shared" si="6"/>
        <v>0</v>
      </c>
      <c r="E69" s="177">
        <f t="shared" si="6"/>
        <v>4</v>
      </c>
      <c r="F69" s="177">
        <f t="shared" si="6"/>
        <v>3842</v>
      </c>
      <c r="G69" s="177">
        <f t="shared" si="6"/>
        <v>31</v>
      </c>
      <c r="H69" s="177">
        <f t="shared" si="6"/>
        <v>10</v>
      </c>
      <c r="I69" s="177">
        <f t="shared" si="6"/>
        <v>38469</v>
      </c>
    </row>
    <row r="70" spans="1:9">
      <c r="A70" s="159" t="s">
        <v>91</v>
      </c>
      <c r="B70" s="175">
        <v>11979</v>
      </c>
      <c r="C70" s="175">
        <v>0</v>
      </c>
      <c r="D70" s="175">
        <v>0</v>
      </c>
      <c r="E70" s="175">
        <v>2</v>
      </c>
      <c r="F70" s="175">
        <v>404</v>
      </c>
      <c r="G70" s="175">
        <v>17</v>
      </c>
      <c r="H70" s="175">
        <v>5</v>
      </c>
      <c r="I70" s="176">
        <f t="shared" si="1"/>
        <v>12407</v>
      </c>
    </row>
    <row r="71" spans="1:9">
      <c r="A71" s="159" t="s">
        <v>92</v>
      </c>
      <c r="B71" s="175">
        <v>1057</v>
      </c>
      <c r="C71" s="175">
        <v>0</v>
      </c>
      <c r="D71" s="175">
        <v>0</v>
      </c>
      <c r="E71" s="175">
        <v>0</v>
      </c>
      <c r="F71" s="175">
        <v>946</v>
      </c>
      <c r="G71" s="175">
        <v>4</v>
      </c>
      <c r="H71" s="175">
        <v>0</v>
      </c>
      <c r="I71" s="176">
        <f t="shared" si="1"/>
        <v>2007</v>
      </c>
    </row>
    <row r="72" spans="1:9">
      <c r="A72" s="159" t="s">
        <v>93</v>
      </c>
      <c r="B72" s="175">
        <v>1497</v>
      </c>
      <c r="C72" s="175">
        <v>0</v>
      </c>
      <c r="D72" s="175">
        <v>0</v>
      </c>
      <c r="E72" s="175">
        <v>0</v>
      </c>
      <c r="F72" s="175">
        <v>272</v>
      </c>
      <c r="G72" s="175">
        <v>3</v>
      </c>
      <c r="H72" s="175">
        <v>0</v>
      </c>
      <c r="I72" s="176">
        <f t="shared" si="1"/>
        <v>1772</v>
      </c>
    </row>
    <row r="73" spans="1:9">
      <c r="A73" s="159" t="s">
        <v>94</v>
      </c>
      <c r="B73" s="175">
        <v>1927</v>
      </c>
      <c r="C73" s="175">
        <v>0</v>
      </c>
      <c r="D73" s="175">
        <v>0</v>
      </c>
      <c r="E73" s="175">
        <v>0</v>
      </c>
      <c r="F73" s="175">
        <v>147</v>
      </c>
      <c r="G73" s="175">
        <v>0</v>
      </c>
      <c r="H73" s="175">
        <v>0</v>
      </c>
      <c r="I73" s="176">
        <f t="shared" si="1"/>
        <v>2074</v>
      </c>
    </row>
    <row r="74" spans="1:9">
      <c r="A74" s="159" t="s">
        <v>95</v>
      </c>
      <c r="B74" s="175">
        <v>1554</v>
      </c>
      <c r="C74" s="175">
        <v>0</v>
      </c>
      <c r="D74" s="175">
        <v>0</v>
      </c>
      <c r="E74" s="175">
        <v>0</v>
      </c>
      <c r="F74" s="175">
        <v>1454</v>
      </c>
      <c r="G74" s="175">
        <v>0</v>
      </c>
      <c r="H74" s="175">
        <v>0</v>
      </c>
      <c r="I74" s="176">
        <f t="shared" si="1"/>
        <v>3008</v>
      </c>
    </row>
    <row r="75" spans="1:9">
      <c r="A75" s="159" t="s">
        <v>96</v>
      </c>
      <c r="B75" s="175">
        <v>2452</v>
      </c>
      <c r="C75" s="175">
        <v>0</v>
      </c>
      <c r="D75" s="175">
        <v>0</v>
      </c>
      <c r="E75" s="175">
        <v>0</v>
      </c>
      <c r="F75" s="175">
        <v>141</v>
      </c>
      <c r="G75" s="175">
        <v>1</v>
      </c>
      <c r="H75" s="175">
        <v>3</v>
      </c>
      <c r="I75" s="176">
        <f t="shared" si="1"/>
        <v>2597</v>
      </c>
    </row>
    <row r="76" spans="1:9">
      <c r="A76" s="159" t="s">
        <v>97</v>
      </c>
      <c r="B76" s="175">
        <v>7087</v>
      </c>
      <c r="C76" s="175">
        <v>0</v>
      </c>
      <c r="D76" s="175">
        <v>0</v>
      </c>
      <c r="E76" s="175">
        <v>0</v>
      </c>
      <c r="F76" s="175">
        <v>73</v>
      </c>
      <c r="G76" s="175">
        <v>6</v>
      </c>
      <c r="H76" s="175">
        <v>2</v>
      </c>
      <c r="I76" s="176">
        <f t="shared" si="1"/>
        <v>7168</v>
      </c>
    </row>
    <row r="77" spans="1:9">
      <c r="A77" s="159" t="s">
        <v>98</v>
      </c>
      <c r="B77" s="175">
        <v>7029</v>
      </c>
      <c r="C77" s="175">
        <v>0</v>
      </c>
      <c r="D77" s="175">
        <v>0</v>
      </c>
      <c r="E77" s="175">
        <v>2</v>
      </c>
      <c r="F77" s="175">
        <v>405</v>
      </c>
      <c r="G77" s="175">
        <v>0</v>
      </c>
      <c r="H77" s="175">
        <v>0</v>
      </c>
      <c r="I77" s="176">
        <f t="shared" si="1"/>
        <v>7436</v>
      </c>
    </row>
    <row r="78" spans="1:9" s="50" customFormat="1" ht="20.100000000000001" customHeight="1">
      <c r="A78" s="161" t="s">
        <v>151</v>
      </c>
      <c r="B78" s="177">
        <f>SUM(B79:B88)</f>
        <v>18184</v>
      </c>
      <c r="C78" s="177">
        <f t="shared" ref="C78:I78" si="7">SUM(C79:C88)</f>
        <v>0</v>
      </c>
      <c r="D78" s="177">
        <f t="shared" si="7"/>
        <v>5</v>
      </c>
      <c r="E78" s="177">
        <f t="shared" si="7"/>
        <v>440</v>
      </c>
      <c r="F78" s="177">
        <f t="shared" si="7"/>
        <v>5803</v>
      </c>
      <c r="G78" s="177">
        <f t="shared" si="7"/>
        <v>14</v>
      </c>
      <c r="H78" s="177">
        <f t="shared" si="7"/>
        <v>6</v>
      </c>
      <c r="I78" s="177">
        <f t="shared" si="7"/>
        <v>24452</v>
      </c>
    </row>
    <row r="79" spans="1:9">
      <c r="A79" s="159" t="s">
        <v>99</v>
      </c>
      <c r="B79" s="175">
        <v>5760</v>
      </c>
      <c r="C79" s="175">
        <v>0</v>
      </c>
      <c r="D79" s="175">
        <v>2</v>
      </c>
      <c r="E79" s="175">
        <v>430</v>
      </c>
      <c r="F79" s="175">
        <v>544</v>
      </c>
      <c r="G79" s="175">
        <v>5</v>
      </c>
      <c r="H79" s="175">
        <v>0</v>
      </c>
      <c r="I79" s="176">
        <f t="shared" si="1"/>
        <v>6741</v>
      </c>
    </row>
    <row r="80" spans="1:9">
      <c r="A80" s="159" t="s">
        <v>100</v>
      </c>
      <c r="B80" s="175">
        <v>2788</v>
      </c>
      <c r="C80" s="175">
        <v>0</v>
      </c>
      <c r="D80" s="175">
        <v>0</v>
      </c>
      <c r="E80" s="175">
        <v>0</v>
      </c>
      <c r="F80" s="175">
        <v>464</v>
      </c>
      <c r="G80" s="175">
        <v>1</v>
      </c>
      <c r="H80" s="175">
        <v>0</v>
      </c>
      <c r="I80" s="176">
        <f t="shared" si="1"/>
        <v>3253</v>
      </c>
    </row>
    <row r="81" spans="1:9">
      <c r="A81" s="159" t="s">
        <v>101</v>
      </c>
      <c r="B81" s="175">
        <v>1197</v>
      </c>
      <c r="C81" s="175">
        <v>0</v>
      </c>
      <c r="D81" s="175">
        <v>0</v>
      </c>
      <c r="E81" s="175">
        <v>0</v>
      </c>
      <c r="F81" s="175">
        <v>33</v>
      </c>
      <c r="G81" s="175">
        <v>3</v>
      </c>
      <c r="H81" s="175">
        <v>0</v>
      </c>
      <c r="I81" s="176">
        <f t="shared" si="1"/>
        <v>1233</v>
      </c>
    </row>
    <row r="82" spans="1:9">
      <c r="A82" s="159" t="s">
        <v>102</v>
      </c>
      <c r="B82" s="175">
        <v>1136</v>
      </c>
      <c r="C82" s="175">
        <v>0</v>
      </c>
      <c r="D82" s="175">
        <v>0</v>
      </c>
      <c r="E82" s="175">
        <v>0</v>
      </c>
      <c r="F82" s="175">
        <v>262</v>
      </c>
      <c r="G82" s="175">
        <v>0</v>
      </c>
      <c r="H82" s="175">
        <v>0</v>
      </c>
      <c r="I82" s="176">
        <f t="shared" si="1"/>
        <v>1398</v>
      </c>
    </row>
    <row r="83" spans="1:9">
      <c r="A83" s="159" t="s">
        <v>103</v>
      </c>
      <c r="B83" s="175">
        <v>792</v>
      </c>
      <c r="C83" s="175">
        <v>0</v>
      </c>
      <c r="D83" s="175">
        <v>0</v>
      </c>
      <c r="E83" s="175">
        <v>0</v>
      </c>
      <c r="F83" s="175">
        <v>593</v>
      </c>
      <c r="G83" s="175">
        <v>0</v>
      </c>
      <c r="H83" s="175">
        <v>2</v>
      </c>
      <c r="I83" s="176">
        <f t="shared" si="1"/>
        <v>1387</v>
      </c>
    </row>
    <row r="84" spans="1:9">
      <c r="A84" s="159" t="s">
        <v>104</v>
      </c>
      <c r="B84" s="175">
        <v>487</v>
      </c>
      <c r="C84" s="175">
        <v>0</v>
      </c>
      <c r="D84" s="175">
        <v>0</v>
      </c>
      <c r="E84" s="175">
        <v>5</v>
      </c>
      <c r="F84" s="175">
        <v>783</v>
      </c>
      <c r="G84" s="175">
        <v>1</v>
      </c>
      <c r="H84" s="175">
        <v>0</v>
      </c>
      <c r="I84" s="176">
        <f t="shared" ref="I84:I141" si="8">SUM(B84:H84)</f>
        <v>1276</v>
      </c>
    </row>
    <row r="85" spans="1:9">
      <c r="A85" s="159" t="s">
        <v>179</v>
      </c>
      <c r="B85" s="175">
        <v>740</v>
      </c>
      <c r="C85" s="175">
        <v>0</v>
      </c>
      <c r="D85" s="175">
        <v>0</v>
      </c>
      <c r="E85" s="175">
        <v>5</v>
      </c>
      <c r="F85" s="175">
        <v>694</v>
      </c>
      <c r="G85" s="175">
        <v>0</v>
      </c>
      <c r="H85" s="175">
        <v>2</v>
      </c>
      <c r="I85" s="176">
        <f t="shared" si="8"/>
        <v>1441</v>
      </c>
    </row>
    <row r="86" spans="1:9">
      <c r="A86" s="159" t="s">
        <v>178</v>
      </c>
      <c r="B86" s="175">
        <v>2548</v>
      </c>
      <c r="C86" s="175">
        <v>0</v>
      </c>
      <c r="D86" s="175">
        <v>0</v>
      </c>
      <c r="E86" s="175">
        <v>0</v>
      </c>
      <c r="F86" s="175">
        <v>1040</v>
      </c>
      <c r="G86" s="175">
        <v>2</v>
      </c>
      <c r="H86" s="175">
        <v>2</v>
      </c>
      <c r="I86" s="176">
        <f t="shared" si="8"/>
        <v>3592</v>
      </c>
    </row>
    <row r="87" spans="1:9">
      <c r="A87" s="159" t="s">
        <v>105</v>
      </c>
      <c r="B87" s="175">
        <v>2447</v>
      </c>
      <c r="C87" s="175">
        <v>0</v>
      </c>
      <c r="D87" s="175">
        <v>0</v>
      </c>
      <c r="E87" s="175">
        <v>0</v>
      </c>
      <c r="F87" s="175">
        <v>891</v>
      </c>
      <c r="G87" s="175">
        <v>1</v>
      </c>
      <c r="H87" s="175">
        <v>0</v>
      </c>
      <c r="I87" s="176">
        <f t="shared" si="8"/>
        <v>3339</v>
      </c>
    </row>
    <row r="88" spans="1:9">
      <c r="A88" s="159" t="s">
        <v>106</v>
      </c>
      <c r="B88" s="175">
        <v>289</v>
      </c>
      <c r="C88" s="175">
        <v>0</v>
      </c>
      <c r="D88" s="175">
        <v>3</v>
      </c>
      <c r="E88" s="175">
        <v>0</v>
      </c>
      <c r="F88" s="175">
        <v>499</v>
      </c>
      <c r="G88" s="175">
        <v>1</v>
      </c>
      <c r="H88" s="175">
        <v>0</v>
      </c>
      <c r="I88" s="176">
        <f t="shared" si="8"/>
        <v>792</v>
      </c>
    </row>
    <row r="89" spans="1:9" ht="20.100000000000001" customHeight="1">
      <c r="A89" s="61" t="s">
        <v>152</v>
      </c>
      <c r="B89" s="177">
        <f>SUM(B90:B98)</f>
        <v>30302</v>
      </c>
      <c r="C89" s="177">
        <f t="shared" ref="C89:I89" si="9">SUM(C90:C98)</f>
        <v>8</v>
      </c>
      <c r="D89" s="177">
        <f t="shared" si="9"/>
        <v>6</v>
      </c>
      <c r="E89" s="177">
        <f t="shared" si="9"/>
        <v>45</v>
      </c>
      <c r="F89" s="177">
        <f t="shared" si="9"/>
        <v>3951</v>
      </c>
      <c r="G89" s="177">
        <f t="shared" si="9"/>
        <v>17</v>
      </c>
      <c r="H89" s="177">
        <f t="shared" si="9"/>
        <v>24</v>
      </c>
      <c r="I89" s="177">
        <f t="shared" si="9"/>
        <v>34353</v>
      </c>
    </row>
    <row r="90" spans="1:9">
      <c r="A90" s="159" t="s">
        <v>107</v>
      </c>
      <c r="B90" s="175">
        <v>9267</v>
      </c>
      <c r="C90" s="175">
        <v>6</v>
      </c>
      <c r="D90" s="175">
        <v>6</v>
      </c>
      <c r="E90" s="175">
        <v>29</v>
      </c>
      <c r="F90" s="175">
        <v>472</v>
      </c>
      <c r="G90" s="175">
        <v>11</v>
      </c>
      <c r="H90" s="175">
        <v>7</v>
      </c>
      <c r="I90" s="176">
        <f t="shared" si="8"/>
        <v>9798</v>
      </c>
    </row>
    <row r="91" spans="1:9">
      <c r="A91" s="159" t="s">
        <v>108</v>
      </c>
      <c r="B91" s="175">
        <v>1679</v>
      </c>
      <c r="C91" s="175">
        <v>0</v>
      </c>
      <c r="D91" s="175">
        <v>0</v>
      </c>
      <c r="E91" s="175">
        <v>5</v>
      </c>
      <c r="F91" s="175">
        <v>625</v>
      </c>
      <c r="G91" s="175">
        <v>1</v>
      </c>
      <c r="H91" s="175">
        <v>2</v>
      </c>
      <c r="I91" s="176">
        <f t="shared" si="8"/>
        <v>2312</v>
      </c>
    </row>
    <row r="92" spans="1:9">
      <c r="A92" s="159" t="s">
        <v>109</v>
      </c>
      <c r="B92" s="175">
        <v>1254</v>
      </c>
      <c r="C92" s="175">
        <v>0</v>
      </c>
      <c r="D92" s="175">
        <v>0</v>
      </c>
      <c r="E92" s="175">
        <v>0</v>
      </c>
      <c r="F92" s="175">
        <v>238</v>
      </c>
      <c r="G92" s="175">
        <v>0</v>
      </c>
      <c r="H92" s="175">
        <v>1</v>
      </c>
      <c r="I92" s="176">
        <f t="shared" si="8"/>
        <v>1493</v>
      </c>
    </row>
    <row r="93" spans="1:9">
      <c r="A93" s="159" t="s">
        <v>110</v>
      </c>
      <c r="B93" s="175">
        <v>1519</v>
      </c>
      <c r="C93" s="175">
        <v>0</v>
      </c>
      <c r="D93" s="175">
        <v>0</v>
      </c>
      <c r="E93" s="175">
        <v>0</v>
      </c>
      <c r="F93" s="175">
        <v>274</v>
      </c>
      <c r="G93" s="175">
        <v>1</v>
      </c>
      <c r="H93" s="175">
        <v>0</v>
      </c>
      <c r="I93" s="176">
        <f t="shared" si="8"/>
        <v>1794</v>
      </c>
    </row>
    <row r="94" spans="1:9">
      <c r="A94" s="159" t="s">
        <v>177</v>
      </c>
      <c r="B94" s="175">
        <v>4238</v>
      </c>
      <c r="C94" s="175">
        <v>1</v>
      </c>
      <c r="D94" s="175">
        <v>0</v>
      </c>
      <c r="E94" s="175">
        <v>0</v>
      </c>
      <c r="F94" s="175">
        <v>254</v>
      </c>
      <c r="G94" s="175">
        <v>0</v>
      </c>
      <c r="H94" s="175">
        <v>1</v>
      </c>
      <c r="I94" s="176">
        <f t="shared" si="8"/>
        <v>4494</v>
      </c>
    </row>
    <row r="95" spans="1:9">
      <c r="A95" s="159" t="s">
        <v>111</v>
      </c>
      <c r="B95" s="175">
        <v>2671</v>
      </c>
      <c r="C95" s="175">
        <v>1</v>
      </c>
      <c r="D95" s="175">
        <v>0</v>
      </c>
      <c r="E95" s="175">
        <v>5</v>
      </c>
      <c r="F95" s="175">
        <v>1261</v>
      </c>
      <c r="G95" s="175">
        <v>0</v>
      </c>
      <c r="H95" s="175">
        <v>2</v>
      </c>
      <c r="I95" s="176">
        <f t="shared" si="8"/>
        <v>3940</v>
      </c>
    </row>
    <row r="96" spans="1:9">
      <c r="A96" s="159" t="s">
        <v>112</v>
      </c>
      <c r="B96" s="175">
        <v>4953</v>
      </c>
      <c r="C96" s="175">
        <v>0</v>
      </c>
      <c r="D96" s="175">
        <v>0</v>
      </c>
      <c r="E96" s="175">
        <v>0</v>
      </c>
      <c r="F96" s="175">
        <v>240</v>
      </c>
      <c r="G96" s="175">
        <v>2</v>
      </c>
      <c r="H96" s="175">
        <v>3</v>
      </c>
      <c r="I96" s="176">
        <f t="shared" si="8"/>
        <v>5198</v>
      </c>
    </row>
    <row r="97" spans="1:9">
      <c r="A97" s="159" t="s">
        <v>89</v>
      </c>
      <c r="B97" s="175">
        <v>2820</v>
      </c>
      <c r="C97" s="175">
        <v>0</v>
      </c>
      <c r="D97" s="175">
        <v>0</v>
      </c>
      <c r="E97" s="175">
        <v>0</v>
      </c>
      <c r="F97" s="175">
        <v>488</v>
      </c>
      <c r="G97" s="175">
        <v>0</v>
      </c>
      <c r="H97" s="175">
        <v>1</v>
      </c>
      <c r="I97" s="176">
        <f t="shared" si="8"/>
        <v>3309</v>
      </c>
    </row>
    <row r="98" spans="1:9">
      <c r="A98" s="159" t="s">
        <v>113</v>
      </c>
      <c r="B98" s="340">
        <v>1901</v>
      </c>
      <c r="C98" s="340">
        <v>0</v>
      </c>
      <c r="D98" s="340">
        <v>0</v>
      </c>
      <c r="E98" s="340">
        <v>6</v>
      </c>
      <c r="F98" s="340">
        <v>99</v>
      </c>
      <c r="G98" s="340">
        <v>2</v>
      </c>
      <c r="H98" s="340">
        <v>7</v>
      </c>
      <c r="I98" s="341">
        <f t="shared" si="8"/>
        <v>2015</v>
      </c>
    </row>
    <row r="99" spans="1:9" ht="5.0999999999999996" customHeight="1">
      <c r="A99" s="162"/>
      <c r="B99" s="181"/>
      <c r="C99" s="181"/>
      <c r="D99" s="181"/>
      <c r="E99" s="181"/>
      <c r="F99" s="181"/>
      <c r="G99" s="181"/>
      <c r="H99" s="181"/>
      <c r="I99" s="182"/>
    </row>
    <row r="100" spans="1:9" ht="11.1" customHeight="1">
      <c r="A100" s="66"/>
      <c r="B100" s="66"/>
      <c r="C100" s="66"/>
      <c r="D100" s="66"/>
      <c r="E100" s="66"/>
      <c r="F100" s="157"/>
      <c r="G100" s="157"/>
      <c r="H100" s="157"/>
      <c r="I100" s="163" t="s">
        <v>158</v>
      </c>
    </row>
    <row r="101" spans="1:9">
      <c r="A101" s="66"/>
      <c r="B101" s="66"/>
      <c r="C101" s="66"/>
      <c r="D101" s="66"/>
      <c r="E101" s="66"/>
      <c r="F101" s="157"/>
      <c r="G101" s="157"/>
      <c r="H101" s="157"/>
      <c r="I101" s="163"/>
    </row>
    <row r="102" spans="1:9" ht="12.75" customHeight="1">
      <c r="A102" s="372" t="str">
        <f>A1</f>
        <v>4.2  PUNO: VIVIENDAS PARTICULARES CENSADAS POR TIPO DE VIVIENDA SEGÚN PROVINCIA Y DISTRITO, 2017</v>
      </c>
      <c r="B102" s="372"/>
      <c r="C102" s="372"/>
      <c r="D102" s="372"/>
      <c r="E102" s="372"/>
      <c r="F102" s="372"/>
      <c r="G102" s="372"/>
      <c r="H102" s="372"/>
      <c r="I102" s="372"/>
    </row>
    <row r="103" spans="1:9" ht="10.5" customHeight="1">
      <c r="A103" s="66"/>
      <c r="B103" s="66"/>
      <c r="C103" s="66"/>
      <c r="D103" s="66"/>
      <c r="E103" s="66"/>
      <c r="F103" s="66"/>
      <c r="G103" s="66"/>
      <c r="H103" s="66"/>
      <c r="I103" s="199" t="s">
        <v>198</v>
      </c>
    </row>
    <row r="104" spans="1:9" ht="66.75" customHeight="1">
      <c r="A104" s="312" t="s">
        <v>187</v>
      </c>
      <c r="B104" s="160" t="s">
        <v>42</v>
      </c>
      <c r="C104" s="160" t="s">
        <v>23</v>
      </c>
      <c r="D104" s="160" t="s">
        <v>24</v>
      </c>
      <c r="E104" s="160" t="s">
        <v>43</v>
      </c>
      <c r="F104" s="160" t="s">
        <v>20</v>
      </c>
      <c r="G104" s="160" t="s">
        <v>25</v>
      </c>
      <c r="H104" s="160" t="s">
        <v>40</v>
      </c>
      <c r="I104" s="160" t="s">
        <v>0</v>
      </c>
    </row>
    <row r="105" spans="1:9" ht="5.0999999999999996" customHeight="1">
      <c r="A105" s="339"/>
      <c r="B105" s="335"/>
      <c r="C105" s="335"/>
      <c r="D105" s="335"/>
      <c r="E105" s="335"/>
      <c r="F105" s="335"/>
      <c r="G105" s="335"/>
      <c r="H105" s="335"/>
      <c r="I105" s="335"/>
    </row>
    <row r="106" spans="1:9">
      <c r="A106" s="161" t="s">
        <v>153</v>
      </c>
      <c r="B106" s="177">
        <f>SUM(B107:B110)</f>
        <v>16926</v>
      </c>
      <c r="C106" s="177">
        <f t="shared" ref="C106:I106" si="10">SUM(C107:C110)</f>
        <v>0</v>
      </c>
      <c r="D106" s="177">
        <f t="shared" si="10"/>
        <v>0</v>
      </c>
      <c r="E106" s="177">
        <f t="shared" si="10"/>
        <v>43</v>
      </c>
      <c r="F106" s="177">
        <f t="shared" si="10"/>
        <v>860</v>
      </c>
      <c r="G106" s="177">
        <f t="shared" si="10"/>
        <v>10</v>
      </c>
      <c r="H106" s="177">
        <f t="shared" si="10"/>
        <v>5</v>
      </c>
      <c r="I106" s="177">
        <f t="shared" si="10"/>
        <v>17844</v>
      </c>
    </row>
    <row r="107" spans="1:9" ht="15" customHeight="1">
      <c r="A107" s="159" t="s">
        <v>114</v>
      </c>
      <c r="B107" s="175">
        <v>9890</v>
      </c>
      <c r="C107" s="175">
        <v>0</v>
      </c>
      <c r="D107" s="175">
        <v>0</v>
      </c>
      <c r="E107" s="175">
        <v>43</v>
      </c>
      <c r="F107" s="175">
        <v>391</v>
      </c>
      <c r="G107" s="175">
        <v>9</v>
      </c>
      <c r="H107" s="175">
        <v>2</v>
      </c>
      <c r="I107" s="176">
        <f t="shared" si="8"/>
        <v>10335</v>
      </c>
    </row>
    <row r="108" spans="1:9" ht="15" customHeight="1">
      <c r="A108" s="159" t="s">
        <v>115</v>
      </c>
      <c r="B108" s="175">
        <v>2590</v>
      </c>
      <c r="C108" s="175">
        <v>0</v>
      </c>
      <c r="D108" s="175">
        <v>0</v>
      </c>
      <c r="E108" s="175">
        <v>0</v>
      </c>
      <c r="F108" s="175">
        <v>0</v>
      </c>
      <c r="G108" s="175">
        <v>0</v>
      </c>
      <c r="H108" s="175">
        <v>2</v>
      </c>
      <c r="I108" s="176">
        <f t="shared" si="8"/>
        <v>2592</v>
      </c>
    </row>
    <row r="109" spans="1:9" ht="15" customHeight="1">
      <c r="A109" s="159" t="s">
        <v>116</v>
      </c>
      <c r="B109" s="175">
        <v>2025</v>
      </c>
      <c r="C109" s="175">
        <v>0</v>
      </c>
      <c r="D109" s="175">
        <v>0</v>
      </c>
      <c r="E109" s="175">
        <v>0</v>
      </c>
      <c r="F109" s="175">
        <v>465</v>
      </c>
      <c r="G109" s="175">
        <v>0</v>
      </c>
      <c r="H109" s="175">
        <v>0</v>
      </c>
      <c r="I109" s="176">
        <f t="shared" si="8"/>
        <v>2490</v>
      </c>
    </row>
    <row r="110" spans="1:9" ht="15" customHeight="1">
      <c r="A110" s="159" t="s">
        <v>117</v>
      </c>
      <c r="B110" s="175">
        <v>2421</v>
      </c>
      <c r="C110" s="175">
        <v>0</v>
      </c>
      <c r="D110" s="175">
        <v>0</v>
      </c>
      <c r="E110" s="175">
        <v>0</v>
      </c>
      <c r="F110" s="175">
        <v>4</v>
      </c>
      <c r="G110" s="175">
        <v>1</v>
      </c>
      <c r="H110" s="175">
        <v>1</v>
      </c>
      <c r="I110" s="176">
        <f t="shared" si="8"/>
        <v>2427</v>
      </c>
    </row>
    <row r="111" spans="1:9" ht="25.5">
      <c r="A111" s="158" t="s">
        <v>154</v>
      </c>
      <c r="B111" s="177">
        <f>SUM(B112:B116)</f>
        <v>17162</v>
      </c>
      <c r="C111" s="177">
        <f t="shared" ref="C111:I111" si="11">SUM(C112:C116)</f>
        <v>19</v>
      </c>
      <c r="D111" s="177">
        <f t="shared" si="11"/>
        <v>20</v>
      </c>
      <c r="E111" s="177">
        <f t="shared" si="11"/>
        <v>218</v>
      </c>
      <c r="F111" s="177">
        <f t="shared" si="11"/>
        <v>4194</v>
      </c>
      <c r="G111" s="177">
        <f t="shared" si="11"/>
        <v>2805</v>
      </c>
      <c r="H111" s="177">
        <f t="shared" si="11"/>
        <v>19</v>
      </c>
      <c r="I111" s="177">
        <f t="shared" si="11"/>
        <v>24437</v>
      </c>
    </row>
    <row r="112" spans="1:9" ht="15" customHeight="1">
      <c r="A112" s="159" t="s">
        <v>118</v>
      </c>
      <c r="B112" s="175">
        <v>4113</v>
      </c>
      <c r="C112" s="175">
        <v>1</v>
      </c>
      <c r="D112" s="175">
        <v>0</v>
      </c>
      <c r="E112" s="175">
        <v>6</v>
      </c>
      <c r="F112" s="175">
        <v>1198</v>
      </c>
      <c r="G112" s="175">
        <v>16</v>
      </c>
      <c r="H112" s="175">
        <v>2</v>
      </c>
      <c r="I112" s="176">
        <f t="shared" si="8"/>
        <v>5336</v>
      </c>
    </row>
    <row r="113" spans="1:9" ht="15" customHeight="1">
      <c r="A113" s="159" t="s">
        <v>119</v>
      </c>
      <c r="B113" s="175">
        <v>9590</v>
      </c>
      <c r="C113" s="175">
        <v>18</v>
      </c>
      <c r="D113" s="175">
        <v>17</v>
      </c>
      <c r="E113" s="175">
        <v>137</v>
      </c>
      <c r="F113" s="175">
        <v>557</v>
      </c>
      <c r="G113" s="175">
        <v>2783</v>
      </c>
      <c r="H113" s="175">
        <v>16</v>
      </c>
      <c r="I113" s="176">
        <f t="shared" si="8"/>
        <v>13118</v>
      </c>
    </row>
    <row r="114" spans="1:9" ht="15" customHeight="1">
      <c r="A114" s="159" t="s">
        <v>120</v>
      </c>
      <c r="B114" s="175">
        <v>1114</v>
      </c>
      <c r="C114" s="175">
        <v>0</v>
      </c>
      <c r="D114" s="175">
        <v>3</v>
      </c>
      <c r="E114" s="175">
        <v>0</v>
      </c>
      <c r="F114" s="175">
        <v>749</v>
      </c>
      <c r="G114" s="175">
        <v>1</v>
      </c>
      <c r="H114" s="175">
        <v>0</v>
      </c>
      <c r="I114" s="176">
        <f t="shared" si="8"/>
        <v>1867</v>
      </c>
    </row>
    <row r="115" spans="1:9" ht="15" customHeight="1">
      <c r="A115" s="159" t="s">
        <v>121</v>
      </c>
      <c r="B115" s="175">
        <v>1347</v>
      </c>
      <c r="C115" s="175">
        <v>0</v>
      </c>
      <c r="D115" s="175">
        <v>0</v>
      </c>
      <c r="E115" s="175">
        <v>75</v>
      </c>
      <c r="F115" s="175">
        <v>1618</v>
      </c>
      <c r="G115" s="175">
        <v>3</v>
      </c>
      <c r="H115" s="175">
        <v>1</v>
      </c>
      <c r="I115" s="176">
        <f t="shared" si="8"/>
        <v>3044</v>
      </c>
    </row>
    <row r="116" spans="1:9" ht="15" customHeight="1">
      <c r="A116" s="159" t="s">
        <v>122</v>
      </c>
      <c r="B116" s="175">
        <v>998</v>
      </c>
      <c r="C116" s="175">
        <v>0</v>
      </c>
      <c r="D116" s="175">
        <v>0</v>
      </c>
      <c r="E116" s="175">
        <v>0</v>
      </c>
      <c r="F116" s="175">
        <v>72</v>
      </c>
      <c r="G116" s="175">
        <v>2</v>
      </c>
      <c r="H116" s="175">
        <v>0</v>
      </c>
      <c r="I116" s="176">
        <f t="shared" si="8"/>
        <v>1072</v>
      </c>
    </row>
    <row r="117" spans="1:9" s="50" customFormat="1" ht="25.5">
      <c r="A117" s="158" t="s">
        <v>155</v>
      </c>
      <c r="B117" s="177">
        <f>SUM(B118:B122)</f>
        <v>110961</v>
      </c>
      <c r="C117" s="177">
        <f t="shared" ref="C117:I117" si="12">SUM(C118:C122)</f>
        <v>720</v>
      </c>
      <c r="D117" s="177">
        <f t="shared" si="12"/>
        <v>194</v>
      </c>
      <c r="E117" s="177">
        <f t="shared" si="12"/>
        <v>665</v>
      </c>
      <c r="F117" s="177">
        <f t="shared" si="12"/>
        <v>1999</v>
      </c>
      <c r="G117" s="177">
        <f t="shared" si="12"/>
        <v>542</v>
      </c>
      <c r="H117" s="177">
        <f t="shared" si="12"/>
        <v>70</v>
      </c>
      <c r="I117" s="177">
        <f t="shared" si="12"/>
        <v>115151</v>
      </c>
    </row>
    <row r="118" spans="1:9" ht="15" customHeight="1">
      <c r="A118" s="159" t="s">
        <v>123</v>
      </c>
      <c r="B118" s="175">
        <v>79501</v>
      </c>
      <c r="C118" s="175">
        <v>688</v>
      </c>
      <c r="D118" s="175">
        <v>177</v>
      </c>
      <c r="E118" s="175">
        <v>598</v>
      </c>
      <c r="F118" s="175">
        <v>414</v>
      </c>
      <c r="G118" s="175">
        <v>424</v>
      </c>
      <c r="H118" s="175">
        <v>55</v>
      </c>
      <c r="I118" s="176">
        <f t="shared" si="8"/>
        <v>81857</v>
      </c>
    </row>
    <row r="119" spans="1:9" ht="15" customHeight="1">
      <c r="A119" s="159" t="s">
        <v>124</v>
      </c>
      <c r="B119" s="175">
        <v>2579</v>
      </c>
      <c r="C119" s="175">
        <v>1</v>
      </c>
      <c r="D119" s="175">
        <v>0</v>
      </c>
      <c r="E119" s="175">
        <v>0</v>
      </c>
      <c r="F119" s="175">
        <v>451</v>
      </c>
      <c r="G119" s="175">
        <v>0</v>
      </c>
      <c r="H119" s="175">
        <v>1</v>
      </c>
      <c r="I119" s="176">
        <f t="shared" si="8"/>
        <v>3032</v>
      </c>
    </row>
    <row r="120" spans="1:9" ht="15" customHeight="1">
      <c r="A120" s="159" t="s">
        <v>125</v>
      </c>
      <c r="B120" s="175">
        <v>2326</v>
      </c>
      <c r="C120" s="175">
        <v>0</v>
      </c>
      <c r="D120" s="175">
        <v>0</v>
      </c>
      <c r="E120" s="175">
        <v>3</v>
      </c>
      <c r="F120" s="175">
        <v>358</v>
      </c>
      <c r="G120" s="175">
        <v>12</v>
      </c>
      <c r="H120" s="175">
        <v>0</v>
      </c>
      <c r="I120" s="176">
        <f t="shared" si="8"/>
        <v>2699</v>
      </c>
    </row>
    <row r="121" spans="1:9" ht="15" customHeight="1">
      <c r="A121" s="159" t="s">
        <v>126</v>
      </c>
      <c r="B121" s="175">
        <v>3634</v>
      </c>
      <c r="C121" s="175">
        <v>0</v>
      </c>
      <c r="D121" s="175">
        <v>0</v>
      </c>
      <c r="E121" s="175">
        <v>11</v>
      </c>
      <c r="F121" s="175">
        <v>679</v>
      </c>
      <c r="G121" s="175">
        <v>68</v>
      </c>
      <c r="H121" s="175">
        <v>1</v>
      </c>
      <c r="I121" s="176">
        <f t="shared" si="8"/>
        <v>4393</v>
      </c>
    </row>
    <row r="122" spans="1:9" ht="15" customHeight="1">
      <c r="A122" s="159" t="s">
        <v>127</v>
      </c>
      <c r="B122" s="175">
        <v>22921</v>
      </c>
      <c r="C122" s="175">
        <v>31</v>
      </c>
      <c r="D122" s="175">
        <v>17</v>
      </c>
      <c r="E122" s="175">
        <v>53</v>
      </c>
      <c r="F122" s="175">
        <v>97</v>
      </c>
      <c r="G122" s="175">
        <v>38</v>
      </c>
      <c r="H122" s="175">
        <v>13</v>
      </c>
      <c r="I122" s="176">
        <f t="shared" si="8"/>
        <v>23170</v>
      </c>
    </row>
    <row r="123" spans="1:9" s="50" customFormat="1">
      <c r="A123" s="158" t="s">
        <v>156</v>
      </c>
      <c r="B123" s="177">
        <f>SUM(B124:B133)</f>
        <v>27299</v>
      </c>
      <c r="C123" s="177">
        <f t="shared" ref="C123:I123" si="13">SUM(C124:C133)</f>
        <v>1</v>
      </c>
      <c r="D123" s="177">
        <f t="shared" si="13"/>
        <v>11</v>
      </c>
      <c r="E123" s="177">
        <f t="shared" si="13"/>
        <v>259</v>
      </c>
      <c r="F123" s="177">
        <f t="shared" si="13"/>
        <v>3730</v>
      </c>
      <c r="G123" s="177">
        <f t="shared" si="13"/>
        <v>25</v>
      </c>
      <c r="H123" s="177">
        <f t="shared" si="13"/>
        <v>16</v>
      </c>
      <c r="I123" s="177">
        <f t="shared" si="13"/>
        <v>31341</v>
      </c>
    </row>
    <row r="124" spans="1:9" ht="15" customHeight="1">
      <c r="A124" s="159" t="s">
        <v>128</v>
      </c>
      <c r="B124" s="175">
        <v>4774</v>
      </c>
      <c r="C124" s="175">
        <v>0</v>
      </c>
      <c r="D124" s="175">
        <v>9</v>
      </c>
      <c r="E124" s="175">
        <v>47</v>
      </c>
      <c r="F124" s="175">
        <v>21</v>
      </c>
      <c r="G124" s="175">
        <v>12</v>
      </c>
      <c r="H124" s="175">
        <v>1</v>
      </c>
      <c r="I124" s="176">
        <f t="shared" si="8"/>
        <v>4864</v>
      </c>
    </row>
    <row r="125" spans="1:9" ht="15" customHeight="1">
      <c r="A125" s="159" t="s">
        <v>129</v>
      </c>
      <c r="B125" s="175">
        <v>2676</v>
      </c>
      <c r="C125" s="175">
        <v>0</v>
      </c>
      <c r="D125" s="175">
        <v>0</v>
      </c>
      <c r="E125" s="175">
        <v>0</v>
      </c>
      <c r="F125" s="175">
        <v>416</v>
      </c>
      <c r="G125" s="175">
        <v>1</v>
      </c>
      <c r="H125" s="175">
        <v>0</v>
      </c>
      <c r="I125" s="176">
        <f t="shared" si="8"/>
        <v>3093</v>
      </c>
    </row>
    <row r="126" spans="1:9" ht="15" customHeight="1">
      <c r="A126" s="159" t="s">
        <v>130</v>
      </c>
      <c r="B126" s="175">
        <v>2138</v>
      </c>
      <c r="C126" s="175">
        <v>0</v>
      </c>
      <c r="D126" s="175">
        <v>0</v>
      </c>
      <c r="E126" s="175">
        <v>0</v>
      </c>
      <c r="F126" s="175">
        <v>129</v>
      </c>
      <c r="G126" s="175">
        <v>0</v>
      </c>
      <c r="H126" s="175">
        <v>1</v>
      </c>
      <c r="I126" s="176">
        <f t="shared" si="8"/>
        <v>2268</v>
      </c>
    </row>
    <row r="127" spans="1:9" ht="15" customHeight="1">
      <c r="A127" s="159" t="s">
        <v>131</v>
      </c>
      <c r="B127" s="175">
        <v>1951</v>
      </c>
      <c r="C127" s="175">
        <v>0</v>
      </c>
      <c r="D127" s="175">
        <v>0</v>
      </c>
      <c r="E127" s="175">
        <v>0</v>
      </c>
      <c r="F127" s="175">
        <v>67</v>
      </c>
      <c r="G127" s="175">
        <v>0</v>
      </c>
      <c r="H127" s="175">
        <v>0</v>
      </c>
      <c r="I127" s="176">
        <f t="shared" si="8"/>
        <v>2018</v>
      </c>
    </row>
    <row r="128" spans="1:9" ht="15" customHeight="1">
      <c r="A128" s="159" t="s">
        <v>132</v>
      </c>
      <c r="B128" s="175">
        <v>2926</v>
      </c>
      <c r="C128" s="175">
        <v>0</v>
      </c>
      <c r="D128" s="175">
        <v>0</v>
      </c>
      <c r="E128" s="175">
        <v>0</v>
      </c>
      <c r="F128" s="175">
        <v>1085</v>
      </c>
      <c r="G128" s="175">
        <v>6</v>
      </c>
      <c r="H128" s="175">
        <v>7</v>
      </c>
      <c r="I128" s="176">
        <f t="shared" si="8"/>
        <v>4024</v>
      </c>
    </row>
    <row r="129" spans="1:15" ht="15" customHeight="1">
      <c r="A129" s="159" t="s">
        <v>133</v>
      </c>
      <c r="B129" s="175">
        <v>1188</v>
      </c>
      <c r="C129" s="175">
        <v>0</v>
      </c>
      <c r="D129" s="175">
        <v>0</v>
      </c>
      <c r="E129" s="175">
        <v>0</v>
      </c>
      <c r="F129" s="175">
        <v>209</v>
      </c>
      <c r="G129" s="175">
        <v>0</v>
      </c>
      <c r="H129" s="175">
        <v>0</v>
      </c>
      <c r="I129" s="176">
        <f t="shared" si="8"/>
        <v>1397</v>
      </c>
    </row>
    <row r="130" spans="1:15" ht="15" customHeight="1">
      <c r="A130" s="159" t="s">
        <v>134</v>
      </c>
      <c r="B130" s="175">
        <v>2352</v>
      </c>
      <c r="C130" s="175">
        <v>1</v>
      </c>
      <c r="D130" s="175">
        <v>0</v>
      </c>
      <c r="E130" s="175">
        <v>15</v>
      </c>
      <c r="F130" s="175">
        <v>118</v>
      </c>
      <c r="G130" s="175">
        <v>2</v>
      </c>
      <c r="H130" s="175">
        <v>3</v>
      </c>
      <c r="I130" s="176">
        <f t="shared" si="8"/>
        <v>2491</v>
      </c>
    </row>
    <row r="131" spans="1:15" ht="15" customHeight="1">
      <c r="A131" s="159" t="s">
        <v>135</v>
      </c>
      <c r="B131" s="175">
        <v>1215</v>
      </c>
      <c r="C131" s="175">
        <v>0</v>
      </c>
      <c r="D131" s="175">
        <v>0</v>
      </c>
      <c r="E131" s="175">
        <v>0</v>
      </c>
      <c r="F131" s="175">
        <v>11</v>
      </c>
      <c r="G131" s="175">
        <v>0</v>
      </c>
      <c r="H131" s="175">
        <v>0</v>
      </c>
      <c r="I131" s="176">
        <f t="shared" si="8"/>
        <v>1226</v>
      </c>
    </row>
    <row r="132" spans="1:15" ht="15" customHeight="1">
      <c r="A132" s="159" t="s">
        <v>136</v>
      </c>
      <c r="B132" s="175">
        <v>3885</v>
      </c>
      <c r="C132" s="175">
        <v>0</v>
      </c>
      <c r="D132" s="175">
        <v>0</v>
      </c>
      <c r="E132" s="175">
        <v>3</v>
      </c>
      <c r="F132" s="175">
        <v>465</v>
      </c>
      <c r="G132" s="175">
        <v>2</v>
      </c>
      <c r="H132" s="175">
        <v>3</v>
      </c>
      <c r="I132" s="176">
        <f t="shared" si="8"/>
        <v>4358</v>
      </c>
    </row>
    <row r="133" spans="1:15" ht="15" customHeight="1">
      <c r="A133" s="159" t="s">
        <v>137</v>
      </c>
      <c r="B133" s="179">
        <v>4194</v>
      </c>
      <c r="C133" s="179">
        <v>0</v>
      </c>
      <c r="D133" s="179">
        <v>2</v>
      </c>
      <c r="E133" s="179">
        <v>194</v>
      </c>
      <c r="F133" s="179">
        <v>1209</v>
      </c>
      <c r="G133" s="179">
        <v>2</v>
      </c>
      <c r="H133" s="179">
        <v>1</v>
      </c>
      <c r="I133" s="180">
        <f t="shared" si="8"/>
        <v>5602</v>
      </c>
    </row>
    <row r="134" spans="1:15" s="50" customFormat="1" ht="25.5">
      <c r="A134" s="158" t="s">
        <v>157</v>
      </c>
      <c r="B134" s="177">
        <f>SUM(B135:B141)</f>
        <v>22100</v>
      </c>
      <c r="C134" s="177">
        <f t="shared" ref="C134:I134" si="14">SUM(C135:C141)</f>
        <v>3</v>
      </c>
      <c r="D134" s="177">
        <f t="shared" si="14"/>
        <v>24</v>
      </c>
      <c r="E134" s="177">
        <f t="shared" si="14"/>
        <v>28</v>
      </c>
      <c r="F134" s="177">
        <f t="shared" si="14"/>
        <v>546</v>
      </c>
      <c r="G134" s="177">
        <f t="shared" si="14"/>
        <v>22</v>
      </c>
      <c r="H134" s="177">
        <f t="shared" si="14"/>
        <v>6</v>
      </c>
      <c r="I134" s="177">
        <f t="shared" si="14"/>
        <v>22729</v>
      </c>
    </row>
    <row r="135" spans="1:15" ht="15" customHeight="1">
      <c r="A135" s="159" t="s">
        <v>138</v>
      </c>
      <c r="B135" s="175">
        <v>14167</v>
      </c>
      <c r="C135" s="175">
        <v>3</v>
      </c>
      <c r="D135" s="175">
        <v>24</v>
      </c>
      <c r="E135" s="175">
        <v>26</v>
      </c>
      <c r="F135" s="175">
        <v>392</v>
      </c>
      <c r="G135" s="175">
        <v>21</v>
      </c>
      <c r="H135" s="175">
        <v>3</v>
      </c>
      <c r="I135" s="176">
        <f t="shared" si="8"/>
        <v>14636</v>
      </c>
    </row>
    <row r="136" spans="1:15" ht="15" customHeight="1">
      <c r="A136" s="159" t="s">
        <v>139</v>
      </c>
      <c r="B136" s="175">
        <v>607</v>
      </c>
      <c r="C136" s="175">
        <v>0</v>
      </c>
      <c r="D136" s="175">
        <v>0</v>
      </c>
      <c r="E136" s="175">
        <v>0</v>
      </c>
      <c r="F136" s="175">
        <v>0</v>
      </c>
      <c r="G136" s="175">
        <v>0</v>
      </c>
      <c r="H136" s="175">
        <v>0</v>
      </c>
      <c r="I136" s="176">
        <f t="shared" si="8"/>
        <v>607</v>
      </c>
    </row>
    <row r="137" spans="1:15" ht="15" customHeight="1">
      <c r="A137" s="159" t="s">
        <v>140</v>
      </c>
      <c r="B137" s="175">
        <v>2684</v>
      </c>
      <c r="C137" s="175">
        <v>0</v>
      </c>
      <c r="D137" s="175">
        <v>0</v>
      </c>
      <c r="E137" s="175">
        <v>0</v>
      </c>
      <c r="F137" s="175">
        <v>17</v>
      </c>
      <c r="G137" s="175">
        <v>0</v>
      </c>
      <c r="H137" s="175">
        <v>0</v>
      </c>
      <c r="I137" s="176">
        <f t="shared" si="8"/>
        <v>2701</v>
      </c>
    </row>
    <row r="138" spans="1:15" ht="15" customHeight="1">
      <c r="A138" s="159" t="s">
        <v>141</v>
      </c>
      <c r="B138" s="175">
        <v>1079</v>
      </c>
      <c r="C138" s="175">
        <v>0</v>
      </c>
      <c r="D138" s="175">
        <v>0</v>
      </c>
      <c r="E138" s="175">
        <v>0</v>
      </c>
      <c r="F138" s="175">
        <v>106</v>
      </c>
      <c r="G138" s="175">
        <v>0</v>
      </c>
      <c r="H138" s="175">
        <v>0</v>
      </c>
      <c r="I138" s="176">
        <f t="shared" si="8"/>
        <v>1185</v>
      </c>
    </row>
    <row r="139" spans="1:15" ht="15" customHeight="1">
      <c r="A139" s="159" t="s">
        <v>142</v>
      </c>
      <c r="B139" s="175">
        <v>2107</v>
      </c>
      <c r="C139" s="175">
        <v>0</v>
      </c>
      <c r="D139" s="175">
        <v>0</v>
      </c>
      <c r="E139" s="175">
        <v>2</v>
      </c>
      <c r="F139" s="175">
        <v>24</v>
      </c>
      <c r="G139" s="175">
        <v>1</v>
      </c>
      <c r="H139" s="175">
        <v>0</v>
      </c>
      <c r="I139" s="176">
        <f t="shared" si="8"/>
        <v>2134</v>
      </c>
    </row>
    <row r="140" spans="1:15" ht="15" customHeight="1">
      <c r="A140" s="159" t="s">
        <v>143</v>
      </c>
      <c r="B140" s="175">
        <v>412</v>
      </c>
      <c r="C140" s="175">
        <v>0</v>
      </c>
      <c r="D140" s="175">
        <v>0</v>
      </c>
      <c r="E140" s="175">
        <v>0</v>
      </c>
      <c r="F140" s="175">
        <v>7</v>
      </c>
      <c r="G140" s="175">
        <v>0</v>
      </c>
      <c r="H140" s="175">
        <v>0</v>
      </c>
      <c r="I140" s="176">
        <f t="shared" si="8"/>
        <v>419</v>
      </c>
    </row>
    <row r="141" spans="1:15" ht="15" customHeight="1">
      <c r="A141" s="159" t="s">
        <v>144</v>
      </c>
      <c r="B141" s="175">
        <v>1044</v>
      </c>
      <c r="C141" s="175">
        <v>0</v>
      </c>
      <c r="D141" s="175">
        <v>0</v>
      </c>
      <c r="E141" s="175">
        <v>0</v>
      </c>
      <c r="F141" s="175">
        <v>0</v>
      </c>
      <c r="G141" s="175">
        <v>0</v>
      </c>
      <c r="H141" s="175">
        <v>3</v>
      </c>
      <c r="I141" s="176">
        <f t="shared" si="8"/>
        <v>1047</v>
      </c>
    </row>
    <row r="142" spans="1:15" ht="5.0999999999999996" customHeight="1">
      <c r="A142" s="45"/>
      <c r="B142" s="46"/>
      <c r="C142" s="47"/>
      <c r="D142" s="47"/>
      <c r="E142" s="48"/>
      <c r="F142" s="47"/>
      <c r="G142" s="47"/>
      <c r="H142" s="47"/>
      <c r="I142" s="47"/>
    </row>
    <row r="143" spans="1:15" ht="9.75" customHeight="1">
      <c r="A143" s="373" t="s">
        <v>232</v>
      </c>
      <c r="B143" s="373"/>
      <c r="C143" s="373"/>
      <c r="D143" s="373"/>
      <c r="E143" s="373"/>
      <c r="F143" s="373"/>
      <c r="G143" s="373"/>
      <c r="H143" s="373"/>
      <c r="I143" s="373"/>
      <c r="J143" s="189"/>
      <c r="K143" s="189"/>
      <c r="L143" s="189"/>
      <c r="M143" s="189"/>
      <c r="N143" s="189"/>
      <c r="O143" s="189"/>
    </row>
    <row r="144" spans="1:15" ht="11.1" customHeight="1">
      <c r="A144" s="279" t="s">
        <v>233</v>
      </c>
    </row>
  </sheetData>
  <mergeCells count="4">
    <mergeCell ref="A1:I1"/>
    <mergeCell ref="A143:I143"/>
    <mergeCell ref="A51:I51"/>
    <mergeCell ref="A102:I102"/>
  </mergeCells>
  <pageMargins left="0.78740157480314965" right="0.78740157480314965" top="0.98425196850393704" bottom="0.98425196850393704" header="0" footer="0"/>
  <pageSetup paperSize="9" orientation="portrait" r:id="rId1"/>
  <rowBreaks count="2" manualBreakCount="2">
    <brk id="49" max="16383" man="1"/>
    <brk id="100" max="16383" man="1"/>
  </rowBreaks>
  <ignoredErrors>
    <ignoredError sqref="I63:I98 I134 I111 I123 I117"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72"/>
  <sheetViews>
    <sheetView showGridLines="0" zoomScaleNormal="100" workbookViewId="0">
      <selection activeCell="A63" sqref="A63:Q63"/>
    </sheetView>
  </sheetViews>
  <sheetFormatPr baseColWidth="10" defaultColWidth="11.19921875" defaultRowHeight="12.75"/>
  <cols>
    <col min="1" max="1" width="28.796875" style="66" customWidth="1"/>
    <col min="2" max="2" width="28" style="66" hidden="1" customWidth="1"/>
    <col min="3" max="3" width="7.3984375" style="66" hidden="1" customWidth="1"/>
    <col min="4" max="4" width="8" style="66" hidden="1" customWidth="1"/>
    <col min="5" max="5" width="1" style="66" hidden="1" customWidth="1"/>
    <col min="6" max="6" width="8.59765625" style="66" hidden="1" customWidth="1"/>
    <col min="7" max="7" width="0.19921875" style="66" customWidth="1"/>
    <col min="8" max="17" width="8.796875" style="66" customWidth="1"/>
    <col min="18" max="18" width="9" style="66" customWidth="1"/>
    <col min="19" max="16384" width="11.19921875" style="66"/>
  </cols>
  <sheetData>
    <row r="1" spans="1:27" ht="13.5" customHeight="1">
      <c r="A1" s="381" t="s">
        <v>199</v>
      </c>
      <c r="B1" s="381"/>
      <c r="C1" s="381"/>
      <c r="D1" s="381"/>
      <c r="E1" s="381"/>
      <c r="F1" s="381"/>
      <c r="G1" s="381"/>
      <c r="H1" s="381"/>
      <c r="I1" s="381"/>
      <c r="J1" s="381"/>
      <c r="K1" s="381"/>
      <c r="L1" s="381"/>
      <c r="M1" s="381"/>
      <c r="N1" s="381"/>
      <c r="O1" s="381"/>
      <c r="P1" s="381"/>
      <c r="Q1" s="381"/>
    </row>
    <row r="2" spans="1:27" ht="10.5" customHeight="1">
      <c r="A2" s="75" t="s">
        <v>188</v>
      </c>
      <c r="B2" s="138"/>
      <c r="C2" s="139"/>
      <c r="D2" s="139"/>
      <c r="E2" s="139"/>
      <c r="F2" s="139"/>
      <c r="G2" s="139"/>
      <c r="H2" s="139"/>
      <c r="I2" s="139"/>
      <c r="O2" s="140"/>
      <c r="P2" s="140"/>
      <c r="Q2" s="140"/>
    </row>
    <row r="3" spans="1:27" ht="5.0999999999999996" customHeight="1">
      <c r="A3" s="139"/>
    </row>
    <row r="4" spans="1:27" ht="16.5" customHeight="1">
      <c r="A4" s="382" t="s">
        <v>222</v>
      </c>
      <c r="B4" s="384">
        <v>2007</v>
      </c>
      <c r="C4" s="374">
        <v>2008</v>
      </c>
      <c r="D4" s="374">
        <v>2010</v>
      </c>
      <c r="E4" s="374">
        <v>2011</v>
      </c>
      <c r="F4" s="374">
        <v>2012</v>
      </c>
      <c r="G4" s="374">
        <v>2013</v>
      </c>
      <c r="H4" s="374">
        <v>2014</v>
      </c>
      <c r="I4" s="374">
        <v>2015</v>
      </c>
      <c r="J4" s="374">
        <v>2016</v>
      </c>
      <c r="K4" s="374">
        <v>2017</v>
      </c>
      <c r="L4" s="374">
        <v>2018</v>
      </c>
      <c r="M4" s="374">
        <v>2019</v>
      </c>
      <c r="N4" s="374">
        <v>2020</v>
      </c>
      <c r="O4" s="374">
        <v>2021</v>
      </c>
      <c r="P4" s="374">
        <v>2022</v>
      </c>
      <c r="Q4" s="374">
        <v>2023</v>
      </c>
      <c r="S4"/>
      <c r="T4"/>
    </row>
    <row r="5" spans="1:27" ht="8.25" customHeight="1">
      <c r="A5" s="383"/>
      <c r="B5" s="385"/>
      <c r="C5" s="375"/>
      <c r="D5" s="375"/>
      <c r="E5" s="375"/>
      <c r="F5" s="375"/>
      <c r="G5" s="375"/>
      <c r="H5" s="375"/>
      <c r="I5" s="375"/>
      <c r="J5" s="375"/>
      <c r="K5" s="375"/>
      <c r="L5" s="375"/>
      <c r="M5" s="375"/>
      <c r="N5" s="375"/>
      <c r="O5" s="375"/>
      <c r="P5" s="375"/>
      <c r="Q5" s="375"/>
      <c r="S5"/>
      <c r="T5"/>
    </row>
    <row r="6" spans="1:27" ht="5.0999999999999996" customHeight="1">
      <c r="A6" s="330"/>
      <c r="B6" s="342"/>
      <c r="C6" s="342"/>
      <c r="D6" s="342"/>
      <c r="E6" s="342"/>
      <c r="F6" s="342"/>
      <c r="G6" s="342"/>
      <c r="H6" s="342"/>
      <c r="I6" s="342"/>
      <c r="J6" s="342"/>
      <c r="K6" s="342"/>
      <c r="L6" s="342"/>
      <c r="M6" s="342"/>
      <c r="N6" s="342"/>
      <c r="O6" s="342"/>
      <c r="P6" s="342"/>
      <c r="Q6" s="342"/>
      <c r="S6"/>
      <c r="T6"/>
    </row>
    <row r="7" spans="1:27" ht="9.9499999999999993" customHeight="1">
      <c r="A7" s="61" t="s">
        <v>186</v>
      </c>
      <c r="B7" s="63">
        <v>65.874079623512628</v>
      </c>
      <c r="C7" s="63">
        <v>65.688870336782969</v>
      </c>
      <c r="D7" s="63">
        <v>66.907474646056414</v>
      </c>
      <c r="E7" s="63">
        <v>64.400000000000006</v>
      </c>
      <c r="F7" s="63">
        <v>58.633122361796431</v>
      </c>
      <c r="G7" s="63">
        <v>58.382267175012885</v>
      </c>
      <c r="H7" s="63">
        <v>56.073044288994751</v>
      </c>
      <c r="I7" s="63">
        <v>53.511336646255927</v>
      </c>
      <c r="J7" s="63">
        <v>54.983560040345672</v>
      </c>
      <c r="K7" s="63">
        <v>55.567508106905279</v>
      </c>
      <c r="L7" s="63">
        <v>55.558126246982646</v>
      </c>
      <c r="M7" s="63">
        <v>55.1</v>
      </c>
      <c r="N7" s="63">
        <v>53.7</v>
      </c>
      <c r="O7" s="63">
        <v>55</v>
      </c>
      <c r="P7" s="63">
        <v>54.8</v>
      </c>
      <c r="Q7" s="63">
        <v>55</v>
      </c>
      <c r="S7"/>
      <c r="T7"/>
    </row>
    <row r="8" spans="1:27" ht="9.9499999999999993" customHeight="1">
      <c r="A8" s="84" t="s">
        <v>1</v>
      </c>
      <c r="B8" s="87">
        <v>68.916864118033928</v>
      </c>
      <c r="C8" s="87">
        <v>70.869222480790455</v>
      </c>
      <c r="D8" s="87">
        <v>66.218440266290926</v>
      </c>
      <c r="E8" s="87">
        <v>53.281224388757032</v>
      </c>
      <c r="F8" s="87">
        <v>35.005280690448259</v>
      </c>
      <c r="G8" s="87">
        <v>33.261044252339168</v>
      </c>
      <c r="H8" s="87">
        <v>27.295329863809989</v>
      </c>
      <c r="I8" s="87">
        <v>23.649967880319448</v>
      </c>
      <c r="J8" s="87">
        <v>34.362104616929699</v>
      </c>
      <c r="K8" s="87">
        <v>40.15537048190307</v>
      </c>
      <c r="L8" s="87">
        <v>38.767707192857252</v>
      </c>
      <c r="M8" s="87">
        <v>35.5</v>
      </c>
      <c r="N8" s="87">
        <v>37.299999999999997</v>
      </c>
      <c r="O8" s="87">
        <v>36.799999999999997</v>
      </c>
      <c r="P8" s="87">
        <v>36.700000000000003</v>
      </c>
      <c r="Q8" s="87">
        <v>42.5</v>
      </c>
      <c r="S8"/>
      <c r="T8"/>
      <c r="U8" s="257"/>
      <c r="V8" s="257"/>
    </row>
    <row r="9" spans="1:27" ht="5.0999999999999996" customHeight="1">
      <c r="A9" s="141"/>
      <c r="B9" s="142"/>
      <c r="C9" s="142"/>
      <c r="D9" s="142"/>
      <c r="E9" s="142"/>
      <c r="F9" s="142"/>
      <c r="G9" s="142"/>
      <c r="H9" s="142"/>
      <c r="I9" s="142"/>
      <c r="J9" s="142"/>
      <c r="K9" s="110"/>
      <c r="S9"/>
      <c r="T9"/>
    </row>
    <row r="10" spans="1:27" ht="11.1" customHeight="1">
      <c r="A10" s="143" t="s">
        <v>30</v>
      </c>
      <c r="B10" s="143"/>
      <c r="C10" s="143"/>
      <c r="D10" s="143"/>
      <c r="E10" s="143"/>
      <c r="F10" s="143"/>
      <c r="G10" s="143"/>
      <c r="H10" s="163"/>
      <c r="I10" s="163"/>
      <c r="J10" s="143"/>
      <c r="K10" s="143"/>
      <c r="L10" s="78"/>
      <c r="M10" s="78"/>
      <c r="N10" s="78"/>
      <c r="O10" s="78"/>
      <c r="P10" s="78"/>
      <c r="Q10" s="78"/>
      <c r="S10"/>
      <c r="T10"/>
    </row>
    <row r="11" spans="1:27" ht="11.1" customHeight="1">
      <c r="A11" s="75"/>
      <c r="B11" s="144"/>
      <c r="C11" s="93"/>
      <c r="D11" s="145"/>
      <c r="E11" s="146"/>
      <c r="F11" s="147"/>
      <c r="H11" s="148"/>
      <c r="I11" s="148"/>
      <c r="S11"/>
      <c r="T11"/>
    </row>
    <row r="12" spans="1:27" ht="9" hidden="1" customHeight="1">
      <c r="A12" s="75"/>
      <c r="B12" s="149"/>
      <c r="C12" s="148"/>
      <c r="D12" s="148"/>
      <c r="E12" s="148"/>
      <c r="F12" s="147"/>
      <c r="H12" s="148"/>
      <c r="I12" s="148"/>
      <c r="S12"/>
      <c r="T12"/>
    </row>
    <row r="13" spans="1:27" ht="15.75" customHeight="1">
      <c r="A13" s="380" t="s">
        <v>200</v>
      </c>
      <c r="B13" s="380"/>
      <c r="C13" s="380"/>
      <c r="D13" s="380"/>
      <c r="E13" s="380"/>
      <c r="F13" s="380"/>
      <c r="G13" s="380"/>
      <c r="H13" s="380"/>
      <c r="I13" s="380"/>
      <c r="J13" s="380"/>
      <c r="K13" s="380"/>
      <c r="L13" s="380"/>
      <c r="M13" s="380"/>
      <c r="N13" s="380"/>
      <c r="O13" s="380"/>
      <c r="P13" s="380"/>
      <c r="Q13" s="380"/>
      <c r="S13"/>
      <c r="T13"/>
    </row>
    <row r="14" spans="1:27" ht="9" customHeight="1">
      <c r="A14" s="204" t="s">
        <v>239</v>
      </c>
      <c r="B14" s="137"/>
      <c r="C14" s="137"/>
      <c r="D14" s="137"/>
      <c r="E14" s="137"/>
      <c r="F14" s="137"/>
      <c r="G14" s="137"/>
      <c r="H14" s="137"/>
      <c r="I14" s="137"/>
      <c r="J14" s="137"/>
      <c r="K14" s="137"/>
      <c r="L14" s="137"/>
      <c r="M14" s="137"/>
      <c r="N14" s="137"/>
      <c r="O14"/>
      <c r="P14"/>
      <c r="Q14"/>
      <c r="S14"/>
      <c r="T14"/>
      <c r="V14" s="284"/>
      <c r="W14" s="284"/>
      <c r="X14" s="284"/>
      <c r="Y14" s="284"/>
      <c r="Z14" s="284"/>
      <c r="AA14" s="284"/>
    </row>
    <row r="15" spans="1:27" ht="5.0999999999999996" customHeight="1">
      <c r="A15" s="202"/>
      <c r="B15"/>
      <c r="C15"/>
      <c r="D15"/>
      <c r="E15"/>
      <c r="F15"/>
      <c r="G15"/>
      <c r="H15"/>
      <c r="I15"/>
      <c r="S15"/>
      <c r="T15"/>
      <c r="V15" s="284"/>
      <c r="W15" s="284"/>
      <c r="X15" s="284"/>
      <c r="Y15" s="284"/>
      <c r="Z15" s="284"/>
      <c r="AA15" s="284"/>
    </row>
    <row r="16" spans="1:27" ht="17.25" customHeight="1">
      <c r="A16" s="309" t="s">
        <v>223</v>
      </c>
      <c r="B16"/>
      <c r="C16"/>
      <c r="D16"/>
      <c r="E16" s="208">
        <v>2018</v>
      </c>
      <c r="F16" s="208">
        <v>2012</v>
      </c>
      <c r="G16" s="208">
        <v>2013</v>
      </c>
      <c r="H16" s="208">
        <v>2014</v>
      </c>
      <c r="I16" s="208">
        <v>2015</v>
      </c>
      <c r="J16" s="208">
        <v>2016</v>
      </c>
      <c r="K16" s="208">
        <v>2017</v>
      </c>
      <c r="L16" s="208">
        <v>2018</v>
      </c>
      <c r="M16" s="208">
        <v>2019</v>
      </c>
      <c r="N16" s="208">
        <v>2020</v>
      </c>
      <c r="O16" s="208">
        <v>2021</v>
      </c>
      <c r="P16" s="208">
        <v>2022</v>
      </c>
      <c r="Q16" s="226">
        <v>2023</v>
      </c>
      <c r="S16"/>
      <c r="T16"/>
      <c r="V16" s="284"/>
      <c r="W16" s="285" t="s">
        <v>182</v>
      </c>
      <c r="X16" s="284"/>
      <c r="Y16" s="284"/>
      <c r="Z16" s="284"/>
      <c r="AA16" s="284"/>
    </row>
    <row r="17" spans="1:28" ht="5.0999999999999996" customHeight="1">
      <c r="A17" s="343"/>
      <c r="B17"/>
      <c r="C17"/>
      <c r="D17"/>
      <c r="E17" s="344"/>
      <c r="F17" s="344"/>
      <c r="G17" s="344"/>
      <c r="H17" s="344"/>
      <c r="I17" s="344"/>
      <c r="J17" s="344"/>
      <c r="K17" s="344"/>
      <c r="L17" s="344"/>
      <c r="M17" s="344"/>
      <c r="N17" s="344"/>
      <c r="O17" s="344"/>
      <c r="P17" s="344"/>
      <c r="Q17" s="345"/>
      <c r="S17"/>
      <c r="T17"/>
      <c r="V17" s="284"/>
      <c r="W17" s="285"/>
      <c r="X17" s="284"/>
      <c r="Y17" s="284"/>
      <c r="Z17" s="284"/>
      <c r="AA17" s="284"/>
    </row>
    <row r="18" spans="1:28" ht="12" customHeight="1">
      <c r="A18" s="211" t="s">
        <v>0</v>
      </c>
      <c r="B18"/>
      <c r="C18"/>
      <c r="D18"/>
      <c r="E18" s="203">
        <f>SUM(E20:E26)</f>
        <v>100</v>
      </c>
      <c r="F18" s="203">
        <f t="shared" ref="F18:Q18" si="0">SUM(F19:F27)</f>
        <v>100.00000000000003</v>
      </c>
      <c r="G18" s="203">
        <f t="shared" si="0"/>
        <v>100</v>
      </c>
      <c r="H18" s="203">
        <f t="shared" si="0"/>
        <v>100</v>
      </c>
      <c r="I18" s="203">
        <f t="shared" si="0"/>
        <v>100.00000000000001</v>
      </c>
      <c r="J18" s="203">
        <f t="shared" si="0"/>
        <v>99.999999999999986</v>
      </c>
      <c r="K18" s="203">
        <f t="shared" si="0"/>
        <v>100</v>
      </c>
      <c r="L18" s="203">
        <f t="shared" si="0"/>
        <v>100</v>
      </c>
      <c r="M18" s="203">
        <f t="shared" si="0"/>
        <v>100</v>
      </c>
      <c r="N18" s="203">
        <f t="shared" si="0"/>
        <v>100</v>
      </c>
      <c r="O18" s="203">
        <f t="shared" si="0"/>
        <v>100.00000000000001</v>
      </c>
      <c r="P18" s="203">
        <f t="shared" ref="P18" si="1">SUM(P19:P27)</f>
        <v>100.00000000000001</v>
      </c>
      <c r="Q18" s="203">
        <f t="shared" si="0"/>
        <v>100.11191194197782</v>
      </c>
      <c r="S18"/>
      <c r="T18"/>
      <c r="V18" s="285">
        <v>2018</v>
      </c>
      <c r="W18" s="285">
        <v>2019</v>
      </c>
      <c r="X18" s="285">
        <v>2020</v>
      </c>
      <c r="Y18" s="285">
        <v>2021</v>
      </c>
      <c r="Z18" s="284"/>
      <c r="AA18" s="284"/>
    </row>
    <row r="19" spans="1:28" ht="5.25" customHeight="1">
      <c r="A19" s="212"/>
      <c r="B19"/>
      <c r="C19"/>
      <c r="D19"/>
      <c r="E19"/>
      <c r="F19" s="320"/>
      <c r="G19" s="320"/>
      <c r="H19" s="320"/>
      <c r="I19" s="320"/>
      <c r="J19" s="320"/>
      <c r="K19"/>
      <c r="L19"/>
      <c r="M19"/>
      <c r="N19"/>
      <c r="O19"/>
      <c r="P19"/>
      <c r="Q19"/>
      <c r="S19"/>
      <c r="T19"/>
      <c r="V19" s="284"/>
      <c r="W19" s="284"/>
      <c r="X19" s="284"/>
      <c r="Y19" s="284"/>
      <c r="Z19" s="284"/>
      <c r="AA19" s="284"/>
    </row>
    <row r="20" spans="1:28" ht="12.6" customHeight="1">
      <c r="A20" s="212" t="s">
        <v>163</v>
      </c>
      <c r="B20"/>
      <c r="C20"/>
      <c r="D20"/>
      <c r="E20" s="209">
        <v>9.6099071118085426</v>
      </c>
      <c r="F20" s="321">
        <v>8.9456452157012123</v>
      </c>
      <c r="G20" s="322">
        <v>8.965478602183877</v>
      </c>
      <c r="H20" s="323">
        <v>8.9379657283190568</v>
      </c>
      <c r="I20" s="324">
        <v>9.2908289032566334</v>
      </c>
      <c r="J20" s="209">
        <v>9.4910730460797321</v>
      </c>
      <c r="K20" s="209">
        <v>9.3143875672079783</v>
      </c>
      <c r="L20" s="209">
        <v>9.6099071118085426</v>
      </c>
      <c r="M20" s="209">
        <v>9.8238523309745105</v>
      </c>
      <c r="N20" s="209">
        <v>9.6009787594669955</v>
      </c>
      <c r="O20" s="209">
        <v>9.9520099852674964</v>
      </c>
      <c r="P20" s="209">
        <v>10.43334235840252</v>
      </c>
      <c r="Q20" s="325">
        <v>10.3</v>
      </c>
      <c r="R20" s="326"/>
      <c r="S20"/>
      <c r="T20"/>
      <c r="V20" s="286">
        <v>9.6099071118085426</v>
      </c>
      <c r="W20" s="286">
        <v>9.8238523309745105</v>
      </c>
      <c r="X20" s="286">
        <v>9.6009787594669955</v>
      </c>
      <c r="Y20" s="286">
        <v>9.9520099852674964</v>
      </c>
      <c r="Z20" s="286"/>
      <c r="AA20" s="286"/>
      <c r="AB20" s="209"/>
    </row>
    <row r="21" spans="1:28" ht="12.6" customHeight="1">
      <c r="A21" s="212" t="s">
        <v>164</v>
      </c>
      <c r="B21"/>
      <c r="C21"/>
      <c r="D21"/>
      <c r="E21" s="209">
        <v>69.40407458129728</v>
      </c>
      <c r="F21" s="321">
        <v>68.584520380202818</v>
      </c>
      <c r="G21" s="322">
        <v>69.661093178138387</v>
      </c>
      <c r="H21" s="323">
        <v>69.710739470896385</v>
      </c>
      <c r="I21" s="324">
        <v>69.133038746366978</v>
      </c>
      <c r="J21" s="209">
        <v>67.702612804673365</v>
      </c>
      <c r="K21" s="209">
        <v>68.407059787137754</v>
      </c>
      <c r="L21" s="209">
        <v>69.40407458129728</v>
      </c>
      <c r="M21" s="209">
        <v>69.652155430273126</v>
      </c>
      <c r="N21" s="209">
        <v>69.481520592832993</v>
      </c>
      <c r="O21" s="209">
        <v>66.435307404114653</v>
      </c>
      <c r="P21" s="209">
        <v>66.625758372252548</v>
      </c>
      <c r="Q21" s="325">
        <v>67.099999999999994</v>
      </c>
      <c r="R21" s="326"/>
      <c r="S21"/>
      <c r="T21"/>
      <c r="V21" s="286">
        <v>69.40407458129728</v>
      </c>
      <c r="W21" s="286">
        <v>69.652155430273126</v>
      </c>
      <c r="X21" s="286">
        <v>69.481520592832993</v>
      </c>
      <c r="Y21" s="286">
        <v>66.435307404114653</v>
      </c>
      <c r="Z21" s="286"/>
      <c r="AA21" s="286"/>
      <c r="AB21" s="209"/>
    </row>
    <row r="22" spans="1:28" ht="12.6" customHeight="1">
      <c r="A22" s="212" t="s">
        <v>165</v>
      </c>
      <c r="B22"/>
      <c r="C22"/>
      <c r="D22"/>
      <c r="E22" s="209">
        <v>4.7018558199882792</v>
      </c>
      <c r="F22" s="321">
        <v>5.7018675263022214</v>
      </c>
      <c r="G22" s="322">
        <v>5.7750267887081153</v>
      </c>
      <c r="H22" s="323">
        <v>5.2992168154983892</v>
      </c>
      <c r="I22" s="324">
        <v>5.0391196222020254</v>
      </c>
      <c r="J22" s="209">
        <v>5.3731717823999743</v>
      </c>
      <c r="K22" s="209">
        <v>5.0023510883750433</v>
      </c>
      <c r="L22" s="209">
        <v>4.7018558199882792</v>
      </c>
      <c r="M22" s="209">
        <v>4.1762941488432839</v>
      </c>
      <c r="N22" s="209">
        <v>5.4135204244634032</v>
      </c>
      <c r="O22" s="209">
        <v>6.0808017705814628</v>
      </c>
      <c r="P22" s="209">
        <v>5.6233319597324583</v>
      </c>
      <c r="Q22" s="325">
        <v>5.2</v>
      </c>
      <c r="R22" s="326"/>
      <c r="S22"/>
      <c r="T22"/>
      <c r="V22" s="286">
        <v>4.7018558199882792</v>
      </c>
      <c r="W22" s="286">
        <v>4.1762941488432839</v>
      </c>
      <c r="X22" s="286">
        <v>5.4135204244634032</v>
      </c>
      <c r="Y22" s="286">
        <v>6.0808017705814628</v>
      </c>
      <c r="Z22" s="286"/>
      <c r="AA22" s="286"/>
      <c r="AB22" s="209"/>
    </row>
    <row r="23" spans="1:28" ht="12.6" customHeight="1">
      <c r="A23" s="212" t="s">
        <v>166</v>
      </c>
      <c r="B23"/>
      <c r="C23"/>
      <c r="D23"/>
      <c r="E23" s="209">
        <v>0.55209164588654935</v>
      </c>
      <c r="F23" s="321">
        <v>0.61291544082866567</v>
      </c>
      <c r="G23" s="322">
        <v>0.53905333224948382</v>
      </c>
      <c r="H23" s="323">
        <v>0.75843219812114193</v>
      </c>
      <c r="I23" s="324">
        <v>0.64177828868429543</v>
      </c>
      <c r="J23" s="209">
        <v>0.89418460666894528</v>
      </c>
      <c r="K23" s="209">
        <v>0.78593365525495007</v>
      </c>
      <c r="L23" s="209">
        <v>0.55209164588654935</v>
      </c>
      <c r="M23" s="209">
        <v>0.51291961649630968</v>
      </c>
      <c r="N23" s="209">
        <v>0.72622130837429844</v>
      </c>
      <c r="O23" s="209">
        <v>0.80685928571834387</v>
      </c>
      <c r="P23" s="209">
        <v>0.82823330251671645</v>
      </c>
      <c r="Q23" s="325">
        <v>0.82823330251671645</v>
      </c>
      <c r="R23" s="326"/>
      <c r="S23"/>
      <c r="T23"/>
      <c r="V23" s="286">
        <v>0.55209164588654935</v>
      </c>
      <c r="W23" s="286">
        <v>0.51291961649630968</v>
      </c>
      <c r="X23" s="286">
        <v>0.72622130837429844</v>
      </c>
      <c r="Y23" s="286">
        <v>0.80685928571834387</v>
      </c>
      <c r="Z23" s="287"/>
      <c r="AA23" s="286"/>
      <c r="AB23" s="209"/>
    </row>
    <row r="24" spans="1:28" ht="12.6" customHeight="1">
      <c r="A24" s="212" t="s">
        <v>167</v>
      </c>
      <c r="B24"/>
      <c r="C24"/>
      <c r="D24"/>
      <c r="E24" s="209">
        <v>0.36264742308388159</v>
      </c>
      <c r="F24" s="321">
        <v>0.50985175965126461</v>
      </c>
      <c r="G24" s="322">
        <v>0.38572629387324336</v>
      </c>
      <c r="H24" s="323">
        <v>0.34507087255829083</v>
      </c>
      <c r="I24" s="324">
        <v>0.3994148571490907</v>
      </c>
      <c r="J24" s="209">
        <v>0.32089463978876526</v>
      </c>
      <c r="K24" s="209">
        <v>0.26266068915573904</v>
      </c>
      <c r="L24" s="209">
        <v>0.36264742308388159</v>
      </c>
      <c r="M24" s="209">
        <v>0.30605309354258281</v>
      </c>
      <c r="N24" s="209">
        <v>0.24465742527946832</v>
      </c>
      <c r="O24" s="209">
        <v>0.25091018439464929</v>
      </c>
      <c r="P24" s="209">
        <v>0.20117796105172178</v>
      </c>
      <c r="Q24" s="325">
        <v>0.20117796105172178</v>
      </c>
      <c r="R24" s="326"/>
      <c r="S24"/>
      <c r="T24"/>
      <c r="V24" s="286">
        <v>0.36264742308388159</v>
      </c>
      <c r="W24" s="286">
        <v>0.30605309354258281</v>
      </c>
      <c r="X24" s="286">
        <v>0.24465742527946832</v>
      </c>
      <c r="Y24" s="286">
        <v>0.25091018439464929</v>
      </c>
      <c r="Z24" s="286"/>
      <c r="AA24" s="286"/>
      <c r="AB24" s="209"/>
    </row>
    <row r="25" spans="1:28" ht="12.6" customHeight="1">
      <c r="A25" s="212" t="s">
        <v>168</v>
      </c>
      <c r="B25"/>
      <c r="C25"/>
      <c r="D25"/>
      <c r="E25" s="209">
        <v>15.316202388663969</v>
      </c>
      <c r="F25" s="321">
        <v>15.588102897597082</v>
      </c>
      <c r="G25" s="322">
        <v>14.605078210736824</v>
      </c>
      <c r="H25" s="323">
        <v>14.884420117472786</v>
      </c>
      <c r="I25" s="324">
        <v>15.377931724451118</v>
      </c>
      <c r="J25" s="209">
        <v>16.040456581905087</v>
      </c>
      <c r="K25" s="209">
        <v>16.111277485090575</v>
      </c>
      <c r="L25" s="209">
        <v>15.316202388663969</v>
      </c>
      <c r="M25" s="209">
        <v>15.466539740843682</v>
      </c>
      <c r="N25" s="209">
        <v>14.490692303950922</v>
      </c>
      <c r="O25" s="209">
        <v>16.407741836819305</v>
      </c>
      <c r="P25" s="209">
        <v>16.20565536763467</v>
      </c>
      <c r="Q25" s="325">
        <v>16.399999999999999</v>
      </c>
      <c r="R25" s="326"/>
      <c r="S25"/>
      <c r="T25"/>
      <c r="V25" s="286">
        <v>15.316202388663969</v>
      </c>
      <c r="W25" s="286">
        <v>15.466539740843682</v>
      </c>
      <c r="X25" s="286">
        <v>14.490692303950922</v>
      </c>
      <c r="Y25" s="286">
        <v>16.407741836819305</v>
      </c>
      <c r="Z25" s="286"/>
      <c r="AA25" s="286"/>
      <c r="AB25" s="209"/>
    </row>
    <row r="26" spans="1:28" ht="12.6" customHeight="1">
      <c r="A26" s="212" t="s">
        <v>26</v>
      </c>
      <c r="B26"/>
      <c r="C26"/>
      <c r="D26"/>
      <c r="E26" s="209">
        <v>5.3221029271498896E-2</v>
      </c>
      <c r="F26" s="321">
        <v>5.7096779716744081E-2</v>
      </c>
      <c r="G26" s="322">
        <v>6.8543594110067371E-2</v>
      </c>
      <c r="H26" s="323">
        <v>6.4154797133955097E-2</v>
      </c>
      <c r="I26" s="324">
        <v>0.11788785788986465</v>
      </c>
      <c r="J26" s="209">
        <v>0.17760653848411903</v>
      </c>
      <c r="K26" s="209">
        <v>0.11632972777794656</v>
      </c>
      <c r="L26" s="209">
        <v>5.3221029271498896E-2</v>
      </c>
      <c r="M26" s="209">
        <v>6.2185639026498381E-2</v>
      </c>
      <c r="N26" s="209">
        <v>4.2409185631919248E-2</v>
      </c>
      <c r="O26" s="209">
        <v>6.6369533104087913E-2</v>
      </c>
      <c r="P26" s="209">
        <v>8.2500678409371642E-2</v>
      </c>
      <c r="Q26" s="325">
        <v>8.2500678409371642E-2</v>
      </c>
      <c r="R26" s="326"/>
      <c r="S26"/>
      <c r="T26"/>
      <c r="V26" s="286">
        <v>5.3221029271498896E-2</v>
      </c>
      <c r="W26" s="286">
        <v>6.2185639026498381E-2</v>
      </c>
      <c r="X26" s="286">
        <v>4.2409185631919248E-2</v>
      </c>
      <c r="Y26" s="286">
        <v>6.6369533104087913E-2</v>
      </c>
      <c r="Z26" s="286"/>
      <c r="AA26" s="287"/>
      <c r="AB26" s="210"/>
    </row>
    <row r="27" spans="1:28" ht="5.0999999999999996" customHeight="1">
      <c r="A27" s="141"/>
      <c r="B27"/>
      <c r="C27"/>
      <c r="D27"/>
      <c r="E27" s="89"/>
      <c r="F27" s="89"/>
      <c r="G27" s="89"/>
      <c r="H27" s="89"/>
      <c r="I27" s="89"/>
      <c r="J27" s="89"/>
      <c r="K27" s="89"/>
      <c r="L27" s="89"/>
      <c r="M27" s="89"/>
      <c r="N27" s="89"/>
      <c r="O27" s="89"/>
      <c r="P27" s="89"/>
      <c r="Q27" s="89"/>
      <c r="S27"/>
      <c r="T27"/>
    </row>
    <row r="28" spans="1:28" ht="11.1" customHeight="1">
      <c r="A28" s="311" t="s">
        <v>169</v>
      </c>
      <c r="E28"/>
      <c r="F28"/>
      <c r="G28"/>
      <c r="H28"/>
      <c r="I28"/>
      <c r="J28"/>
      <c r="K28"/>
      <c r="L28"/>
      <c r="M28"/>
      <c r="N28"/>
      <c r="O28"/>
      <c r="P28"/>
      <c r="Q28"/>
      <c r="S28"/>
      <c r="T28"/>
    </row>
    <row r="29" spans="1:28" ht="11.1" customHeight="1">
      <c r="A29" s="205" t="s">
        <v>30</v>
      </c>
      <c r="B29"/>
      <c r="C29"/>
      <c r="D29"/>
      <c r="E29"/>
      <c r="F29"/>
      <c r="G29"/>
      <c r="H29"/>
      <c r="I29"/>
      <c r="J29"/>
      <c r="K29"/>
      <c r="L29"/>
      <c r="M29"/>
      <c r="N29"/>
      <c r="O29"/>
      <c r="P29"/>
      <c r="Q29"/>
      <c r="S29"/>
      <c r="T29"/>
    </row>
    <row r="30" spans="1:28" ht="9.9499999999999993" customHeight="1">
      <c r="A30" s="205"/>
      <c r="B30"/>
      <c r="C30"/>
      <c r="D30"/>
      <c r="E30"/>
      <c r="F30"/>
      <c r="G30"/>
      <c r="H30"/>
      <c r="I30"/>
      <c r="J30"/>
      <c r="K30"/>
      <c r="L30"/>
      <c r="M30"/>
      <c r="N30"/>
      <c r="O30"/>
      <c r="P30"/>
      <c r="Q30"/>
      <c r="S30"/>
      <c r="T30"/>
    </row>
    <row r="31" spans="1:28" ht="12.95" customHeight="1">
      <c r="A31" s="381" t="s">
        <v>183</v>
      </c>
      <c r="B31" s="381"/>
      <c r="C31" s="381"/>
      <c r="D31" s="381"/>
      <c r="E31" s="381"/>
      <c r="F31" s="381"/>
      <c r="G31" s="381"/>
      <c r="H31" s="381"/>
      <c r="I31" s="381"/>
      <c r="J31" s="381"/>
      <c r="K31" s="381"/>
      <c r="L31" s="381"/>
      <c r="M31" s="381"/>
      <c r="N31" s="381"/>
      <c r="O31" s="381"/>
      <c r="P31" s="381"/>
      <c r="Q31" s="381"/>
      <c r="S31"/>
      <c r="T31"/>
      <c r="U31"/>
      <c r="V31"/>
      <c r="W31"/>
      <c r="X31"/>
      <c r="Y31"/>
      <c r="Z31"/>
      <c r="AA31"/>
      <c r="AB31"/>
    </row>
    <row r="32" spans="1:28" ht="12.95" customHeight="1">
      <c r="A32" s="381" t="s">
        <v>201</v>
      </c>
      <c r="B32" s="381"/>
      <c r="C32" s="381"/>
      <c r="D32" s="381"/>
      <c r="E32" s="381"/>
      <c r="F32" s="381"/>
      <c r="G32" s="381"/>
      <c r="H32" s="381"/>
      <c r="I32" s="381"/>
      <c r="J32" s="381"/>
      <c r="K32" s="381"/>
      <c r="L32" s="381"/>
      <c r="M32" s="381"/>
      <c r="N32" s="381"/>
      <c r="O32" s="381"/>
      <c r="P32" s="381"/>
      <c r="Q32" s="381"/>
      <c r="S32"/>
      <c r="T32"/>
      <c r="U32"/>
      <c r="V32"/>
      <c r="W32"/>
      <c r="X32"/>
      <c r="Y32"/>
      <c r="Z32"/>
      <c r="AA32"/>
      <c r="AB32"/>
    </row>
    <row r="33" spans="1:28" ht="13.5">
      <c r="A33" s="66" t="s">
        <v>34</v>
      </c>
      <c r="B33" s="150"/>
      <c r="C33" s="150"/>
      <c r="D33" s="150"/>
      <c r="E33" s="150"/>
      <c r="F33" s="150"/>
      <c r="G33" s="150"/>
      <c r="H33" s="150"/>
      <c r="I33" s="150"/>
      <c r="J33" s="150"/>
      <c r="K33" s="150"/>
      <c r="L33" s="150"/>
      <c r="M33" s="151"/>
      <c r="S33"/>
      <c r="T33"/>
      <c r="U33" s="19"/>
      <c r="V33"/>
      <c r="W33"/>
      <c r="X33"/>
      <c r="Y33"/>
      <c r="Z33"/>
      <c r="AA33"/>
      <c r="AB33"/>
    </row>
    <row r="34" spans="1:28" ht="5.0999999999999996" customHeight="1">
      <c r="A34" s="152"/>
      <c r="B34" s="89"/>
      <c r="C34" s="89"/>
      <c r="D34" s="89"/>
      <c r="E34" s="89"/>
      <c r="F34" s="89"/>
      <c r="G34" s="89"/>
      <c r="H34" s="89"/>
      <c r="I34" s="89"/>
      <c r="J34" s="89"/>
      <c r="K34" s="89"/>
      <c r="L34" s="89"/>
      <c r="M34" s="89"/>
      <c r="S34"/>
      <c r="T34"/>
      <c r="U34"/>
      <c r="V34"/>
      <c r="W34"/>
      <c r="X34"/>
      <c r="Y34"/>
      <c r="Z34"/>
      <c r="AA34"/>
      <c r="AB34"/>
    </row>
    <row r="35" spans="1:28" ht="21.75" customHeight="1">
      <c r="A35" s="310" t="s">
        <v>222</v>
      </c>
      <c r="B35" s="153">
        <v>2008</v>
      </c>
      <c r="C35" s="153">
        <v>2009</v>
      </c>
      <c r="D35" s="153">
        <v>2010</v>
      </c>
      <c r="E35" s="153">
        <v>2011</v>
      </c>
      <c r="F35" s="153">
        <v>2012</v>
      </c>
      <c r="G35" s="153">
        <v>2013</v>
      </c>
      <c r="H35" s="154">
        <v>2014</v>
      </c>
      <c r="I35" s="154">
        <v>2015</v>
      </c>
      <c r="J35" s="154">
        <v>2016</v>
      </c>
      <c r="K35" s="154">
        <v>2017</v>
      </c>
      <c r="L35" s="154">
        <v>2018</v>
      </c>
      <c r="M35" s="154">
        <v>2019</v>
      </c>
      <c r="N35" s="154">
        <v>2020</v>
      </c>
      <c r="O35" s="154">
        <v>2021</v>
      </c>
      <c r="P35" s="154">
        <v>2022</v>
      </c>
      <c r="Q35" s="226">
        <v>2023</v>
      </c>
      <c r="S35"/>
      <c r="T35"/>
      <c r="U35"/>
      <c r="V35" s="19"/>
      <c r="W35" s="19"/>
      <c r="X35" s="19"/>
      <c r="Y35"/>
      <c r="Z35"/>
      <c r="AA35"/>
      <c r="AB35"/>
    </row>
    <row r="36" spans="1:28" ht="5.0999999999999996" customHeight="1">
      <c r="A36" s="346"/>
      <c r="B36" s="347"/>
      <c r="C36" s="347"/>
      <c r="D36" s="347"/>
      <c r="E36" s="347"/>
      <c r="F36" s="347"/>
      <c r="G36" s="347"/>
      <c r="H36" s="347"/>
      <c r="I36" s="347"/>
      <c r="J36" s="347"/>
      <c r="K36" s="347"/>
      <c r="L36" s="347"/>
      <c r="M36" s="347"/>
      <c r="N36" s="347"/>
      <c r="O36" s="347"/>
      <c r="P36" s="347"/>
      <c r="Q36" s="345"/>
      <c r="S36"/>
      <c r="T36"/>
      <c r="U36"/>
      <c r="V36" s="19"/>
      <c r="W36" s="19"/>
      <c r="X36" s="19"/>
      <c r="Y36"/>
      <c r="Z36"/>
      <c r="AA36"/>
      <c r="AB36"/>
    </row>
    <row r="37" spans="1:28" ht="12" customHeight="1">
      <c r="A37" s="61" t="s">
        <v>186</v>
      </c>
      <c r="B37" s="62">
        <v>49.355777745870725</v>
      </c>
      <c r="C37" s="9">
        <v>50.118199164233616</v>
      </c>
      <c r="D37" s="63">
        <v>51.432111618623964</v>
      </c>
      <c r="E37" s="63">
        <v>50.638048057363712</v>
      </c>
      <c r="F37" s="63">
        <v>51.45496300598009</v>
      </c>
      <c r="G37" s="73">
        <v>52.212360367222999</v>
      </c>
      <c r="H37" s="73">
        <v>51.696337663595372</v>
      </c>
      <c r="I37" s="73">
        <v>51.73833009029898</v>
      </c>
      <c r="J37" s="73">
        <v>51.866799303870522</v>
      </c>
      <c r="K37" s="73">
        <v>53.072413211877532</v>
      </c>
      <c r="L37" s="73">
        <v>53.966672239136749</v>
      </c>
      <c r="M37" s="73">
        <v>55.4</v>
      </c>
      <c r="N37" s="73">
        <v>56.256455188308827</v>
      </c>
      <c r="O37" s="73">
        <v>55.345239953676653</v>
      </c>
      <c r="P37" s="9">
        <v>56.884391240958585</v>
      </c>
      <c r="Q37" s="9">
        <v>57.4</v>
      </c>
      <c r="S37"/>
      <c r="T37"/>
      <c r="U37" s="260"/>
      <c r="V37"/>
      <c r="W37" s="260"/>
      <c r="X37"/>
      <c r="Y37"/>
      <c r="Z37"/>
      <c r="AA37"/>
      <c r="AB37"/>
    </row>
    <row r="38" spans="1:28" ht="12" customHeight="1">
      <c r="A38" s="155" t="s">
        <v>1</v>
      </c>
      <c r="B38" s="87">
        <v>23.025174837999156</v>
      </c>
      <c r="C38" s="213">
        <v>21.97736880478389</v>
      </c>
      <c r="D38" s="87">
        <v>22.894475763349512</v>
      </c>
      <c r="E38" s="87">
        <v>24.18265272248339</v>
      </c>
      <c r="F38" s="87">
        <v>26.092278904773075</v>
      </c>
      <c r="G38" s="74">
        <v>26.877179149629949</v>
      </c>
      <c r="H38" s="74">
        <v>24.508992950402366</v>
      </c>
      <c r="I38" s="74">
        <v>24.863842934724609</v>
      </c>
      <c r="J38" s="74">
        <v>26.159200414028415</v>
      </c>
      <c r="K38" s="148">
        <v>31.383865907010144</v>
      </c>
      <c r="L38" s="148">
        <v>32.950736570040227</v>
      </c>
      <c r="M38" s="148">
        <v>32.950736570040227</v>
      </c>
      <c r="N38" s="148">
        <v>33.648704583551577</v>
      </c>
      <c r="O38" s="213">
        <v>33.041592359011496</v>
      </c>
      <c r="P38" s="213">
        <v>36.159054288851614</v>
      </c>
      <c r="Q38" s="213">
        <v>35</v>
      </c>
      <c r="S38"/>
      <c r="T38"/>
      <c r="U38" s="262"/>
      <c r="V38" s="261"/>
      <c r="W38" s="262"/>
      <c r="X38" s="261"/>
      <c r="Y38"/>
      <c r="Z38"/>
      <c r="AA38" s="262"/>
      <c r="AB38" s="262"/>
    </row>
    <row r="39" spans="1:28" ht="5.0999999999999996" customHeight="1">
      <c r="A39" s="156"/>
      <c r="B39" s="89"/>
      <c r="C39" s="89"/>
      <c r="D39" s="89"/>
      <c r="E39" s="89"/>
      <c r="F39" s="89"/>
      <c r="G39" s="89"/>
      <c r="H39" s="95"/>
      <c r="I39" s="95"/>
      <c r="J39" s="95"/>
      <c r="K39" s="95"/>
      <c r="L39" s="95"/>
      <c r="M39" s="95"/>
      <c r="N39" s="95"/>
      <c r="O39" s="95"/>
      <c r="P39" s="95"/>
      <c r="Q39" s="95"/>
      <c r="S39"/>
      <c r="T39"/>
      <c r="U39"/>
      <c r="V39"/>
      <c r="W39"/>
      <c r="X39"/>
      <c r="Y39"/>
      <c r="Z39"/>
      <c r="AA39"/>
      <c r="AB39"/>
    </row>
    <row r="40" spans="1:28" ht="11.1" customHeight="1">
      <c r="A40" s="81" t="s">
        <v>30</v>
      </c>
      <c r="B40" s="80"/>
      <c r="C40" s="80"/>
      <c r="D40" s="80"/>
      <c r="E40" s="79"/>
      <c r="F40" s="79"/>
      <c r="G40" s="79"/>
      <c r="J40" s="79"/>
      <c r="K40" s="79"/>
      <c r="L40" s="79"/>
      <c r="M40" s="79"/>
      <c r="N40" s="163"/>
      <c r="S40"/>
      <c r="T40"/>
      <c r="U40"/>
      <c r="V40"/>
      <c r="W40"/>
      <c r="X40"/>
      <c r="Y40"/>
      <c r="Z40"/>
      <c r="AA40"/>
      <c r="AB40"/>
    </row>
    <row r="41" spans="1:28" ht="11.1" customHeight="1">
      <c r="A41" s="81"/>
      <c r="B41" s="80"/>
      <c r="C41" s="80"/>
      <c r="D41" s="80"/>
      <c r="E41" s="79"/>
      <c r="F41" s="79"/>
      <c r="G41" s="79"/>
      <c r="J41" s="79"/>
      <c r="K41" s="79"/>
      <c r="L41" s="79"/>
      <c r="M41" s="79"/>
      <c r="N41" s="163"/>
      <c r="S41"/>
      <c r="T41"/>
      <c r="U41"/>
      <c r="V41"/>
      <c r="W41"/>
      <c r="X41"/>
      <c r="Y41"/>
      <c r="Z41"/>
      <c r="AA41"/>
      <c r="AB41"/>
    </row>
    <row r="42" spans="1:28" ht="15.95" customHeight="1">
      <c r="A42" s="381" t="s">
        <v>185</v>
      </c>
      <c r="B42" s="381"/>
      <c r="C42" s="381"/>
      <c r="D42" s="381"/>
      <c r="E42" s="381"/>
      <c r="F42" s="381"/>
      <c r="G42" s="381"/>
      <c r="H42" s="381"/>
      <c r="I42" s="381"/>
      <c r="J42" s="381"/>
      <c r="K42" s="381"/>
      <c r="L42" s="381"/>
      <c r="M42" s="381"/>
      <c r="N42" s="381"/>
      <c r="O42" s="381"/>
      <c r="P42" s="381"/>
      <c r="Q42" s="381"/>
      <c r="R42"/>
      <c r="S42"/>
      <c r="T42" s="263"/>
      <c r="U42" s="263"/>
      <c r="V42" s="263"/>
      <c r="W42" s="263"/>
      <c r="X42"/>
      <c r="Y42"/>
      <c r="Z42"/>
      <c r="AA42"/>
      <c r="AB42"/>
    </row>
    <row r="43" spans="1:28" ht="15.95" customHeight="1">
      <c r="A43" s="380" t="s">
        <v>224</v>
      </c>
      <c r="B43" s="380"/>
      <c r="C43" s="380"/>
      <c r="D43" s="380"/>
      <c r="E43" s="380"/>
      <c r="F43" s="380"/>
      <c r="G43" s="380"/>
      <c r="H43" s="380"/>
      <c r="I43" s="380"/>
      <c r="J43" s="380"/>
      <c r="K43" s="380"/>
      <c r="L43" s="380"/>
      <c r="M43" s="380"/>
      <c r="N43" s="380"/>
      <c r="O43" s="380"/>
      <c r="P43" s="380"/>
      <c r="Q43" s="380"/>
      <c r="R43"/>
      <c r="S43"/>
      <c r="T43" s="263"/>
      <c r="U43" s="263"/>
      <c r="V43" s="263"/>
      <c r="W43" s="263"/>
      <c r="X43"/>
      <c r="Y43"/>
      <c r="Z43"/>
      <c r="AA43"/>
      <c r="AB43"/>
    </row>
    <row r="44" spans="1:28" ht="12.75" customHeight="1">
      <c r="A44" s="379" t="s">
        <v>170</v>
      </c>
      <c r="B44" s="379"/>
      <c r="C44" s="379"/>
      <c r="D44" s="379"/>
      <c r="E44" s="379"/>
      <c r="F44" s="379"/>
      <c r="G44" s="379"/>
      <c r="H44" s="379"/>
      <c r="I44" s="379"/>
      <c r="J44" s="379"/>
      <c r="K44" s="379"/>
      <c r="L44" s="379"/>
      <c r="M44" s="379"/>
      <c r="N44" s="379"/>
      <c r="O44" s="379"/>
      <c r="P44" s="318"/>
      <c r="Q44" s="318"/>
      <c r="R44" s="228"/>
      <c r="S44" s="228"/>
      <c r="T44" s="264"/>
      <c r="U44" s="264"/>
      <c r="V44" s="264"/>
      <c r="W44" s="264"/>
      <c r="X44"/>
      <c r="Y44"/>
      <c r="Z44"/>
      <c r="AA44"/>
      <c r="AB44"/>
    </row>
    <row r="45" spans="1:28" ht="5.0999999999999996" customHeight="1">
      <c r="A45" s="1"/>
      <c r="B45"/>
      <c r="C45"/>
      <c r="D45"/>
      <c r="E45"/>
      <c r="F45"/>
      <c r="G45"/>
      <c r="H45"/>
      <c r="I45"/>
      <c r="J45"/>
      <c r="K45"/>
      <c r="L45"/>
      <c r="M45"/>
      <c r="N45"/>
      <c r="O45"/>
      <c r="P45"/>
      <c r="Q45"/>
      <c r="R45"/>
      <c r="S45"/>
      <c r="T45"/>
      <c r="U45"/>
      <c r="V45"/>
      <c r="W45"/>
      <c r="X45"/>
      <c r="Y45"/>
      <c r="Z45"/>
      <c r="AA45"/>
      <c r="AB45"/>
    </row>
    <row r="46" spans="1:28" ht="22.5" customHeight="1">
      <c r="A46" s="222" t="s">
        <v>222</v>
      </c>
      <c r="B46" s="225">
        <v>2008</v>
      </c>
      <c r="C46" s="160">
        <v>2009</v>
      </c>
      <c r="D46" s="160">
        <v>2010</v>
      </c>
      <c r="E46" s="160">
        <v>2011</v>
      </c>
      <c r="F46" s="160">
        <v>2012</v>
      </c>
      <c r="G46" s="160">
        <v>2013</v>
      </c>
      <c r="H46" s="160">
        <v>2014</v>
      </c>
      <c r="I46" s="160">
        <v>2015</v>
      </c>
      <c r="J46" s="160">
        <v>2016</v>
      </c>
      <c r="K46" s="160">
        <v>2017</v>
      </c>
      <c r="L46" s="160">
        <v>2018</v>
      </c>
      <c r="M46" s="160">
        <v>2019</v>
      </c>
      <c r="N46" s="226">
        <v>2020</v>
      </c>
      <c r="O46" s="226">
        <v>2021</v>
      </c>
      <c r="P46" s="226">
        <v>2022</v>
      </c>
      <c r="Q46" s="226">
        <v>2023</v>
      </c>
      <c r="S46"/>
      <c r="T46"/>
      <c r="U46"/>
      <c r="V46"/>
      <c r="W46"/>
      <c r="X46"/>
      <c r="Y46"/>
      <c r="Z46"/>
      <c r="AA46"/>
      <c r="AB46"/>
    </row>
    <row r="47" spans="1:28" ht="5.0999999999999996" customHeight="1">
      <c r="A47" s="339"/>
      <c r="B47" s="348"/>
      <c r="C47" s="335"/>
      <c r="D47" s="335"/>
      <c r="E47" s="335"/>
      <c r="F47" s="335"/>
      <c r="G47" s="335"/>
      <c r="H47" s="335"/>
      <c r="I47" s="335"/>
      <c r="J47" s="335"/>
      <c r="K47" s="335"/>
      <c r="L47" s="335"/>
      <c r="M47" s="335"/>
      <c r="N47" s="345"/>
      <c r="O47" s="345"/>
      <c r="P47" s="345"/>
      <c r="Q47" s="345"/>
      <c r="S47"/>
      <c r="T47"/>
      <c r="U47"/>
      <c r="V47"/>
      <c r="W47"/>
      <c r="X47"/>
      <c r="Y47"/>
      <c r="Z47"/>
      <c r="AA47"/>
      <c r="AB47"/>
    </row>
    <row r="48" spans="1:28" ht="12" customHeight="1">
      <c r="A48" s="61" t="s">
        <v>186</v>
      </c>
      <c r="B48" s="219">
        <v>49.355777745870725</v>
      </c>
      <c r="C48" s="9">
        <v>50.118199164233616</v>
      </c>
      <c r="D48" s="9">
        <v>51.432111618623964</v>
      </c>
      <c r="E48" s="9">
        <v>50.638048057363712</v>
      </c>
      <c r="F48" s="9">
        <v>51.454942311829967</v>
      </c>
      <c r="G48" s="9">
        <v>52.212360367222999</v>
      </c>
      <c r="H48" s="9">
        <v>51.696337663595372</v>
      </c>
      <c r="I48" s="9">
        <v>51.73833009029898</v>
      </c>
      <c r="J48" s="9">
        <v>51.866799303870536</v>
      </c>
      <c r="K48" s="9">
        <v>53.072413211878761</v>
      </c>
      <c r="L48" s="9">
        <v>53.970976342934897</v>
      </c>
      <c r="M48" s="9">
        <v>55.427581523306138</v>
      </c>
      <c r="N48" s="9">
        <v>56.256455188308827</v>
      </c>
      <c r="O48" s="9">
        <v>55.3</v>
      </c>
      <c r="P48" s="9">
        <v>56.9</v>
      </c>
      <c r="Q48" s="9">
        <v>57.4</v>
      </c>
      <c r="S48"/>
      <c r="T48"/>
      <c r="U48"/>
      <c r="V48"/>
      <c r="W48"/>
      <c r="X48"/>
      <c r="Y48"/>
      <c r="Z48"/>
      <c r="AA48"/>
      <c r="AB48"/>
    </row>
    <row r="49" spans="1:28" ht="12" customHeight="1">
      <c r="A49" s="223" t="s">
        <v>171</v>
      </c>
      <c r="B49" s="220">
        <v>23.025174837999156</v>
      </c>
      <c r="C49" s="213">
        <v>21.97736880478389</v>
      </c>
      <c r="D49" s="213">
        <v>22.894475763349512</v>
      </c>
      <c r="E49" s="213">
        <v>24.18265272248339</v>
      </c>
      <c r="F49" s="213">
        <v>26.09225184556237</v>
      </c>
      <c r="G49" s="213">
        <v>26.877179149629946</v>
      </c>
      <c r="H49" s="213">
        <v>24.508992950402366</v>
      </c>
      <c r="I49" s="213">
        <v>24.863842934724609</v>
      </c>
      <c r="J49" s="213">
        <v>26.159200414028415</v>
      </c>
      <c r="K49" s="213">
        <v>31.383865907010026</v>
      </c>
      <c r="L49" s="213">
        <v>32.950736570040227</v>
      </c>
      <c r="M49" s="213">
        <v>32.996576330409425</v>
      </c>
      <c r="N49" s="213">
        <v>33.648704583551577</v>
      </c>
      <c r="O49" s="213">
        <v>33</v>
      </c>
      <c r="P49" s="213">
        <v>36.200000000000003</v>
      </c>
      <c r="Q49" s="213">
        <v>35</v>
      </c>
      <c r="S49"/>
      <c r="T49"/>
      <c r="U49"/>
      <c r="V49"/>
      <c r="W49"/>
      <c r="X49"/>
      <c r="Y49"/>
      <c r="Z49"/>
      <c r="AA49"/>
      <c r="AB49"/>
    </row>
    <row r="50" spans="1:28" ht="5.0999999999999996" customHeight="1">
      <c r="A50" s="224"/>
      <c r="B50" s="221"/>
      <c r="C50" s="200"/>
      <c r="D50" s="200"/>
      <c r="E50" s="200"/>
      <c r="F50" s="200"/>
      <c r="G50" s="200"/>
      <c r="H50" s="200"/>
      <c r="I50" s="200"/>
      <c r="J50" s="200"/>
      <c r="K50" s="200"/>
      <c r="L50" s="200"/>
      <c r="M50" s="200"/>
      <c r="N50" s="200"/>
      <c r="O50" s="200"/>
      <c r="P50" s="200"/>
      <c r="Q50" s="200"/>
      <c r="S50"/>
      <c r="T50"/>
      <c r="U50"/>
      <c r="V50"/>
      <c r="W50"/>
      <c r="X50"/>
      <c r="Y50"/>
      <c r="Z50"/>
      <c r="AA50"/>
      <c r="AB50"/>
    </row>
    <row r="51" spans="1:28" ht="11.1" customHeight="1">
      <c r="A51" s="377" t="s">
        <v>30</v>
      </c>
      <c r="B51" s="377"/>
      <c r="C51" s="377"/>
      <c r="D51" s="377"/>
      <c r="E51" s="377"/>
      <c r="F51" s="377"/>
      <c r="G51" s="377"/>
      <c r="H51" s="377"/>
      <c r="I51" s="377"/>
      <c r="J51" s="377"/>
      <c r="K51" s="377"/>
      <c r="L51" s="377"/>
      <c r="M51" s="377"/>
      <c r="N51" s="377"/>
      <c r="O51" s="377"/>
      <c r="P51" s="319"/>
      <c r="Q51" s="319"/>
      <c r="R51" s="228"/>
      <c r="S51" s="228"/>
      <c r="T51"/>
      <c r="U51"/>
      <c r="V51"/>
      <c r="W51"/>
      <c r="X51"/>
      <c r="Y51"/>
      <c r="Z51"/>
      <c r="AA51"/>
      <c r="AB51"/>
    </row>
    <row r="52" spans="1:28" ht="11.1" customHeight="1">
      <c r="A52" s="227"/>
      <c r="B52" s="228"/>
      <c r="C52" s="228"/>
      <c r="D52" s="228"/>
      <c r="E52" s="228"/>
      <c r="F52" s="228"/>
      <c r="G52" s="228"/>
      <c r="H52" s="228"/>
      <c r="I52" s="228"/>
      <c r="J52" s="228"/>
      <c r="K52" s="228"/>
      <c r="L52" s="228"/>
      <c r="M52" s="228"/>
      <c r="N52" s="228"/>
      <c r="O52" s="228"/>
      <c r="P52" s="228"/>
      <c r="Q52" s="228"/>
      <c r="R52" s="228"/>
      <c r="S52" s="228"/>
      <c r="T52"/>
      <c r="U52"/>
      <c r="V52"/>
      <c r="W52"/>
      <c r="X52"/>
      <c r="Y52"/>
      <c r="Z52"/>
      <c r="AA52"/>
      <c r="AB52"/>
    </row>
    <row r="53" spans="1:28" ht="13.5" customHeight="1">
      <c r="A53" s="381" t="s">
        <v>202</v>
      </c>
      <c r="B53" s="381"/>
      <c r="C53" s="381"/>
      <c r="D53" s="381"/>
      <c r="E53" s="381"/>
      <c r="F53" s="381"/>
      <c r="G53" s="381"/>
      <c r="H53" s="381"/>
      <c r="I53" s="381"/>
      <c r="J53" s="381"/>
      <c r="K53" s="381"/>
      <c r="L53" s="381"/>
      <c r="M53" s="381"/>
      <c r="N53" s="381"/>
      <c r="O53" s="381"/>
      <c r="P53" s="381"/>
      <c r="Q53" s="381"/>
      <c r="R53"/>
      <c r="S53"/>
      <c r="T53"/>
      <c r="U53"/>
      <c r="V53"/>
      <c r="W53"/>
      <c r="X53"/>
      <c r="Y53"/>
      <c r="Z53"/>
      <c r="AA53"/>
      <c r="AB53"/>
    </row>
    <row r="54" spans="1:28" ht="12.75" customHeight="1">
      <c r="A54" s="378" t="s">
        <v>170</v>
      </c>
      <c r="B54" s="378"/>
      <c r="C54" s="378"/>
      <c r="D54" s="378"/>
      <c r="E54" s="378"/>
      <c r="F54" s="378"/>
      <c r="G54" s="378"/>
      <c r="H54" s="378"/>
      <c r="I54" s="378"/>
      <c r="J54" s="378"/>
      <c r="K54" s="378"/>
      <c r="L54" s="378"/>
      <c r="M54" s="378"/>
      <c r="N54" s="378"/>
      <c r="O54" s="378"/>
      <c r="P54" s="317"/>
      <c r="Q54" s="317"/>
      <c r="R54" s="228"/>
      <c r="S54" s="228"/>
      <c r="T54"/>
      <c r="U54"/>
      <c r="V54"/>
      <c r="W54"/>
      <c r="X54"/>
      <c r="Y54"/>
      <c r="Z54"/>
      <c r="AA54"/>
      <c r="AB54"/>
    </row>
    <row r="55" spans="1:28" ht="5.0999999999999996" customHeight="1">
      <c r="A55"/>
      <c r="B55"/>
      <c r="C55" s="214"/>
      <c r="D55" s="200"/>
      <c r="E55" s="200"/>
      <c r="F55" s="200"/>
      <c r="G55" s="200"/>
      <c r="H55" s="200"/>
      <c r="I55" s="200"/>
      <c r="J55" s="200"/>
      <c r="K55" s="200"/>
      <c r="L55" s="200"/>
      <c r="M55" s="200"/>
      <c r="N55"/>
      <c r="O55"/>
      <c r="P55"/>
      <c r="Q55"/>
      <c r="R55"/>
      <c r="S55"/>
      <c r="T55"/>
      <c r="U55"/>
      <c r="V55"/>
      <c r="W55"/>
      <c r="X55"/>
      <c r="Y55"/>
      <c r="Z55"/>
      <c r="AA55"/>
      <c r="AB55"/>
    </row>
    <row r="56" spans="1:28" ht="21.75" customHeight="1">
      <c r="A56" s="222" t="s">
        <v>222</v>
      </c>
      <c r="B56" s="225">
        <v>2008</v>
      </c>
      <c r="C56" s="160">
        <v>2009</v>
      </c>
      <c r="D56" s="160">
        <v>2010</v>
      </c>
      <c r="E56" s="274">
        <v>2011</v>
      </c>
      <c r="F56" s="274">
        <v>2012</v>
      </c>
      <c r="G56" s="274">
        <v>2013</v>
      </c>
      <c r="H56" s="274">
        <v>2014</v>
      </c>
      <c r="I56" s="274">
        <v>2015</v>
      </c>
      <c r="J56" s="274">
        <v>2016</v>
      </c>
      <c r="K56" s="274">
        <v>2017</v>
      </c>
      <c r="L56" s="274">
        <v>2018</v>
      </c>
      <c r="M56" s="160">
        <v>2019</v>
      </c>
      <c r="N56" s="226">
        <v>2020</v>
      </c>
      <c r="O56" s="226">
        <v>2021</v>
      </c>
      <c r="P56" s="226">
        <v>2022</v>
      </c>
      <c r="Q56" s="226">
        <v>2023</v>
      </c>
      <c r="S56"/>
      <c r="T56"/>
      <c r="U56" s="19"/>
      <c r="V56" s="19"/>
      <c r="W56"/>
      <c r="X56"/>
      <c r="Y56"/>
      <c r="Z56"/>
      <c r="AA56"/>
      <c r="AB56"/>
    </row>
    <row r="57" spans="1:28" ht="5.0999999999999996" customHeight="1">
      <c r="A57" s="223"/>
      <c r="B57" s="218"/>
      <c r="C57" s="217"/>
      <c r="D57"/>
      <c r="E57"/>
      <c r="F57"/>
      <c r="G57"/>
      <c r="H57"/>
      <c r="I57"/>
      <c r="J57"/>
      <c r="K57"/>
      <c r="L57"/>
      <c r="M57"/>
      <c r="N57"/>
      <c r="S57"/>
      <c r="T57"/>
      <c r="U57"/>
      <c r="V57"/>
      <c r="W57"/>
      <c r="X57"/>
      <c r="Y57"/>
      <c r="Z57"/>
      <c r="AA57"/>
      <c r="AB57"/>
    </row>
    <row r="58" spans="1:28" ht="12" customHeight="1">
      <c r="A58" s="61" t="s">
        <v>186</v>
      </c>
      <c r="B58" s="219">
        <v>42.039105903579056</v>
      </c>
      <c r="C58" s="9">
        <v>43.113141538068476</v>
      </c>
      <c r="D58" s="9">
        <v>44.254710247360194</v>
      </c>
      <c r="E58" s="9">
        <v>44.561046408567556</v>
      </c>
      <c r="F58" s="9">
        <v>45.152825411376938</v>
      </c>
      <c r="G58" s="9">
        <v>45.110946446749864</v>
      </c>
      <c r="H58" s="9">
        <v>44.918307171937123</v>
      </c>
      <c r="I58" s="9">
        <v>45.094803759482147</v>
      </c>
      <c r="J58" s="9">
        <v>44.969527096546905</v>
      </c>
      <c r="K58" s="9">
        <v>45.49011732175758</v>
      </c>
      <c r="L58" s="9">
        <v>45.520338083145937</v>
      </c>
      <c r="M58" s="9">
        <v>46.295927821715374</v>
      </c>
      <c r="N58" s="9">
        <v>46.472361691246583</v>
      </c>
      <c r="O58" s="265">
        <v>46.176616142362214</v>
      </c>
      <c r="P58" s="265">
        <v>46.9</v>
      </c>
      <c r="Q58" s="265">
        <v>46.6</v>
      </c>
      <c r="S58"/>
      <c r="T58"/>
      <c r="U58" s="213"/>
      <c r="V58" s="213"/>
      <c r="W58" s="255"/>
      <c r="X58"/>
      <c r="Y58"/>
      <c r="Z58"/>
      <c r="AA58"/>
      <c r="AB58"/>
    </row>
    <row r="59" spans="1:28" ht="12" customHeight="1">
      <c r="A59" s="223" t="s">
        <v>171</v>
      </c>
      <c r="B59" s="220">
        <v>23.711250954133629</v>
      </c>
      <c r="C59" s="213">
        <v>23.594053616948006</v>
      </c>
      <c r="D59" s="213">
        <v>27.132376538239448</v>
      </c>
      <c r="E59" s="213">
        <v>29.832900261418228</v>
      </c>
      <c r="F59" s="213">
        <v>31.588578397396198</v>
      </c>
      <c r="G59" s="213">
        <v>29.523016827265689</v>
      </c>
      <c r="H59" s="213">
        <v>27.967484343178239</v>
      </c>
      <c r="I59" s="213">
        <v>29.944440994374684</v>
      </c>
      <c r="J59" s="213">
        <v>32.68896089628457</v>
      </c>
      <c r="K59" s="213">
        <v>35.116010749711457</v>
      </c>
      <c r="L59" s="213">
        <v>34.551992522229668</v>
      </c>
      <c r="M59" s="213">
        <v>36.65431806053077</v>
      </c>
      <c r="N59" s="213">
        <v>36.448247652047478</v>
      </c>
      <c r="O59" s="213">
        <v>40.92161641581621</v>
      </c>
      <c r="P59" s="213">
        <v>41.3</v>
      </c>
      <c r="Q59" s="213">
        <v>36.4</v>
      </c>
      <c r="S59" s="281"/>
      <c r="T59" s="281"/>
      <c r="U59" s="265"/>
      <c r="V59" s="265"/>
      <c r="W59" s="255"/>
      <c r="X59"/>
      <c r="Y59"/>
      <c r="Z59"/>
      <c r="AA59"/>
      <c r="AB59"/>
    </row>
    <row r="60" spans="1:28" ht="5.0999999999999996" customHeight="1">
      <c r="A60" s="224"/>
      <c r="B60" s="221"/>
      <c r="C60" s="200"/>
      <c r="D60" s="200"/>
      <c r="E60" s="200"/>
      <c r="F60" s="200"/>
      <c r="G60" s="200"/>
      <c r="H60" s="200"/>
      <c r="I60" s="200"/>
      <c r="J60" s="200"/>
      <c r="K60" s="200"/>
      <c r="L60" s="200"/>
      <c r="M60" s="200"/>
      <c r="N60" s="200"/>
      <c r="O60" s="200"/>
      <c r="P60" s="200"/>
      <c r="Q60" s="200"/>
      <c r="R60"/>
      <c r="S60"/>
      <c r="T60"/>
      <c r="U60"/>
      <c r="V60"/>
      <c r="W60"/>
      <c r="X60"/>
      <c r="Y60"/>
      <c r="Z60"/>
      <c r="AA60"/>
      <c r="AB60"/>
    </row>
    <row r="61" spans="1:28" ht="11.1" customHeight="1">
      <c r="A61" s="377" t="s">
        <v>30</v>
      </c>
      <c r="B61" s="377"/>
      <c r="C61" s="377"/>
      <c r="D61" s="377"/>
      <c r="E61" s="377"/>
      <c r="F61" s="377"/>
      <c r="G61" s="377"/>
      <c r="H61" s="377"/>
      <c r="I61" s="377"/>
      <c r="J61" s="377"/>
      <c r="K61" s="377"/>
      <c r="L61" s="377"/>
      <c r="M61" s="377"/>
      <c r="N61" s="377"/>
      <c r="O61" s="377"/>
      <c r="P61" s="319"/>
      <c r="Q61" s="319"/>
      <c r="R61" s="248"/>
      <c r="S61" s="282"/>
      <c r="T61"/>
      <c r="U61"/>
      <c r="V61"/>
      <c r="W61"/>
      <c r="X61"/>
      <c r="Y61"/>
      <c r="Z61"/>
      <c r="AA61"/>
      <c r="AB61"/>
    </row>
    <row r="62" spans="1:28" ht="11.1" customHeight="1">
      <c r="A62" s="227"/>
      <c r="B62" s="227"/>
      <c r="C62" s="227"/>
      <c r="D62" s="227"/>
      <c r="E62" s="227"/>
      <c r="F62" s="227"/>
      <c r="G62" s="227"/>
      <c r="H62" s="227"/>
      <c r="I62" s="227"/>
      <c r="J62" s="227"/>
      <c r="K62" s="227"/>
      <c r="L62" s="227"/>
      <c r="M62" s="227"/>
      <c r="N62" s="227"/>
      <c r="O62" s="227"/>
      <c r="P62" s="227"/>
      <c r="Q62" s="227"/>
      <c r="R62" s="227"/>
      <c r="S62" s="245"/>
      <c r="T62"/>
      <c r="U62"/>
      <c r="V62"/>
      <c r="W62"/>
      <c r="X62"/>
      <c r="Y62"/>
      <c r="Z62"/>
      <c r="AA62"/>
      <c r="AB62"/>
    </row>
    <row r="63" spans="1:28" ht="13.5">
      <c r="A63" s="381" t="s">
        <v>189</v>
      </c>
      <c r="B63" s="381"/>
      <c r="C63" s="381"/>
      <c r="D63" s="381"/>
      <c r="E63" s="381"/>
      <c r="F63" s="381"/>
      <c r="G63" s="381"/>
      <c r="H63" s="381"/>
      <c r="I63" s="381"/>
      <c r="J63" s="381"/>
      <c r="K63" s="381"/>
      <c r="L63" s="381"/>
      <c r="M63" s="381"/>
      <c r="N63" s="381"/>
      <c r="O63" s="381"/>
      <c r="P63" s="381"/>
      <c r="Q63" s="381"/>
      <c r="R63" s="216"/>
      <c r="S63" s="283"/>
      <c r="T63"/>
    </row>
    <row r="64" spans="1:28" ht="13.5">
      <c r="A64" s="381" t="s">
        <v>203</v>
      </c>
      <c r="B64" s="381"/>
      <c r="C64" s="381"/>
      <c r="D64" s="381"/>
      <c r="E64" s="381"/>
      <c r="F64" s="381"/>
      <c r="G64" s="381"/>
      <c r="H64" s="381"/>
      <c r="I64" s="381"/>
      <c r="J64" s="381"/>
      <c r="K64" s="381"/>
      <c r="L64" s="381"/>
      <c r="M64" s="381"/>
      <c r="N64" s="381"/>
      <c r="O64" s="381"/>
      <c r="P64" s="381"/>
      <c r="Q64" s="381"/>
      <c r="R64" s="216"/>
      <c r="S64" s="283"/>
      <c r="T64"/>
    </row>
    <row r="65" spans="1:23" ht="12.75" customHeight="1">
      <c r="A65" s="376" t="s">
        <v>170</v>
      </c>
      <c r="B65" s="376"/>
      <c r="C65" s="376"/>
      <c r="D65" s="376"/>
      <c r="E65" s="376"/>
      <c r="F65" s="376"/>
      <c r="G65" s="376"/>
      <c r="H65" s="376"/>
      <c r="I65" s="376"/>
      <c r="J65" s="376"/>
      <c r="K65" s="376"/>
      <c r="L65" s="376"/>
      <c r="M65" s="376"/>
      <c r="N65" s="376"/>
      <c r="O65" s="376"/>
      <c r="P65" s="316"/>
      <c r="Q65" s="316"/>
      <c r="R65" s="228"/>
      <c r="S65" s="228"/>
      <c r="T65"/>
    </row>
    <row r="66" spans="1:23" ht="5.0999999999999996" customHeight="1">
      <c r="A66" s="258"/>
      <c r="B66" s="215"/>
      <c r="C66" s="215"/>
      <c r="D66" s="259"/>
      <c r="E66" s="259"/>
      <c r="F66" s="259"/>
      <c r="G66" s="259"/>
      <c r="H66" s="259"/>
      <c r="I66" s="259"/>
      <c r="J66" s="259"/>
      <c r="K66" s="259"/>
      <c r="L66"/>
      <c r="M66"/>
      <c r="N66"/>
      <c r="O66"/>
      <c r="P66"/>
      <c r="Q66"/>
      <c r="R66"/>
      <c r="S66"/>
      <c r="T66"/>
    </row>
    <row r="67" spans="1:23" ht="18.75" customHeight="1">
      <c r="A67" s="222" t="s">
        <v>222</v>
      </c>
      <c r="B67" s="225">
        <v>2008</v>
      </c>
      <c r="C67" s="160">
        <v>2009</v>
      </c>
      <c r="D67" s="160">
        <v>2010</v>
      </c>
      <c r="E67" s="160">
        <v>2011</v>
      </c>
      <c r="F67" s="160">
        <v>2012</v>
      </c>
      <c r="G67" s="160">
        <v>2013</v>
      </c>
      <c r="H67" s="160">
        <v>2014</v>
      </c>
      <c r="I67" s="160">
        <v>2015</v>
      </c>
      <c r="J67" s="160">
        <v>2016</v>
      </c>
      <c r="K67" s="160">
        <v>2017</v>
      </c>
      <c r="L67" s="160">
        <v>2018</v>
      </c>
      <c r="M67" s="160">
        <v>2019</v>
      </c>
      <c r="N67" s="226">
        <v>2020</v>
      </c>
      <c r="O67" s="226">
        <v>2021</v>
      </c>
      <c r="P67" s="226">
        <v>2022</v>
      </c>
      <c r="Q67" s="226">
        <v>2023</v>
      </c>
      <c r="S67"/>
      <c r="T67"/>
    </row>
    <row r="68" spans="1:23" ht="5.0999999999999996" customHeight="1">
      <c r="A68" s="223"/>
      <c r="B68" s="218"/>
      <c r="C68" s="217"/>
      <c r="D68"/>
      <c r="E68"/>
      <c r="F68"/>
      <c r="G68"/>
      <c r="H68"/>
      <c r="I68"/>
      <c r="J68"/>
      <c r="K68"/>
      <c r="L68"/>
      <c r="M68"/>
      <c r="N68"/>
      <c r="O68"/>
      <c r="P68"/>
      <c r="Q68"/>
      <c r="S68"/>
      <c r="T68"/>
    </row>
    <row r="69" spans="1:23" ht="12" customHeight="1">
      <c r="A69" s="61" t="s">
        <v>186</v>
      </c>
      <c r="B69" s="219">
        <v>37.468735433049851</v>
      </c>
      <c r="C69" s="9">
        <v>38.271941131986125</v>
      </c>
      <c r="D69" s="9">
        <v>39.048464323780301</v>
      </c>
      <c r="E69" s="9">
        <v>38.682227985664788</v>
      </c>
      <c r="F69" s="9">
        <v>39.273370954432835</v>
      </c>
      <c r="G69" s="9">
        <v>38.924404331240851</v>
      </c>
      <c r="H69" s="9">
        <v>38.775186457401695</v>
      </c>
      <c r="I69" s="9">
        <v>38.813812709671318</v>
      </c>
      <c r="J69" s="9">
        <v>39.092832162740613</v>
      </c>
      <c r="K69" s="9">
        <v>39.974176841642297</v>
      </c>
      <c r="L69" s="9">
        <v>40.317759936795042</v>
      </c>
      <c r="M69" s="9">
        <v>41.382446064799794</v>
      </c>
      <c r="N69" s="9">
        <v>41.929176995189479</v>
      </c>
      <c r="O69" s="265">
        <v>41.803595015897052</v>
      </c>
      <c r="P69" s="265">
        <v>41.3</v>
      </c>
      <c r="Q69" s="265">
        <v>42.4</v>
      </c>
      <c r="S69"/>
      <c r="T69"/>
      <c r="U69" s="265"/>
      <c r="V69" s="265"/>
      <c r="W69" s="265"/>
    </row>
    <row r="70" spans="1:23" ht="12" customHeight="1">
      <c r="A70" s="223" t="s">
        <v>171</v>
      </c>
      <c r="B70" s="220">
        <v>20.1803730848629</v>
      </c>
      <c r="C70" s="213">
        <v>19.448755589412642</v>
      </c>
      <c r="D70" s="213">
        <v>20.237244724493276</v>
      </c>
      <c r="E70" s="213">
        <v>21.915409767170001</v>
      </c>
      <c r="F70" s="213">
        <v>23.258008765067814</v>
      </c>
      <c r="G70" s="213">
        <v>22.890502029172001</v>
      </c>
      <c r="H70" s="213">
        <v>19.432417143303642</v>
      </c>
      <c r="I70" s="213">
        <v>18.92118967124042</v>
      </c>
      <c r="J70" s="213">
        <v>21.365042645496199</v>
      </c>
      <c r="K70" s="213">
        <v>26.534572009057026</v>
      </c>
      <c r="L70" s="213">
        <v>26.266215739491926</v>
      </c>
      <c r="M70" s="213">
        <v>27.334697010410231</v>
      </c>
      <c r="N70" s="213">
        <v>25.036575796969224</v>
      </c>
      <c r="O70" s="213">
        <v>26.379427953770495</v>
      </c>
      <c r="P70" s="213">
        <v>24.8</v>
      </c>
      <c r="Q70" s="213">
        <v>24</v>
      </c>
      <c r="S70"/>
      <c r="T70" s="263"/>
      <c r="U70" s="213"/>
      <c r="V70" s="213"/>
      <c r="W70" s="213"/>
    </row>
    <row r="71" spans="1:23" ht="5.0999999999999996" customHeight="1">
      <c r="A71" s="224"/>
      <c r="B71" s="221"/>
      <c r="C71" s="200"/>
      <c r="D71" s="200"/>
      <c r="E71" s="200"/>
      <c r="F71" s="200"/>
      <c r="G71" s="200"/>
      <c r="H71" s="200"/>
      <c r="I71" s="200"/>
      <c r="J71" s="200"/>
      <c r="K71" s="200"/>
      <c r="L71" s="200"/>
      <c r="M71" s="200"/>
      <c r="N71" s="200"/>
      <c r="O71" s="200"/>
      <c r="P71" s="200"/>
      <c r="Q71" s="200"/>
    </row>
    <row r="72" spans="1:23" ht="11.1" customHeight="1">
      <c r="A72" s="377" t="s">
        <v>30</v>
      </c>
      <c r="B72" s="377"/>
      <c r="C72" s="377"/>
      <c r="D72" s="377"/>
      <c r="E72" s="377"/>
      <c r="F72" s="377"/>
      <c r="G72" s="377"/>
      <c r="H72" s="377"/>
      <c r="I72" s="377"/>
      <c r="J72" s="377"/>
      <c r="K72" s="377"/>
      <c r="L72" s="377"/>
      <c r="M72" s="377"/>
      <c r="N72" s="377"/>
      <c r="O72" s="377"/>
      <c r="P72" s="319"/>
      <c r="Q72" s="319"/>
      <c r="R72" s="248"/>
      <c r="S72" s="248"/>
    </row>
  </sheetData>
  <mergeCells count="32">
    <mergeCell ref="A1:Q1"/>
    <mergeCell ref="A31:Q31"/>
    <mergeCell ref="A53:Q53"/>
    <mergeCell ref="A63:Q63"/>
    <mergeCell ref="A4:A5"/>
    <mergeCell ref="N4:N5"/>
    <mergeCell ref="O4:O5"/>
    <mergeCell ref="B4:B5"/>
    <mergeCell ref="C4:C5"/>
    <mergeCell ref="D4:D5"/>
    <mergeCell ref="E4:E5"/>
    <mergeCell ref="F4:F5"/>
    <mergeCell ref="A61:O61"/>
    <mergeCell ref="Q4:Q5"/>
    <mergeCell ref="I4:I5"/>
    <mergeCell ref="A13:Q13"/>
    <mergeCell ref="A32:Q32"/>
    <mergeCell ref="A42:Q42"/>
    <mergeCell ref="A43:Q43"/>
    <mergeCell ref="A64:Q64"/>
    <mergeCell ref="A65:O65"/>
    <mergeCell ref="A72:O72"/>
    <mergeCell ref="A51:O51"/>
    <mergeCell ref="A54:O54"/>
    <mergeCell ref="A44:O44"/>
    <mergeCell ref="P4:P5"/>
    <mergeCell ref="M4:M5"/>
    <mergeCell ref="G4:G5"/>
    <mergeCell ref="H4:H5"/>
    <mergeCell ref="J4:J5"/>
    <mergeCell ref="K4:K5"/>
    <mergeCell ref="L4:L5"/>
  </mergeCells>
  <pageMargins left="0.78740157480314965" right="0.78740157480314965" top="0.98425196850393704" bottom="0.98425196850393704"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3"/>
  <sheetViews>
    <sheetView showGridLines="0" zoomScaleNormal="100" workbookViewId="0">
      <selection activeCell="A64" sqref="A64:L64"/>
    </sheetView>
  </sheetViews>
  <sheetFormatPr baseColWidth="10" defaultColWidth="11.19921875" defaultRowHeight="12.75" customHeight="1"/>
  <cols>
    <col min="1" max="1" width="30.3984375" customWidth="1"/>
    <col min="2" max="2" width="10.59765625" customWidth="1"/>
    <col min="3" max="3" width="10" customWidth="1"/>
    <col min="4" max="4" width="1.59765625" customWidth="1"/>
    <col min="5" max="6" width="10" customWidth="1"/>
    <col min="7" max="7" width="1.59765625" customWidth="1"/>
    <col min="8" max="9" width="10.19921875" customWidth="1"/>
    <col min="10" max="10" width="1" hidden="1" customWidth="1"/>
    <col min="11" max="11" width="11.3984375" customWidth="1"/>
    <col min="12" max="12" width="13.19921875" customWidth="1"/>
  </cols>
  <sheetData>
    <row r="1" spans="1:16" ht="31.5" customHeight="1">
      <c r="A1" s="359" t="s">
        <v>230</v>
      </c>
      <c r="B1" s="359"/>
      <c r="C1" s="359"/>
      <c r="D1" s="359"/>
      <c r="E1" s="359"/>
      <c r="F1" s="359"/>
      <c r="G1" s="359"/>
      <c r="H1" s="359"/>
      <c r="I1" s="359"/>
      <c r="J1" s="359"/>
      <c r="K1" s="359"/>
      <c r="L1" s="359"/>
    </row>
    <row r="2" spans="1:16" ht="5.0999999999999996" customHeight="1">
      <c r="A2" s="359"/>
      <c r="B2" s="359"/>
      <c r="C2" s="359"/>
      <c r="D2" s="359"/>
      <c r="E2" s="359"/>
      <c r="F2" s="359"/>
      <c r="G2" s="359"/>
      <c r="H2" s="359"/>
      <c r="I2" s="359"/>
      <c r="J2" s="359"/>
      <c r="K2" s="359"/>
      <c r="L2" s="359"/>
    </row>
    <row r="3" spans="1:16" ht="1.5" customHeight="1">
      <c r="A3" s="11"/>
      <c r="B3" s="5"/>
      <c r="C3" s="5"/>
      <c r="D3" s="5"/>
      <c r="E3" s="5"/>
      <c r="F3" s="5"/>
      <c r="G3" s="5"/>
      <c r="H3" s="5"/>
      <c r="I3" s="5"/>
      <c r="J3" s="5"/>
      <c r="K3" s="5"/>
      <c r="L3" s="5"/>
      <c r="M3" s="53"/>
    </row>
    <row r="4" spans="1:16" ht="21.75" customHeight="1">
      <c r="A4" s="361" t="s">
        <v>226</v>
      </c>
      <c r="B4" s="403">
        <v>2007</v>
      </c>
      <c r="C4" s="363"/>
      <c r="D4" s="34"/>
      <c r="E4" s="363">
        <v>2017</v>
      </c>
      <c r="F4" s="363"/>
      <c r="G4" s="34"/>
      <c r="H4" s="364" t="s">
        <v>213</v>
      </c>
      <c r="I4" s="364"/>
      <c r="J4" s="35"/>
      <c r="K4" s="369" t="s">
        <v>225</v>
      </c>
      <c r="L4" s="369" t="s">
        <v>215</v>
      </c>
      <c r="M4" s="53"/>
    </row>
    <row r="5" spans="1:16" ht="36" customHeight="1">
      <c r="A5" s="362"/>
      <c r="B5" s="24" t="s">
        <v>5</v>
      </c>
      <c r="C5" s="24" t="s">
        <v>6</v>
      </c>
      <c r="D5" s="33"/>
      <c r="E5" s="24" t="s">
        <v>5</v>
      </c>
      <c r="F5" s="24" t="s">
        <v>6</v>
      </c>
      <c r="G5" s="33"/>
      <c r="H5" s="24" t="s">
        <v>5</v>
      </c>
      <c r="I5" s="24" t="s">
        <v>6</v>
      </c>
      <c r="J5" s="25"/>
      <c r="K5" s="368"/>
      <c r="L5" s="404"/>
    </row>
    <row r="6" spans="1:16" ht="5.0999999999999996" customHeight="1">
      <c r="A6" s="51"/>
      <c r="B6" s="38"/>
      <c r="C6" s="38"/>
      <c r="D6" s="38"/>
      <c r="E6" s="38"/>
      <c r="F6" s="38"/>
      <c r="G6" s="38"/>
      <c r="H6" s="38"/>
      <c r="I6" s="38"/>
      <c r="J6" s="38"/>
      <c r="K6" s="38"/>
      <c r="L6" s="38"/>
    </row>
    <row r="7" spans="1:16" ht="12" customHeight="1">
      <c r="A7" s="18" t="s">
        <v>18</v>
      </c>
      <c r="B7" s="8">
        <f>SUM(B9:B15)</f>
        <v>353838</v>
      </c>
      <c r="C7" s="9">
        <f>SUM(C9:C15)</f>
        <v>99.999999999999986</v>
      </c>
      <c r="D7" s="4"/>
      <c r="E7" s="8">
        <f>SUM(E9:E15)</f>
        <v>386671</v>
      </c>
      <c r="F7" s="9">
        <f>SUM(F9:F15)</f>
        <v>100</v>
      </c>
      <c r="G7" s="4"/>
      <c r="H7" s="8">
        <f>E7-B7</f>
        <v>32833</v>
      </c>
      <c r="I7" s="3">
        <f>((E7/B7)-1)*100</f>
        <v>9.2791051272051117</v>
      </c>
      <c r="J7" s="4"/>
      <c r="K7" s="8">
        <f>H7/10</f>
        <v>3283.3</v>
      </c>
      <c r="L7" s="3">
        <f>+(((E7/B7)^(1/10))-1)*100</f>
        <v>0.89129883264624787</v>
      </c>
      <c r="O7" s="288"/>
    </row>
    <row r="8" spans="1:16" ht="4.5" customHeight="1">
      <c r="A8" s="18"/>
      <c r="B8" s="8"/>
      <c r="C8" s="9"/>
      <c r="D8" s="4"/>
      <c r="E8" s="8"/>
      <c r="F8" s="9"/>
      <c r="G8" s="4"/>
      <c r="H8" s="8"/>
      <c r="I8" s="3"/>
      <c r="J8" s="4"/>
      <c r="K8" s="8"/>
      <c r="L8" s="3"/>
    </row>
    <row r="9" spans="1:16" ht="11.1" customHeight="1">
      <c r="A9" s="54" t="s">
        <v>9</v>
      </c>
      <c r="B9" s="52">
        <f t="shared" ref="B9:B15" si="0">B19+B29</f>
        <v>88892</v>
      </c>
      <c r="C9" s="37">
        <f t="shared" ref="C9:C15" si="1">(B9/B$7)*100</f>
        <v>25.122231077498743</v>
      </c>
      <c r="D9" s="43"/>
      <c r="E9" s="52">
        <f t="shared" ref="E9:E15" si="2">E19+E29</f>
        <v>147904</v>
      </c>
      <c r="F9" s="37">
        <f t="shared" ref="F9:F15" si="3">(E9/E$7)*100</f>
        <v>38.250605812176239</v>
      </c>
      <c r="G9" s="43"/>
      <c r="H9" s="52">
        <f t="shared" ref="H9:H15" si="4">E9-B9</f>
        <v>59012</v>
      </c>
      <c r="I9" s="36">
        <f t="shared" ref="I9:I15" si="5">((E9/B9)-1)*100</f>
        <v>66.38617648382305</v>
      </c>
      <c r="J9" s="43"/>
      <c r="K9" s="52">
        <f t="shared" ref="K9:K15" si="6">H9/10</f>
        <v>5901.2</v>
      </c>
      <c r="L9" s="36">
        <f>(((E9/B9)^(1/10))-1)*100</f>
        <v>5.2232530506084451</v>
      </c>
      <c r="P9" s="288"/>
    </row>
    <row r="10" spans="1:16" ht="23.25" customHeight="1">
      <c r="A10" s="42" t="s">
        <v>172</v>
      </c>
      <c r="B10" s="52">
        <f t="shared" si="0"/>
        <v>41302</v>
      </c>
      <c r="C10" s="37">
        <f t="shared" si="1"/>
        <v>11.672573324515739</v>
      </c>
      <c r="D10" s="55"/>
      <c r="E10" s="52">
        <f t="shared" si="2"/>
        <v>34575</v>
      </c>
      <c r="F10" s="37">
        <f t="shared" si="3"/>
        <v>8.9417101360070959</v>
      </c>
      <c r="G10" s="55"/>
      <c r="H10" s="52">
        <f t="shared" si="4"/>
        <v>-6727</v>
      </c>
      <c r="I10" s="36">
        <f t="shared" si="5"/>
        <v>-16.287346859716234</v>
      </c>
      <c r="J10" s="43"/>
      <c r="K10" s="52">
        <f t="shared" si="6"/>
        <v>-672.7</v>
      </c>
      <c r="L10" s="36">
        <f>(((E10/B10)^(1/10))-1)*100</f>
        <v>-1.7620908344178177</v>
      </c>
    </row>
    <row r="11" spans="1:16" ht="12" customHeight="1">
      <c r="A11" s="54" t="s">
        <v>10</v>
      </c>
      <c r="B11" s="52">
        <f t="shared" si="0"/>
        <v>9072</v>
      </c>
      <c r="C11" s="37">
        <f t="shared" si="1"/>
        <v>2.5638851677886492</v>
      </c>
      <c r="D11" s="43"/>
      <c r="E11" s="52">
        <f t="shared" si="2"/>
        <v>27892</v>
      </c>
      <c r="F11" s="37">
        <f t="shared" si="3"/>
        <v>7.2133674363994187</v>
      </c>
      <c r="G11" s="43"/>
      <c r="H11" s="52">
        <f t="shared" si="4"/>
        <v>18820</v>
      </c>
      <c r="I11" s="36">
        <f t="shared" si="5"/>
        <v>207.45149911816577</v>
      </c>
      <c r="J11" s="43"/>
      <c r="K11" s="52">
        <f t="shared" si="6"/>
        <v>1882</v>
      </c>
      <c r="L11" s="36">
        <f>+(((E11/B11)^(1/10))-1)*100</f>
        <v>11.886493020205746</v>
      </c>
    </row>
    <row r="12" spans="1:16" ht="12" customHeight="1">
      <c r="A12" s="54" t="s">
        <v>11</v>
      </c>
      <c r="B12" s="52">
        <f t="shared" si="0"/>
        <v>3177</v>
      </c>
      <c r="C12" s="37">
        <f t="shared" si="1"/>
        <v>0.89786851610058838</v>
      </c>
      <c r="D12" s="43"/>
      <c r="E12" s="52">
        <f t="shared" si="2"/>
        <v>3496</v>
      </c>
      <c r="F12" s="37">
        <f t="shared" si="3"/>
        <v>0.90412779856777459</v>
      </c>
      <c r="G12" s="43"/>
      <c r="H12" s="52">
        <f t="shared" si="4"/>
        <v>319</v>
      </c>
      <c r="I12" s="36">
        <f t="shared" si="5"/>
        <v>10.04091910607492</v>
      </c>
      <c r="J12" s="43"/>
      <c r="K12" s="52">
        <f t="shared" si="6"/>
        <v>31.9</v>
      </c>
      <c r="L12" s="36">
        <f>+(((E12/B12)^(1/10))-1)*100</f>
        <v>0.96141319201639153</v>
      </c>
    </row>
    <row r="13" spans="1:16" ht="12" customHeight="1">
      <c r="A13" s="54" t="s">
        <v>12</v>
      </c>
      <c r="B13" s="52">
        <f t="shared" si="0"/>
        <v>112565</v>
      </c>
      <c r="C13" s="37">
        <f t="shared" si="1"/>
        <v>31.812580898603315</v>
      </c>
      <c r="D13" s="43"/>
      <c r="E13" s="52">
        <f t="shared" si="2"/>
        <v>136746</v>
      </c>
      <c r="F13" s="37">
        <f t="shared" si="3"/>
        <v>35.364948496266848</v>
      </c>
      <c r="G13" s="43"/>
      <c r="H13" s="52">
        <f t="shared" si="4"/>
        <v>24181</v>
      </c>
      <c r="I13" s="36">
        <f t="shared" si="5"/>
        <v>21.481810509483413</v>
      </c>
      <c r="J13" s="43"/>
      <c r="K13" s="52">
        <f t="shared" si="6"/>
        <v>2418.1</v>
      </c>
      <c r="L13" s="36">
        <f>+(((E13/B13)^(1/10))-1)*100</f>
        <v>1.9650004719156566</v>
      </c>
    </row>
    <row r="14" spans="1:16" ht="12" customHeight="1">
      <c r="A14" s="54" t="s">
        <v>13</v>
      </c>
      <c r="B14" s="52">
        <f t="shared" si="0"/>
        <v>79711</v>
      </c>
      <c r="C14" s="37">
        <f t="shared" si="1"/>
        <v>22.527540852028331</v>
      </c>
      <c r="D14" s="56"/>
      <c r="E14" s="52">
        <f t="shared" si="2"/>
        <v>32034</v>
      </c>
      <c r="F14" s="37">
        <f t="shared" si="3"/>
        <v>8.2845623281808045</v>
      </c>
      <c r="G14" s="56"/>
      <c r="H14" s="52">
        <f t="shared" si="4"/>
        <v>-47677</v>
      </c>
      <c r="I14" s="36">
        <f t="shared" si="5"/>
        <v>-59.812322013272954</v>
      </c>
      <c r="J14" s="56"/>
      <c r="K14" s="52">
        <f t="shared" si="6"/>
        <v>-4767.7</v>
      </c>
      <c r="L14" s="36">
        <f>+(((E14/B14)^(1/10))-1)*100</f>
        <v>-8.7129250762758801</v>
      </c>
    </row>
    <row r="15" spans="1:16" ht="12" customHeight="1">
      <c r="A15" s="54" t="s">
        <v>14</v>
      </c>
      <c r="B15" s="41">
        <f t="shared" si="0"/>
        <v>19119</v>
      </c>
      <c r="C15" s="37">
        <f t="shared" si="1"/>
        <v>5.4033201634646364</v>
      </c>
      <c r="D15" s="43"/>
      <c r="E15" s="41">
        <f t="shared" si="2"/>
        <v>4024</v>
      </c>
      <c r="F15" s="37">
        <f t="shared" si="3"/>
        <v>1.0406779924018092</v>
      </c>
      <c r="G15" s="43"/>
      <c r="H15" s="52">
        <f t="shared" si="4"/>
        <v>-15095</v>
      </c>
      <c r="I15" s="36">
        <f t="shared" si="5"/>
        <v>-78.952874104294153</v>
      </c>
      <c r="J15" s="43"/>
      <c r="K15" s="52">
        <f t="shared" si="6"/>
        <v>-1509.5</v>
      </c>
      <c r="L15" s="36">
        <f>+(((E15/B15)^(1/10))-1)*100</f>
        <v>-14.430443735960063</v>
      </c>
    </row>
    <row r="16" spans="1:16" ht="6.75" customHeight="1">
      <c r="A16" s="54"/>
      <c r="B16" s="41"/>
      <c r="C16" s="37"/>
      <c r="D16" s="43"/>
      <c r="E16" s="41"/>
      <c r="F16" s="37"/>
      <c r="G16" s="43"/>
      <c r="H16" s="52"/>
      <c r="I16" s="37"/>
      <c r="J16" s="43"/>
      <c r="K16" s="52"/>
      <c r="L16" s="36"/>
    </row>
    <row r="17" spans="1:16" ht="12" customHeight="1">
      <c r="A17" s="275" t="s">
        <v>7</v>
      </c>
      <c r="B17" s="100">
        <f>SUM(B19:B25)</f>
        <v>162100</v>
      </c>
      <c r="C17" s="63">
        <f>(B17/B$7)*100</f>
        <v>45.811925231320551</v>
      </c>
      <c r="D17" s="62"/>
      <c r="E17" s="100">
        <f>SUM(E19:E25)</f>
        <v>189386</v>
      </c>
      <c r="F17" s="63">
        <f>(E17/E$7)*100</f>
        <v>48.978589033053936</v>
      </c>
      <c r="G17" s="62"/>
      <c r="H17" s="100">
        <f>E17-B17</f>
        <v>27286</v>
      </c>
      <c r="I17" s="63">
        <f>((E17/B17)-1)*100</f>
        <v>16.832819247378161</v>
      </c>
      <c r="J17" s="62"/>
      <c r="K17" s="100">
        <f>H17/10</f>
        <v>2728.6</v>
      </c>
      <c r="L17" s="63">
        <f>+(((E17/B17)^(1/10))-1)*100</f>
        <v>1.5679029262795074</v>
      </c>
    </row>
    <row r="18" spans="1:16" ht="4.5" customHeight="1">
      <c r="A18" s="275"/>
      <c r="B18" s="100"/>
      <c r="C18" s="87"/>
      <c r="D18" s="62"/>
      <c r="E18" s="100"/>
      <c r="F18" s="87"/>
      <c r="G18" s="62"/>
      <c r="H18" s="100"/>
      <c r="I18" s="63"/>
      <c r="J18" s="62"/>
      <c r="K18" s="100"/>
      <c r="L18" s="63"/>
    </row>
    <row r="19" spans="1:16" ht="12" customHeight="1">
      <c r="A19" s="76" t="s">
        <v>9</v>
      </c>
      <c r="B19" s="101">
        <v>80353</v>
      </c>
      <c r="C19" s="87">
        <f t="shared" ref="C19:C25" si="7">(B19/B$7)*100</f>
        <v>22.708979815621838</v>
      </c>
      <c r="D19" s="75"/>
      <c r="E19" s="101">
        <v>124608</v>
      </c>
      <c r="F19" s="87">
        <f t="shared" ref="F19:F25" si="8">(E19/E$7)*100</f>
        <v>32.225845744832171</v>
      </c>
      <c r="G19" s="75"/>
      <c r="H19" s="101">
        <f t="shared" ref="H19:H25" si="9">E19-B19</f>
        <v>44255</v>
      </c>
      <c r="I19" s="87">
        <f t="shared" ref="I19:I25" si="10">((E19/B19)-1)*100</f>
        <v>55.075728348661521</v>
      </c>
      <c r="J19" s="75"/>
      <c r="K19" s="101">
        <f t="shared" ref="K19:K25" si="11">H19/10</f>
        <v>4425.5</v>
      </c>
      <c r="L19" s="87">
        <f t="shared" ref="L19:L25" si="12">+(((E19/B19)^(1/10))-1)*100</f>
        <v>4.4851048734376064</v>
      </c>
      <c r="P19" s="289"/>
    </row>
    <row r="20" spans="1:16" ht="23.25" customHeight="1">
      <c r="A20" s="276" t="s">
        <v>172</v>
      </c>
      <c r="B20" s="101">
        <v>31933</v>
      </c>
      <c r="C20" s="277">
        <f t="shared" si="7"/>
        <v>9.0247514399244846</v>
      </c>
      <c r="D20" s="75"/>
      <c r="E20" s="101">
        <v>15232</v>
      </c>
      <c r="F20" s="277">
        <f t="shared" si="8"/>
        <v>3.9392661978788173</v>
      </c>
      <c r="G20" s="75"/>
      <c r="H20" s="101">
        <f t="shared" si="9"/>
        <v>-16701</v>
      </c>
      <c r="I20" s="101">
        <f t="shared" si="10"/>
        <v>-52.300128393824565</v>
      </c>
      <c r="J20" s="75"/>
      <c r="K20" s="101">
        <f t="shared" si="11"/>
        <v>-1670.1</v>
      </c>
      <c r="L20" s="87">
        <f t="shared" si="12"/>
        <v>-7.1350731432682117</v>
      </c>
    </row>
    <row r="21" spans="1:16" ht="12" customHeight="1">
      <c r="A21" s="76" t="s">
        <v>10</v>
      </c>
      <c r="B21" s="101">
        <v>2919</v>
      </c>
      <c r="C21" s="87">
        <f t="shared" si="7"/>
        <v>0.82495379241347733</v>
      </c>
      <c r="D21" s="75"/>
      <c r="E21" s="101">
        <v>7582</v>
      </c>
      <c r="F21" s="87">
        <f t="shared" si="8"/>
        <v>1.9608400940334287</v>
      </c>
      <c r="G21" s="75"/>
      <c r="H21" s="101">
        <f t="shared" si="9"/>
        <v>4663</v>
      </c>
      <c r="I21" s="87">
        <f t="shared" si="10"/>
        <v>159.74648852346695</v>
      </c>
      <c r="J21" s="75"/>
      <c r="K21" s="101">
        <f t="shared" si="11"/>
        <v>466.3</v>
      </c>
      <c r="L21" s="87">
        <f t="shared" si="12"/>
        <v>10.01577653021859</v>
      </c>
    </row>
    <row r="22" spans="1:16" ht="12" customHeight="1">
      <c r="A22" s="76" t="s">
        <v>11</v>
      </c>
      <c r="B22" s="101">
        <v>2279</v>
      </c>
      <c r="C22" s="87">
        <f t="shared" si="7"/>
        <v>0.64408005923614753</v>
      </c>
      <c r="D22" s="75"/>
      <c r="E22" s="101">
        <v>3251</v>
      </c>
      <c r="F22" s="87">
        <f t="shared" si="8"/>
        <v>0.84076643968645171</v>
      </c>
      <c r="G22" s="75"/>
      <c r="H22" s="101">
        <f t="shared" si="9"/>
        <v>972</v>
      </c>
      <c r="I22" s="87">
        <f t="shared" si="10"/>
        <v>42.650285212812648</v>
      </c>
      <c r="J22" s="75"/>
      <c r="K22" s="101">
        <f t="shared" si="11"/>
        <v>97.2</v>
      </c>
      <c r="L22" s="87">
        <f t="shared" si="12"/>
        <v>3.6161053815400468</v>
      </c>
    </row>
    <row r="23" spans="1:16" ht="12" customHeight="1">
      <c r="A23" s="76" t="s">
        <v>12</v>
      </c>
      <c r="B23" s="101">
        <v>26372</v>
      </c>
      <c r="C23" s="87">
        <f t="shared" si="7"/>
        <v>7.453128267738343</v>
      </c>
      <c r="D23" s="75"/>
      <c r="E23" s="101">
        <v>34372</v>
      </c>
      <c r="F23" s="87">
        <f t="shared" si="8"/>
        <v>8.889210724362572</v>
      </c>
      <c r="G23" s="75"/>
      <c r="H23" s="101">
        <f t="shared" si="9"/>
        <v>8000</v>
      </c>
      <c r="I23" s="87">
        <f t="shared" si="10"/>
        <v>30.335204004246918</v>
      </c>
      <c r="J23" s="75"/>
      <c r="K23" s="101">
        <f t="shared" si="11"/>
        <v>800</v>
      </c>
      <c r="L23" s="87">
        <f t="shared" si="12"/>
        <v>2.6848028466350149</v>
      </c>
    </row>
    <row r="24" spans="1:16" ht="12" customHeight="1">
      <c r="A24" s="76" t="s">
        <v>13</v>
      </c>
      <c r="B24" s="101">
        <v>9399</v>
      </c>
      <c r="C24" s="87">
        <f t="shared" si="7"/>
        <v>2.656300340833941</v>
      </c>
      <c r="D24" s="75"/>
      <c r="E24" s="101">
        <v>2202</v>
      </c>
      <c r="F24" s="87">
        <f t="shared" si="8"/>
        <v>0.56947637655784888</v>
      </c>
      <c r="G24" s="75"/>
      <c r="H24" s="101">
        <f t="shared" si="9"/>
        <v>-7197</v>
      </c>
      <c r="I24" s="87">
        <f t="shared" si="10"/>
        <v>-76.571975742100221</v>
      </c>
      <c r="J24" s="75"/>
      <c r="K24" s="101">
        <f t="shared" si="11"/>
        <v>-719.7</v>
      </c>
      <c r="L24" s="87">
        <f t="shared" si="12"/>
        <v>-13.508472621902456</v>
      </c>
    </row>
    <row r="25" spans="1:16" ht="12" customHeight="1">
      <c r="A25" s="76" t="s">
        <v>14</v>
      </c>
      <c r="B25" s="101">
        <v>8845</v>
      </c>
      <c r="C25" s="87">
        <f t="shared" si="7"/>
        <v>2.4997315155523148</v>
      </c>
      <c r="D25" s="75"/>
      <c r="E25" s="101">
        <v>2139</v>
      </c>
      <c r="F25" s="87">
        <f t="shared" si="8"/>
        <v>0.55318345570265159</v>
      </c>
      <c r="G25" s="75"/>
      <c r="H25" s="101">
        <f t="shared" si="9"/>
        <v>-6706</v>
      </c>
      <c r="I25" s="87">
        <f t="shared" si="10"/>
        <v>-75.816845675522899</v>
      </c>
      <c r="J25" s="75"/>
      <c r="K25" s="101">
        <f t="shared" si="11"/>
        <v>-670.6</v>
      </c>
      <c r="L25" s="87">
        <f t="shared" si="12"/>
        <v>-13.233656720380671</v>
      </c>
    </row>
    <row r="26" spans="1:16" ht="6.75" customHeight="1">
      <c r="A26" s="76"/>
      <c r="B26" s="101"/>
      <c r="C26" s="87"/>
      <c r="D26" s="75"/>
      <c r="E26" s="101"/>
      <c r="F26" s="87"/>
      <c r="G26" s="75"/>
      <c r="H26" s="101"/>
      <c r="I26" s="87"/>
      <c r="J26" s="75"/>
      <c r="K26" s="101"/>
      <c r="L26" s="87"/>
    </row>
    <row r="27" spans="1:16" ht="12" customHeight="1">
      <c r="A27" s="275" t="s">
        <v>8</v>
      </c>
      <c r="B27" s="100">
        <f>SUM(B29:B35)</f>
        <v>191738</v>
      </c>
      <c r="C27" s="63">
        <f>(B27/B$7)*100</f>
        <v>54.188074768679449</v>
      </c>
      <c r="D27" s="278"/>
      <c r="E27" s="100">
        <f>SUM(E29:E35)</f>
        <v>197285</v>
      </c>
      <c r="F27" s="73">
        <f>(E27/$E$7)*100</f>
        <v>51.021410966946057</v>
      </c>
      <c r="G27" s="278"/>
      <c r="H27" s="100">
        <f>E27-B27</f>
        <v>5547</v>
      </c>
      <c r="I27" s="73">
        <f>((E27/B27)-1)*100</f>
        <v>2.8930102535752011</v>
      </c>
      <c r="J27" s="278"/>
      <c r="K27" s="100">
        <f>H27/10</f>
        <v>554.70000000000005</v>
      </c>
      <c r="L27" s="63">
        <f>+(((E27/B27)^(1/10))-1)*100</f>
        <v>0.2856023383963624</v>
      </c>
      <c r="O27" s="288"/>
    </row>
    <row r="28" spans="1:16" ht="2.25" customHeight="1">
      <c r="A28" s="17"/>
      <c r="B28" s="8"/>
      <c r="C28" s="9"/>
      <c r="D28" s="10"/>
      <c r="E28" s="8"/>
      <c r="F28" s="9"/>
      <c r="G28" s="10"/>
      <c r="H28" s="8"/>
      <c r="I28" s="9"/>
      <c r="J28" s="10"/>
      <c r="K28" s="8"/>
      <c r="L28" s="3"/>
    </row>
    <row r="29" spans="1:16" ht="12" customHeight="1">
      <c r="A29" s="54" t="s">
        <v>9</v>
      </c>
      <c r="B29" s="52">
        <v>8539</v>
      </c>
      <c r="C29" s="36">
        <f t="shared" ref="C29:C35" si="13">(B29/B$7)*100</f>
        <v>2.413251261876904</v>
      </c>
      <c r="D29" s="38"/>
      <c r="E29" s="52">
        <v>23296</v>
      </c>
      <c r="F29" s="36">
        <f t="shared" ref="F29:F35" si="14">(E29/E$7)*100</f>
        <v>6.0247600673440731</v>
      </c>
      <c r="G29" s="38"/>
      <c r="H29" s="15">
        <f t="shared" ref="H29:H35" si="15">E29-B29</f>
        <v>14757</v>
      </c>
      <c r="I29" s="37">
        <f t="shared" ref="I29:I35" si="16">((E29/B29)-1)*100</f>
        <v>172.81883124487643</v>
      </c>
      <c r="J29" s="43"/>
      <c r="K29" s="52">
        <f t="shared" ref="K29:K35" si="17">H29/10</f>
        <v>1475.7</v>
      </c>
      <c r="L29" s="37">
        <f t="shared" ref="L29:L35" si="18">+(((E29/B29)^(1/10))-1)*100</f>
        <v>10.557302664940815</v>
      </c>
    </row>
    <row r="30" spans="1:16" ht="23.25" customHeight="1">
      <c r="A30" s="42" t="s">
        <v>172</v>
      </c>
      <c r="B30" s="52">
        <v>9369</v>
      </c>
      <c r="C30" s="36">
        <f t="shared" si="13"/>
        <v>2.6478218845912536</v>
      </c>
      <c r="D30" s="38"/>
      <c r="E30" s="52">
        <v>19343</v>
      </c>
      <c r="F30" s="36">
        <f t="shared" si="14"/>
        <v>5.0024439381282795</v>
      </c>
      <c r="G30" s="38"/>
      <c r="H30" s="52">
        <f t="shared" si="15"/>
        <v>9974</v>
      </c>
      <c r="I30" s="37">
        <f t="shared" si="16"/>
        <v>106.45746611164478</v>
      </c>
      <c r="J30" s="43"/>
      <c r="K30" s="52">
        <f t="shared" si="17"/>
        <v>997.4</v>
      </c>
      <c r="L30" s="37">
        <f t="shared" si="18"/>
        <v>7.5184659379848862</v>
      </c>
    </row>
    <row r="31" spans="1:16" ht="12" customHeight="1">
      <c r="A31" s="54" t="s">
        <v>10</v>
      </c>
      <c r="B31" s="52">
        <v>6153</v>
      </c>
      <c r="C31" s="36">
        <f t="shared" si="13"/>
        <v>1.7389313753751718</v>
      </c>
      <c r="D31" s="38"/>
      <c r="E31" s="52">
        <v>20310</v>
      </c>
      <c r="F31" s="36">
        <f t="shared" si="14"/>
        <v>5.2525273423659913</v>
      </c>
      <c r="G31" s="38"/>
      <c r="H31" s="52">
        <f t="shared" si="15"/>
        <v>14157</v>
      </c>
      <c r="I31" s="37">
        <f t="shared" si="16"/>
        <v>230.08288639687956</v>
      </c>
      <c r="J31" s="38"/>
      <c r="K31" s="52">
        <f t="shared" si="17"/>
        <v>1415.7</v>
      </c>
      <c r="L31" s="37">
        <f t="shared" si="18"/>
        <v>12.684011903469173</v>
      </c>
    </row>
    <row r="32" spans="1:16" ht="12" customHeight="1">
      <c r="A32" s="54" t="s">
        <v>11</v>
      </c>
      <c r="B32" s="52">
        <v>898</v>
      </c>
      <c r="C32" s="36">
        <f t="shared" si="13"/>
        <v>0.25378845686444079</v>
      </c>
      <c r="D32" s="38"/>
      <c r="E32" s="52">
        <v>245</v>
      </c>
      <c r="F32" s="36">
        <f t="shared" si="14"/>
        <v>6.3361358881322882E-2</v>
      </c>
      <c r="G32" s="38"/>
      <c r="H32" s="52">
        <f t="shared" si="15"/>
        <v>-653</v>
      </c>
      <c r="I32" s="37">
        <f t="shared" si="16"/>
        <v>-72.717149220489972</v>
      </c>
      <c r="J32" s="38"/>
      <c r="K32" s="52">
        <f t="shared" si="17"/>
        <v>-65.3</v>
      </c>
      <c r="L32" s="37">
        <f t="shared" si="18"/>
        <v>-12.180901460755466</v>
      </c>
    </row>
    <row r="33" spans="1:17" ht="12" customHeight="1">
      <c r="A33" s="54" t="s">
        <v>12</v>
      </c>
      <c r="B33" s="52">
        <v>86193</v>
      </c>
      <c r="C33" s="36">
        <f t="shared" si="13"/>
        <v>24.359452630864972</v>
      </c>
      <c r="D33" s="38"/>
      <c r="E33" s="52">
        <v>102374</v>
      </c>
      <c r="F33" s="36">
        <f t="shared" si="14"/>
        <v>26.475737771904278</v>
      </c>
      <c r="G33" s="38"/>
      <c r="H33" s="52">
        <f t="shared" si="15"/>
        <v>16181</v>
      </c>
      <c r="I33" s="37">
        <f t="shared" si="16"/>
        <v>18.772986205376306</v>
      </c>
      <c r="J33" s="38"/>
      <c r="K33" s="52">
        <f t="shared" si="17"/>
        <v>1618.1</v>
      </c>
      <c r="L33" s="37">
        <f t="shared" si="18"/>
        <v>1.7353228366181472</v>
      </c>
    </row>
    <row r="34" spans="1:17" ht="12" customHeight="1">
      <c r="A34" s="54" t="s">
        <v>13</v>
      </c>
      <c r="B34" s="52">
        <v>70312</v>
      </c>
      <c r="C34" s="36">
        <f t="shared" si="13"/>
        <v>19.871240511194387</v>
      </c>
      <c r="D34" s="38"/>
      <c r="E34" s="52">
        <v>29832</v>
      </c>
      <c r="F34" s="36">
        <f t="shared" si="14"/>
        <v>7.7150859516229557</v>
      </c>
      <c r="G34" s="38"/>
      <c r="H34" s="52">
        <f t="shared" si="15"/>
        <v>-40480</v>
      </c>
      <c r="I34" s="37">
        <f t="shared" si="16"/>
        <v>-57.571964956195245</v>
      </c>
      <c r="J34" s="38"/>
      <c r="K34" s="52">
        <f t="shared" si="17"/>
        <v>-4048</v>
      </c>
      <c r="L34" s="37">
        <f t="shared" si="18"/>
        <v>-8.2163568873777511</v>
      </c>
    </row>
    <row r="35" spans="1:17" ht="12" customHeight="1">
      <c r="A35" s="54" t="s">
        <v>14</v>
      </c>
      <c r="B35" s="52">
        <v>10274</v>
      </c>
      <c r="C35" s="36">
        <f t="shared" si="13"/>
        <v>2.9035886479123212</v>
      </c>
      <c r="D35" s="38"/>
      <c r="E35" s="52">
        <v>1885</v>
      </c>
      <c r="F35" s="36">
        <f t="shared" si="14"/>
        <v>0.48749453669915771</v>
      </c>
      <c r="G35" s="38"/>
      <c r="H35" s="52">
        <f t="shared" si="15"/>
        <v>-8389</v>
      </c>
      <c r="I35" s="37">
        <f t="shared" si="16"/>
        <v>-81.652715592758412</v>
      </c>
      <c r="J35" s="38"/>
      <c r="K35" s="52">
        <f t="shared" si="17"/>
        <v>-838.9</v>
      </c>
      <c r="L35" s="37">
        <f t="shared" si="18"/>
        <v>-15.597136827307256</v>
      </c>
    </row>
    <row r="36" spans="1:17" ht="5.0999999999999996" customHeight="1">
      <c r="A36" s="45"/>
      <c r="B36" s="58"/>
      <c r="C36" s="57"/>
      <c r="D36" s="58"/>
      <c r="E36" s="58"/>
      <c r="F36" s="58"/>
      <c r="G36" s="58"/>
      <c r="H36" s="58"/>
      <c r="I36" s="58"/>
      <c r="J36" s="58"/>
      <c r="K36" s="58"/>
      <c r="L36" s="58"/>
    </row>
    <row r="37" spans="1:17" ht="11.1" customHeight="1">
      <c r="A37" s="398" t="s">
        <v>15</v>
      </c>
      <c r="B37" s="398"/>
      <c r="C37" s="398"/>
      <c r="D37" s="398"/>
      <c r="E37" s="398"/>
      <c r="F37" s="398"/>
      <c r="G37" s="398"/>
      <c r="H37" s="398"/>
      <c r="I37" s="13"/>
      <c r="J37" s="5"/>
      <c r="K37" s="5"/>
      <c r="L37" s="5"/>
    </row>
    <row r="38" spans="1:17" ht="11.1" customHeight="1">
      <c r="A38" s="388" t="s">
        <v>39</v>
      </c>
      <c r="B38" s="388"/>
      <c r="C38" s="388"/>
      <c r="D38" s="388"/>
      <c r="E38" s="388"/>
      <c r="F38" s="388"/>
      <c r="G38" s="388"/>
      <c r="H38" s="388"/>
      <c r="I38" s="388"/>
      <c r="J38" s="388"/>
      <c r="K38" s="388"/>
      <c r="L38" s="388"/>
    </row>
    <row r="39" spans="1:17" ht="4.5" customHeight="1">
      <c r="A39" s="32"/>
      <c r="B39" s="6"/>
      <c r="C39" s="6"/>
      <c r="D39" s="6"/>
      <c r="E39" s="6"/>
      <c r="F39" s="6"/>
      <c r="G39" s="6"/>
      <c r="H39" s="6"/>
      <c r="I39" s="5"/>
      <c r="J39" s="5"/>
      <c r="K39" s="5"/>
      <c r="L39" s="5"/>
    </row>
    <row r="40" spans="1:17" ht="12.75" customHeight="1">
      <c r="A40" s="397" t="s">
        <v>209</v>
      </c>
      <c r="B40" s="397"/>
      <c r="C40" s="397"/>
      <c r="D40" s="397"/>
      <c r="E40" s="397"/>
      <c r="F40" s="397"/>
      <c r="G40" s="397"/>
      <c r="H40" s="397"/>
      <c r="I40" s="397"/>
      <c r="J40" s="397"/>
      <c r="K40" s="397"/>
      <c r="L40" s="397"/>
    </row>
    <row r="41" spans="1:17" ht="12" customHeight="1">
      <c r="A41" s="399" t="s">
        <v>190</v>
      </c>
      <c r="B41" s="399"/>
      <c r="C41" s="399"/>
      <c r="D41" s="400"/>
      <c r="E41" s="400"/>
      <c r="F41" s="64"/>
      <c r="G41" s="64"/>
      <c r="H41" s="64"/>
      <c r="I41" s="64"/>
      <c r="J41" s="23"/>
    </row>
    <row r="42" spans="1:17" ht="5.0999999999999996" customHeight="1">
      <c r="A42" s="236"/>
      <c r="B42" s="236"/>
      <c r="C42" s="236"/>
      <c r="D42" s="237"/>
      <c r="E42" s="237"/>
      <c r="F42" s="64"/>
      <c r="G42" s="64"/>
      <c r="H42" s="64"/>
      <c r="I42" s="64"/>
      <c r="J42" s="23"/>
    </row>
    <row r="43" spans="1:17" ht="12.75" customHeight="1">
      <c r="A43" s="391" t="s">
        <v>222</v>
      </c>
      <c r="B43" s="401">
        <v>2016</v>
      </c>
      <c r="C43" s="394">
        <v>2017</v>
      </c>
      <c r="D43" s="394"/>
      <c r="E43" s="394">
        <v>2018</v>
      </c>
      <c r="F43" s="394">
        <v>2019</v>
      </c>
      <c r="G43" s="394"/>
      <c r="H43" s="394">
        <v>2020</v>
      </c>
      <c r="I43" s="394">
        <v>2021</v>
      </c>
      <c r="J43" s="327"/>
      <c r="K43" s="394">
        <v>2022</v>
      </c>
      <c r="L43" s="394">
        <v>2023</v>
      </c>
      <c r="N43" s="281"/>
      <c r="O43" s="290"/>
      <c r="P43" s="290"/>
      <c r="Q43" s="266"/>
    </row>
    <row r="44" spans="1:17" ht="12.75" customHeight="1">
      <c r="A44" s="392"/>
      <c r="B44" s="402"/>
      <c r="C44" s="395"/>
      <c r="D44" s="395"/>
      <c r="E44" s="395"/>
      <c r="F44" s="395"/>
      <c r="G44" s="395"/>
      <c r="H44" s="395"/>
      <c r="I44" s="395"/>
      <c r="J44" s="328"/>
      <c r="K44" s="395"/>
      <c r="L44" s="395"/>
      <c r="N44" s="263"/>
      <c r="Q44" s="267"/>
    </row>
    <row r="45" spans="1:17" ht="5.0999999999999996" customHeight="1">
      <c r="A45" s="331"/>
      <c r="B45" s="352"/>
      <c r="C45" s="349"/>
      <c r="D45" s="349"/>
      <c r="E45" s="349"/>
      <c r="F45" s="349"/>
      <c r="G45" s="349"/>
      <c r="H45" s="349"/>
      <c r="I45" s="349"/>
      <c r="J45" s="353"/>
      <c r="K45" s="349"/>
      <c r="L45" s="349"/>
      <c r="N45" s="263"/>
      <c r="Q45" s="267"/>
    </row>
    <row r="46" spans="1:17" ht="12.75" customHeight="1">
      <c r="A46" s="61" t="s">
        <v>186</v>
      </c>
      <c r="B46" s="350">
        <v>88.979577257959079</v>
      </c>
      <c r="C46" s="350">
        <v>90.093923487204705</v>
      </c>
      <c r="D46" s="350"/>
      <c r="E46" s="350">
        <v>91.208269716450403</v>
      </c>
      <c r="F46" s="350">
        <v>90.635523421237707</v>
      </c>
      <c r="G46" s="350"/>
      <c r="H46" s="351">
        <v>91.3</v>
      </c>
      <c r="I46" s="351">
        <v>90.558160331100623</v>
      </c>
      <c r="J46" s="350">
        <v>90.404519769520107</v>
      </c>
      <c r="K46" s="351">
        <v>90.1</v>
      </c>
      <c r="L46" s="351">
        <v>90.1</v>
      </c>
    </row>
    <row r="47" spans="1:17" ht="12.75" customHeight="1">
      <c r="A47" s="76" t="s">
        <v>1</v>
      </c>
      <c r="B47" s="230">
        <v>65.775669557750533</v>
      </c>
      <c r="C47" s="230">
        <v>65.442626965585902</v>
      </c>
      <c r="D47" s="230"/>
      <c r="E47" s="230">
        <v>68.254833514680726</v>
      </c>
      <c r="F47" s="230">
        <v>70.809478729898942</v>
      </c>
      <c r="H47" s="192">
        <v>76.5</v>
      </c>
      <c r="I47" s="268">
        <v>76.147883612595663</v>
      </c>
      <c r="J47" s="230">
        <v>68.254833514680726</v>
      </c>
      <c r="K47" s="268">
        <v>80.5</v>
      </c>
      <c r="L47" s="268">
        <v>81.599999999999994</v>
      </c>
    </row>
    <row r="48" spans="1:17" ht="5.0999999999999996" customHeight="1">
      <c r="A48" s="233"/>
      <c r="B48" s="231"/>
      <c r="C48" s="232"/>
      <c r="D48" s="232"/>
      <c r="E48" s="232"/>
      <c r="F48" s="232"/>
      <c r="G48" s="232"/>
      <c r="H48" s="232"/>
      <c r="I48" s="232"/>
      <c r="J48" s="232"/>
      <c r="K48" s="200"/>
      <c r="L48" s="200"/>
    </row>
    <row r="49" spans="1:18" ht="9" customHeight="1">
      <c r="A49" s="389" t="s">
        <v>234</v>
      </c>
      <c r="B49" s="389"/>
      <c r="C49" s="389"/>
      <c r="D49" s="389"/>
      <c r="E49" s="389"/>
      <c r="F49" s="389"/>
      <c r="G49" s="389"/>
      <c r="H49" s="389"/>
      <c r="I49" s="389"/>
      <c r="J49" s="389"/>
      <c r="K49" s="389"/>
      <c r="L49" s="389"/>
    </row>
    <row r="50" spans="1:18" ht="9" customHeight="1">
      <c r="A50" s="356" t="s">
        <v>235</v>
      </c>
      <c r="B50" s="356"/>
      <c r="C50" s="356"/>
      <c r="D50" s="356"/>
      <c r="E50" s="356"/>
      <c r="F50" s="356"/>
      <c r="G50" s="356"/>
      <c r="H50" s="356"/>
      <c r="I50" s="356"/>
      <c r="J50" s="356"/>
      <c r="K50" s="356"/>
      <c r="L50" s="356"/>
    </row>
    <row r="51" spans="1:18" ht="11.1" customHeight="1">
      <c r="A51" s="191" t="s">
        <v>162</v>
      </c>
      <c r="B51" s="64"/>
      <c r="C51" s="64"/>
      <c r="D51" s="64"/>
      <c r="E51" s="64"/>
      <c r="F51" s="64"/>
      <c r="G51" s="64"/>
      <c r="H51" s="64"/>
      <c r="I51" s="64"/>
      <c r="J51" s="50"/>
      <c r="L51" s="192"/>
    </row>
    <row r="52" spans="1:18" ht="8.25" customHeight="1">
      <c r="A52" s="50"/>
      <c r="B52" s="50"/>
      <c r="C52" s="50"/>
      <c r="D52" s="50"/>
      <c r="E52" s="50"/>
      <c r="F52" s="50"/>
      <c r="G52" s="50"/>
      <c r="H52" s="50"/>
      <c r="I52" s="50"/>
      <c r="J52" s="50"/>
      <c r="L52" s="192"/>
    </row>
    <row r="53" spans="1:18" ht="15.75" customHeight="1">
      <c r="A53" s="359" t="s">
        <v>197</v>
      </c>
      <c r="B53" s="359"/>
      <c r="C53" s="359"/>
      <c r="D53" s="359"/>
      <c r="E53" s="359"/>
      <c r="F53" s="359"/>
      <c r="G53" s="359"/>
      <c r="H53" s="359"/>
      <c r="I53" s="359"/>
      <c r="J53" s="359"/>
      <c r="K53" s="359"/>
      <c r="L53" s="359"/>
    </row>
    <row r="54" spans="1:18" ht="12.75" customHeight="1">
      <c r="A54" s="390" t="s">
        <v>210</v>
      </c>
      <c r="B54" s="390"/>
      <c r="C54" s="390"/>
      <c r="D54" s="390"/>
      <c r="E54" s="390"/>
      <c r="F54" s="390"/>
      <c r="G54" s="390"/>
      <c r="H54" s="390"/>
      <c r="I54" s="390"/>
      <c r="J54" s="390"/>
      <c r="K54" s="390"/>
      <c r="L54" s="390"/>
    </row>
    <row r="55" spans="1:18" ht="11.25" customHeight="1">
      <c r="A55" s="399" t="s">
        <v>190</v>
      </c>
      <c r="B55" s="399"/>
      <c r="C55" s="399"/>
      <c r="D55" s="400"/>
      <c r="E55" s="400"/>
      <c r="J55" s="50"/>
      <c r="L55" s="192"/>
    </row>
    <row r="56" spans="1:18" ht="5.0999999999999996" customHeight="1">
      <c r="J56" s="50"/>
      <c r="L56" s="192"/>
    </row>
    <row r="57" spans="1:18" ht="12.75" customHeight="1">
      <c r="A57" s="310" t="s">
        <v>222</v>
      </c>
      <c r="B57" s="90">
        <v>2016</v>
      </c>
      <c r="C57" s="90">
        <v>2017</v>
      </c>
      <c r="D57" s="90"/>
      <c r="E57" s="90">
        <v>2018</v>
      </c>
      <c r="F57" s="90">
        <v>2019</v>
      </c>
      <c r="G57" s="90"/>
      <c r="H57" s="90">
        <v>2020</v>
      </c>
      <c r="I57" s="90">
        <v>2021</v>
      </c>
      <c r="J57" s="235"/>
      <c r="K57" s="90">
        <v>2022</v>
      </c>
      <c r="L57" s="90">
        <v>2023</v>
      </c>
      <c r="N57" s="281"/>
      <c r="O57" s="290"/>
      <c r="P57" s="290"/>
      <c r="Q57" s="266"/>
    </row>
    <row r="58" spans="1:18" ht="5.0999999999999996" customHeight="1">
      <c r="A58" s="91"/>
      <c r="B58" s="92"/>
      <c r="C58" s="66"/>
      <c r="D58" s="67"/>
      <c r="E58" s="66"/>
      <c r="F58" s="206"/>
      <c r="G58" s="67"/>
      <c r="H58" s="206"/>
      <c r="I58" s="206"/>
      <c r="J58" s="229"/>
      <c r="L58" s="71"/>
    </row>
    <row r="59" spans="1:18" ht="12.75" customHeight="1">
      <c r="A59" s="61" t="s">
        <v>186</v>
      </c>
      <c r="B59" s="250">
        <v>73.707055571817278</v>
      </c>
      <c r="C59" s="250">
        <v>74.307328148163066</v>
      </c>
      <c r="D59" s="251"/>
      <c r="E59" s="250">
        <v>76.602260196150752</v>
      </c>
      <c r="F59" s="250">
        <v>77.045177342139738</v>
      </c>
      <c r="G59" s="250"/>
      <c r="H59" s="250">
        <v>76.49745062644736</v>
      </c>
      <c r="I59" s="250">
        <v>76.348619249318361</v>
      </c>
      <c r="J59" s="252"/>
      <c r="K59" s="250">
        <v>77.400000000000006</v>
      </c>
      <c r="L59" s="250">
        <v>79</v>
      </c>
      <c r="N59" s="263"/>
      <c r="Q59" s="267"/>
    </row>
    <row r="60" spans="1:18" ht="12.75" customHeight="1">
      <c r="A60" s="76" t="s">
        <v>1</v>
      </c>
      <c r="B60" s="253">
        <v>54.099929859907292</v>
      </c>
      <c r="C60" s="253">
        <v>53.853253931671887</v>
      </c>
      <c r="D60" s="253"/>
      <c r="E60" s="253">
        <v>57.287243799170149</v>
      </c>
      <c r="F60" s="253">
        <v>56.51919543305749</v>
      </c>
      <c r="G60" s="253"/>
      <c r="H60" s="253">
        <v>59.728860306124929</v>
      </c>
      <c r="I60" s="253">
        <v>58.243700435445831</v>
      </c>
      <c r="J60" s="253"/>
      <c r="K60" s="253">
        <v>61.2</v>
      </c>
      <c r="L60" s="253">
        <v>64.400000000000006</v>
      </c>
    </row>
    <row r="61" spans="1:18" ht="5.0999999999999996" customHeight="1">
      <c r="A61" s="77"/>
      <c r="B61" s="89"/>
      <c r="C61" s="95"/>
      <c r="D61" s="94"/>
      <c r="E61" s="95"/>
      <c r="F61" s="95"/>
      <c r="G61" s="94"/>
      <c r="H61" s="95"/>
      <c r="I61" s="95"/>
      <c r="J61" s="200"/>
      <c r="K61" s="95"/>
      <c r="L61" s="95"/>
    </row>
    <row r="62" spans="1:18" s="50" customFormat="1" ht="12" customHeight="1">
      <c r="A62" s="386" t="s">
        <v>162</v>
      </c>
      <c r="B62" s="386"/>
      <c r="C62" s="386"/>
      <c r="D62" s="386"/>
      <c r="E62" s="386"/>
      <c r="F62" s="386"/>
      <c r="G62" s="386"/>
      <c r="H62" s="386"/>
      <c r="I62" s="386"/>
      <c r="J62" s="386"/>
      <c r="K62" s="386"/>
      <c r="L62" s="386"/>
    </row>
    <row r="63" spans="1:18" ht="5.25" customHeight="1">
      <c r="A63" s="227"/>
      <c r="B63" s="227"/>
      <c r="C63" s="227"/>
      <c r="D63" s="227"/>
      <c r="E63" s="227"/>
      <c r="F63" s="227"/>
      <c r="G63" s="227"/>
      <c r="H63" s="227"/>
      <c r="I63" s="227"/>
      <c r="J63" s="227"/>
      <c r="K63" s="227"/>
      <c r="L63" s="227"/>
    </row>
    <row r="64" spans="1:18" ht="26.1" customHeight="1">
      <c r="A64" s="393" t="s">
        <v>211</v>
      </c>
      <c r="B64" s="393"/>
      <c r="C64" s="393"/>
      <c r="D64" s="393"/>
      <c r="E64" s="393"/>
      <c r="F64" s="393"/>
      <c r="G64" s="393"/>
      <c r="H64" s="393"/>
      <c r="I64" s="393"/>
      <c r="J64" s="393"/>
      <c r="K64" s="393"/>
      <c r="L64" s="393"/>
      <c r="Q64" s="66"/>
      <c r="R64" s="66"/>
    </row>
    <row r="65" spans="1:18" ht="14.25" customHeight="1">
      <c r="A65" s="387" t="s">
        <v>191</v>
      </c>
      <c r="B65" s="387"/>
      <c r="C65" s="387"/>
      <c r="D65" s="387"/>
      <c r="E65" s="387"/>
      <c r="F65" s="387"/>
      <c r="G65" s="387"/>
      <c r="H65" s="387"/>
      <c r="I65" s="387"/>
      <c r="J65" s="207"/>
      <c r="K65" s="207"/>
      <c r="L65" s="207"/>
      <c r="M65" s="396"/>
      <c r="N65" s="396"/>
      <c r="Q65" s="66"/>
      <c r="R65" s="199"/>
    </row>
    <row r="66" spans="1:18" ht="5.0999999999999996" customHeight="1">
      <c r="A66" s="68"/>
      <c r="B66" s="68"/>
      <c r="C66" s="68"/>
      <c r="D66" s="68"/>
      <c r="E66" s="68"/>
      <c r="F66" s="68"/>
      <c r="G66" s="68"/>
      <c r="H66" s="68"/>
      <c r="I66" s="68"/>
      <c r="J66" s="68"/>
      <c r="K66" s="68"/>
      <c r="L66" s="68"/>
      <c r="Q66" s="66"/>
      <c r="R66" s="66"/>
    </row>
    <row r="67" spans="1:18" ht="21.95" customHeight="1">
      <c r="A67" s="310" t="s">
        <v>222</v>
      </c>
      <c r="B67" s="90">
        <v>2016</v>
      </c>
      <c r="C67" s="90">
        <v>2017</v>
      </c>
      <c r="D67" s="90"/>
      <c r="E67" s="90">
        <v>2018</v>
      </c>
      <c r="F67" s="90">
        <v>2019</v>
      </c>
      <c r="G67" s="90"/>
      <c r="H67" s="90">
        <v>2020</v>
      </c>
      <c r="I67" s="90">
        <v>2021</v>
      </c>
      <c r="J67" s="235"/>
      <c r="K67" s="90">
        <v>2022</v>
      </c>
      <c r="L67" s="90">
        <v>2023</v>
      </c>
      <c r="N67" s="291"/>
      <c r="Q67" s="269"/>
      <c r="R67" s="66"/>
    </row>
    <row r="68" spans="1:18" ht="5.0999999999999996" customHeight="1">
      <c r="A68" s="91"/>
      <c r="B68" s="92"/>
      <c r="C68" s="66"/>
      <c r="D68" s="67"/>
      <c r="E68" s="66"/>
      <c r="F68" s="206"/>
      <c r="G68" s="67"/>
      <c r="H68" s="206"/>
      <c r="I68" s="206"/>
      <c r="J68" s="229"/>
      <c r="L68" s="71"/>
      <c r="N68" s="254"/>
      <c r="O68" s="254"/>
      <c r="P68" s="254"/>
      <c r="Q68" s="270"/>
      <c r="R68" s="66"/>
    </row>
    <row r="69" spans="1:18">
      <c r="A69" s="61" t="s">
        <v>186</v>
      </c>
      <c r="B69" s="261">
        <v>94.162022583539439</v>
      </c>
      <c r="C69" s="261">
        <v>94.82297688580735</v>
      </c>
      <c r="D69" s="261"/>
      <c r="E69" s="261">
        <v>95.177740350675407</v>
      </c>
      <c r="F69" s="261">
        <v>95.551360223182016</v>
      </c>
      <c r="G69" s="261">
        <v>84.676049236000054</v>
      </c>
      <c r="H69" s="261">
        <v>96.186823764897454</v>
      </c>
      <c r="I69" s="261">
        <v>95.58457718475438</v>
      </c>
      <c r="J69" s="261"/>
      <c r="K69" s="261">
        <v>95.8</v>
      </c>
      <c r="L69" s="261">
        <v>95.8</v>
      </c>
      <c r="N69" s="292"/>
      <c r="O69" s="292"/>
      <c r="P69" s="292"/>
      <c r="Q69" s="271"/>
      <c r="R69" s="66"/>
    </row>
    <row r="70" spans="1:18">
      <c r="A70" s="76" t="s">
        <v>1</v>
      </c>
      <c r="B70" s="288">
        <v>88.419890003722927</v>
      </c>
      <c r="C70" s="288">
        <v>91.441196188033985</v>
      </c>
      <c r="D70" s="288"/>
      <c r="E70" s="288">
        <v>90.879668144605887</v>
      </c>
      <c r="F70" s="288">
        <v>92.436998327396864</v>
      </c>
      <c r="G70" s="288">
        <v>75.830037109579692</v>
      </c>
      <c r="H70" s="288">
        <v>92.728903783435186</v>
      </c>
      <c r="I70" s="288">
        <v>90.770662255950128</v>
      </c>
      <c r="J70" s="288"/>
      <c r="K70" s="288">
        <v>90</v>
      </c>
      <c r="L70" s="288">
        <v>91.2</v>
      </c>
      <c r="Q70" s="66"/>
      <c r="R70" s="66"/>
    </row>
    <row r="71" spans="1:18" ht="5.0999999999999996" customHeight="1">
      <c r="A71" s="77"/>
      <c r="B71" s="89"/>
      <c r="C71" s="95"/>
      <c r="D71" s="94"/>
      <c r="E71" s="95"/>
      <c r="F71" s="95"/>
      <c r="G71" s="94"/>
      <c r="H71" s="95"/>
      <c r="I71" s="95"/>
      <c r="J71" s="200"/>
      <c r="K71" s="95"/>
      <c r="L71" s="95"/>
      <c r="Q71" s="66"/>
      <c r="R71" s="66"/>
    </row>
    <row r="72" spans="1:18" s="50" customFormat="1" ht="12" customHeight="1">
      <c r="A72" s="386" t="s">
        <v>162</v>
      </c>
      <c r="B72" s="386"/>
      <c r="C72" s="386"/>
      <c r="D72" s="386"/>
      <c r="E72" s="386"/>
      <c r="F72" s="386"/>
      <c r="G72" s="386"/>
      <c r="H72" s="386"/>
      <c r="I72" s="386"/>
      <c r="J72" s="386"/>
      <c r="K72" s="386"/>
      <c r="L72" s="386"/>
      <c r="Q72" s="75"/>
      <c r="R72" s="75"/>
    </row>
    <row r="73" spans="1:18" ht="12.75" customHeight="1">
      <c r="A73" s="50"/>
      <c r="B73" s="50"/>
      <c r="C73" s="50"/>
      <c r="D73" s="50"/>
      <c r="E73" s="50"/>
      <c r="F73" s="50"/>
      <c r="G73" s="50"/>
      <c r="H73" s="50"/>
      <c r="I73" s="50"/>
      <c r="J73" s="50"/>
      <c r="L73" s="192"/>
    </row>
    <row r="74" spans="1:18" ht="12.75" customHeight="1">
      <c r="L74" s="192"/>
    </row>
    <row r="75" spans="1:18" ht="12.75" customHeight="1">
      <c r="L75" s="193"/>
    </row>
    <row r="76" spans="1:18" ht="12.75" customHeight="1">
      <c r="L76" s="192"/>
    </row>
    <row r="77" spans="1:18" ht="12.75" customHeight="1">
      <c r="L77" s="192"/>
    </row>
    <row r="78" spans="1:18" ht="12.75" customHeight="1">
      <c r="L78" s="192"/>
    </row>
    <row r="79" spans="1:18" ht="12.75" customHeight="1">
      <c r="L79" s="192"/>
    </row>
    <row r="80" spans="1:18" ht="12.75" customHeight="1">
      <c r="L80" s="192"/>
    </row>
    <row r="81" spans="12:12" ht="12.75" customHeight="1">
      <c r="L81" s="192"/>
    </row>
    <row r="82" spans="12:12" ht="12.75" customHeight="1">
      <c r="L82" s="192"/>
    </row>
    <row r="83" spans="12:12" ht="12.75" customHeight="1">
      <c r="L83" s="192"/>
    </row>
  </sheetData>
  <mergeCells count="32">
    <mergeCell ref="A1:L1"/>
    <mergeCell ref="A4:A5"/>
    <mergeCell ref="B4:C4"/>
    <mergeCell ref="H4:I4"/>
    <mergeCell ref="L4:L5"/>
    <mergeCell ref="K4:K5"/>
    <mergeCell ref="E4:F4"/>
    <mergeCell ref="M65:N65"/>
    <mergeCell ref="A40:L40"/>
    <mergeCell ref="A37:H37"/>
    <mergeCell ref="A2:L2"/>
    <mergeCell ref="A41:E41"/>
    <mergeCell ref="A55:E55"/>
    <mergeCell ref="A62:L62"/>
    <mergeCell ref="A53:L53"/>
    <mergeCell ref="B43:B44"/>
    <mergeCell ref="C43:C44"/>
    <mergeCell ref="E43:E44"/>
    <mergeCell ref="D43:D44"/>
    <mergeCell ref="F43:F44"/>
    <mergeCell ref="H43:H44"/>
    <mergeCell ref="I43:I44"/>
    <mergeCell ref="K43:K44"/>
    <mergeCell ref="A72:L72"/>
    <mergeCell ref="A65:I65"/>
    <mergeCell ref="A38:L38"/>
    <mergeCell ref="A49:L49"/>
    <mergeCell ref="A54:L54"/>
    <mergeCell ref="A43:A44"/>
    <mergeCell ref="A64:L64"/>
    <mergeCell ref="L43:L44"/>
    <mergeCell ref="G43:G44"/>
  </mergeCells>
  <phoneticPr fontId="13" type="noConversion"/>
  <pageMargins left="0.78740157480314965" right="0.78740157480314965" top="0.98425196850393704" bottom="0.98425196850393704" header="0" footer="0"/>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51"/>
  <sheetViews>
    <sheetView showGridLines="0" zoomScaleNormal="100" workbookViewId="0">
      <selection activeCell="A39" sqref="A39:T39"/>
    </sheetView>
  </sheetViews>
  <sheetFormatPr baseColWidth="10" defaultColWidth="11.19921875" defaultRowHeight="12.75"/>
  <cols>
    <col min="1" max="1" width="25" customWidth="1"/>
    <col min="2" max="3" width="12" hidden="1" customWidth="1"/>
    <col min="4" max="6" width="17.19921875" hidden="1" customWidth="1"/>
    <col min="7" max="8" width="8.59765625" hidden="1" customWidth="1"/>
    <col min="9" max="10" width="9.19921875" hidden="1" customWidth="1"/>
    <col min="11" max="20" width="9.19921875" customWidth="1"/>
  </cols>
  <sheetData>
    <row r="1" spans="1:24" ht="13.5">
      <c r="A1" s="372" t="s">
        <v>204</v>
      </c>
      <c r="B1" s="372"/>
      <c r="C1" s="372"/>
      <c r="D1" s="372"/>
      <c r="E1" s="372"/>
      <c r="F1" s="372"/>
      <c r="G1" s="372"/>
      <c r="H1" s="372"/>
      <c r="I1" s="372"/>
      <c r="J1" s="372"/>
      <c r="K1" s="372"/>
      <c r="L1" s="372"/>
      <c r="M1" s="372"/>
      <c r="N1" s="372"/>
      <c r="O1" s="372"/>
      <c r="P1" s="372"/>
      <c r="Q1" s="372"/>
      <c r="R1" s="372"/>
      <c r="S1" s="372"/>
      <c r="T1" s="372"/>
    </row>
    <row r="2" spans="1:24" ht="5.0999999999999996" customHeight="1">
      <c r="A2" s="69"/>
      <c r="B2" s="69"/>
      <c r="C2" s="69"/>
      <c r="D2" s="69"/>
      <c r="E2" s="69"/>
      <c r="F2" s="69"/>
      <c r="G2" s="69"/>
      <c r="H2" s="69"/>
      <c r="I2" s="69"/>
      <c r="J2" s="69"/>
      <c r="K2" s="69"/>
      <c r="L2" s="69"/>
      <c r="M2" s="69"/>
      <c r="N2" s="69"/>
      <c r="O2" s="5"/>
      <c r="P2" s="199"/>
    </row>
    <row r="3" spans="1:24" ht="24" customHeight="1">
      <c r="A3" s="313" t="s">
        <v>222</v>
      </c>
      <c r="B3" s="195" t="s">
        <v>17</v>
      </c>
      <c r="C3" s="196"/>
      <c r="D3" s="196"/>
      <c r="E3" s="196"/>
      <c r="F3" s="195"/>
      <c r="G3" s="196"/>
      <c r="H3" s="196"/>
      <c r="I3" s="97">
        <v>2012</v>
      </c>
      <c r="J3" s="97">
        <v>2013</v>
      </c>
      <c r="K3" s="97">
        <v>2014</v>
      </c>
      <c r="L3" s="97">
        <v>2015</v>
      </c>
      <c r="M3" s="97">
        <v>2016</v>
      </c>
      <c r="N3" s="97">
        <v>2017</v>
      </c>
      <c r="O3" s="97">
        <v>2018</v>
      </c>
      <c r="P3" s="97">
        <v>2019</v>
      </c>
      <c r="Q3" s="97">
        <v>2020</v>
      </c>
      <c r="R3" s="97">
        <v>2021</v>
      </c>
      <c r="S3" s="97">
        <v>2022</v>
      </c>
      <c r="T3" s="97">
        <v>2023</v>
      </c>
    </row>
    <row r="4" spans="1:24" ht="5.0999999999999996" customHeight="1">
      <c r="A4" s="295"/>
      <c r="B4" s="296"/>
      <c r="C4" s="20"/>
      <c r="D4" s="20"/>
      <c r="E4" s="20"/>
      <c r="F4" s="20"/>
      <c r="G4" s="20"/>
      <c r="H4" s="20"/>
      <c r="I4" s="20"/>
      <c r="J4" s="20"/>
      <c r="K4" s="20"/>
      <c r="L4" s="20"/>
      <c r="M4" s="20"/>
      <c r="N4" s="20"/>
      <c r="O4" s="20"/>
      <c r="P4" s="20"/>
    </row>
    <row r="5" spans="1:24" ht="18" customHeight="1">
      <c r="A5" s="61" t="s">
        <v>186</v>
      </c>
      <c r="B5" s="297">
        <f t="shared" ref="B5:F5" si="0">SUM(B6:B6)</f>
        <v>7280</v>
      </c>
      <c r="C5" s="297">
        <f t="shared" si="0"/>
        <v>8591</v>
      </c>
      <c r="D5" s="297">
        <f t="shared" si="0"/>
        <v>11968</v>
      </c>
      <c r="E5" s="297">
        <f t="shared" si="0"/>
        <v>8066</v>
      </c>
      <c r="F5" s="297">
        <f t="shared" si="0"/>
        <v>16713</v>
      </c>
      <c r="G5" s="297">
        <v>133288</v>
      </c>
      <c r="H5" s="297">
        <v>84721</v>
      </c>
      <c r="I5" s="297">
        <v>94344</v>
      </c>
      <c r="J5" s="297">
        <v>84018</v>
      </c>
      <c r="K5" s="297">
        <v>102053</v>
      </c>
      <c r="L5" s="297">
        <v>63231</v>
      </c>
      <c r="M5" s="297">
        <v>47372</v>
      </c>
      <c r="N5" s="297">
        <v>52216</v>
      </c>
      <c r="O5" s="297">
        <v>49258</v>
      </c>
      <c r="P5" s="298">
        <v>12318</v>
      </c>
      <c r="Q5" s="298">
        <v>1989</v>
      </c>
      <c r="R5" s="298">
        <v>8779</v>
      </c>
      <c r="S5" s="298">
        <v>55192</v>
      </c>
      <c r="T5" s="298">
        <v>52037</v>
      </c>
      <c r="U5" s="19"/>
      <c r="W5" s="293"/>
      <c r="X5" s="293"/>
    </row>
    <row r="6" spans="1:24" ht="18" customHeight="1">
      <c r="A6" s="299" t="s">
        <v>1</v>
      </c>
      <c r="B6" s="300">
        <v>7280</v>
      </c>
      <c r="C6" s="301">
        <v>8591</v>
      </c>
      <c r="D6" s="300">
        <v>11968</v>
      </c>
      <c r="E6" s="300">
        <v>8066</v>
      </c>
      <c r="F6" s="300">
        <v>16713</v>
      </c>
      <c r="G6" s="300">
        <v>10027</v>
      </c>
      <c r="H6" s="300">
        <v>7394</v>
      </c>
      <c r="I6" s="302">
        <v>4808</v>
      </c>
      <c r="J6" s="302">
        <v>7777</v>
      </c>
      <c r="K6" s="302">
        <v>5215</v>
      </c>
      <c r="L6" s="293">
        <v>6123</v>
      </c>
      <c r="M6" s="240">
        <v>5515</v>
      </c>
      <c r="N6" s="293">
        <v>6590</v>
      </c>
      <c r="O6" s="293">
        <v>4349</v>
      </c>
      <c r="P6" s="240">
        <v>499</v>
      </c>
      <c r="Q6" s="300" t="s">
        <v>2</v>
      </c>
      <c r="R6" s="300" t="s">
        <v>180</v>
      </c>
      <c r="S6" s="300" t="s">
        <v>180</v>
      </c>
      <c r="T6" s="300">
        <v>267</v>
      </c>
      <c r="U6" s="294"/>
    </row>
    <row r="7" spans="1:24" ht="18" customHeight="1">
      <c r="A7" s="299" t="s">
        <v>37</v>
      </c>
      <c r="B7" s="300"/>
      <c r="C7" s="301"/>
      <c r="D7" s="300"/>
      <c r="E7" s="300"/>
      <c r="F7" s="300"/>
      <c r="G7" s="300">
        <f>+G5-G6</f>
        <v>123261</v>
      </c>
      <c r="H7" s="300">
        <f t="shared" ref="H7:O7" si="1">+H5-H6</f>
        <v>77327</v>
      </c>
      <c r="I7" s="300">
        <f t="shared" si="1"/>
        <v>89536</v>
      </c>
      <c r="J7" s="300">
        <f t="shared" si="1"/>
        <v>76241</v>
      </c>
      <c r="K7" s="300">
        <f t="shared" si="1"/>
        <v>96838</v>
      </c>
      <c r="L7" s="300">
        <f t="shared" si="1"/>
        <v>57108</v>
      </c>
      <c r="M7" s="300">
        <f t="shared" si="1"/>
        <v>41857</v>
      </c>
      <c r="N7" s="300">
        <f t="shared" si="1"/>
        <v>45626</v>
      </c>
      <c r="O7" s="300">
        <f t="shared" si="1"/>
        <v>44909</v>
      </c>
      <c r="P7" s="300">
        <f>+P5-P6</f>
        <v>11819</v>
      </c>
      <c r="Q7" s="300">
        <f>Q5</f>
        <v>1989</v>
      </c>
      <c r="R7" s="300">
        <v>8779</v>
      </c>
      <c r="S7" s="300">
        <v>55192</v>
      </c>
      <c r="T7" s="300">
        <v>55192</v>
      </c>
    </row>
    <row r="8" spans="1:24" ht="5.0999999999999996" customHeight="1">
      <c r="A8" s="303"/>
      <c r="B8" s="304"/>
      <c r="C8" s="305"/>
      <c r="D8" s="305"/>
      <c r="E8" s="305"/>
      <c r="F8" s="305"/>
      <c r="G8" s="305"/>
      <c r="H8" s="305"/>
      <c r="I8" s="305"/>
      <c r="J8" s="305"/>
      <c r="K8" s="305"/>
      <c r="L8" s="306"/>
      <c r="M8" s="306"/>
      <c r="N8" s="306"/>
      <c r="O8" s="306"/>
      <c r="P8" s="306"/>
      <c r="Q8" s="306"/>
      <c r="R8" s="306"/>
      <c r="S8" s="306"/>
      <c r="T8" s="306"/>
    </row>
    <row r="9" spans="1:24" ht="15" customHeight="1">
      <c r="A9" s="407" t="s">
        <v>181</v>
      </c>
      <c r="B9" s="407"/>
      <c r="C9" s="407"/>
      <c r="D9" s="407"/>
      <c r="E9" s="407"/>
      <c r="F9" s="407"/>
      <c r="G9" s="407"/>
      <c r="H9" s="407"/>
      <c r="I9" s="407"/>
      <c r="J9" s="407"/>
      <c r="K9" s="407"/>
      <c r="L9" s="407"/>
      <c r="M9" s="407"/>
      <c r="N9" s="407"/>
      <c r="O9" s="407"/>
      <c r="P9" s="407"/>
      <c r="Q9" s="407"/>
      <c r="R9" s="407"/>
      <c r="S9" s="407"/>
      <c r="T9" s="407"/>
    </row>
    <row r="10" spans="1:24">
      <c r="A10" s="234"/>
      <c r="B10" s="234"/>
      <c r="C10" s="234"/>
      <c r="D10" s="234"/>
      <c r="E10" s="234"/>
      <c r="F10" s="234"/>
      <c r="G10" s="234"/>
      <c r="H10" s="234"/>
      <c r="I10" s="234"/>
      <c r="J10" s="234"/>
      <c r="K10" s="234"/>
      <c r="L10" s="234"/>
      <c r="M10" s="234"/>
      <c r="N10" s="234"/>
      <c r="O10" s="21"/>
      <c r="P10" s="194"/>
    </row>
    <row r="11" spans="1:24" ht="14.1" customHeight="1">
      <c r="A11" s="372" t="s">
        <v>193</v>
      </c>
      <c r="B11" s="372"/>
      <c r="C11" s="372"/>
      <c r="D11" s="372"/>
      <c r="E11" s="372"/>
      <c r="F11" s="372"/>
      <c r="G11" s="372"/>
      <c r="H11" s="372"/>
      <c r="I11" s="372"/>
      <c r="J11" s="372"/>
      <c r="K11" s="372"/>
      <c r="L11" s="372"/>
      <c r="M11" s="372"/>
      <c r="N11" s="372"/>
      <c r="O11" s="372"/>
      <c r="P11" s="372"/>
      <c r="Q11" s="372"/>
      <c r="R11" s="372"/>
      <c r="S11" s="372"/>
      <c r="T11" s="372"/>
    </row>
    <row r="12" spans="1:24" ht="14.1" customHeight="1">
      <c r="A12" s="405" t="s">
        <v>240</v>
      </c>
      <c r="B12" s="405"/>
      <c r="C12" s="405"/>
      <c r="D12" s="405"/>
      <c r="E12" s="405"/>
      <c r="F12" s="405"/>
      <c r="G12" s="405"/>
      <c r="H12" s="405"/>
      <c r="I12" s="405"/>
      <c r="J12" s="405"/>
      <c r="K12" s="405"/>
      <c r="L12" s="405"/>
      <c r="M12" s="405"/>
      <c r="N12" s="405"/>
      <c r="O12" s="405"/>
      <c r="P12" s="405"/>
      <c r="Q12" s="405"/>
      <c r="R12" s="405"/>
      <c r="S12" s="405"/>
      <c r="T12" s="405"/>
    </row>
    <row r="13" spans="1:24" ht="12" customHeight="1">
      <c r="A13" s="414" t="s">
        <v>192</v>
      </c>
      <c r="B13" s="409"/>
      <c r="C13" s="409"/>
      <c r="D13" s="409"/>
      <c r="E13" s="409"/>
      <c r="F13" s="409"/>
      <c r="G13" s="409"/>
      <c r="H13" s="409"/>
      <c r="I13" s="409"/>
      <c r="J13" s="409"/>
      <c r="K13" s="409"/>
      <c r="L13" s="409"/>
      <c r="M13" s="409"/>
      <c r="N13" s="409"/>
      <c r="O13" s="409"/>
    </row>
    <row r="14" spans="1:24" ht="5.0999999999999996" customHeight="1">
      <c r="A14" s="1"/>
    </row>
    <row r="15" spans="1:24" ht="15.95" customHeight="1">
      <c r="A15" s="332" t="s">
        <v>222</v>
      </c>
      <c r="B15" s="195">
        <v>2003</v>
      </c>
      <c r="C15" s="196">
        <v>2004</v>
      </c>
      <c r="D15" s="196">
        <v>2005</v>
      </c>
      <c r="E15" s="196">
        <v>2006</v>
      </c>
      <c r="F15" s="244">
        <v>2007</v>
      </c>
      <c r="G15" s="196">
        <v>2010</v>
      </c>
      <c r="H15" s="196">
        <v>2011</v>
      </c>
      <c r="I15" s="196">
        <v>2012</v>
      </c>
      <c r="J15" s="196">
        <v>2013</v>
      </c>
      <c r="K15" s="196">
        <v>2014</v>
      </c>
      <c r="L15" s="196">
        <v>2015</v>
      </c>
      <c r="M15" s="196">
        <v>2016</v>
      </c>
      <c r="N15" s="196">
        <v>2017</v>
      </c>
      <c r="O15" s="196">
        <v>2018</v>
      </c>
      <c r="P15" s="196">
        <v>2019</v>
      </c>
      <c r="Q15" s="196">
        <v>2020</v>
      </c>
      <c r="R15" s="196">
        <v>2021</v>
      </c>
      <c r="S15" s="196">
        <v>2022</v>
      </c>
      <c r="T15" s="196">
        <v>2023</v>
      </c>
    </row>
    <row r="16" spans="1:24" ht="5.0999999999999996" customHeight="1">
      <c r="A16" s="333"/>
      <c r="B16" s="107"/>
      <c r="C16" s="83"/>
      <c r="D16" s="83"/>
      <c r="E16" s="83"/>
      <c r="F16" s="83"/>
      <c r="G16" s="83"/>
      <c r="H16" s="83"/>
      <c r="I16" s="83"/>
      <c r="J16" s="83"/>
      <c r="K16" s="83"/>
      <c r="L16" s="83"/>
      <c r="M16" s="83"/>
      <c r="N16" s="83"/>
      <c r="O16" s="83"/>
      <c r="P16" s="2"/>
    </row>
    <row r="17" spans="1:39" ht="15" customHeight="1">
      <c r="A17" s="61" t="s">
        <v>186</v>
      </c>
      <c r="B17" s="108">
        <f>SUM(B18:B18)</f>
        <v>0</v>
      </c>
      <c r="C17" s="108">
        <f>SUM(C18:C18)</f>
        <v>0</v>
      </c>
      <c r="D17" s="108">
        <f>SUM(D18:D18)</f>
        <v>3774</v>
      </c>
      <c r="E17" s="108">
        <f>SUM(E18:E18)</f>
        <v>3647</v>
      </c>
      <c r="F17" s="108">
        <f>SUM(F18:F18)</f>
        <v>6370</v>
      </c>
      <c r="G17" s="108">
        <v>120264</v>
      </c>
      <c r="H17" s="108">
        <v>89259</v>
      </c>
      <c r="I17" s="108">
        <v>70113</v>
      </c>
      <c r="J17" s="108">
        <v>72979</v>
      </c>
      <c r="K17" s="108">
        <v>79085</v>
      </c>
      <c r="L17" s="108">
        <v>62123</v>
      </c>
      <c r="M17" s="108">
        <v>50403</v>
      </c>
      <c r="N17" s="108">
        <v>51971</v>
      </c>
      <c r="O17" s="108">
        <v>59279</v>
      </c>
      <c r="P17" s="8">
        <v>60634</v>
      </c>
      <c r="Q17" s="273">
        <v>34952</v>
      </c>
      <c r="R17" s="108">
        <v>15104</v>
      </c>
      <c r="S17" s="108">
        <v>53196</v>
      </c>
      <c r="T17" s="108">
        <v>55412</v>
      </c>
    </row>
    <row r="18" spans="1:39" ht="15" customHeight="1">
      <c r="A18" s="76" t="s">
        <v>1</v>
      </c>
      <c r="B18" s="101" t="s">
        <v>2</v>
      </c>
      <c r="C18" s="82" t="s">
        <v>2</v>
      </c>
      <c r="D18" s="101">
        <v>3774</v>
      </c>
      <c r="E18" s="101">
        <v>3647</v>
      </c>
      <c r="F18" s="101">
        <v>6370</v>
      </c>
      <c r="G18" s="101">
        <v>10510</v>
      </c>
      <c r="H18" s="101">
        <v>5858</v>
      </c>
      <c r="I18" s="101">
        <v>2435</v>
      </c>
      <c r="J18" s="101">
        <v>5162</v>
      </c>
      <c r="K18" s="101">
        <v>5295</v>
      </c>
      <c r="L18" s="101">
        <v>3179</v>
      </c>
      <c r="M18" s="101">
        <v>3038</v>
      </c>
      <c r="N18" s="101">
        <v>3982</v>
      </c>
      <c r="O18" s="101">
        <v>5557</v>
      </c>
      <c r="P18" s="101">
        <v>2978</v>
      </c>
      <c r="Q18" s="101">
        <v>2287</v>
      </c>
      <c r="R18" s="101">
        <v>260</v>
      </c>
      <c r="S18" s="101">
        <v>730</v>
      </c>
      <c r="T18" s="101">
        <v>371</v>
      </c>
      <c r="U18" s="19"/>
      <c r="V18" s="19"/>
    </row>
    <row r="19" spans="1:39" ht="15" customHeight="1">
      <c r="A19" s="76" t="s">
        <v>37</v>
      </c>
      <c r="B19" s="101"/>
      <c r="C19" s="82"/>
      <c r="D19" s="101"/>
      <c r="E19" s="101"/>
      <c r="F19" s="101"/>
      <c r="G19" s="101">
        <f>+G17-G18</f>
        <v>109754</v>
      </c>
      <c r="H19" s="101">
        <f t="shared" ref="H19" si="2">+H17-H18</f>
        <v>83401</v>
      </c>
      <c r="I19" s="101">
        <f t="shared" ref="I19" si="3">+I17-I18</f>
        <v>67678</v>
      </c>
      <c r="J19" s="101">
        <f t="shared" ref="J19" si="4">+J17-J18</f>
        <v>67817</v>
      </c>
      <c r="K19" s="101">
        <f t="shared" ref="K19" si="5">+K17-K18</f>
        <v>73790</v>
      </c>
      <c r="L19" s="101">
        <f t="shared" ref="L19" si="6">+L17-L18</f>
        <v>58944</v>
      </c>
      <c r="M19" s="101">
        <f t="shared" ref="M19" si="7">+M17-M18</f>
        <v>47365</v>
      </c>
      <c r="N19" s="101">
        <f t="shared" ref="N19" si="8">+N17-N18</f>
        <v>47989</v>
      </c>
      <c r="O19" s="101">
        <f t="shared" ref="O19" si="9">+O17-O18</f>
        <v>53722</v>
      </c>
      <c r="P19" s="101">
        <f t="shared" ref="P19" si="10">+P17-P18</f>
        <v>57656</v>
      </c>
      <c r="Q19" s="101">
        <f t="shared" ref="Q19:T19" si="11">+Q17-Q18</f>
        <v>32665</v>
      </c>
      <c r="R19" s="101">
        <f t="shared" si="11"/>
        <v>14844</v>
      </c>
      <c r="S19" s="101">
        <f t="shared" ref="S19" si="12">+S17-S18</f>
        <v>52466</v>
      </c>
      <c r="T19" s="101">
        <f t="shared" si="11"/>
        <v>55041</v>
      </c>
    </row>
    <row r="20" spans="1:39" ht="5.0999999999999996" customHeight="1">
      <c r="A20" s="103"/>
      <c r="B20" s="111"/>
      <c r="C20" s="94"/>
      <c r="D20" s="94"/>
      <c r="E20" s="94"/>
      <c r="F20" s="94"/>
      <c r="G20" s="94"/>
      <c r="H20" s="94"/>
      <c r="I20" s="94"/>
      <c r="J20" s="94"/>
      <c r="K20" s="94"/>
      <c r="L20" s="85"/>
      <c r="M20" s="85"/>
      <c r="N20" s="85"/>
      <c r="O20" s="85"/>
      <c r="P20" s="85"/>
      <c r="Q20" s="85"/>
      <c r="R20" s="85"/>
      <c r="S20" s="85"/>
      <c r="T20" s="85"/>
    </row>
    <row r="21" spans="1:39" ht="35.25" customHeight="1">
      <c r="A21" s="415" t="s">
        <v>236</v>
      </c>
      <c r="B21" s="416"/>
      <c r="C21" s="416"/>
      <c r="D21" s="416"/>
      <c r="E21" s="416"/>
      <c r="F21" s="416"/>
      <c r="G21" s="416"/>
      <c r="H21" s="416"/>
      <c r="I21" s="416"/>
      <c r="J21" s="416"/>
      <c r="K21" s="416"/>
      <c r="L21" s="416"/>
      <c r="M21" s="416"/>
      <c r="N21" s="416"/>
      <c r="O21" s="416"/>
      <c r="P21" s="416"/>
      <c r="Q21" s="416"/>
      <c r="R21" s="416"/>
      <c r="S21" s="416"/>
      <c r="T21" s="416"/>
      <c r="V21" s="413"/>
      <c r="W21" s="413"/>
      <c r="X21" s="413"/>
      <c r="Y21" s="413"/>
      <c r="Z21" s="413"/>
      <c r="AA21" s="413"/>
      <c r="AB21" s="413"/>
      <c r="AC21" s="413"/>
      <c r="AD21" s="413"/>
      <c r="AE21" s="413"/>
      <c r="AF21" s="413"/>
      <c r="AG21" s="413"/>
      <c r="AH21" s="413"/>
      <c r="AI21" s="413"/>
      <c r="AJ21" s="413"/>
      <c r="AK21" s="413"/>
      <c r="AL21" s="413"/>
      <c r="AM21" s="413"/>
    </row>
    <row r="22" spans="1:39" ht="9.75" customHeight="1">
      <c r="A22" s="417" t="s">
        <v>237</v>
      </c>
      <c r="B22" s="417"/>
      <c r="C22" s="417"/>
      <c r="D22" s="417"/>
      <c r="E22" s="417"/>
      <c r="F22" s="417"/>
      <c r="G22" s="417"/>
      <c r="H22" s="417"/>
      <c r="I22" s="417"/>
      <c r="J22" s="417"/>
      <c r="K22" s="417"/>
      <c r="L22" s="417"/>
      <c r="M22" s="417"/>
      <c r="N22" s="417"/>
      <c r="O22" s="357"/>
      <c r="P22" s="357"/>
      <c r="Q22" s="357"/>
      <c r="R22" s="357"/>
      <c r="S22" s="357"/>
      <c r="T22" s="357"/>
      <c r="V22" s="355"/>
      <c r="W22" s="355"/>
      <c r="X22" s="355"/>
      <c r="Y22" s="355"/>
      <c r="Z22" s="355"/>
      <c r="AA22" s="355"/>
      <c r="AB22" s="355"/>
      <c r="AC22" s="355"/>
      <c r="AD22" s="355"/>
      <c r="AE22" s="355"/>
      <c r="AF22" s="355"/>
      <c r="AG22" s="355"/>
      <c r="AH22" s="355"/>
      <c r="AI22" s="355"/>
      <c r="AJ22" s="355"/>
      <c r="AK22" s="355"/>
      <c r="AL22" s="355"/>
      <c r="AM22" s="355"/>
    </row>
    <row r="23" spans="1:39" ht="11.25" customHeight="1">
      <c r="A23" s="408" t="s">
        <v>173</v>
      </c>
      <c r="B23" s="408"/>
      <c r="C23" s="408"/>
      <c r="D23" s="408"/>
      <c r="E23" s="408"/>
      <c r="F23" s="408"/>
      <c r="G23" s="408"/>
      <c r="H23" s="408"/>
      <c r="I23" s="408"/>
      <c r="J23" s="408"/>
      <c r="K23" s="408"/>
      <c r="L23" s="408"/>
      <c r="M23" s="408"/>
      <c r="N23" s="409"/>
      <c r="O23" s="409"/>
      <c r="P23" s="409"/>
    </row>
    <row r="24" spans="1:39" ht="10.5" customHeight="1">
      <c r="A24" s="245"/>
      <c r="B24" s="245"/>
      <c r="C24" s="245"/>
      <c r="D24" s="245"/>
      <c r="E24" s="245"/>
      <c r="F24" s="245"/>
      <c r="G24" s="245"/>
      <c r="H24" s="245"/>
      <c r="I24" s="245"/>
      <c r="J24" s="245"/>
      <c r="K24" s="245"/>
      <c r="L24" s="245"/>
      <c r="M24" s="245"/>
      <c r="N24" s="228"/>
      <c r="O24" s="228"/>
      <c r="P24" s="228"/>
    </row>
    <row r="25" spans="1:39" ht="10.5" customHeight="1">
      <c r="A25" s="245"/>
      <c r="B25" s="245"/>
      <c r="C25" s="245"/>
      <c r="D25" s="245"/>
      <c r="E25" s="245"/>
      <c r="F25" s="245"/>
      <c r="G25" s="245"/>
      <c r="H25" s="245"/>
      <c r="I25" s="245"/>
      <c r="J25" s="245"/>
      <c r="K25" s="245"/>
      <c r="L25" s="245"/>
      <c r="M25" s="245"/>
      <c r="N25" s="228"/>
      <c r="O25" s="228"/>
      <c r="P25" s="228"/>
    </row>
    <row r="26" spans="1:39" ht="10.5" customHeight="1">
      <c r="A26" s="245"/>
      <c r="B26" s="245"/>
      <c r="C26" s="245"/>
      <c r="D26" s="245"/>
      <c r="E26" s="245"/>
      <c r="F26" s="245"/>
      <c r="G26" s="245"/>
      <c r="H26" s="245"/>
      <c r="I26" s="245"/>
      <c r="J26" s="245"/>
      <c r="K26" s="245"/>
      <c r="L26" s="245"/>
      <c r="M26" s="245"/>
      <c r="N26" s="228"/>
      <c r="O26" s="228"/>
      <c r="P26" s="228"/>
    </row>
    <row r="27" spans="1:39" ht="10.5" customHeight="1">
      <c r="A27" s="245"/>
      <c r="B27" s="245"/>
      <c r="C27" s="245"/>
      <c r="D27" s="245"/>
      <c r="E27" s="245"/>
      <c r="F27" s="245"/>
      <c r="G27" s="245"/>
      <c r="H27" s="245"/>
      <c r="I27" s="245"/>
      <c r="J27" s="245"/>
      <c r="K27" s="245"/>
      <c r="L27" s="245"/>
      <c r="M27" s="245"/>
      <c r="N27" s="228"/>
      <c r="O27" s="228"/>
      <c r="P27" s="228"/>
    </row>
    <row r="28" spans="1:39" ht="13.5" customHeight="1">
      <c r="A28" s="245"/>
      <c r="B28" s="245"/>
      <c r="C28" s="245"/>
      <c r="D28" s="245"/>
      <c r="E28" s="245"/>
      <c r="F28" s="245"/>
      <c r="G28" s="245"/>
      <c r="H28" s="245"/>
      <c r="I28" s="245"/>
      <c r="J28" s="245"/>
      <c r="K28" s="245"/>
      <c r="L28" s="245"/>
      <c r="M28" s="245"/>
      <c r="N28" s="228"/>
      <c r="O28" s="228"/>
      <c r="P28" s="228"/>
    </row>
    <row r="29" spans="1:39" ht="13.5" customHeight="1">
      <c r="A29" s="245"/>
      <c r="B29" s="245"/>
      <c r="C29" s="245"/>
      <c r="D29" s="245"/>
      <c r="E29" s="245"/>
      <c r="F29" s="245"/>
      <c r="G29" s="245"/>
      <c r="H29" s="245"/>
      <c r="I29" s="245"/>
      <c r="J29" s="245"/>
      <c r="K29" s="245"/>
      <c r="L29" s="245"/>
      <c r="M29" s="245"/>
      <c r="N29" s="228"/>
      <c r="O29" s="228"/>
      <c r="P29" s="228"/>
    </row>
    <row r="30" spans="1:39" ht="13.5" customHeight="1">
      <c r="A30" s="245"/>
      <c r="B30" s="245"/>
      <c r="C30" s="245"/>
      <c r="D30" s="245"/>
      <c r="E30" s="245"/>
      <c r="F30" s="245"/>
      <c r="G30" s="245"/>
      <c r="H30" s="245"/>
      <c r="I30" s="245"/>
      <c r="J30" s="245"/>
      <c r="K30" s="245"/>
      <c r="L30" s="245"/>
      <c r="M30" s="245"/>
      <c r="N30" s="228"/>
      <c r="O30" s="228"/>
      <c r="P30" s="228"/>
    </row>
    <row r="31" spans="1:39" ht="13.5" customHeight="1">
      <c r="A31" s="245"/>
      <c r="B31" s="245"/>
      <c r="C31" s="245"/>
      <c r="D31" s="245"/>
      <c r="E31" s="245"/>
      <c r="F31" s="245"/>
      <c r="G31" s="245"/>
      <c r="H31" s="245"/>
      <c r="I31" s="245"/>
      <c r="J31" s="245"/>
      <c r="K31" s="245"/>
      <c r="L31" s="245"/>
      <c r="M31" s="245"/>
      <c r="N31" s="228"/>
      <c r="O31" s="228"/>
      <c r="P31" s="228"/>
    </row>
    <row r="32" spans="1:39" ht="13.5" customHeight="1">
      <c r="A32" s="245"/>
      <c r="B32" s="245"/>
      <c r="C32" s="245"/>
      <c r="D32" s="245"/>
      <c r="E32" s="245"/>
      <c r="F32" s="245"/>
      <c r="G32" s="245"/>
      <c r="H32" s="245"/>
      <c r="I32" s="245"/>
      <c r="J32" s="245"/>
      <c r="K32" s="245"/>
      <c r="L32" s="245"/>
      <c r="M32" s="245"/>
      <c r="N32" s="228"/>
      <c r="O32" s="228"/>
      <c r="P32" s="228"/>
    </row>
    <row r="33" spans="1:24" ht="13.5" customHeight="1">
      <c r="A33" s="245"/>
      <c r="B33" s="245"/>
      <c r="C33" s="245"/>
      <c r="D33" s="245"/>
      <c r="E33" s="245"/>
      <c r="F33" s="245"/>
      <c r="G33" s="245"/>
      <c r="H33" s="245"/>
      <c r="I33" s="245"/>
      <c r="J33" s="245"/>
      <c r="K33" s="245"/>
      <c r="L33" s="245"/>
      <c r="M33" s="245"/>
      <c r="N33" s="228"/>
      <c r="O33" s="228"/>
      <c r="P33" s="228"/>
    </row>
    <row r="34" spans="1:24" ht="13.5" customHeight="1">
      <c r="A34" s="245"/>
      <c r="B34" s="245"/>
      <c r="C34" s="245"/>
      <c r="D34" s="245"/>
      <c r="E34" s="245"/>
      <c r="F34" s="245"/>
      <c r="G34" s="245"/>
      <c r="H34" s="245"/>
      <c r="I34" s="245"/>
      <c r="J34" s="245"/>
      <c r="K34" s="245"/>
      <c r="L34" s="245"/>
      <c r="M34" s="245"/>
      <c r="N34" s="228"/>
      <c r="O34" s="228"/>
      <c r="P34" s="228"/>
    </row>
    <row r="35" spans="1:24" ht="13.5" customHeight="1">
      <c r="A35" s="245"/>
      <c r="B35" s="245"/>
      <c r="C35" s="245"/>
      <c r="D35" s="245"/>
      <c r="E35" s="245"/>
      <c r="F35" s="245"/>
      <c r="G35" s="245"/>
      <c r="H35" s="245"/>
      <c r="I35" s="245"/>
      <c r="J35" s="245"/>
      <c r="K35" s="245"/>
      <c r="L35" s="245"/>
      <c r="M35" s="245"/>
      <c r="N35" s="228"/>
      <c r="O35" s="228"/>
      <c r="P35" s="228"/>
    </row>
    <row r="36" spans="1:24" ht="13.5" customHeight="1">
      <c r="A36" s="245"/>
      <c r="B36" s="245"/>
      <c r="C36" s="245"/>
      <c r="D36" s="245"/>
      <c r="E36" s="245"/>
      <c r="F36" s="245"/>
      <c r="G36" s="245"/>
      <c r="H36" s="245"/>
      <c r="I36" s="245"/>
      <c r="J36" s="245"/>
      <c r="K36" s="245"/>
      <c r="L36" s="245"/>
      <c r="M36" s="245"/>
      <c r="N36" s="228"/>
      <c r="O36" s="228"/>
      <c r="P36" s="228"/>
    </row>
    <row r="37" spans="1:24" ht="13.5" customHeight="1">
      <c r="A37" s="245"/>
      <c r="B37" s="245"/>
      <c r="C37" s="245"/>
      <c r="D37" s="245"/>
      <c r="E37" s="245"/>
      <c r="F37" s="245"/>
      <c r="G37" s="245"/>
      <c r="H37" s="245"/>
      <c r="I37" s="245"/>
      <c r="J37" s="245"/>
      <c r="K37" s="245"/>
      <c r="L37" s="245"/>
      <c r="M37" s="245"/>
      <c r="N37" s="228"/>
      <c r="O37" s="228"/>
      <c r="P37" s="228"/>
    </row>
    <row r="38" spans="1:24" ht="13.5" customHeight="1">
      <c r="A38" s="234"/>
      <c r="B38" s="234"/>
      <c r="C38" s="234"/>
      <c r="D38" s="234"/>
      <c r="E38" s="234"/>
      <c r="F38" s="234"/>
      <c r="G38" s="234"/>
      <c r="H38" s="234"/>
      <c r="I38" s="234"/>
      <c r="J38" s="234"/>
      <c r="K38" s="234"/>
      <c r="L38" s="234"/>
      <c r="M38" s="234"/>
      <c r="N38" s="234"/>
      <c r="O38" s="21"/>
      <c r="P38" s="194"/>
    </row>
    <row r="39" spans="1:24" s="20" customFormat="1" ht="14.1" customHeight="1">
      <c r="A39" s="372" t="s">
        <v>194</v>
      </c>
      <c r="B39" s="372"/>
      <c r="C39" s="372"/>
      <c r="D39" s="372"/>
      <c r="E39" s="372"/>
      <c r="F39" s="372"/>
      <c r="G39" s="372"/>
      <c r="H39" s="372"/>
      <c r="I39" s="372"/>
      <c r="J39" s="372"/>
      <c r="K39" s="372"/>
      <c r="L39" s="372"/>
      <c r="M39" s="372"/>
      <c r="N39" s="372"/>
      <c r="O39" s="372"/>
      <c r="P39" s="372"/>
      <c r="Q39" s="372"/>
      <c r="R39" s="372"/>
      <c r="S39" s="372"/>
      <c r="T39" s="372"/>
    </row>
    <row r="40" spans="1:24" s="20" customFormat="1" ht="14.1" customHeight="1">
      <c r="A40" s="406" t="s">
        <v>205</v>
      </c>
      <c r="B40" s="406"/>
      <c r="C40" s="406"/>
      <c r="D40" s="406"/>
      <c r="E40" s="406"/>
      <c r="F40" s="406"/>
      <c r="G40" s="406"/>
      <c r="H40" s="406"/>
      <c r="I40" s="406"/>
      <c r="J40" s="406"/>
      <c r="K40" s="406"/>
      <c r="L40" s="406"/>
      <c r="M40" s="406"/>
      <c r="N40" s="406"/>
      <c r="O40" s="406"/>
      <c r="P40" s="406"/>
      <c r="Q40" s="406"/>
      <c r="R40" s="406"/>
      <c r="S40" s="406"/>
      <c r="T40" s="406"/>
    </row>
    <row r="41" spans="1:24" s="20" customFormat="1" ht="12" customHeight="1">
      <c r="A41" s="410" t="s">
        <v>195</v>
      </c>
      <c r="B41" s="409"/>
      <c r="C41" s="409"/>
      <c r="D41" s="409"/>
      <c r="E41" s="409"/>
      <c r="F41" s="409"/>
      <c r="G41" s="409"/>
      <c r="H41" s="409"/>
      <c r="I41" s="409"/>
      <c r="J41" s="409"/>
      <c r="K41" s="409"/>
      <c r="L41" s="409"/>
      <c r="M41" s="409"/>
      <c r="N41" s="409"/>
      <c r="O41" s="409"/>
    </row>
    <row r="42" spans="1:24" s="20" customFormat="1" ht="5.0999999999999996" customHeight="1">
      <c r="A42" s="238"/>
      <c r="B42" s="242"/>
      <c r="C42" s="242"/>
      <c r="D42" s="242"/>
      <c r="E42" s="242"/>
      <c r="F42" s="242"/>
      <c r="G42" s="242"/>
      <c r="H42" s="242"/>
      <c r="I42" s="242"/>
      <c r="J42" s="242"/>
      <c r="K42" s="242"/>
      <c r="L42" s="242"/>
      <c r="M42" s="242"/>
      <c r="N42" s="242"/>
      <c r="O42" s="242"/>
    </row>
    <row r="43" spans="1:24" s="20" customFormat="1" ht="17.25" customHeight="1">
      <c r="A43" s="411" t="s">
        <v>222</v>
      </c>
      <c r="B43" s="195">
        <v>2003</v>
      </c>
      <c r="C43" s="196">
        <v>2004</v>
      </c>
      <c r="D43" s="196">
        <v>2005</v>
      </c>
      <c r="E43" s="196">
        <v>2006</v>
      </c>
      <c r="F43" s="244">
        <v>2007</v>
      </c>
      <c r="G43" s="196">
        <v>2010</v>
      </c>
      <c r="H43" s="196">
        <v>2011</v>
      </c>
      <c r="I43" s="196">
        <v>2012</v>
      </c>
      <c r="J43" s="196">
        <v>2013</v>
      </c>
      <c r="K43" s="196">
        <v>2014</v>
      </c>
      <c r="L43" s="196">
        <v>2015</v>
      </c>
      <c r="M43" s="196">
        <v>2016</v>
      </c>
      <c r="N43" s="196">
        <v>2017</v>
      </c>
      <c r="O43" s="196">
        <v>2018</v>
      </c>
      <c r="P43" s="196">
        <v>2019</v>
      </c>
      <c r="Q43" s="196">
        <v>2020</v>
      </c>
      <c r="R43" s="196">
        <v>2021</v>
      </c>
      <c r="S43" s="196">
        <v>2022</v>
      </c>
      <c r="T43" s="196">
        <v>2023</v>
      </c>
      <c r="U43" s="293"/>
      <c r="V43" s="293"/>
    </row>
    <row r="44" spans="1:24" s="20" customFormat="1" ht="5.0999999999999996" customHeight="1">
      <c r="A44" s="412"/>
      <c r="B44" s="107"/>
      <c r="C44" s="83"/>
      <c r="D44" s="83"/>
      <c r="E44" s="83"/>
      <c r="F44" s="83"/>
      <c r="G44" s="83"/>
      <c r="H44" s="83"/>
      <c r="I44" s="83"/>
      <c r="J44" s="83"/>
      <c r="K44" s="83"/>
      <c r="L44" s="83"/>
      <c r="M44" s="83"/>
      <c r="N44" s="83"/>
      <c r="O44" s="83"/>
      <c r="P44" s="2"/>
      <c r="Q44"/>
      <c r="R44"/>
    </row>
    <row r="45" spans="1:24" s="20" customFormat="1" ht="11.1" customHeight="1">
      <c r="A45" s="61" t="s">
        <v>186</v>
      </c>
      <c r="B45" s="108">
        <v>7774</v>
      </c>
      <c r="C45" s="108">
        <v>2669</v>
      </c>
      <c r="D45" s="108">
        <v>1570</v>
      </c>
      <c r="E45" s="108">
        <v>3047</v>
      </c>
      <c r="F45" s="108">
        <v>2058</v>
      </c>
      <c r="G45" s="108">
        <v>4126</v>
      </c>
      <c r="H45" s="108">
        <v>4452</v>
      </c>
      <c r="I45" s="108">
        <v>15095</v>
      </c>
      <c r="J45" s="108">
        <v>6489</v>
      </c>
      <c r="K45" s="108">
        <v>8213</v>
      </c>
      <c r="L45" s="108">
        <v>497</v>
      </c>
      <c r="M45" s="108">
        <v>1465</v>
      </c>
      <c r="N45" s="108">
        <v>960</v>
      </c>
      <c r="O45" s="108">
        <v>2371</v>
      </c>
      <c r="P45" s="8">
        <v>2698</v>
      </c>
      <c r="Q45" s="8">
        <v>9</v>
      </c>
      <c r="R45" s="8">
        <v>967</v>
      </c>
      <c r="S45" s="8">
        <v>264</v>
      </c>
      <c r="T45" s="8">
        <v>171</v>
      </c>
      <c r="U45" s="272"/>
      <c r="V45" s="272"/>
      <c r="W45" s="272"/>
      <c r="X45" s="272"/>
    </row>
    <row r="46" spans="1:24" s="20" customFormat="1" ht="11.1" customHeight="1">
      <c r="A46" s="76" t="s">
        <v>1</v>
      </c>
      <c r="B46" s="101" t="s">
        <v>2</v>
      </c>
      <c r="C46" s="82" t="s">
        <v>2</v>
      </c>
      <c r="D46" s="101" t="s">
        <v>2</v>
      </c>
      <c r="E46" s="101" t="s">
        <v>2</v>
      </c>
      <c r="F46" s="101" t="s">
        <v>2</v>
      </c>
      <c r="G46" s="240">
        <v>0</v>
      </c>
      <c r="H46" s="240">
        <v>0</v>
      </c>
      <c r="I46" s="110">
        <v>1</v>
      </c>
      <c r="J46" s="110">
        <v>1375</v>
      </c>
      <c r="K46" s="240">
        <v>0</v>
      </c>
      <c r="L46" s="240">
        <v>0</v>
      </c>
      <c r="M46" s="240">
        <v>0</v>
      </c>
      <c r="N46" s="109" t="s">
        <v>2</v>
      </c>
      <c r="O46" s="109">
        <v>1159</v>
      </c>
      <c r="P46" s="240">
        <v>0</v>
      </c>
      <c r="Q46" s="240">
        <v>0</v>
      </c>
      <c r="R46" s="240">
        <v>0</v>
      </c>
      <c r="S46" s="240">
        <v>0</v>
      </c>
      <c r="T46" s="240">
        <v>0</v>
      </c>
      <c r="U46" s="19"/>
      <c r="V46" s="19"/>
    </row>
    <row r="47" spans="1:24" s="20" customFormat="1" ht="11.1" customHeight="1">
      <c r="A47" s="76" t="s">
        <v>37</v>
      </c>
      <c r="B47" s="101"/>
      <c r="C47" s="82"/>
      <c r="D47" s="101"/>
      <c r="E47" s="101"/>
      <c r="F47" s="101"/>
      <c r="G47" s="101">
        <f>+G45-G46</f>
        <v>4126</v>
      </c>
      <c r="H47" s="101">
        <f t="shared" ref="H47" si="13">+H45-H46</f>
        <v>4452</v>
      </c>
      <c r="I47" s="101">
        <f t="shared" ref="I47" si="14">+I45-I46</f>
        <v>15094</v>
      </c>
      <c r="J47" s="101">
        <f t="shared" ref="J47" si="15">+J45-J46</f>
        <v>5114</v>
      </c>
      <c r="K47" s="101">
        <f t="shared" ref="K47" si="16">+K45-K46</f>
        <v>8213</v>
      </c>
      <c r="L47" s="101">
        <f t="shared" ref="L47" si="17">+L45-L46</f>
        <v>497</v>
      </c>
      <c r="M47" s="101">
        <f t="shared" ref="M47" si="18">+M45-M46</f>
        <v>1465</v>
      </c>
      <c r="N47" s="101">
        <f>N45</f>
        <v>960</v>
      </c>
      <c r="O47" s="101">
        <f t="shared" ref="O47" si="19">+O45-O46</f>
        <v>1212</v>
      </c>
      <c r="P47" s="101">
        <f t="shared" ref="P47" si="20">+P45-P46</f>
        <v>2698</v>
      </c>
      <c r="Q47" s="101">
        <f t="shared" ref="Q47:R47" si="21">+Q45-Q46</f>
        <v>9</v>
      </c>
      <c r="R47" s="101">
        <f t="shared" si="21"/>
        <v>967</v>
      </c>
      <c r="S47" s="101">
        <f t="shared" ref="S47:T47" si="22">+S45-S46</f>
        <v>264</v>
      </c>
      <c r="T47" s="101">
        <f t="shared" si="22"/>
        <v>171</v>
      </c>
    </row>
    <row r="48" spans="1:24" s="20" customFormat="1" ht="5.0999999999999996" customHeight="1">
      <c r="A48" s="103"/>
      <c r="B48" s="111"/>
      <c r="C48" s="94"/>
      <c r="D48" s="94"/>
      <c r="E48" s="94"/>
      <c r="F48" s="94"/>
      <c r="G48" s="94"/>
      <c r="H48" s="94"/>
      <c r="I48" s="94"/>
      <c r="J48" s="94"/>
      <c r="K48" s="94"/>
      <c r="L48" s="85"/>
      <c r="M48" s="85"/>
      <c r="N48" s="85"/>
      <c r="O48" s="85"/>
      <c r="P48" s="85"/>
      <c r="Q48" s="85"/>
      <c r="R48" s="85"/>
      <c r="S48" s="85"/>
      <c r="T48" s="85"/>
    </row>
    <row r="49" spans="1:17" s="20" customFormat="1" ht="12.75" customHeight="1">
      <c r="A49" s="407" t="s">
        <v>173</v>
      </c>
      <c r="B49" s="400"/>
      <c r="C49" s="400"/>
      <c r="D49" s="400"/>
      <c r="E49" s="400"/>
      <c r="F49" s="400"/>
      <c r="G49" s="400"/>
      <c r="H49" s="400"/>
      <c r="I49" s="400"/>
      <c r="J49" s="400"/>
      <c r="K49" s="400"/>
      <c r="L49" s="400"/>
      <c r="M49" s="400"/>
      <c r="N49" s="400"/>
      <c r="O49" s="400"/>
      <c r="P49" s="400"/>
      <c r="Q49" s="239"/>
    </row>
    <row r="50" spans="1:17" s="20" customFormat="1" ht="12.75" customHeight="1">
      <c r="A50" s="243"/>
      <c r="B50" s="237"/>
      <c r="C50" s="237"/>
      <c r="D50" s="237"/>
      <c r="E50" s="237"/>
      <c r="F50" s="237"/>
      <c r="G50" s="237"/>
      <c r="H50" s="237"/>
      <c r="I50" s="237"/>
      <c r="J50" s="237"/>
      <c r="K50" s="237"/>
      <c r="L50" s="237"/>
      <c r="M50" s="237"/>
      <c r="N50" s="237"/>
      <c r="O50" s="237"/>
      <c r="P50" s="237"/>
      <c r="Q50" s="239"/>
    </row>
    <row r="51" spans="1:17" s="20" customFormat="1" ht="12.75" customHeight="1">
      <c r="A51" s="243"/>
      <c r="B51" s="237"/>
      <c r="C51" s="237"/>
      <c r="D51" s="237"/>
      <c r="E51" s="237"/>
      <c r="F51" s="237"/>
      <c r="G51" s="237"/>
      <c r="H51" s="237"/>
      <c r="I51" s="237"/>
      <c r="J51" s="237"/>
      <c r="K51" s="237"/>
      <c r="L51" s="237"/>
      <c r="M51" s="237"/>
      <c r="N51" s="237"/>
      <c r="O51" s="237"/>
      <c r="P51" s="237"/>
      <c r="Q51" s="239"/>
    </row>
  </sheetData>
  <mergeCells count="14">
    <mergeCell ref="A49:P49"/>
    <mergeCell ref="A23:P23"/>
    <mergeCell ref="A41:O41"/>
    <mergeCell ref="A43:A44"/>
    <mergeCell ref="V21:AM21"/>
    <mergeCell ref="A21:T21"/>
    <mergeCell ref="A22:N22"/>
    <mergeCell ref="A1:T1"/>
    <mergeCell ref="A11:T11"/>
    <mergeCell ref="A12:T12"/>
    <mergeCell ref="A39:T39"/>
    <mergeCell ref="A40:T40"/>
    <mergeCell ref="A13:O13"/>
    <mergeCell ref="A9:T9"/>
  </mergeCells>
  <phoneticPr fontId="13" type="noConversion"/>
  <pageMargins left="0.78740157480314965" right="0.78740157480314965" top="0.98425196850393704" bottom="0.98425196850393704" header="0" footer="0"/>
  <pageSetup paperSize="9" orientation="portrait" r:id="rId1"/>
  <ignoredErrors>
    <ignoredError sqref="N47" formula="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
  <sheetViews>
    <sheetView showGridLines="0" zoomScaleNormal="100" workbookViewId="0">
      <selection sqref="A1:R1"/>
    </sheetView>
  </sheetViews>
  <sheetFormatPr baseColWidth="10" defaultColWidth="11.19921875" defaultRowHeight="12.75"/>
  <cols>
    <col min="1" max="1" width="24.19921875" customWidth="1"/>
    <col min="2" max="3" width="12" hidden="1" customWidth="1"/>
    <col min="4" max="4" width="17.19921875" hidden="1" customWidth="1"/>
    <col min="5" max="6" width="8.59765625" hidden="1" customWidth="1"/>
    <col min="7" max="8" width="9.19921875" hidden="1" customWidth="1"/>
    <col min="9" max="18" width="9.19921875" customWidth="1"/>
  </cols>
  <sheetData>
    <row r="1" spans="1:21" ht="15" customHeight="1">
      <c r="A1" s="372" t="s">
        <v>196</v>
      </c>
      <c r="B1" s="372"/>
      <c r="C1" s="372"/>
      <c r="D1" s="372"/>
      <c r="E1" s="372"/>
      <c r="F1" s="372"/>
      <c r="G1" s="372"/>
      <c r="H1" s="372"/>
      <c r="I1" s="372"/>
      <c r="J1" s="372"/>
      <c r="K1" s="372"/>
      <c r="L1" s="372"/>
      <c r="M1" s="372"/>
      <c r="N1" s="372"/>
      <c r="O1" s="372"/>
      <c r="P1" s="372"/>
      <c r="Q1" s="372"/>
      <c r="R1" s="372"/>
    </row>
    <row r="2" spans="1:21" ht="15" customHeight="1">
      <c r="A2" s="372" t="s">
        <v>206</v>
      </c>
      <c r="B2" s="372"/>
      <c r="C2" s="372"/>
      <c r="D2" s="372"/>
      <c r="E2" s="372"/>
      <c r="F2" s="372"/>
      <c r="G2" s="372"/>
      <c r="H2" s="372"/>
      <c r="I2" s="372"/>
      <c r="J2" s="372"/>
      <c r="K2" s="372"/>
      <c r="L2" s="372"/>
      <c r="M2" s="372"/>
      <c r="N2" s="372"/>
      <c r="O2" s="372"/>
      <c r="P2" s="372"/>
      <c r="Q2" s="372"/>
      <c r="R2" s="372"/>
    </row>
    <row r="3" spans="1:21" ht="11.25" customHeight="1">
      <c r="A3" s="354" t="s">
        <v>35</v>
      </c>
      <c r="B3" s="86"/>
      <c r="C3" s="86"/>
      <c r="D3" s="86"/>
      <c r="E3" s="86"/>
      <c r="F3" s="197"/>
      <c r="K3" s="199"/>
    </row>
    <row r="4" spans="1:21" ht="5.0999999999999996" customHeight="1">
      <c r="A4" s="75"/>
      <c r="B4" s="75"/>
      <c r="C4" s="75"/>
      <c r="D4" s="75"/>
      <c r="E4" s="75"/>
      <c r="F4" s="75"/>
      <c r="G4" s="75"/>
      <c r="H4" s="198"/>
      <c r="I4" s="188"/>
      <c r="J4" s="188"/>
      <c r="K4" s="188"/>
      <c r="U4" s="50"/>
    </row>
    <row r="5" spans="1:21" ht="18.75" customHeight="1">
      <c r="A5" s="310" t="s">
        <v>222</v>
      </c>
      <c r="B5" s="96">
        <v>2007</v>
      </c>
      <c r="C5" s="70">
        <v>2008</v>
      </c>
      <c r="D5" s="70">
        <v>2010</v>
      </c>
      <c r="E5" s="70">
        <v>2010</v>
      </c>
      <c r="F5" s="70">
        <v>2011</v>
      </c>
      <c r="G5" s="70">
        <v>2012</v>
      </c>
      <c r="H5" s="70">
        <v>2013</v>
      </c>
      <c r="I5" s="70">
        <v>2014</v>
      </c>
      <c r="J5" s="70">
        <v>2015</v>
      </c>
      <c r="K5" s="70">
        <v>2016</v>
      </c>
      <c r="L5" s="70">
        <v>2017</v>
      </c>
      <c r="M5" s="70">
        <v>2018</v>
      </c>
      <c r="N5" s="70">
        <v>2019</v>
      </c>
      <c r="O5" s="70">
        <v>2020</v>
      </c>
      <c r="P5" s="70">
        <v>2021</v>
      </c>
      <c r="Q5" s="70">
        <v>2022</v>
      </c>
      <c r="R5" s="70">
        <v>2023</v>
      </c>
    </row>
    <row r="6" spans="1:21" ht="5.0999999999999996" customHeight="1">
      <c r="A6" s="98"/>
      <c r="B6" s="72"/>
      <c r="C6" s="92"/>
      <c r="D6" s="92"/>
      <c r="E6" s="92"/>
      <c r="F6" s="92"/>
      <c r="G6" s="92"/>
      <c r="H6" s="66"/>
      <c r="I6" s="66"/>
      <c r="J6" s="66"/>
      <c r="K6" s="66"/>
    </row>
    <row r="7" spans="1:21" ht="14.25" customHeight="1">
      <c r="A7" s="61" t="s">
        <v>186</v>
      </c>
      <c r="B7" s="99">
        <v>3222</v>
      </c>
      <c r="C7" s="100">
        <v>3496</v>
      </c>
      <c r="D7" s="100">
        <v>4236</v>
      </c>
      <c r="E7" s="241">
        <v>4236</v>
      </c>
      <c r="F7" s="241">
        <v>5139</v>
      </c>
      <c r="G7" s="241">
        <v>6314</v>
      </c>
      <c r="H7" s="241">
        <v>5919</v>
      </c>
      <c r="I7" s="241">
        <v>7707</v>
      </c>
      <c r="J7" s="241">
        <v>1426</v>
      </c>
      <c r="K7" s="241">
        <v>819</v>
      </c>
      <c r="L7" s="241">
        <v>621</v>
      </c>
      <c r="M7" s="241">
        <v>1006</v>
      </c>
      <c r="N7" s="241">
        <v>758</v>
      </c>
      <c r="O7" s="241">
        <v>278</v>
      </c>
      <c r="P7" s="241">
        <v>208</v>
      </c>
      <c r="Q7" s="241">
        <v>383</v>
      </c>
      <c r="R7" s="241">
        <v>171</v>
      </c>
    </row>
    <row r="8" spans="1:21" ht="14.25" customHeight="1">
      <c r="A8" s="76" t="s">
        <v>1</v>
      </c>
      <c r="B8" s="101" t="s">
        <v>2</v>
      </c>
      <c r="C8" s="102" t="s">
        <v>2</v>
      </c>
      <c r="D8" s="82">
        <v>14</v>
      </c>
      <c r="E8" s="82">
        <v>14</v>
      </c>
      <c r="F8" s="82">
        <v>4</v>
      </c>
      <c r="G8" s="240">
        <v>0</v>
      </c>
      <c r="H8" s="82">
        <v>372</v>
      </c>
      <c r="I8" s="82">
        <v>350</v>
      </c>
      <c r="J8" s="82">
        <v>51</v>
      </c>
      <c r="K8" s="194">
        <v>2</v>
      </c>
      <c r="L8" s="240">
        <v>9</v>
      </c>
      <c r="M8">
        <v>473</v>
      </c>
      <c r="N8">
        <v>261</v>
      </c>
      <c r="O8" s="240">
        <v>0</v>
      </c>
      <c r="P8" s="240">
        <v>0</v>
      </c>
      <c r="Q8" s="240">
        <v>0</v>
      </c>
      <c r="R8" s="240">
        <v>0</v>
      </c>
      <c r="S8" s="19"/>
      <c r="T8" s="19"/>
    </row>
    <row r="9" spans="1:21" ht="14.25" customHeight="1">
      <c r="A9" s="76" t="s">
        <v>37</v>
      </c>
      <c r="B9" s="101">
        <f>B7-0</f>
        <v>3222</v>
      </c>
      <c r="C9" s="101">
        <f>C7-0</f>
        <v>3496</v>
      </c>
      <c r="D9" s="101">
        <f>D7-D8</f>
        <v>4222</v>
      </c>
      <c r="E9" s="101">
        <f t="shared" ref="E9:R9" si="0">E7-E8</f>
        <v>4222</v>
      </c>
      <c r="F9" s="101">
        <f t="shared" si="0"/>
        <v>5135</v>
      </c>
      <c r="G9" s="101">
        <f t="shared" si="0"/>
        <v>6314</v>
      </c>
      <c r="H9" s="101">
        <f t="shared" si="0"/>
        <v>5547</v>
      </c>
      <c r="I9" s="101">
        <f t="shared" si="0"/>
        <v>7357</v>
      </c>
      <c r="J9" s="101">
        <f t="shared" si="0"/>
        <v>1375</v>
      </c>
      <c r="K9" s="101">
        <f t="shared" si="0"/>
        <v>817</v>
      </c>
      <c r="L9" s="101">
        <f t="shared" si="0"/>
        <v>612</v>
      </c>
      <c r="M9" s="101">
        <f t="shared" si="0"/>
        <v>533</v>
      </c>
      <c r="N9" s="101">
        <f t="shared" si="0"/>
        <v>497</v>
      </c>
      <c r="O9" s="101">
        <f t="shared" si="0"/>
        <v>278</v>
      </c>
      <c r="P9" s="101">
        <f t="shared" si="0"/>
        <v>208</v>
      </c>
      <c r="Q9" s="101">
        <f t="shared" si="0"/>
        <v>383</v>
      </c>
      <c r="R9" s="101">
        <f t="shared" si="0"/>
        <v>171</v>
      </c>
    </row>
    <row r="10" spans="1:21" ht="4.5" customHeight="1">
      <c r="A10" s="103"/>
      <c r="B10" s="104"/>
      <c r="C10" s="105"/>
      <c r="D10" s="104"/>
      <c r="E10" s="104"/>
      <c r="F10" s="106"/>
      <c r="G10" s="106"/>
      <c r="H10" s="106"/>
      <c r="I10" s="89"/>
      <c r="J10" s="89"/>
      <c r="K10" s="88"/>
      <c r="L10" s="88"/>
      <c r="M10" s="88"/>
      <c r="N10" s="88"/>
      <c r="O10" s="88"/>
      <c r="P10" s="88"/>
      <c r="Q10" s="88"/>
      <c r="R10" s="88"/>
    </row>
    <row r="11" spans="1:21" ht="20.100000000000001" customHeight="1">
      <c r="A11" s="418" t="s">
        <v>238</v>
      </c>
      <c r="B11" s="418"/>
      <c r="C11" s="418"/>
      <c r="D11" s="418"/>
      <c r="E11" s="418"/>
      <c r="F11" s="418"/>
      <c r="G11" s="418"/>
      <c r="H11" s="418"/>
      <c r="I11" s="418"/>
      <c r="J11" s="418"/>
      <c r="K11" s="418"/>
      <c r="L11" s="418"/>
      <c r="M11" s="418"/>
      <c r="N11" s="418"/>
      <c r="O11" s="418"/>
      <c r="P11" s="418"/>
      <c r="Q11" s="418"/>
      <c r="R11" s="418"/>
    </row>
    <row r="12" spans="1:21" ht="11.1" customHeight="1">
      <c r="A12" s="419" t="s">
        <v>207</v>
      </c>
      <c r="B12" s="419"/>
      <c r="C12" s="419"/>
      <c r="D12" s="419"/>
      <c r="E12" s="419"/>
      <c r="F12" s="419"/>
      <c r="G12" s="419"/>
      <c r="H12" s="419"/>
      <c r="I12" s="419"/>
      <c r="J12" s="419"/>
      <c r="K12" s="419"/>
      <c r="L12" s="419"/>
      <c r="M12" s="419"/>
      <c r="N12" s="419"/>
      <c r="O12" s="419"/>
      <c r="P12" s="419"/>
      <c r="Q12" s="419"/>
      <c r="R12" s="419"/>
    </row>
  </sheetData>
  <mergeCells count="4">
    <mergeCell ref="A11:R11"/>
    <mergeCell ref="A12:R12"/>
    <mergeCell ref="A1:R1"/>
    <mergeCell ref="A2:R2"/>
  </mergeCells>
  <pageMargins left="0.78740157480314965" right="0.78740157480314965" top="0.98425196850393704" bottom="0.98425196850393704" header="0" footer="0"/>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6"/>
  <sheetViews>
    <sheetView showGridLines="0" zoomScaleNormal="100" workbookViewId="0">
      <selection sqref="A1:AE1"/>
    </sheetView>
  </sheetViews>
  <sheetFormatPr baseColWidth="10" defaultRowHeight="12.75"/>
  <cols>
    <col min="1" max="1" width="16.3984375" customWidth="1"/>
    <col min="2" max="15" width="14.59765625" hidden="1" customWidth="1"/>
    <col min="16" max="17" width="10" hidden="1" customWidth="1"/>
    <col min="18" max="18" width="13.3984375" hidden="1" customWidth="1"/>
    <col min="19" max="19" width="10.19921875" hidden="1" customWidth="1"/>
    <col min="20" max="20" width="1.796875" customWidth="1"/>
    <col min="21" max="21" width="13.3984375" hidden="1" customWidth="1"/>
    <col min="22" max="22" width="10.19921875" hidden="1" customWidth="1"/>
    <col min="23" max="23" width="2" hidden="1" customWidth="1"/>
    <col min="24" max="24" width="13.3984375" customWidth="1"/>
    <col min="25" max="25" width="11.19921875" customWidth="1"/>
    <col min="26" max="26" width="13.3984375" customWidth="1"/>
    <col min="27" max="27" width="11" customWidth="1"/>
    <col min="28" max="28" width="13.3984375" customWidth="1"/>
    <col min="29" max="29" width="11" customWidth="1"/>
    <col min="30" max="30" width="13.3984375" customWidth="1"/>
    <col min="31" max="31" width="11.19921875" customWidth="1"/>
  </cols>
  <sheetData>
    <row r="1" spans="1:31" ht="13.5">
      <c r="A1" s="420" t="s">
        <v>208</v>
      </c>
      <c r="B1" s="420"/>
      <c r="C1" s="420"/>
      <c r="D1" s="420"/>
      <c r="E1" s="420"/>
      <c r="F1" s="420"/>
      <c r="G1" s="420"/>
      <c r="H1" s="420"/>
      <c r="I1" s="420"/>
      <c r="J1" s="420"/>
      <c r="K1" s="420"/>
      <c r="L1" s="420"/>
      <c r="M1" s="420"/>
      <c r="N1" s="420"/>
      <c r="O1" s="420"/>
      <c r="P1" s="420"/>
      <c r="Q1" s="420"/>
      <c r="R1" s="420"/>
      <c r="S1" s="420"/>
      <c r="T1" s="420"/>
      <c r="U1" s="420"/>
      <c r="V1" s="420"/>
      <c r="W1" s="420"/>
      <c r="X1" s="420"/>
      <c r="Y1" s="420"/>
      <c r="Z1" s="420"/>
      <c r="AA1" s="420"/>
      <c r="AB1" s="420"/>
      <c r="AC1" s="420"/>
      <c r="AD1" s="420"/>
      <c r="AE1" s="420"/>
    </row>
    <row r="2" spans="1:31" ht="5.0999999999999996" customHeight="1">
      <c r="A2" s="112"/>
      <c r="B2" s="112"/>
      <c r="C2" s="112"/>
      <c r="D2" s="112"/>
      <c r="E2" s="112"/>
      <c r="F2" s="114"/>
      <c r="G2" s="114"/>
      <c r="H2" s="113"/>
      <c r="I2" s="113"/>
      <c r="J2" s="113"/>
      <c r="K2" s="113"/>
      <c r="L2" s="113"/>
      <c r="M2" s="113"/>
      <c r="N2" s="113"/>
      <c r="O2" s="113"/>
      <c r="P2" s="113"/>
      <c r="Q2" s="113"/>
      <c r="R2" s="113"/>
      <c r="S2" s="113"/>
      <c r="T2" s="113"/>
      <c r="U2" s="66"/>
      <c r="V2" s="66"/>
      <c r="W2" s="66"/>
      <c r="X2" s="66"/>
      <c r="Y2" s="66"/>
    </row>
    <row r="3" spans="1:31" ht="16.5" customHeight="1">
      <c r="A3" s="411" t="s">
        <v>222</v>
      </c>
      <c r="B3" s="424" t="s">
        <v>27</v>
      </c>
      <c r="C3" s="424"/>
      <c r="D3" s="424" t="s">
        <v>28</v>
      </c>
      <c r="E3" s="424"/>
      <c r="F3" s="425">
        <v>2007</v>
      </c>
      <c r="G3" s="425"/>
      <c r="H3" s="425">
        <v>2008</v>
      </c>
      <c r="I3" s="425"/>
      <c r="J3" s="425">
        <v>2009</v>
      </c>
      <c r="K3" s="425"/>
      <c r="L3" s="425">
        <v>2010</v>
      </c>
      <c r="M3" s="425"/>
      <c r="N3" s="423">
        <v>2011</v>
      </c>
      <c r="O3" s="423"/>
      <c r="P3" s="423">
        <v>2013</v>
      </c>
      <c r="Q3" s="423"/>
      <c r="R3" s="423">
        <v>2014</v>
      </c>
      <c r="S3" s="423"/>
      <c r="T3" s="334"/>
      <c r="U3" s="423">
        <v>2015</v>
      </c>
      <c r="V3" s="423"/>
      <c r="W3" s="334"/>
      <c r="X3" s="423">
        <v>2016</v>
      </c>
      <c r="Y3" s="423"/>
      <c r="Z3" s="423">
        <v>2017</v>
      </c>
      <c r="AA3" s="423"/>
      <c r="AB3" s="423">
        <v>2018</v>
      </c>
      <c r="AC3" s="423"/>
      <c r="AD3" s="423">
        <v>2019</v>
      </c>
      <c r="AE3" s="423"/>
    </row>
    <row r="4" spans="1:31" ht="33.75" customHeight="1">
      <c r="A4" s="412"/>
      <c r="B4" s="115" t="s">
        <v>36</v>
      </c>
      <c r="C4" s="115" t="s">
        <v>29</v>
      </c>
      <c r="D4" s="115" t="s">
        <v>36</v>
      </c>
      <c r="E4" s="115" t="s">
        <v>29</v>
      </c>
      <c r="F4" s="115" t="s">
        <v>36</v>
      </c>
      <c r="G4" s="115" t="s">
        <v>29</v>
      </c>
      <c r="H4" s="115" t="s">
        <v>32</v>
      </c>
      <c r="I4" s="115" t="s">
        <v>33</v>
      </c>
      <c r="J4" s="115" t="s">
        <v>32</v>
      </c>
      <c r="K4" s="115" t="s">
        <v>33</v>
      </c>
      <c r="L4" s="115" t="s">
        <v>32</v>
      </c>
      <c r="M4" s="115" t="s">
        <v>33</v>
      </c>
      <c r="N4" s="115" t="s">
        <v>32</v>
      </c>
      <c r="O4" s="115" t="s">
        <v>33</v>
      </c>
      <c r="P4" s="115" t="s">
        <v>32</v>
      </c>
      <c r="Q4" s="115" t="s">
        <v>33</v>
      </c>
      <c r="R4" s="115" t="s">
        <v>32</v>
      </c>
      <c r="S4" s="115" t="s">
        <v>33</v>
      </c>
      <c r="T4" s="247"/>
      <c r="U4" s="247" t="s">
        <v>32</v>
      </c>
      <c r="V4" s="247" t="s">
        <v>33</v>
      </c>
      <c r="W4" s="247"/>
      <c r="X4" s="247" t="s">
        <v>227</v>
      </c>
      <c r="Y4" s="247" t="s">
        <v>228</v>
      </c>
      <c r="Z4" s="115" t="s">
        <v>227</v>
      </c>
      <c r="AA4" s="115" t="s">
        <v>228</v>
      </c>
      <c r="AB4" s="115" t="s">
        <v>227</v>
      </c>
      <c r="AC4" s="115" t="s">
        <v>228</v>
      </c>
      <c r="AD4" s="115" t="s">
        <v>227</v>
      </c>
      <c r="AE4" s="115" t="s">
        <v>228</v>
      </c>
    </row>
    <row r="5" spans="1:31" ht="5.0999999999999996" customHeight="1">
      <c r="A5" s="116"/>
      <c r="B5" s="117"/>
      <c r="C5" s="117"/>
      <c r="D5" s="117"/>
      <c r="E5" s="117"/>
      <c r="F5" s="118"/>
      <c r="G5" s="118"/>
      <c r="H5" s="118"/>
      <c r="I5" s="118"/>
      <c r="J5" s="118"/>
      <c r="K5" s="118"/>
      <c r="L5" s="118"/>
      <c r="M5" s="118"/>
      <c r="N5" s="119"/>
      <c r="O5" s="119"/>
      <c r="P5" s="113"/>
      <c r="Q5" s="113"/>
      <c r="R5" s="113"/>
      <c r="S5" s="113"/>
      <c r="T5" s="113"/>
      <c r="U5" s="113"/>
      <c r="V5" s="113"/>
      <c r="W5" s="113"/>
      <c r="X5" s="113"/>
      <c r="Y5" s="113"/>
      <c r="Z5" s="113"/>
      <c r="AA5" s="113"/>
      <c r="AB5" s="113"/>
      <c r="AC5" s="113"/>
      <c r="AD5" s="113"/>
      <c r="AE5" s="113"/>
    </row>
    <row r="6" spans="1:31" ht="20.100000000000001" customHeight="1">
      <c r="A6" s="61" t="s">
        <v>186</v>
      </c>
      <c r="B6" s="120">
        <v>6572</v>
      </c>
      <c r="C6" s="120">
        <v>2632</v>
      </c>
      <c r="D6" s="120">
        <v>2858</v>
      </c>
      <c r="E6" s="120">
        <v>2681</v>
      </c>
      <c r="F6" s="120">
        <v>2377</v>
      </c>
      <c r="G6" s="121">
        <v>741</v>
      </c>
      <c r="H6" s="120">
        <v>2671</v>
      </c>
      <c r="I6" s="120">
        <v>323</v>
      </c>
      <c r="J6" s="122">
        <f t="shared" ref="J6:O6" si="0">SUM(J7:J7)</f>
        <v>1</v>
      </c>
      <c r="K6" s="122">
        <f t="shared" si="0"/>
        <v>1</v>
      </c>
      <c r="L6" s="122">
        <f t="shared" si="0"/>
        <v>1</v>
      </c>
      <c r="M6" s="122">
        <f t="shared" si="0"/>
        <v>3</v>
      </c>
      <c r="N6" s="122">
        <f t="shared" si="0"/>
        <v>0</v>
      </c>
      <c r="O6" s="122">
        <f t="shared" si="0"/>
        <v>0</v>
      </c>
      <c r="P6" s="122">
        <v>11521</v>
      </c>
      <c r="Q6" s="122">
        <v>543</v>
      </c>
      <c r="R6" s="122">
        <v>9406</v>
      </c>
      <c r="S6" s="122">
        <v>819</v>
      </c>
      <c r="T6" s="122"/>
      <c r="U6" s="122">
        <v>7842</v>
      </c>
      <c r="V6" s="122">
        <v>896</v>
      </c>
      <c r="W6" s="122"/>
      <c r="X6" s="122">
        <v>7125</v>
      </c>
      <c r="Y6" s="307">
        <v>861</v>
      </c>
      <c r="Z6" s="307">
        <v>5679</v>
      </c>
      <c r="AA6" s="307">
        <v>1063</v>
      </c>
      <c r="AB6" s="307">
        <v>5679</v>
      </c>
      <c r="AC6" s="307">
        <v>1063</v>
      </c>
      <c r="AD6" s="122">
        <v>8881</v>
      </c>
      <c r="AE6" s="122">
        <v>1595</v>
      </c>
    </row>
    <row r="7" spans="1:31" s="19" customFormat="1" ht="20.100000000000001" customHeight="1">
      <c r="A7" s="123" t="s">
        <v>1</v>
      </c>
      <c r="B7" s="124" t="s">
        <v>2</v>
      </c>
      <c r="C7" s="124">
        <v>16</v>
      </c>
      <c r="D7" s="124" t="s">
        <v>2</v>
      </c>
      <c r="E7" s="124">
        <v>10</v>
      </c>
      <c r="F7" s="127">
        <v>1</v>
      </c>
      <c r="G7" s="127">
        <v>3</v>
      </c>
      <c r="H7" s="125">
        <v>6</v>
      </c>
      <c r="I7" s="125" t="s">
        <v>31</v>
      </c>
      <c r="J7" s="125">
        <v>1</v>
      </c>
      <c r="K7" s="125">
        <v>1</v>
      </c>
      <c r="L7" s="125">
        <v>1</v>
      </c>
      <c r="M7" s="125">
        <v>3</v>
      </c>
      <c r="N7" s="125" t="s">
        <v>2</v>
      </c>
      <c r="O7" s="125" t="s">
        <v>2</v>
      </c>
      <c r="P7" s="125">
        <v>169</v>
      </c>
      <c r="Q7" s="125">
        <v>24</v>
      </c>
      <c r="R7" s="126">
        <v>129</v>
      </c>
      <c r="S7" s="126">
        <v>16</v>
      </c>
      <c r="T7" s="126"/>
      <c r="U7" s="126">
        <v>132</v>
      </c>
      <c r="V7" s="126">
        <v>5</v>
      </c>
      <c r="W7" s="126"/>
      <c r="X7" s="126">
        <v>68</v>
      </c>
      <c r="Y7" s="308">
        <v>5</v>
      </c>
      <c r="Z7" s="308">
        <v>39</v>
      </c>
      <c r="AA7" s="308">
        <v>23</v>
      </c>
      <c r="AB7" s="308">
        <v>39</v>
      </c>
      <c r="AC7" s="308">
        <v>23</v>
      </c>
      <c r="AD7" s="194">
        <v>20</v>
      </c>
      <c r="AE7" s="194">
        <v>14</v>
      </c>
    </row>
    <row r="8" spans="1:31" ht="20.100000000000001" customHeight="1">
      <c r="A8" s="128" t="s">
        <v>37</v>
      </c>
      <c r="B8" s="126"/>
      <c r="C8" s="126"/>
      <c r="D8" s="126"/>
      <c r="E8" s="126"/>
      <c r="F8" s="126"/>
      <c r="G8" s="126"/>
      <c r="H8" s="129">
        <f>H6-H7</f>
        <v>2665</v>
      </c>
      <c r="I8" s="129">
        <v>323</v>
      </c>
      <c r="J8" s="129">
        <f>J6-J7</f>
        <v>0</v>
      </c>
      <c r="K8" s="129">
        <f>K6-K7</f>
        <v>0</v>
      </c>
      <c r="L8" s="129">
        <f>L6-L7</f>
        <v>0</v>
      </c>
      <c r="M8" s="129">
        <f>M6-M7</f>
        <v>0</v>
      </c>
      <c r="N8" s="129">
        <v>8614</v>
      </c>
      <c r="O8" s="129">
        <v>274</v>
      </c>
      <c r="P8" s="129">
        <f>+P6-P7</f>
        <v>11352</v>
      </c>
      <c r="Q8" s="129">
        <f t="shared" ref="Q8:Y8" si="1">+Q6-Q7</f>
        <v>519</v>
      </c>
      <c r="R8" s="129">
        <f t="shared" si="1"/>
        <v>9277</v>
      </c>
      <c r="S8" s="129">
        <f t="shared" si="1"/>
        <v>803</v>
      </c>
      <c r="T8" s="129"/>
      <c r="U8" s="129">
        <f t="shared" si="1"/>
        <v>7710</v>
      </c>
      <c r="V8" s="129">
        <f t="shared" si="1"/>
        <v>891</v>
      </c>
      <c r="W8" s="129"/>
      <c r="X8" s="129">
        <f t="shared" si="1"/>
        <v>7057</v>
      </c>
      <c r="Y8" s="129">
        <f t="shared" si="1"/>
        <v>856</v>
      </c>
      <c r="Z8" s="129">
        <v>5746</v>
      </c>
      <c r="AA8" s="129">
        <v>935</v>
      </c>
      <c r="AB8" s="129">
        <v>5746</v>
      </c>
      <c r="AC8" s="129">
        <v>935</v>
      </c>
      <c r="AD8" s="129">
        <f t="shared" ref="AD8:AE8" si="2">AD6-AD7</f>
        <v>8861</v>
      </c>
      <c r="AE8" s="129">
        <f t="shared" si="2"/>
        <v>1581</v>
      </c>
    </row>
    <row r="9" spans="1:31" ht="5.0999999999999996" customHeight="1">
      <c r="A9" s="130"/>
      <c r="B9" s="131"/>
      <c r="C9" s="132"/>
      <c r="D9" s="132"/>
      <c r="E9" s="132"/>
      <c r="F9" s="132"/>
      <c r="G9" s="132"/>
      <c r="H9" s="132"/>
      <c r="I9" s="132"/>
      <c r="J9" s="133"/>
      <c r="K9" s="133"/>
      <c r="L9" s="133"/>
      <c r="M9" s="133"/>
      <c r="N9" s="134"/>
      <c r="O9" s="134"/>
      <c r="P9" s="133"/>
      <c r="Q9" s="133"/>
      <c r="R9" s="133"/>
      <c r="S9" s="133"/>
      <c r="T9" s="133"/>
      <c r="U9" s="133"/>
      <c r="V9" s="133"/>
      <c r="W9" s="133"/>
      <c r="X9" s="133"/>
      <c r="Y9" s="133"/>
      <c r="Z9" s="133"/>
      <c r="AA9" s="133"/>
      <c r="AB9" s="133"/>
      <c r="AC9" s="133"/>
      <c r="AD9" s="133"/>
      <c r="AE9" s="133"/>
    </row>
    <row r="10" spans="1:31" ht="12" customHeight="1">
      <c r="A10" s="135"/>
      <c r="B10" s="112"/>
      <c r="C10" s="112"/>
      <c r="D10" s="112"/>
      <c r="E10" s="112"/>
      <c r="F10" s="113"/>
      <c r="G10" s="113"/>
      <c r="H10" s="113"/>
      <c r="I10" s="113"/>
      <c r="J10" s="113"/>
      <c r="K10" s="113"/>
      <c r="L10" s="113"/>
      <c r="M10" s="113"/>
      <c r="N10" s="113"/>
      <c r="O10" s="113"/>
      <c r="P10" s="113"/>
      <c r="Q10" s="113"/>
      <c r="R10" s="113"/>
      <c r="S10" s="113"/>
      <c r="T10" s="113"/>
      <c r="U10" s="66"/>
      <c r="V10" s="66"/>
      <c r="W10" s="66"/>
      <c r="Y10" s="163"/>
      <c r="AA10" s="163"/>
      <c r="AC10" s="163"/>
      <c r="AE10" s="163" t="s">
        <v>158</v>
      </c>
    </row>
    <row r="11" spans="1:31" ht="7.5" customHeight="1">
      <c r="A11" s="135"/>
      <c r="B11" s="112"/>
      <c r="C11" s="112"/>
      <c r="D11" s="112"/>
      <c r="E11" s="112"/>
      <c r="F11" s="113"/>
      <c r="G11" s="113"/>
      <c r="H11" s="113"/>
      <c r="I11" s="113"/>
      <c r="J11" s="113"/>
      <c r="K11" s="113"/>
      <c r="L11" s="113"/>
      <c r="M11" s="113"/>
      <c r="N11" s="113"/>
      <c r="O11" s="113"/>
      <c r="P11" s="113"/>
      <c r="Q11" s="113"/>
      <c r="R11" s="113"/>
      <c r="S11" s="113"/>
      <c r="T11" s="113"/>
      <c r="U11" s="66"/>
      <c r="V11" s="66"/>
      <c r="W11" s="66"/>
      <c r="Y11" s="163"/>
    </row>
    <row r="12" spans="1:31" ht="12" customHeight="1">
      <c r="A12" s="420" t="str">
        <f>A1</f>
        <v>4.17  PUNO: VIVIENDAS FINANCIADAS POR EL FONDO MIVIVIENDA, SEGÚN ÁMBITO GEOGRÁFICO, 2016 - 2023</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420"/>
      <c r="AD12" s="420"/>
      <c r="AE12" s="420"/>
    </row>
    <row r="13" spans="1:31" ht="11.1" customHeight="1">
      <c r="A13" s="112"/>
      <c r="B13" s="112"/>
      <c r="C13" s="112"/>
      <c r="D13" s="112"/>
      <c r="E13" s="112"/>
      <c r="F13" s="113"/>
      <c r="G13" s="113"/>
      <c r="H13" s="113"/>
      <c r="I13" s="113"/>
      <c r="J13" s="113"/>
      <c r="K13" s="113"/>
      <c r="L13" s="113"/>
      <c r="M13" s="113"/>
      <c r="N13" s="113"/>
      <c r="O13" s="113"/>
      <c r="P13" s="66"/>
      <c r="Q13" s="66"/>
      <c r="R13" s="66"/>
      <c r="S13" s="66"/>
      <c r="T13" s="66"/>
      <c r="U13" s="66"/>
      <c r="V13" s="66"/>
      <c r="W13" s="66"/>
      <c r="X13" s="66"/>
      <c r="AA13" s="201"/>
      <c r="AC13" s="201"/>
      <c r="AE13" s="201" t="s">
        <v>198</v>
      </c>
    </row>
    <row r="14" spans="1:31" ht="16.5" customHeight="1">
      <c r="A14" s="411" t="s">
        <v>222</v>
      </c>
      <c r="B14" s="421"/>
      <c r="C14" s="112"/>
      <c r="D14" s="112"/>
      <c r="E14" s="112"/>
      <c r="F14" s="113"/>
      <c r="G14" s="113"/>
      <c r="H14" s="113"/>
      <c r="I14" s="113"/>
      <c r="J14" s="113"/>
      <c r="K14" s="113"/>
      <c r="L14" s="113"/>
      <c r="M14" s="113"/>
      <c r="N14" s="113"/>
      <c r="O14" s="113"/>
      <c r="P14" s="426">
        <v>2017</v>
      </c>
      <c r="Q14" s="423"/>
      <c r="R14" s="246">
        <v>2018</v>
      </c>
      <c r="S14" s="246"/>
      <c r="T14" s="246"/>
      <c r="U14" s="423">
        <v>2019</v>
      </c>
      <c r="V14" s="423"/>
      <c r="W14" s="334"/>
      <c r="X14" s="423">
        <v>2020</v>
      </c>
      <c r="Y14" s="423"/>
      <c r="Z14" s="423">
        <v>2021</v>
      </c>
      <c r="AA14" s="423"/>
      <c r="AB14" s="423">
        <v>2022</v>
      </c>
      <c r="AC14" s="423"/>
      <c r="AD14" s="423">
        <v>2023</v>
      </c>
      <c r="AE14" s="423"/>
    </row>
    <row r="15" spans="1:31" ht="33" customHeight="1">
      <c r="A15" s="412"/>
      <c r="B15" s="422"/>
      <c r="C15" s="112"/>
      <c r="D15" s="112"/>
      <c r="E15" s="112"/>
      <c r="F15" s="113"/>
      <c r="G15" s="113"/>
      <c r="H15" s="113"/>
      <c r="I15" s="113"/>
      <c r="J15" s="113"/>
      <c r="K15" s="113"/>
      <c r="L15" s="113"/>
      <c r="M15" s="113"/>
      <c r="N15" s="113"/>
      <c r="O15" s="113"/>
      <c r="P15" s="115" t="s">
        <v>32</v>
      </c>
      <c r="Q15" s="115" t="s">
        <v>33</v>
      </c>
      <c r="R15" s="115" t="s">
        <v>32</v>
      </c>
      <c r="S15" s="115" t="s">
        <v>33</v>
      </c>
      <c r="T15" s="247"/>
      <c r="U15" s="247" t="s">
        <v>32</v>
      </c>
      <c r="V15" s="247" t="s">
        <v>33</v>
      </c>
      <c r="W15" s="247"/>
      <c r="X15" s="247" t="s">
        <v>227</v>
      </c>
      <c r="Y15" s="247" t="s">
        <v>228</v>
      </c>
      <c r="Z15" s="115" t="s">
        <v>227</v>
      </c>
      <c r="AA15" s="115" t="s">
        <v>228</v>
      </c>
      <c r="AB15" s="115" t="s">
        <v>227</v>
      </c>
      <c r="AC15" s="115" t="s">
        <v>228</v>
      </c>
      <c r="AD15" s="115" t="s">
        <v>227</v>
      </c>
      <c r="AE15" s="115" t="s">
        <v>228</v>
      </c>
    </row>
    <row r="16" spans="1:31" ht="5.0999999999999996" customHeight="1">
      <c r="A16" s="116"/>
      <c r="B16" s="116"/>
      <c r="C16" s="112"/>
      <c r="D16" s="112"/>
      <c r="E16" s="112"/>
      <c r="F16" s="113"/>
      <c r="G16" s="113"/>
      <c r="H16" s="113"/>
      <c r="I16" s="113"/>
      <c r="J16" s="113"/>
      <c r="K16" s="113"/>
      <c r="L16" s="113"/>
      <c r="M16" s="113"/>
      <c r="N16" s="113"/>
      <c r="O16" s="113"/>
      <c r="P16" s="113"/>
      <c r="Q16" s="113"/>
      <c r="R16" s="113"/>
      <c r="S16" s="113"/>
      <c r="T16" s="113"/>
      <c r="U16" s="113"/>
      <c r="V16" s="113"/>
      <c r="W16" s="113"/>
      <c r="X16" s="113"/>
      <c r="Y16" s="113"/>
      <c r="Z16" s="113"/>
      <c r="AA16" s="113"/>
      <c r="AB16" s="113"/>
      <c r="AC16" s="113"/>
      <c r="AD16" s="113"/>
      <c r="AE16" s="113"/>
    </row>
    <row r="17" spans="1:32" ht="20.100000000000001" customHeight="1">
      <c r="A17" s="61" t="s">
        <v>186</v>
      </c>
      <c r="B17" s="183"/>
      <c r="C17" s="112"/>
      <c r="D17" s="112"/>
      <c r="E17" s="112"/>
      <c r="F17" s="113"/>
      <c r="G17" s="113"/>
      <c r="H17" s="113"/>
      <c r="I17" s="113"/>
      <c r="J17" s="113"/>
      <c r="K17" s="113"/>
      <c r="L17" s="113"/>
      <c r="M17" s="113"/>
      <c r="N17" s="113"/>
      <c r="O17" s="113"/>
      <c r="P17" s="122">
        <v>5785</v>
      </c>
      <c r="Q17" s="122">
        <v>958</v>
      </c>
      <c r="R17" s="122">
        <v>6448</v>
      </c>
      <c r="S17" s="122">
        <v>1495</v>
      </c>
      <c r="T17" s="122"/>
      <c r="U17" s="122">
        <v>8881</v>
      </c>
      <c r="V17" s="122">
        <v>1595</v>
      </c>
      <c r="W17" s="122"/>
      <c r="X17" s="122">
        <v>6524</v>
      </c>
      <c r="Y17" s="122">
        <v>1017</v>
      </c>
      <c r="Z17" s="122">
        <v>9973</v>
      </c>
      <c r="AA17" s="122">
        <v>1245</v>
      </c>
      <c r="AB17" s="122">
        <v>9954</v>
      </c>
      <c r="AC17" s="122">
        <v>2390</v>
      </c>
      <c r="AD17" s="122">
        <v>9001</v>
      </c>
      <c r="AE17" s="122">
        <v>1565</v>
      </c>
      <c r="AF17" s="19"/>
    </row>
    <row r="18" spans="1:32" ht="20.100000000000001" customHeight="1">
      <c r="A18" s="123" t="s">
        <v>1</v>
      </c>
      <c r="B18" s="123"/>
      <c r="C18" s="112"/>
      <c r="D18" s="112"/>
      <c r="E18" s="112"/>
      <c r="F18" s="113"/>
      <c r="G18" s="113"/>
      <c r="H18" s="113"/>
      <c r="I18" s="113"/>
      <c r="J18" s="113"/>
      <c r="K18" s="113"/>
      <c r="L18" s="113"/>
      <c r="M18" s="113"/>
      <c r="N18" s="113"/>
      <c r="O18" s="113"/>
      <c r="P18" s="126">
        <v>39</v>
      </c>
      <c r="Q18" s="126">
        <v>23</v>
      </c>
      <c r="R18" s="126">
        <v>20</v>
      </c>
      <c r="S18" s="126">
        <v>25</v>
      </c>
      <c r="T18" s="126"/>
      <c r="U18" s="194">
        <v>20</v>
      </c>
      <c r="V18" s="194">
        <v>14</v>
      </c>
      <c r="W18" s="194"/>
      <c r="X18" s="194">
        <v>13</v>
      </c>
      <c r="Y18" s="194">
        <v>50</v>
      </c>
      <c r="Z18" s="256">
        <v>5</v>
      </c>
      <c r="AA18" s="256">
        <v>53</v>
      </c>
      <c r="AB18" s="256">
        <v>10</v>
      </c>
      <c r="AC18" s="256">
        <v>58</v>
      </c>
      <c r="AD18" s="256">
        <v>31</v>
      </c>
      <c r="AE18" s="256">
        <v>48</v>
      </c>
    </row>
    <row r="19" spans="1:32" ht="20.100000000000001" customHeight="1">
      <c r="A19" s="128" t="s">
        <v>37</v>
      </c>
      <c r="B19" s="128"/>
      <c r="C19" s="112"/>
      <c r="D19" s="112"/>
      <c r="E19" s="112"/>
      <c r="F19" s="113"/>
      <c r="G19" s="113"/>
      <c r="H19" s="113"/>
      <c r="I19" s="113"/>
      <c r="J19" s="113"/>
      <c r="K19" s="113"/>
      <c r="L19" s="113"/>
      <c r="M19" s="113"/>
      <c r="N19" s="113"/>
      <c r="O19" s="113"/>
      <c r="P19" s="129">
        <f t="shared" ref="P19" si="3">P17-P18</f>
        <v>5746</v>
      </c>
      <c r="Q19" s="129">
        <f t="shared" ref="Q19" si="4">Q17-Q18</f>
        <v>935</v>
      </c>
      <c r="R19" s="129">
        <f t="shared" ref="R19" si="5">R17-R18</f>
        <v>6428</v>
      </c>
      <c r="S19" s="129">
        <f t="shared" ref="S19" si="6">S17-S18</f>
        <v>1470</v>
      </c>
      <c r="T19" s="129"/>
      <c r="U19" s="129">
        <f t="shared" ref="U19" si="7">U17-U18</f>
        <v>8861</v>
      </c>
      <c r="V19" s="129">
        <f t="shared" ref="V19" si="8">V17-V18</f>
        <v>1581</v>
      </c>
      <c r="W19" s="129"/>
      <c r="X19" s="129">
        <f t="shared" ref="X19" si="9">X17-X18</f>
        <v>6511</v>
      </c>
      <c r="Y19" s="129">
        <f t="shared" ref="Y19:AC19" si="10">Y17-Y18</f>
        <v>967</v>
      </c>
      <c r="Z19" s="129">
        <f t="shared" si="10"/>
        <v>9968</v>
      </c>
      <c r="AA19" s="129">
        <f t="shared" si="10"/>
        <v>1192</v>
      </c>
      <c r="AB19" s="129">
        <f t="shared" si="10"/>
        <v>9944</v>
      </c>
      <c r="AC19" s="129">
        <f t="shared" si="10"/>
        <v>2332</v>
      </c>
      <c r="AD19" s="129">
        <f t="shared" ref="AD19:AE19" si="11">AD17-AD18</f>
        <v>8970</v>
      </c>
      <c r="AE19" s="129">
        <f t="shared" si="11"/>
        <v>1517</v>
      </c>
    </row>
    <row r="20" spans="1:32" ht="5.0999999999999996" customHeight="1">
      <c r="A20" s="130"/>
      <c r="B20" s="130"/>
      <c r="C20" s="112"/>
      <c r="D20" s="112"/>
      <c r="E20" s="112"/>
      <c r="F20" s="113"/>
      <c r="G20" s="113"/>
      <c r="H20" s="113"/>
      <c r="I20" s="113"/>
      <c r="J20" s="113"/>
      <c r="K20" s="113"/>
      <c r="L20" s="113"/>
      <c r="M20" s="113"/>
      <c r="N20" s="113"/>
      <c r="O20" s="113"/>
      <c r="P20" s="133"/>
      <c r="Q20" s="133"/>
      <c r="R20" s="133"/>
      <c r="S20" s="133"/>
      <c r="T20" s="133"/>
      <c r="U20" s="133"/>
      <c r="V20" s="133"/>
      <c r="W20" s="133"/>
      <c r="X20" s="133"/>
      <c r="Y20" s="133"/>
      <c r="Z20" s="133"/>
      <c r="AA20" s="133"/>
      <c r="AB20" s="133"/>
      <c r="AC20" s="133"/>
      <c r="AD20" s="133"/>
      <c r="AE20" s="133"/>
    </row>
    <row r="21" spans="1:32" ht="12" customHeight="1">
      <c r="A21" s="135" t="s">
        <v>159</v>
      </c>
      <c r="B21" s="135" t="s">
        <v>159</v>
      </c>
      <c r="C21" s="112"/>
      <c r="D21" s="112"/>
      <c r="E21" s="112"/>
      <c r="F21" s="113"/>
      <c r="G21" s="113"/>
      <c r="H21" s="113"/>
      <c r="I21" s="113"/>
      <c r="J21" s="113"/>
      <c r="K21" s="113"/>
      <c r="L21" s="113"/>
      <c r="M21" s="113"/>
      <c r="N21" s="113"/>
      <c r="O21" s="113"/>
      <c r="P21" s="113"/>
      <c r="Q21" s="113"/>
      <c r="R21" s="113"/>
      <c r="S21" s="113"/>
      <c r="T21" s="113"/>
      <c r="U21" s="66"/>
      <c r="V21" s="66"/>
      <c r="W21" s="66"/>
      <c r="Y21" s="163"/>
    </row>
    <row r="22" spans="1:32" ht="12" customHeight="1">
      <c r="A22" s="135"/>
      <c r="B22" s="112"/>
      <c r="C22" s="112"/>
      <c r="D22" s="112"/>
      <c r="E22" s="112"/>
      <c r="F22" s="113"/>
      <c r="G22" s="113"/>
      <c r="H22" s="113"/>
      <c r="I22" s="113"/>
      <c r="J22" s="113"/>
      <c r="K22" s="113"/>
      <c r="L22" s="113"/>
      <c r="M22" s="113"/>
      <c r="N22" s="113"/>
      <c r="O22" s="113"/>
      <c r="P22" s="113"/>
      <c r="Q22" s="113"/>
      <c r="R22" s="113"/>
      <c r="S22" s="113"/>
      <c r="T22" s="113"/>
      <c r="U22" s="66"/>
      <c r="V22" s="66"/>
      <c r="W22" s="66"/>
      <c r="Y22" s="163"/>
    </row>
    <row r="23" spans="1:32">
      <c r="A23" s="66"/>
      <c r="B23" s="66"/>
      <c r="C23" s="66"/>
      <c r="D23" s="66"/>
      <c r="E23" s="66"/>
      <c r="F23" s="66"/>
      <c r="G23" s="66"/>
      <c r="H23" s="66"/>
      <c r="I23" s="66"/>
      <c r="J23" s="66"/>
      <c r="K23" s="66"/>
      <c r="L23" s="66"/>
      <c r="M23" s="66"/>
      <c r="N23" s="66"/>
      <c r="O23" s="66"/>
      <c r="P23" s="66"/>
      <c r="Q23" s="66"/>
      <c r="R23" s="66"/>
      <c r="S23" s="66"/>
      <c r="T23" s="66"/>
      <c r="U23" s="66"/>
      <c r="V23" s="66"/>
      <c r="W23" s="66"/>
      <c r="X23" s="66"/>
    </row>
    <row r="24" spans="1:32">
      <c r="A24" s="66"/>
      <c r="B24" s="66"/>
      <c r="C24" s="66"/>
      <c r="D24" s="66"/>
      <c r="E24" s="66"/>
      <c r="F24" s="66"/>
      <c r="G24" s="66"/>
      <c r="H24" s="66"/>
      <c r="I24" s="66"/>
      <c r="J24" s="66"/>
      <c r="K24" s="66"/>
      <c r="L24" s="66"/>
      <c r="M24" s="66"/>
      <c r="N24" s="66"/>
      <c r="O24" s="66"/>
      <c r="P24" s="66"/>
      <c r="Q24" s="66"/>
      <c r="R24" s="66"/>
      <c r="S24" s="66"/>
      <c r="T24" s="66"/>
      <c r="U24" s="66"/>
      <c r="V24" s="66"/>
      <c r="W24" s="66"/>
      <c r="X24" s="66"/>
    </row>
    <row r="25" spans="1:32">
      <c r="A25" s="66"/>
      <c r="B25" s="66"/>
      <c r="C25" s="66"/>
      <c r="D25" s="66"/>
      <c r="E25" s="66"/>
      <c r="F25" s="66"/>
      <c r="G25" s="66"/>
      <c r="H25" s="66"/>
      <c r="I25" s="66"/>
      <c r="J25" s="66"/>
      <c r="K25" s="66"/>
      <c r="L25" s="66"/>
      <c r="M25" s="66"/>
      <c r="N25" s="66"/>
      <c r="O25" s="66"/>
      <c r="P25" s="66"/>
      <c r="Q25" s="66"/>
      <c r="R25" s="66"/>
      <c r="S25" s="66"/>
      <c r="T25" s="66"/>
      <c r="U25" s="66"/>
      <c r="V25" s="66"/>
      <c r="W25" s="66"/>
      <c r="X25" s="66"/>
    </row>
    <row r="26" spans="1:32">
      <c r="K26" s="66"/>
    </row>
  </sheetData>
  <mergeCells count="25">
    <mergeCell ref="U3:V3"/>
    <mergeCell ref="X3:Y3"/>
    <mergeCell ref="AB3:AC3"/>
    <mergeCell ref="AB14:AC14"/>
    <mergeCell ref="L3:M3"/>
    <mergeCell ref="N3:O3"/>
    <mergeCell ref="P3:Q3"/>
    <mergeCell ref="R3:S3"/>
    <mergeCell ref="P14:Q14"/>
    <mergeCell ref="A1:AE1"/>
    <mergeCell ref="A12:AE12"/>
    <mergeCell ref="B14:B15"/>
    <mergeCell ref="A14:A15"/>
    <mergeCell ref="U14:V14"/>
    <mergeCell ref="X14:Y14"/>
    <mergeCell ref="A3:A4"/>
    <mergeCell ref="B3:C3"/>
    <mergeCell ref="D3:E3"/>
    <mergeCell ref="F3:G3"/>
    <mergeCell ref="H3:I3"/>
    <mergeCell ref="AD3:AE3"/>
    <mergeCell ref="AD14:AE14"/>
    <mergeCell ref="Z14:AA14"/>
    <mergeCell ref="Z3:AA3"/>
    <mergeCell ref="J3:K3"/>
  </mergeCells>
  <phoneticPr fontId="11" type="noConversion"/>
  <pageMargins left="0.78740157480314965" right="0.78740157480314965" top="0.98425196850393704" bottom="0.98425196850393704" header="0" footer="0"/>
  <pageSetup paperSize="9" orientation="portrait" verticalDpi="300" r:id="rId1"/>
  <ignoredErrors>
    <ignoredError sqref="B3:E3"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VIVIENDA</vt:lpstr>
      <vt:lpstr>4.1</vt:lpstr>
      <vt:lpstr>4.2</vt:lpstr>
      <vt:lpstr>4.3-4.8</vt:lpstr>
      <vt:lpstr>4.9-4.12</vt:lpstr>
      <vt:lpstr>4.13-4.15</vt:lpstr>
      <vt:lpstr>4.16</vt:lpstr>
      <vt:lpstr>4.17</vt:lpstr>
    </vt:vector>
  </TitlesOfParts>
  <Company>PUNO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Sussana M</dc:creator>
  <cp:lastModifiedBy>Usuario</cp:lastModifiedBy>
  <cp:lastPrinted>2023-01-11T02:21:35Z</cp:lastPrinted>
  <dcterms:created xsi:type="dcterms:W3CDTF">2001-03-01T16:49:54Z</dcterms:created>
  <dcterms:modified xsi:type="dcterms:W3CDTF">2025-01-27T21:12:28Z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CO_ScreenResolution">
    <vt:lpwstr>96 96 1920 1080</vt:lpwstr>
  </property>
</Properties>
</file>