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Wgquispe\waldir 2025\COMPENDIOS PUNO\COMPENDIO_PUNO_2024\Publicación Oficial Compendio 2024\excel\"/>
    </mc:Choice>
  </mc:AlternateContent>
  <bookViews>
    <workbookView xWindow="-120" yWindow="-120" windowWidth="29040" windowHeight="15720"/>
  </bookViews>
  <sheets>
    <sheet name="Poblacion" sheetId="49" r:id="rId1"/>
    <sheet name="3.1 - 3.2 " sheetId="1" r:id="rId2"/>
    <sheet name="3.3" sheetId="3" r:id="rId3"/>
    <sheet name="3.4" sheetId="35" r:id="rId4"/>
    <sheet name="3.5" sheetId="36" r:id="rId5"/>
    <sheet name="3.6" sheetId="51" r:id="rId6"/>
    <sheet name="3.7" sheetId="53" r:id="rId7"/>
    <sheet name="3.8" sheetId="55" r:id="rId8"/>
    <sheet name="3.9" sheetId="27" r:id="rId9"/>
    <sheet name="3.10" sheetId="41" r:id="rId10"/>
    <sheet name="3.11" sheetId="45" r:id="rId11"/>
    <sheet name="3.12" sheetId="48" r:id="rId12"/>
    <sheet name="3.13" sheetId="2" r:id="rId13"/>
    <sheet name="3.14" sheetId="56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\a">'[1]R. Natural'!#REF!</definedName>
    <definedName name="aafda">#REF!</definedName>
    <definedName name="adsfa">[2]guia_de_uso!#REF!</definedName>
    <definedName name="afdasf">#REF!</definedName>
    <definedName name="_xlnm.Print_Area" localSheetId="1">'3.1 - 3.2 '!$A$1:$I$65</definedName>
    <definedName name="_xlnm.Print_Area" localSheetId="9">'3.10'!$A$1:$K$160</definedName>
    <definedName name="_xlnm.Print_Area" localSheetId="10">'3.11'!$A$1:$I$149</definedName>
    <definedName name="_xlnm.Print_Area" localSheetId="11">'3.12'!$A$1:$H$63</definedName>
    <definedName name="_xlnm.Print_Area" localSheetId="12">'3.13'!$A$1:$H$60</definedName>
    <definedName name="_xlnm.Print_Area" localSheetId="13">'3.14'!$A$1:$G$147</definedName>
    <definedName name="_xlnm.Print_Area" localSheetId="2">'3.3'!$A$1:$J$19</definedName>
    <definedName name="_xlnm.Print_Area" localSheetId="3">'3.4'!$A$1:$H$45</definedName>
    <definedName name="_xlnm.Print_Area" localSheetId="4">'3.5'!$A$1:$O$44</definedName>
    <definedName name="_xlnm.Print_Area" localSheetId="5">'3.6'!$A$1:$H$170</definedName>
    <definedName name="_xlnm.Print_Area" localSheetId="6">'3.7'!$A$1:$I$165</definedName>
    <definedName name="_xlnm.Print_Area" localSheetId="7">'3.8'!$J$1:$S$84</definedName>
    <definedName name="_xlnm.Print_Area" localSheetId="8">'3.9'!$A$1:$L$81</definedName>
    <definedName name="asdfa">[3]TabCiiu!#REF!</definedName>
    <definedName name="asfdas">[3]TabCiiu!#REF!</definedName>
    <definedName name="aswe">#REF!</definedName>
    <definedName name="_xlnm.Database">[4]OPERACIONES!#REF!</definedName>
    <definedName name="bbb">#REF!</definedName>
    <definedName name="coddist">#REF!</definedName>
    <definedName name="CODDPTO">#REF!</definedName>
    <definedName name="codprov">#REF!</definedName>
    <definedName name="CONSULTA">[5]TabCiiu!#REF!</definedName>
    <definedName name="DEFINE">#REF!</definedName>
    <definedName name="EEE">#REF!</definedName>
    <definedName name="EJEMPLO11">#REF!</definedName>
    <definedName name="ejemplo15">[5]TabCiiu!#REF!</definedName>
    <definedName name="ESPECI">#REF!</definedName>
    <definedName name="ESPECIFICO">[5]TabCiiu!#REF!</definedName>
    <definedName name="FemaleDa">#REF!</definedName>
    <definedName name="FILTRAR">#REF!</definedName>
    <definedName name="GENERAL">[5]TabCiiu!#REF!</definedName>
    <definedName name="GENERALE">#REF!</definedName>
    <definedName name="IMPRE">#REF!</definedName>
    <definedName name="INDICEALFABETICO">#REF!</definedName>
    <definedName name="Input_File">#REF!</definedName>
    <definedName name="LUGAR">[5]TabCiiu!#REF!</definedName>
    <definedName name="LUGAREÑO">#REF!</definedName>
    <definedName name="MaleData">#REF!</definedName>
    <definedName name="Maximum">#REF!</definedName>
    <definedName name="Maximum_used">#REF!</definedName>
    <definedName name="nomdep">#REF!</definedName>
    <definedName name="NOMDEPP">#REF!</definedName>
    <definedName name="nomdist">#REF!</definedName>
    <definedName name="NOMDISTRTITA">#REF!</definedName>
    <definedName name="nomprov">#REF!</definedName>
    <definedName name="PROCINVIA">#REF!</definedName>
    <definedName name="Pyramid_Filename">#REF!</definedName>
    <definedName name="Pyramid_Title">#REF!</definedName>
    <definedName name="QQQWE">#REF!</definedName>
    <definedName name="qw">#REF!</definedName>
    <definedName name="qwe">#REF!</definedName>
    <definedName name="QWEQWE">#REF!</definedName>
    <definedName name="Stop_at_age">#REF!</definedName>
    <definedName name="tabla">#REF!</definedName>
    <definedName name="tabla1">#REF!</definedName>
    <definedName name="Test">#REF!</definedName>
    <definedName name="TITL">#REF!</definedName>
    <definedName name="WEWER">#REF!</definedName>
    <definedName name="WEWW">#REF!</definedName>
    <definedName name="WQEQWE">#REF!</definedName>
    <definedName name="xxxx">#REF!</definedName>
    <definedName name="XXXXX">'[6]R. Natural'!#REF!</definedName>
  </definedNames>
  <calcPr calcId="152511" fullPrecision="0"/>
</workbook>
</file>

<file path=xl/calcChain.xml><?xml version="1.0" encoding="utf-8"?>
<calcChain xmlns="http://schemas.openxmlformats.org/spreadsheetml/2006/main">
  <c r="L69" i="27" l="1"/>
  <c r="K69" i="27"/>
  <c r="J69" i="27"/>
  <c r="G69" i="27"/>
  <c r="F69" i="27"/>
  <c r="E69" i="27"/>
  <c r="L58" i="27"/>
  <c r="K58" i="27"/>
  <c r="J58" i="27"/>
  <c r="G58" i="27"/>
  <c r="F58" i="27"/>
  <c r="E58" i="27"/>
  <c r="L52" i="27"/>
  <c r="K52" i="27"/>
  <c r="J52" i="27"/>
  <c r="L46" i="27"/>
  <c r="K46" i="27"/>
  <c r="J46" i="27"/>
  <c r="G46" i="27"/>
  <c r="F46" i="27"/>
  <c r="E46" i="27"/>
  <c r="L34" i="27"/>
  <c r="K34" i="27"/>
  <c r="J34" i="27"/>
  <c r="L24" i="27"/>
  <c r="K24" i="27"/>
  <c r="J24" i="27"/>
  <c r="G24" i="27"/>
  <c r="F24" i="27"/>
  <c r="E24" i="27"/>
  <c r="L12" i="27"/>
  <c r="K12" i="27"/>
  <c r="J12" i="27"/>
  <c r="L6" i="27"/>
  <c r="K6" i="27"/>
  <c r="J6" i="27"/>
  <c r="G7" i="27"/>
  <c r="F7" i="27"/>
  <c r="E7" i="27"/>
  <c r="G5" i="27" l="1"/>
  <c r="F5" i="27"/>
  <c r="E5" i="27"/>
  <c r="I137" i="56"/>
  <c r="H137" i="56"/>
  <c r="G137" i="56"/>
  <c r="F137" i="56"/>
  <c r="E137" i="56"/>
  <c r="D137" i="56"/>
  <c r="I126" i="56"/>
  <c r="H126" i="56"/>
  <c r="G126" i="56"/>
  <c r="F126" i="56"/>
  <c r="E126" i="56"/>
  <c r="D126" i="56"/>
  <c r="I120" i="56"/>
  <c r="H120" i="56"/>
  <c r="G120" i="56"/>
  <c r="F120" i="56"/>
  <c r="E120" i="56"/>
  <c r="D120" i="56"/>
  <c r="I114" i="56"/>
  <c r="H114" i="56"/>
  <c r="G114" i="56"/>
  <c r="F114" i="56"/>
  <c r="E114" i="56"/>
  <c r="D114" i="56"/>
  <c r="I109" i="56"/>
  <c r="H109" i="56"/>
  <c r="G109" i="56"/>
  <c r="F109" i="56"/>
  <c r="E109" i="56"/>
  <c r="D109" i="56"/>
  <c r="I92" i="56"/>
  <c r="H92" i="56"/>
  <c r="G92" i="56"/>
  <c r="F92" i="56"/>
  <c r="E92" i="56"/>
  <c r="D92" i="56"/>
  <c r="I81" i="56"/>
  <c r="H81" i="56"/>
  <c r="G81" i="56"/>
  <c r="F81" i="56"/>
  <c r="E81" i="56"/>
  <c r="D81" i="56"/>
  <c r="I72" i="56"/>
  <c r="H72" i="56"/>
  <c r="G72" i="56"/>
  <c r="F72" i="56"/>
  <c r="E72" i="56"/>
  <c r="D72" i="56"/>
  <c r="I66" i="56"/>
  <c r="H66" i="56"/>
  <c r="G66" i="56"/>
  <c r="F66" i="56"/>
  <c r="E66" i="56"/>
  <c r="D66" i="56"/>
  <c r="I58" i="56"/>
  <c r="H58" i="56"/>
  <c r="G58" i="56"/>
  <c r="F58" i="56"/>
  <c r="E58" i="56"/>
  <c r="D58" i="56"/>
  <c r="I40" i="56"/>
  <c r="H40" i="56"/>
  <c r="G40" i="56"/>
  <c r="F40" i="56"/>
  <c r="E40" i="56"/>
  <c r="D40" i="56"/>
  <c r="I24" i="56"/>
  <c r="D24" i="56"/>
  <c r="I8" i="56"/>
  <c r="D8" i="56"/>
  <c r="H30" i="2"/>
  <c r="G30" i="2"/>
  <c r="F30" i="2"/>
  <c r="C30" i="2"/>
  <c r="D30" i="2"/>
  <c r="B30" i="2"/>
  <c r="F23" i="2"/>
  <c r="H23" i="2"/>
  <c r="G23" i="2"/>
  <c r="C23" i="2"/>
  <c r="D23" i="2"/>
  <c r="B23" i="2"/>
  <c r="H15" i="2"/>
  <c r="G15" i="2"/>
  <c r="F15" i="2"/>
  <c r="H10" i="2"/>
  <c r="G10" i="2"/>
  <c r="F10" i="2"/>
  <c r="D15" i="2"/>
  <c r="C15" i="2"/>
  <c r="B15" i="2"/>
  <c r="D10" i="2"/>
  <c r="C10" i="2"/>
  <c r="B10" i="2"/>
  <c r="F6" i="2"/>
  <c r="B6" i="2"/>
  <c r="F8" i="2"/>
  <c r="B8" i="2"/>
  <c r="H31" i="48"/>
  <c r="G31" i="48"/>
  <c r="F31" i="48"/>
  <c r="H24" i="48"/>
  <c r="G24" i="48"/>
  <c r="F24" i="48"/>
  <c r="H16" i="48"/>
  <c r="G16" i="48"/>
  <c r="F16" i="48"/>
  <c r="H11" i="48"/>
  <c r="G11" i="48"/>
  <c r="F11" i="48"/>
  <c r="B9" i="48"/>
  <c r="D9" i="48"/>
  <c r="C9" i="48"/>
  <c r="D31" i="48"/>
  <c r="C31" i="48"/>
  <c r="C24" i="48"/>
  <c r="C16" i="48"/>
  <c r="C11" i="48"/>
  <c r="B7" i="48"/>
  <c r="B31" i="48"/>
  <c r="D24" i="48"/>
  <c r="B24" i="48"/>
  <c r="B16" i="48"/>
  <c r="D16" i="48"/>
  <c r="D11" i="48"/>
  <c r="B11" i="48"/>
  <c r="F7" i="48"/>
  <c r="I116" i="45"/>
  <c r="H116" i="45"/>
  <c r="G116" i="45"/>
  <c r="I121" i="45"/>
  <c r="H121" i="45"/>
  <c r="G121" i="45"/>
  <c r="I126" i="45"/>
  <c r="H126" i="45"/>
  <c r="G126" i="45"/>
  <c r="D126" i="45"/>
  <c r="C126" i="45"/>
  <c r="B126" i="45"/>
  <c r="D121" i="45"/>
  <c r="C121" i="45"/>
  <c r="B121" i="45"/>
  <c r="D116" i="45"/>
  <c r="C116" i="45"/>
  <c r="B116" i="45"/>
  <c r="I61" i="45"/>
  <c r="H61" i="45"/>
  <c r="G61" i="45"/>
  <c r="I66" i="45"/>
  <c r="H66" i="45"/>
  <c r="G66" i="45"/>
  <c r="I71" i="45"/>
  <c r="H71" i="45"/>
  <c r="G71" i="45"/>
  <c r="I77" i="45"/>
  <c r="H77" i="45"/>
  <c r="G77" i="45"/>
  <c r="I82" i="45"/>
  <c r="H82" i="45"/>
  <c r="G82" i="45"/>
  <c r="I87" i="45"/>
  <c r="H87" i="45"/>
  <c r="G87" i="45"/>
  <c r="I93" i="45"/>
  <c r="H93" i="45"/>
  <c r="G93" i="45"/>
  <c r="I98" i="45"/>
  <c r="H98" i="45"/>
  <c r="G98" i="45"/>
  <c r="I103" i="45"/>
  <c r="H103" i="45"/>
  <c r="G103" i="45"/>
  <c r="D103" i="45"/>
  <c r="C103" i="45"/>
  <c r="B103" i="45"/>
  <c r="D98" i="45"/>
  <c r="C98" i="45"/>
  <c r="B98" i="45"/>
  <c r="D93" i="45"/>
  <c r="C93" i="45"/>
  <c r="B93" i="45"/>
  <c r="D87" i="45"/>
  <c r="C87" i="45"/>
  <c r="B87" i="45"/>
  <c r="D82" i="45"/>
  <c r="C82" i="45"/>
  <c r="B82" i="45"/>
  <c r="D77" i="45"/>
  <c r="C77" i="45"/>
  <c r="B77" i="45"/>
  <c r="D71" i="45"/>
  <c r="C71" i="45"/>
  <c r="B71" i="45"/>
  <c r="D66" i="45"/>
  <c r="C66" i="45"/>
  <c r="B66" i="45"/>
  <c r="D61" i="45"/>
  <c r="C61" i="45"/>
  <c r="B61" i="45"/>
  <c r="G6" i="45"/>
  <c r="I11" i="45"/>
  <c r="H11" i="45"/>
  <c r="G11" i="45"/>
  <c r="I6" i="45"/>
  <c r="H6" i="45"/>
  <c r="I16" i="45"/>
  <c r="H16" i="45"/>
  <c r="G16" i="45"/>
  <c r="I22" i="45"/>
  <c r="H22" i="45"/>
  <c r="G22" i="45"/>
  <c r="I27" i="45"/>
  <c r="H27" i="45"/>
  <c r="G27" i="45"/>
  <c r="I32" i="45"/>
  <c r="H32" i="45"/>
  <c r="G32" i="45"/>
  <c r="G38" i="45"/>
  <c r="I38" i="45"/>
  <c r="H38" i="45"/>
  <c r="I43" i="45"/>
  <c r="H43" i="45"/>
  <c r="G43" i="45"/>
  <c r="G48" i="45"/>
  <c r="I48" i="45"/>
  <c r="H48" i="45"/>
  <c r="D48" i="45"/>
  <c r="C48" i="45"/>
  <c r="B48" i="45"/>
  <c r="D43" i="45"/>
  <c r="C43" i="45"/>
  <c r="B43" i="45"/>
  <c r="D38" i="45"/>
  <c r="C38" i="45"/>
  <c r="B38" i="45"/>
  <c r="D32" i="45"/>
  <c r="C32" i="45"/>
  <c r="B32" i="45"/>
  <c r="D27" i="45"/>
  <c r="C27" i="45"/>
  <c r="B27" i="45"/>
  <c r="D22" i="45"/>
  <c r="C22" i="45"/>
  <c r="B22" i="45"/>
  <c r="C16" i="45"/>
  <c r="D16" i="45"/>
  <c r="B16" i="45"/>
  <c r="D11" i="45"/>
  <c r="B11" i="45"/>
  <c r="C11" i="45"/>
  <c r="D6" i="45"/>
  <c r="C6" i="45"/>
  <c r="B6" i="45"/>
  <c r="K6" i="41"/>
  <c r="J6" i="41"/>
  <c r="I6" i="41"/>
  <c r="F6" i="41"/>
  <c r="E6" i="41"/>
  <c r="K78" i="55"/>
  <c r="S78" i="55"/>
  <c r="R78" i="55"/>
  <c r="Q78" i="55"/>
  <c r="P78" i="55"/>
  <c r="O78" i="55"/>
  <c r="N78" i="55"/>
  <c r="M78" i="55"/>
  <c r="L78" i="55"/>
  <c r="S73" i="55"/>
  <c r="R73" i="55"/>
  <c r="Q73" i="55"/>
  <c r="P73" i="55"/>
  <c r="O73" i="55"/>
  <c r="N73" i="55"/>
  <c r="M73" i="55"/>
  <c r="L73" i="55"/>
  <c r="K73" i="55"/>
  <c r="S68" i="55"/>
  <c r="R68" i="55"/>
  <c r="Q68" i="55"/>
  <c r="P68" i="55"/>
  <c r="O68" i="55"/>
  <c r="N68" i="55"/>
  <c r="M68" i="55"/>
  <c r="L68" i="55"/>
  <c r="K68" i="55"/>
  <c r="K63" i="55"/>
  <c r="S63" i="55"/>
  <c r="R63" i="55"/>
  <c r="Q63" i="55"/>
  <c r="P63" i="55"/>
  <c r="O63" i="55"/>
  <c r="N63" i="55"/>
  <c r="M63" i="55"/>
  <c r="L63" i="55"/>
  <c r="K58" i="55"/>
  <c r="S58" i="55"/>
  <c r="R58" i="55"/>
  <c r="Q58" i="55"/>
  <c r="P58" i="55"/>
  <c r="O58" i="55"/>
  <c r="N58" i="55"/>
  <c r="M58" i="55"/>
  <c r="L58" i="55"/>
  <c r="S53" i="55"/>
  <c r="R53" i="55"/>
  <c r="Q53" i="55"/>
  <c r="P53" i="55"/>
  <c r="O53" i="55"/>
  <c r="N53" i="55"/>
  <c r="M53" i="55"/>
  <c r="L53" i="55"/>
  <c r="K53" i="55"/>
  <c r="S48" i="55"/>
  <c r="R48" i="55"/>
  <c r="Q48" i="55"/>
  <c r="P48" i="55"/>
  <c r="O48" i="55"/>
  <c r="N48" i="55"/>
  <c r="M48" i="55"/>
  <c r="L48" i="55"/>
  <c r="K48" i="55"/>
  <c r="AC48" i="55"/>
  <c r="AB48" i="55"/>
  <c r="AA48" i="55"/>
  <c r="Z48" i="55"/>
  <c r="Y48" i="55"/>
  <c r="X48" i="55"/>
  <c r="W48" i="55"/>
  <c r="V48" i="55"/>
  <c r="U48" i="55"/>
  <c r="S36" i="55"/>
  <c r="R36" i="55"/>
  <c r="Q36" i="55"/>
  <c r="P36" i="55"/>
  <c r="O36" i="55"/>
  <c r="N36" i="55"/>
  <c r="L36" i="55"/>
  <c r="K36" i="55"/>
  <c r="E6" i="53"/>
  <c r="D6" i="53"/>
  <c r="G6" i="53"/>
  <c r="C6" i="53"/>
  <c r="F32" i="51"/>
  <c r="C6" i="36"/>
  <c r="E5" i="3"/>
  <c r="D5" i="3"/>
  <c r="C5" i="3"/>
  <c r="B5" i="3"/>
  <c r="M36" i="55"/>
  <c r="S31" i="55"/>
  <c r="R31" i="55"/>
  <c r="Q31" i="55"/>
  <c r="P31" i="55"/>
  <c r="O31" i="55"/>
  <c r="N31" i="55"/>
  <c r="M31" i="55"/>
  <c r="L31" i="55"/>
  <c r="K31" i="55"/>
  <c r="K26" i="55"/>
  <c r="R26" i="55"/>
  <c r="S26" i="55"/>
  <c r="Q26" i="55"/>
  <c r="P26" i="55"/>
  <c r="O26" i="55"/>
  <c r="N26" i="55"/>
  <c r="M26" i="55"/>
  <c r="L26" i="55"/>
  <c r="K21" i="55"/>
  <c r="S21" i="55"/>
  <c r="R21" i="55"/>
  <c r="Q21" i="55"/>
  <c r="P21" i="55"/>
  <c r="O21" i="55"/>
  <c r="N21" i="55"/>
  <c r="M21" i="55"/>
  <c r="L21" i="55"/>
  <c r="S16" i="55"/>
  <c r="R16" i="55"/>
  <c r="Q16" i="55"/>
  <c r="P16" i="55"/>
  <c r="O16" i="55"/>
  <c r="N16" i="55"/>
  <c r="M16" i="55"/>
  <c r="L16" i="55"/>
  <c r="K16" i="55"/>
  <c r="S11" i="55"/>
  <c r="R11" i="55"/>
  <c r="Q11" i="55"/>
  <c r="P11" i="55"/>
  <c r="O11" i="55"/>
  <c r="N11" i="55"/>
  <c r="M11" i="55"/>
  <c r="L11" i="55"/>
  <c r="K11" i="55"/>
  <c r="S6" i="55"/>
  <c r="R6" i="55"/>
  <c r="Q6" i="55"/>
  <c r="P6" i="55"/>
  <c r="O6" i="55"/>
  <c r="N6" i="55"/>
  <c r="M6" i="55"/>
  <c r="L6" i="55"/>
  <c r="K6" i="55"/>
  <c r="I6" i="53"/>
  <c r="H6" i="53"/>
  <c r="B112" i="51"/>
  <c r="C112" i="51"/>
  <c r="D112" i="51"/>
  <c r="F112" i="51"/>
  <c r="H112" i="51"/>
  <c r="G112" i="51"/>
  <c r="G106" i="51"/>
  <c r="H106" i="51"/>
  <c r="F106" i="51"/>
  <c r="D106" i="51"/>
  <c r="C106" i="51"/>
  <c r="B106" i="51"/>
  <c r="B100" i="51"/>
  <c r="C100" i="51"/>
  <c r="D100" i="51"/>
  <c r="F100" i="51"/>
  <c r="G100" i="51"/>
  <c r="H100" i="51"/>
  <c r="H94" i="51"/>
  <c r="G94" i="51"/>
  <c r="F94" i="51"/>
  <c r="D94" i="51"/>
  <c r="C94" i="51"/>
  <c r="B94" i="51"/>
  <c r="H88" i="51"/>
  <c r="G88" i="51"/>
  <c r="F88" i="51"/>
  <c r="D88" i="51"/>
  <c r="C88" i="51"/>
  <c r="B88" i="51"/>
  <c r="B82" i="51"/>
  <c r="C82" i="51"/>
  <c r="D82" i="51"/>
  <c r="F82" i="51"/>
  <c r="G82" i="51"/>
  <c r="H82" i="51"/>
  <c r="H76" i="51"/>
  <c r="G76" i="51"/>
  <c r="F76" i="51"/>
  <c r="D76" i="51"/>
  <c r="C76" i="51"/>
  <c r="B76" i="51"/>
  <c r="B70" i="51"/>
  <c r="C70" i="51"/>
  <c r="D70" i="51"/>
  <c r="F70" i="51"/>
  <c r="G70" i="51"/>
  <c r="H70" i="51"/>
  <c r="H64" i="51"/>
  <c r="G64" i="51"/>
  <c r="F64" i="51"/>
  <c r="D64" i="51"/>
  <c r="C64" i="51"/>
  <c r="B64" i="51"/>
  <c r="H50" i="51"/>
  <c r="G50" i="51"/>
  <c r="F50" i="51"/>
  <c r="D50" i="51"/>
  <c r="C50" i="51"/>
  <c r="B50" i="51"/>
  <c r="B44" i="51"/>
  <c r="C44" i="51"/>
  <c r="D44" i="51"/>
  <c r="F44" i="51"/>
  <c r="G44" i="51"/>
  <c r="H44" i="51"/>
  <c r="H38" i="51"/>
  <c r="G38" i="51"/>
  <c r="F38" i="51"/>
  <c r="D38" i="51"/>
  <c r="C38" i="51"/>
  <c r="B38" i="51"/>
  <c r="H32" i="51"/>
  <c r="G32" i="51"/>
  <c r="D32" i="51"/>
  <c r="C32" i="51"/>
  <c r="B32" i="51"/>
  <c r="H26" i="51"/>
  <c r="G26" i="51"/>
  <c r="F26" i="51"/>
  <c r="D26" i="51"/>
  <c r="C26" i="51"/>
  <c r="B26" i="51"/>
  <c r="B20" i="51"/>
  <c r="C20" i="51"/>
  <c r="D20" i="51"/>
  <c r="F20" i="51"/>
  <c r="G20" i="51"/>
  <c r="H20" i="51"/>
  <c r="H14" i="51"/>
  <c r="G14" i="51"/>
  <c r="F14" i="51"/>
  <c r="D14" i="51"/>
  <c r="C14" i="51"/>
  <c r="B14" i="51"/>
  <c r="H9" i="51"/>
  <c r="G9" i="51"/>
  <c r="F9" i="51"/>
  <c r="D9" i="51"/>
  <c r="C9" i="51"/>
  <c r="B9" i="51"/>
  <c r="H29" i="36"/>
  <c r="G29" i="36"/>
  <c r="F29" i="36"/>
  <c r="E29" i="36"/>
  <c r="D29" i="36"/>
  <c r="C29" i="36"/>
  <c r="H6" i="36"/>
  <c r="G6" i="36"/>
  <c r="F6" i="36"/>
  <c r="E6" i="36"/>
  <c r="D6" i="36"/>
  <c r="J5" i="3"/>
  <c r="I5" i="3"/>
  <c r="H5" i="3"/>
  <c r="G5" i="3"/>
  <c r="F5" i="3"/>
  <c r="Q17" i="1"/>
  <c r="P17" i="1"/>
  <c r="P15" i="1"/>
  <c r="P13" i="1"/>
  <c r="P11" i="1"/>
  <c r="P9" i="1"/>
  <c r="P7" i="1"/>
  <c r="L18" i="1"/>
  <c r="L16" i="1"/>
  <c r="L14" i="1"/>
  <c r="L12" i="1"/>
  <c r="L10" i="1"/>
  <c r="L8" i="1"/>
  <c r="L6" i="1"/>
  <c r="B9" i="1"/>
  <c r="B10" i="1"/>
  <c r="B8" i="1"/>
  <c r="B7" i="1"/>
  <c r="B6" i="1"/>
  <c r="A104" i="56"/>
  <c r="A53" i="56"/>
  <c r="A110" i="45"/>
  <c r="A56" i="45"/>
  <c r="A119" i="41"/>
  <c r="A60" i="41"/>
  <c r="A42" i="27"/>
  <c r="J42" i="55"/>
  <c r="A115" i="53"/>
  <c r="A59" i="53"/>
  <c r="A118" i="51"/>
  <c r="A59" i="51"/>
  <c r="A23" i="36"/>
  <c r="H6" i="56" l="1"/>
  <c r="E6" i="56"/>
  <c r="I6" i="56"/>
  <c r="G6" i="56"/>
  <c r="F6" i="56"/>
  <c r="D6" i="56"/>
  <c r="A6" i="49"/>
  <c r="N38" i="1" l="1"/>
  <c r="A3" i="49" l="1"/>
  <c r="A2" i="49"/>
  <c r="H24" i="56" l="1"/>
  <c r="H8" i="56"/>
  <c r="A5" i="49"/>
  <c r="A13" i="49"/>
  <c r="A9" i="49"/>
  <c r="T17" i="1" l="1"/>
  <c r="G24" i="56" l="1"/>
  <c r="G8" i="56"/>
  <c r="A12" i="49"/>
  <c r="A15" i="49"/>
  <c r="A8" i="49"/>
  <c r="A7" i="49"/>
  <c r="S17" i="1" l="1"/>
  <c r="C109" i="56" l="1"/>
  <c r="J6" i="36"/>
  <c r="K6" i="36"/>
  <c r="L6" i="36"/>
  <c r="M6" i="36"/>
  <c r="N6" i="36"/>
  <c r="O6" i="36"/>
  <c r="F24" i="56"/>
  <c r="F8" i="56"/>
  <c r="C137" i="56"/>
  <c r="C126" i="56"/>
  <c r="C120" i="56"/>
  <c r="C114" i="56"/>
  <c r="C92" i="56"/>
  <c r="C81" i="56"/>
  <c r="C72" i="56"/>
  <c r="C66" i="56"/>
  <c r="C58" i="56"/>
  <c r="C40" i="56"/>
  <c r="E24" i="56"/>
  <c r="C24" i="56"/>
  <c r="E8" i="56"/>
  <c r="C8" i="56"/>
  <c r="A14" i="49"/>
  <c r="A11" i="49"/>
  <c r="A10" i="49"/>
  <c r="C6" i="56" l="1"/>
  <c r="F8" i="41"/>
  <c r="G8" i="41"/>
  <c r="J8" i="41"/>
  <c r="K8" i="41"/>
  <c r="E9" i="41"/>
  <c r="I9" i="41"/>
  <c r="E10" i="41"/>
  <c r="I10" i="41"/>
  <c r="E11" i="41"/>
  <c r="I11" i="41"/>
  <c r="E12" i="41"/>
  <c r="I12" i="41"/>
  <c r="E13" i="41"/>
  <c r="I13" i="41"/>
  <c r="E14" i="41"/>
  <c r="I14" i="41"/>
  <c r="E15" i="41"/>
  <c r="I15" i="41"/>
  <c r="E16" i="41"/>
  <c r="I16" i="41"/>
  <c r="E17" i="41"/>
  <c r="I17" i="41"/>
  <c r="E18" i="41"/>
  <c r="I18" i="41"/>
  <c r="E19" i="41"/>
  <c r="I19" i="41"/>
  <c r="E20" i="41"/>
  <c r="I20" i="41"/>
  <c r="E21" i="41"/>
  <c r="I21" i="41"/>
  <c r="E22" i="41"/>
  <c r="I22" i="41"/>
  <c r="E23" i="41"/>
  <c r="I23" i="41"/>
  <c r="F25" i="41"/>
  <c r="G25" i="41"/>
  <c r="J25" i="41"/>
  <c r="K25" i="41"/>
  <c r="E26" i="41"/>
  <c r="I26" i="41"/>
  <c r="E27" i="41"/>
  <c r="I27" i="41"/>
  <c r="E28" i="41"/>
  <c r="I28" i="41"/>
  <c r="E29" i="41"/>
  <c r="I29" i="41"/>
  <c r="E30" i="41"/>
  <c r="I30" i="41"/>
  <c r="E31" i="41"/>
  <c r="I31" i="41"/>
  <c r="E32" i="41"/>
  <c r="I32" i="41"/>
  <c r="E33" i="41"/>
  <c r="I33" i="41"/>
  <c r="E34" i="41"/>
  <c r="I34" i="41"/>
  <c r="E35" i="41"/>
  <c r="I35" i="41"/>
  <c r="E36" i="41"/>
  <c r="I36" i="41"/>
  <c r="E37" i="41"/>
  <c r="I37" i="41"/>
  <c r="E38" i="41"/>
  <c r="I38" i="41"/>
  <c r="E39" i="41"/>
  <c r="I39" i="41"/>
  <c r="E40" i="41"/>
  <c r="I40" i="41"/>
  <c r="F42" i="41"/>
  <c r="G42" i="41"/>
  <c r="J42" i="41"/>
  <c r="K42" i="41"/>
  <c r="E43" i="41"/>
  <c r="I43" i="41"/>
  <c r="E44" i="41"/>
  <c r="I44" i="41"/>
  <c r="E45" i="41"/>
  <c r="I45" i="41"/>
  <c r="E46" i="41"/>
  <c r="I46" i="41"/>
  <c r="E47" i="41"/>
  <c r="I47" i="41"/>
  <c r="E48" i="41"/>
  <c r="I48" i="41"/>
  <c r="E49" i="41"/>
  <c r="I49" i="41"/>
  <c r="E50" i="41"/>
  <c r="I50" i="41"/>
  <c r="E51" i="41"/>
  <c r="I51" i="41"/>
  <c r="E52" i="41"/>
  <c r="I52" i="41"/>
  <c r="F54" i="41"/>
  <c r="G54" i="41"/>
  <c r="J54" i="41"/>
  <c r="K54" i="41"/>
  <c r="E55" i="41"/>
  <c r="I55" i="41"/>
  <c r="E56" i="41"/>
  <c r="I56" i="41"/>
  <c r="E57" i="41"/>
  <c r="I57" i="41"/>
  <c r="E65" i="41"/>
  <c r="I65" i="41"/>
  <c r="E66" i="41"/>
  <c r="I66" i="41"/>
  <c r="E67" i="41"/>
  <c r="I67" i="41"/>
  <c r="E68" i="41"/>
  <c r="I68" i="41"/>
  <c r="F70" i="41"/>
  <c r="G70" i="41"/>
  <c r="J70" i="41"/>
  <c r="K70" i="41"/>
  <c r="E71" i="41"/>
  <c r="I71" i="41"/>
  <c r="E72" i="41"/>
  <c r="I72" i="41"/>
  <c r="E73" i="41"/>
  <c r="I73" i="41"/>
  <c r="E74" i="41"/>
  <c r="I74" i="41"/>
  <c r="E75" i="41"/>
  <c r="I75" i="41"/>
  <c r="F77" i="41"/>
  <c r="G77" i="41"/>
  <c r="J77" i="41"/>
  <c r="K77" i="41"/>
  <c r="E78" i="41"/>
  <c r="E79" i="41"/>
  <c r="E80" i="41"/>
  <c r="E81" i="41"/>
  <c r="E82" i="41"/>
  <c r="E83" i="41"/>
  <c r="E84" i="41"/>
  <c r="E85" i="41"/>
  <c r="F87" i="41"/>
  <c r="G87" i="41"/>
  <c r="J87" i="41"/>
  <c r="K87" i="41"/>
  <c r="E88" i="41"/>
  <c r="I88" i="41"/>
  <c r="E89" i="41"/>
  <c r="I89" i="41"/>
  <c r="E90" i="41"/>
  <c r="I90" i="41"/>
  <c r="E91" i="41"/>
  <c r="I91" i="41"/>
  <c r="E92" i="41"/>
  <c r="I92" i="41"/>
  <c r="E93" i="41"/>
  <c r="I93" i="41"/>
  <c r="E94" i="41"/>
  <c r="I94" i="41"/>
  <c r="E95" i="41"/>
  <c r="I95" i="41"/>
  <c r="E96" i="41"/>
  <c r="I96" i="41"/>
  <c r="E97" i="41"/>
  <c r="I97" i="41"/>
  <c r="F99" i="41"/>
  <c r="G99" i="41"/>
  <c r="J99" i="41"/>
  <c r="K99" i="41"/>
  <c r="E100" i="41"/>
  <c r="I100" i="41"/>
  <c r="E101" i="41"/>
  <c r="I101" i="41"/>
  <c r="E102" i="41"/>
  <c r="I102" i="41"/>
  <c r="E103" i="41"/>
  <c r="I103" i="41"/>
  <c r="E104" i="41"/>
  <c r="I104" i="41"/>
  <c r="E105" i="41"/>
  <c r="I105" i="41"/>
  <c r="E106" i="41"/>
  <c r="I106" i="41"/>
  <c r="E107" i="41"/>
  <c r="I107" i="41"/>
  <c r="E108" i="41"/>
  <c r="I108" i="41"/>
  <c r="F110" i="41"/>
  <c r="G110" i="41"/>
  <c r="J110" i="41"/>
  <c r="K110" i="41"/>
  <c r="E111" i="41"/>
  <c r="I111" i="41"/>
  <c r="E112" i="41"/>
  <c r="I112" i="41"/>
  <c r="E113" i="41"/>
  <c r="I113" i="41"/>
  <c r="E114" i="41"/>
  <c r="I114" i="41"/>
  <c r="F125" i="41"/>
  <c r="G125" i="41"/>
  <c r="J125" i="41"/>
  <c r="K125" i="41"/>
  <c r="E126" i="41"/>
  <c r="I126" i="41"/>
  <c r="E127" i="41"/>
  <c r="I127" i="41"/>
  <c r="E128" i="41"/>
  <c r="I128" i="41"/>
  <c r="E129" i="41"/>
  <c r="I129" i="41"/>
  <c r="E130" i="41"/>
  <c r="I130" i="41"/>
  <c r="F132" i="41"/>
  <c r="G132" i="41"/>
  <c r="J132" i="41"/>
  <c r="K132" i="41"/>
  <c r="E133" i="41"/>
  <c r="I133" i="41"/>
  <c r="E134" i="41"/>
  <c r="I134" i="41"/>
  <c r="E135" i="41"/>
  <c r="I135" i="41"/>
  <c r="E136" i="41"/>
  <c r="I136" i="41"/>
  <c r="I137" i="41"/>
  <c r="F139" i="41"/>
  <c r="G139" i="41"/>
  <c r="J139" i="41"/>
  <c r="K139" i="41"/>
  <c r="E140" i="41"/>
  <c r="I140" i="41"/>
  <c r="E141" i="41"/>
  <c r="I141" i="41"/>
  <c r="E142" i="41"/>
  <c r="I142" i="41"/>
  <c r="E143" i="41"/>
  <c r="I143" i="41"/>
  <c r="E144" i="41"/>
  <c r="I144" i="41"/>
  <c r="E145" i="41"/>
  <c r="I145" i="41"/>
  <c r="E146" i="41"/>
  <c r="I146" i="41"/>
  <c r="E147" i="41"/>
  <c r="I147" i="41"/>
  <c r="E148" i="41"/>
  <c r="I148" i="41"/>
  <c r="E149" i="41"/>
  <c r="I149" i="41"/>
  <c r="F151" i="41"/>
  <c r="G151" i="41"/>
  <c r="J151" i="41"/>
  <c r="K151" i="41"/>
  <c r="E152" i="41"/>
  <c r="I152" i="41"/>
  <c r="E153" i="41"/>
  <c r="I153" i="41"/>
  <c r="E154" i="41"/>
  <c r="I154" i="41"/>
  <c r="E155" i="41"/>
  <c r="I155" i="41"/>
  <c r="E156" i="41"/>
  <c r="I156" i="41"/>
  <c r="E157" i="41"/>
  <c r="I157" i="41"/>
  <c r="E158" i="41"/>
  <c r="I158" i="41"/>
  <c r="E70" i="41" l="1"/>
  <c r="E110" i="41"/>
  <c r="I54" i="41"/>
  <c r="E54" i="41"/>
  <c r="E99" i="41"/>
  <c r="E151" i="41"/>
  <c r="I132" i="41"/>
  <c r="I77" i="41"/>
  <c r="I99" i="41"/>
  <c r="I151" i="41"/>
  <c r="E77" i="41"/>
  <c r="I42" i="41"/>
  <c r="E42" i="41"/>
  <c r="I25" i="41"/>
  <c r="I8" i="41"/>
  <c r="H9" i="48"/>
  <c r="R43" i="48" s="1"/>
  <c r="E132" i="41"/>
  <c r="G9" i="48"/>
  <c r="I70" i="41"/>
  <c r="I125" i="41"/>
  <c r="E139" i="41"/>
  <c r="E87" i="41"/>
  <c r="E25" i="41"/>
  <c r="I139" i="41"/>
  <c r="I110" i="41"/>
  <c r="I87" i="41"/>
  <c r="E125" i="41"/>
  <c r="G6" i="41"/>
  <c r="E8" i="41"/>
  <c r="F9" i="48" l="1"/>
  <c r="P43" i="48" s="1"/>
  <c r="Q43" i="48"/>
  <c r="A4" i="49"/>
  <c r="A11" i="1" l="1"/>
  <c r="Q7" i="1" l="1"/>
  <c r="Q9" i="1"/>
  <c r="Q11" i="1"/>
  <c r="Q13" i="1"/>
  <c r="Q15" i="1"/>
  <c r="A8" i="1"/>
  <c r="A10" i="1"/>
  <c r="G11" i="1" l="1"/>
  <c r="S15" i="1"/>
  <c r="T15" i="1"/>
  <c r="I120" i="53"/>
  <c r="H120" i="53"/>
  <c r="G120" i="53"/>
  <c r="E120" i="53"/>
  <c r="D120" i="53"/>
  <c r="C120" i="53"/>
  <c r="C106" i="53"/>
  <c r="I106" i="53"/>
  <c r="H106" i="53"/>
  <c r="G106" i="53"/>
  <c r="E106" i="53"/>
  <c r="D106" i="53"/>
  <c r="I100" i="53"/>
  <c r="H100" i="53"/>
  <c r="G100" i="53"/>
  <c r="E100" i="53"/>
  <c r="D100" i="53"/>
  <c r="C100" i="53"/>
  <c r="I94" i="53"/>
  <c r="H94" i="53"/>
  <c r="G94" i="53"/>
  <c r="E94" i="53"/>
  <c r="D94" i="53"/>
  <c r="C94" i="53"/>
  <c r="I88" i="53"/>
  <c r="H88" i="53"/>
  <c r="G88" i="53"/>
  <c r="E88" i="53"/>
  <c r="D88" i="53"/>
  <c r="C88" i="53"/>
  <c r="I82" i="53"/>
  <c r="H82" i="53"/>
  <c r="G82" i="53"/>
  <c r="E82" i="53"/>
  <c r="D82" i="53"/>
  <c r="C82" i="53"/>
  <c r="C64" i="53"/>
  <c r="I76" i="53"/>
  <c r="H76" i="53"/>
  <c r="G76" i="53"/>
  <c r="E76" i="53"/>
  <c r="D76" i="53"/>
  <c r="C76" i="53"/>
  <c r="I70" i="53"/>
  <c r="H70" i="53"/>
  <c r="G70" i="53"/>
  <c r="E70" i="53"/>
  <c r="D70" i="53"/>
  <c r="C70" i="53"/>
  <c r="I64" i="53"/>
  <c r="H64" i="53"/>
  <c r="G64" i="53"/>
  <c r="E64" i="53"/>
  <c r="D64" i="53"/>
  <c r="I50" i="53"/>
  <c r="H50" i="53"/>
  <c r="G50" i="53"/>
  <c r="E50" i="53"/>
  <c r="D50" i="53"/>
  <c r="C50" i="53"/>
  <c r="I44" i="53"/>
  <c r="H44" i="53"/>
  <c r="G44" i="53"/>
  <c r="E44" i="53"/>
  <c r="D44" i="53"/>
  <c r="C44" i="53"/>
  <c r="I38" i="53"/>
  <c r="H38" i="53"/>
  <c r="G38" i="53"/>
  <c r="E38" i="53"/>
  <c r="D38" i="53"/>
  <c r="C38" i="53"/>
  <c r="C26" i="53"/>
  <c r="I32" i="53"/>
  <c r="H32" i="53"/>
  <c r="G32" i="53"/>
  <c r="E32" i="53"/>
  <c r="D32" i="53"/>
  <c r="C32" i="53"/>
  <c r="I26" i="53"/>
  <c r="H26" i="53"/>
  <c r="G26" i="53"/>
  <c r="E26" i="53"/>
  <c r="D26" i="53"/>
  <c r="C20" i="53"/>
  <c r="I20" i="53"/>
  <c r="H20" i="53"/>
  <c r="G20" i="53"/>
  <c r="E20" i="53"/>
  <c r="D20" i="53"/>
  <c r="D14" i="53"/>
  <c r="E14" i="53"/>
  <c r="G14" i="53"/>
  <c r="H14" i="53"/>
  <c r="I14" i="53"/>
  <c r="C14" i="53"/>
  <c r="D9" i="53"/>
  <c r="E9" i="53"/>
  <c r="G9" i="53"/>
  <c r="H9" i="53"/>
  <c r="I9" i="53"/>
  <c r="C9" i="53"/>
  <c r="D6" i="51" l="1"/>
  <c r="G6" i="51"/>
  <c r="H6" i="51"/>
  <c r="C6" i="51"/>
  <c r="F6" i="51" l="1"/>
  <c r="B6" i="51"/>
  <c r="I132" i="51"/>
  <c r="I124" i="51"/>
  <c r="I125" i="51"/>
  <c r="I133" i="51"/>
  <c r="I123" i="51"/>
  <c r="I126" i="51"/>
  <c r="I134" i="51"/>
  <c r="I139" i="51"/>
  <c r="I127" i="51"/>
  <c r="I135" i="51"/>
  <c r="I128" i="51"/>
  <c r="I136" i="51"/>
  <c r="I131" i="51"/>
  <c r="I129" i="51"/>
  <c r="I137" i="51"/>
  <c r="I130" i="51"/>
  <c r="I138" i="51"/>
  <c r="K132" i="51"/>
  <c r="K123" i="51"/>
  <c r="K133" i="51"/>
  <c r="K134" i="51"/>
  <c r="K135" i="51"/>
  <c r="K136" i="51"/>
  <c r="K137" i="51"/>
  <c r="K139" i="51"/>
  <c r="K138" i="51"/>
  <c r="K131" i="51"/>
  <c r="J123" i="51" l="1"/>
  <c r="Q70" i="2"/>
  <c r="P70" i="2"/>
  <c r="P71" i="2" l="1"/>
  <c r="Q71" i="2" l="1"/>
  <c r="M147" i="51" l="1"/>
  <c r="N147" i="51"/>
  <c r="N146" i="51" s="1"/>
  <c r="L151" i="51"/>
  <c r="L150" i="51"/>
  <c r="L149" i="51"/>
  <c r="L148" i="51"/>
  <c r="L163" i="51"/>
  <c r="L162" i="51"/>
  <c r="L161" i="51"/>
  <c r="L160" i="51"/>
  <c r="L159" i="51"/>
  <c r="L158" i="51"/>
  <c r="L157" i="51"/>
  <c r="L156" i="51"/>
  <c r="L155" i="51"/>
  <c r="L154" i="51"/>
  <c r="L153" i="51"/>
  <c r="L152" i="51"/>
  <c r="L147" i="51" l="1"/>
  <c r="L146" i="51" s="1"/>
  <c r="R155" i="51" s="1"/>
  <c r="M146" i="51"/>
  <c r="Q156" i="51" l="1"/>
  <c r="Q147" i="51"/>
  <c r="Q161" i="51"/>
  <c r="R147" i="51"/>
  <c r="R151" i="51"/>
  <c r="R153" i="51"/>
  <c r="R158" i="51"/>
  <c r="R159" i="51"/>
  <c r="Q157" i="51"/>
  <c r="Q151" i="51"/>
  <c r="R156" i="51"/>
  <c r="Q155" i="51"/>
  <c r="Q149" i="51"/>
  <c r="Q150" i="51"/>
  <c r="Q152" i="51"/>
  <c r="R163" i="51"/>
  <c r="R149" i="51"/>
  <c r="Q158" i="51"/>
  <c r="Q160" i="51"/>
  <c r="Q154" i="51"/>
  <c r="R157" i="51"/>
  <c r="R152" i="51"/>
  <c r="R154" i="51"/>
  <c r="R150" i="51"/>
  <c r="R148" i="51"/>
  <c r="Q153" i="51"/>
  <c r="Q159" i="51"/>
  <c r="R161" i="51"/>
  <c r="Q163" i="51"/>
  <c r="Q162" i="51"/>
  <c r="Q148" i="51"/>
  <c r="R160" i="51"/>
  <c r="R162" i="51"/>
  <c r="J7" i="1" l="1"/>
  <c r="F11" i="1" l="1"/>
  <c r="A9" i="1"/>
  <c r="T13" i="1" s="1"/>
  <c r="A7" i="1"/>
  <c r="S7" i="1" s="1"/>
  <c r="G9" i="1" l="1"/>
  <c r="G10" i="1"/>
  <c r="G7" i="1"/>
  <c r="G8" i="1"/>
  <c r="S9" i="1"/>
  <c r="T7" i="1"/>
  <c r="T9" i="1"/>
  <c r="S13" i="1"/>
  <c r="S11" i="1"/>
  <c r="T11" i="1"/>
  <c r="F9" i="1"/>
  <c r="F7" i="1"/>
  <c r="F10" i="1"/>
  <c r="F8" i="1"/>
  <c r="F12" i="1" l="1"/>
  <c r="F13" i="1"/>
  <c r="G12" i="1"/>
  <c r="D12" i="1"/>
  <c r="G13" i="1"/>
  <c r="M37" i="1" s="1"/>
</calcChain>
</file>

<file path=xl/sharedStrings.xml><?xml version="1.0" encoding="utf-8"?>
<sst xmlns="http://schemas.openxmlformats.org/spreadsheetml/2006/main" count="1528" uniqueCount="602">
  <si>
    <t>...</t>
  </si>
  <si>
    <t>Continúa...</t>
  </si>
  <si>
    <t>Año</t>
  </si>
  <si>
    <t>Puno</t>
  </si>
  <si>
    <t>Total</t>
  </si>
  <si>
    <t>Censada</t>
  </si>
  <si>
    <t>Omitida</t>
  </si>
  <si>
    <t>Población</t>
  </si>
  <si>
    <t>Urbana</t>
  </si>
  <si>
    <t>Rural</t>
  </si>
  <si>
    <t>Carabaya</t>
  </si>
  <si>
    <t>Chucuito</t>
  </si>
  <si>
    <t>Lampa</t>
  </si>
  <si>
    <t>Melgar</t>
  </si>
  <si>
    <t>Moho</t>
  </si>
  <si>
    <t>Sandia</t>
  </si>
  <si>
    <t>Yunguyo</t>
  </si>
  <si>
    <t>Provincia</t>
  </si>
  <si>
    <t>Mujer</t>
  </si>
  <si>
    <t>Hombre</t>
  </si>
  <si>
    <t>El Collao</t>
  </si>
  <si>
    <t>Azángaro</t>
  </si>
  <si>
    <t>San Román</t>
  </si>
  <si>
    <t>Huancané</t>
  </si>
  <si>
    <t>San Antonio de Putina</t>
  </si>
  <si>
    <t>Acora</t>
  </si>
  <si>
    <t>Atuncolla</t>
  </si>
  <si>
    <t>Capachica</t>
  </si>
  <si>
    <t>Coata</t>
  </si>
  <si>
    <t>Huata</t>
  </si>
  <si>
    <t>Mañazo</t>
  </si>
  <si>
    <t>Pichacani</t>
  </si>
  <si>
    <t>Platería</t>
  </si>
  <si>
    <t>San Antonio</t>
  </si>
  <si>
    <t>Tiquillaca</t>
  </si>
  <si>
    <t>Vilque</t>
  </si>
  <si>
    <t>Achaya</t>
  </si>
  <si>
    <t>Arapa</t>
  </si>
  <si>
    <t>Asillo</t>
  </si>
  <si>
    <t>Caminaca</t>
  </si>
  <si>
    <t>Chupa</t>
  </si>
  <si>
    <t>Muñani</t>
  </si>
  <si>
    <t>Potoni</t>
  </si>
  <si>
    <t>Samán</t>
  </si>
  <si>
    <t>San Antón</t>
  </si>
  <si>
    <t>San José</t>
  </si>
  <si>
    <t>San Juan de Salinas</t>
  </si>
  <si>
    <t>Santiago de Pupuja</t>
  </si>
  <si>
    <t>Tirapata</t>
  </si>
  <si>
    <t>Macusani</t>
  </si>
  <si>
    <t>Ajoyani</t>
  </si>
  <si>
    <t>Ayapata</t>
  </si>
  <si>
    <t>Coasa</t>
  </si>
  <si>
    <t>Corani</t>
  </si>
  <si>
    <t>Crucero</t>
  </si>
  <si>
    <t>Ituata</t>
  </si>
  <si>
    <t>Ollachea</t>
  </si>
  <si>
    <t>San Gabán</t>
  </si>
  <si>
    <t>Usicayos</t>
  </si>
  <si>
    <t>Juli</t>
  </si>
  <si>
    <t>Desaguadero</t>
  </si>
  <si>
    <t>Huacullani</t>
  </si>
  <si>
    <t>Pisacoma</t>
  </si>
  <si>
    <t>Pomata</t>
  </si>
  <si>
    <t>Kelluyo</t>
  </si>
  <si>
    <t>Zepita</t>
  </si>
  <si>
    <t>Ilave</t>
  </si>
  <si>
    <t>Pilcuyo</t>
  </si>
  <si>
    <t>Santa Rosa</t>
  </si>
  <si>
    <t>Conduriri</t>
  </si>
  <si>
    <t>Cojata</t>
  </si>
  <si>
    <t>Huatasani</t>
  </si>
  <si>
    <t>Inchupalla</t>
  </si>
  <si>
    <t>Pusi</t>
  </si>
  <si>
    <t>Rosaspata</t>
  </si>
  <si>
    <t>Taraco</t>
  </si>
  <si>
    <t>Cabanilla</t>
  </si>
  <si>
    <t>Calapuja</t>
  </si>
  <si>
    <t>Nicasio</t>
  </si>
  <si>
    <t>Ocuviri</t>
  </si>
  <si>
    <t>Palca</t>
  </si>
  <si>
    <t>Paratía</t>
  </si>
  <si>
    <t>Pucará</t>
  </si>
  <si>
    <t>Santa Lucía</t>
  </si>
  <si>
    <t>Vilavila</t>
  </si>
  <si>
    <t>Ayaviri</t>
  </si>
  <si>
    <t>Antauta</t>
  </si>
  <si>
    <t>Cupi</t>
  </si>
  <si>
    <t>Llalli</t>
  </si>
  <si>
    <t>Nuñoa</t>
  </si>
  <si>
    <t>Orurillo</t>
  </si>
  <si>
    <t>Umachiri</t>
  </si>
  <si>
    <t>Conima</t>
  </si>
  <si>
    <t>Tilali</t>
  </si>
  <si>
    <t>Huayrapata</t>
  </si>
  <si>
    <t>Putina</t>
  </si>
  <si>
    <t>Ananea</t>
  </si>
  <si>
    <t>Pedro Vilca Apaza</t>
  </si>
  <si>
    <t>Quilcapuncu</t>
  </si>
  <si>
    <t>Sina</t>
  </si>
  <si>
    <t>Juliaca</t>
  </si>
  <si>
    <t>Cabana</t>
  </si>
  <si>
    <t>Cabanillas</t>
  </si>
  <si>
    <t>Caracoto</t>
  </si>
  <si>
    <t>Cuyocuyo</t>
  </si>
  <si>
    <t>Limbani</t>
  </si>
  <si>
    <t>Patambuco</t>
  </si>
  <si>
    <t>Phara</t>
  </si>
  <si>
    <t>Quiaca</t>
  </si>
  <si>
    <t>San Juan del Oro</t>
  </si>
  <si>
    <t>Alto Inambari</t>
  </si>
  <si>
    <t>Anapia</t>
  </si>
  <si>
    <t>Copani</t>
  </si>
  <si>
    <t>Cuturapi</t>
  </si>
  <si>
    <t>Ollaraya</t>
  </si>
  <si>
    <t>Tinicachi</t>
  </si>
  <si>
    <t>Yanahuaya</t>
  </si>
  <si>
    <t>Unicachi</t>
  </si>
  <si>
    <t>-</t>
  </si>
  <si>
    <t>Provincia / Distrito</t>
  </si>
  <si>
    <t>Población Censada</t>
  </si>
  <si>
    <t xml:space="preserve"> ...</t>
  </si>
  <si>
    <t xml:space="preserve"> Puno</t>
  </si>
  <si>
    <t xml:space="preserve"> Azángaro</t>
  </si>
  <si>
    <t xml:space="preserve"> Carabaya</t>
  </si>
  <si>
    <t xml:space="preserve"> Chucuito</t>
  </si>
  <si>
    <t xml:space="preserve"> El Collao</t>
  </si>
  <si>
    <t xml:space="preserve"> Huancané</t>
  </si>
  <si>
    <t xml:space="preserve"> Lampa</t>
  </si>
  <si>
    <t xml:space="preserve"> Melgar</t>
  </si>
  <si>
    <t xml:space="preserve"> Moho</t>
  </si>
  <si>
    <t xml:space="preserve"> San Antonio de Putina</t>
  </si>
  <si>
    <t xml:space="preserve"> San Román</t>
  </si>
  <si>
    <t xml:space="preserve"> Sandia</t>
  </si>
  <si>
    <t xml:space="preserve"> Yunguyo</t>
  </si>
  <si>
    <t>Población Censada Urbana</t>
  </si>
  <si>
    <t>Población Censada Rural</t>
  </si>
  <si>
    <t xml:space="preserve"> -</t>
  </si>
  <si>
    <t>Edad</t>
  </si>
  <si>
    <t>Amantaní</t>
  </si>
  <si>
    <t>Macarí</t>
  </si>
  <si>
    <t>San Pedro de Putina Punco</t>
  </si>
  <si>
    <t>Continúa…</t>
  </si>
  <si>
    <t>PUNO</t>
  </si>
  <si>
    <t>Pucarcolla</t>
  </si>
  <si>
    <t>José Domingo Choquehuanca</t>
  </si>
  <si>
    <t>CARABAYA</t>
  </si>
  <si>
    <t>CHUCUITO</t>
  </si>
  <si>
    <t>EL COLLAO</t>
  </si>
  <si>
    <t>Hunacané</t>
  </si>
  <si>
    <t>LAMPA</t>
  </si>
  <si>
    <t>MELGAR</t>
  </si>
  <si>
    <t>MOHO</t>
  </si>
  <si>
    <t>SAN ANTONIO DE PUTINA</t>
  </si>
  <si>
    <t>SANDIA</t>
  </si>
  <si>
    <t>YUNGUYO</t>
  </si>
  <si>
    <t xml:space="preserve">          ...</t>
  </si>
  <si>
    <t xml:space="preserve">             ...</t>
  </si>
  <si>
    <t xml:space="preserve">SAN ANTONIO DE </t>
  </si>
  <si>
    <t>PUTINA</t>
  </si>
  <si>
    <t>HUANCANÉ</t>
  </si>
  <si>
    <t>SAN ROMÁN</t>
  </si>
  <si>
    <t>AZÁNGARO</t>
  </si>
  <si>
    <t>14 - 29</t>
  </si>
  <si>
    <t>30 - 44</t>
  </si>
  <si>
    <t>65 y más</t>
  </si>
  <si>
    <t>Estimada en la Amazonía</t>
  </si>
  <si>
    <t>1/  Incluye 14.50 km²  de área insular lacustre y 4 996.28 km²  del Lago Titicaca  (Lado peruano).</t>
  </si>
  <si>
    <t xml:space="preserve">        </t>
  </si>
  <si>
    <t>Vilquechico</t>
  </si>
  <si>
    <t>San Miguel</t>
  </si>
  <si>
    <t>45 -64</t>
  </si>
  <si>
    <t>Provincia, Grupo  de Edad y sexo</t>
  </si>
  <si>
    <t>Fuente: INEI - Censos Nacionales 2017: XII de Población, VII de Vivienda y III de Comunidades Indígenas.</t>
  </si>
  <si>
    <t>DTO. de Puno</t>
  </si>
  <si>
    <t>Población total</t>
  </si>
  <si>
    <t>Tasa de Crecimiento</t>
  </si>
  <si>
    <t xml:space="preserve">Población </t>
  </si>
  <si>
    <t>Hombres</t>
  </si>
  <si>
    <t>Mujeres</t>
  </si>
  <si>
    <t>Menores de 1 año</t>
  </si>
  <si>
    <t>De 1 a 4 años</t>
  </si>
  <si>
    <t>1 año</t>
  </si>
  <si>
    <t>2 años</t>
  </si>
  <si>
    <t>3 años</t>
  </si>
  <si>
    <t>4 años</t>
  </si>
  <si>
    <t>De 5 a 9 años</t>
  </si>
  <si>
    <t>5 años</t>
  </si>
  <si>
    <t>6 años</t>
  </si>
  <si>
    <t>7 años</t>
  </si>
  <si>
    <t>8 años</t>
  </si>
  <si>
    <t>9 años</t>
  </si>
  <si>
    <t>De 10 a 14 años</t>
  </si>
  <si>
    <t>10 años</t>
  </si>
  <si>
    <t>11 años</t>
  </si>
  <si>
    <t>12 años</t>
  </si>
  <si>
    <t>13 años</t>
  </si>
  <si>
    <t>14 años</t>
  </si>
  <si>
    <t>De 15 a 19 años</t>
  </si>
  <si>
    <t>15 años</t>
  </si>
  <si>
    <t>16 años</t>
  </si>
  <si>
    <t>17 años</t>
  </si>
  <si>
    <t>18 años</t>
  </si>
  <si>
    <t>19 años</t>
  </si>
  <si>
    <t>De 20 a 24 años</t>
  </si>
  <si>
    <t>20 años</t>
  </si>
  <si>
    <t>21 años</t>
  </si>
  <si>
    <t>22 años</t>
  </si>
  <si>
    <t>23 años</t>
  </si>
  <si>
    <t>24 años</t>
  </si>
  <si>
    <t>De 25 a 29 años</t>
  </si>
  <si>
    <t>25 años</t>
  </si>
  <si>
    <t>26 años</t>
  </si>
  <si>
    <t>27 años</t>
  </si>
  <si>
    <t>28 años</t>
  </si>
  <si>
    <t>29 años</t>
  </si>
  <si>
    <t>De 30 a 34 años</t>
  </si>
  <si>
    <t>30 años</t>
  </si>
  <si>
    <t>31 años</t>
  </si>
  <si>
    <t>32 años</t>
  </si>
  <si>
    <t>33 años</t>
  </si>
  <si>
    <t>34 años</t>
  </si>
  <si>
    <t>De 35 a 39 años</t>
  </si>
  <si>
    <t>35 años</t>
  </si>
  <si>
    <t>36 años</t>
  </si>
  <si>
    <t>37 años</t>
  </si>
  <si>
    <t>38 años</t>
  </si>
  <si>
    <t>39 años</t>
  </si>
  <si>
    <t>De 40 a 44 años</t>
  </si>
  <si>
    <t>40 años</t>
  </si>
  <si>
    <t>41 años</t>
  </si>
  <si>
    <t>42 años</t>
  </si>
  <si>
    <t>43 años</t>
  </si>
  <si>
    <t>44 años</t>
  </si>
  <si>
    <t>De 45 a 49 años</t>
  </si>
  <si>
    <t>45 años</t>
  </si>
  <si>
    <t>46 años</t>
  </si>
  <si>
    <t>47 años</t>
  </si>
  <si>
    <t>48 años</t>
  </si>
  <si>
    <t>49 años</t>
  </si>
  <si>
    <t>De 50 a 54 años</t>
  </si>
  <si>
    <t>50 años</t>
  </si>
  <si>
    <t>51 años</t>
  </si>
  <si>
    <t>52 años</t>
  </si>
  <si>
    <t>53 años</t>
  </si>
  <si>
    <t>54 años</t>
  </si>
  <si>
    <t>De 55 a 59 años</t>
  </si>
  <si>
    <t>55 años</t>
  </si>
  <si>
    <t>56 años</t>
  </si>
  <si>
    <t>57 años</t>
  </si>
  <si>
    <t>58 años</t>
  </si>
  <si>
    <t>59 años</t>
  </si>
  <si>
    <t>De 60 a 64 años</t>
  </si>
  <si>
    <t>60 años</t>
  </si>
  <si>
    <t>61 años</t>
  </si>
  <si>
    <t>62 años</t>
  </si>
  <si>
    <t>63 años</t>
  </si>
  <si>
    <t>64 años</t>
  </si>
  <si>
    <t>De 65 y más años</t>
  </si>
  <si>
    <t>65 años</t>
  </si>
  <si>
    <t>66 años</t>
  </si>
  <si>
    <t>67 años</t>
  </si>
  <si>
    <t>68 años</t>
  </si>
  <si>
    <t>69 años</t>
  </si>
  <si>
    <t>70 años</t>
  </si>
  <si>
    <t>71 años</t>
  </si>
  <si>
    <t>72 años</t>
  </si>
  <si>
    <t>73 años</t>
  </si>
  <si>
    <t>74 años</t>
  </si>
  <si>
    <t>75 años</t>
  </si>
  <si>
    <t>76 años</t>
  </si>
  <si>
    <t>77 años</t>
  </si>
  <si>
    <t>78 años</t>
  </si>
  <si>
    <t>79 años</t>
  </si>
  <si>
    <t>80 años</t>
  </si>
  <si>
    <t>81 años</t>
  </si>
  <si>
    <t>82 años</t>
  </si>
  <si>
    <t>83 años</t>
  </si>
  <si>
    <t>84 años</t>
  </si>
  <si>
    <t>85 años</t>
  </si>
  <si>
    <t>86 años</t>
  </si>
  <si>
    <t>87 años</t>
  </si>
  <si>
    <t>88 años</t>
  </si>
  <si>
    <t>89 años</t>
  </si>
  <si>
    <t>90 años</t>
  </si>
  <si>
    <t>91 años</t>
  </si>
  <si>
    <t>92 años</t>
  </si>
  <si>
    <t>93 años</t>
  </si>
  <si>
    <t>94 años</t>
  </si>
  <si>
    <t>95 años</t>
  </si>
  <si>
    <t>96 años</t>
  </si>
  <si>
    <t>97 años</t>
  </si>
  <si>
    <t>98 y más años</t>
  </si>
  <si>
    <t>De 65 a 69 años</t>
  </si>
  <si>
    <t>De 80 y más años</t>
  </si>
  <si>
    <t>De 70 a 74 años</t>
  </si>
  <si>
    <t>De 75 a 79 años</t>
  </si>
  <si>
    <t>Sexo</t>
  </si>
  <si>
    <t>Varones</t>
  </si>
  <si>
    <t xml:space="preserve"> 0-4</t>
  </si>
  <si>
    <t xml:space="preserve"> 5-9</t>
  </si>
  <si>
    <t xml:space="preserve"> 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</si>
  <si>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</si>
  <si>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</si>
  <si>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</si>
  <si>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</si>
  <si>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</si>
  <si>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</si>
  <si>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</si>
  <si>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</si>
  <si>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</si>
  <si>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</si>
  <si>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</si>
  <si>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</si>
  <si>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</si>
  <si>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 y +</t>
  </si>
  <si>
    <t>Fuente: Instituto Nacional de Estadística e Informática - Censos Nacionales de Población  y Vivienda 2007 y 2017.</t>
  </si>
  <si>
    <t>De 0 a 14 años</t>
  </si>
  <si>
    <t>De 15 a 64 años</t>
  </si>
  <si>
    <t>San Antonio De Putina</t>
  </si>
  <si>
    <t>Edades Simples</t>
  </si>
  <si>
    <t xml:space="preserve"> 3-5</t>
  </si>
  <si>
    <t xml:space="preserve"> 6-11</t>
  </si>
  <si>
    <t xml:space="preserve"> 12-16</t>
  </si>
  <si>
    <t xml:space="preserve"> 17-24</t>
  </si>
  <si>
    <t>Población en Edad Escolar</t>
  </si>
  <si>
    <t>Población Censada  en Edad Escolar</t>
  </si>
  <si>
    <t>Capaso</t>
  </si>
  <si>
    <t>Fuente:  Instituto Nacional de Estadística e Informática - Censos Nacionales de Población y Vivienda 2007 y 2017.</t>
  </si>
  <si>
    <t>Fuente: Instituto Nacional de Estadística e Informática - Censos Nacionales de Población y Vivienda 2007 y 2017.</t>
  </si>
  <si>
    <t xml:space="preserve"> 12 - 16</t>
  </si>
  <si>
    <t xml:space="preserve"> 3 - 5</t>
  </si>
  <si>
    <t xml:space="preserve"> 6 - 11</t>
  </si>
  <si>
    <t xml:space="preserve"> 17 - 24</t>
  </si>
  <si>
    <t>3.13  PUNO: POBLACIÓN CENSADA EN EDAD ESCOLAR POR SEXO, SEGÚN EDAD SIMPLE, 2007 Y 2017</t>
  </si>
  <si>
    <t>210000</t>
  </si>
  <si>
    <t>210100</t>
  </si>
  <si>
    <t>210101</t>
  </si>
  <si>
    <t>210102</t>
  </si>
  <si>
    <t>ACORA</t>
  </si>
  <si>
    <t>210103</t>
  </si>
  <si>
    <t>AMANTANI</t>
  </si>
  <si>
    <t>210104</t>
  </si>
  <si>
    <t>ATUNCOLLA</t>
  </si>
  <si>
    <t>210105</t>
  </si>
  <si>
    <t>CAPACHICA</t>
  </si>
  <si>
    <t>210106</t>
  </si>
  <si>
    <t>210107</t>
  </si>
  <si>
    <t>COATA</t>
  </si>
  <si>
    <t>210108</t>
  </si>
  <si>
    <t>HUATA</t>
  </si>
  <si>
    <t>210109</t>
  </si>
  <si>
    <t>MAÑAZO</t>
  </si>
  <si>
    <t>210110</t>
  </si>
  <si>
    <t>PAUCARCOLLA</t>
  </si>
  <si>
    <t>210111</t>
  </si>
  <si>
    <t>PICHACANI</t>
  </si>
  <si>
    <t>210112</t>
  </si>
  <si>
    <t>PLATERÍA</t>
  </si>
  <si>
    <t>210113</t>
  </si>
  <si>
    <t>SAN ANTONIO</t>
  </si>
  <si>
    <t>210114</t>
  </si>
  <si>
    <t>TIQUILLACA</t>
  </si>
  <si>
    <t>210115</t>
  </si>
  <si>
    <t>VILQUE</t>
  </si>
  <si>
    <t>210200</t>
  </si>
  <si>
    <t>210201</t>
  </si>
  <si>
    <t>210202</t>
  </si>
  <si>
    <t>ACHAYA</t>
  </si>
  <si>
    <t>210203</t>
  </si>
  <si>
    <t>ARAPA</t>
  </si>
  <si>
    <t>210204</t>
  </si>
  <si>
    <t>ASILLO</t>
  </si>
  <si>
    <t>210205</t>
  </si>
  <si>
    <t xml:space="preserve">CAMINACA  </t>
  </si>
  <si>
    <t>210206</t>
  </si>
  <si>
    <t>CHUPA</t>
  </si>
  <si>
    <t>210207</t>
  </si>
  <si>
    <t>JOSÉ DOMINGO CHOQUEHUANCA</t>
  </si>
  <si>
    <t>210208</t>
  </si>
  <si>
    <t>MUÑANI</t>
  </si>
  <si>
    <t>210209</t>
  </si>
  <si>
    <t>POTONI</t>
  </si>
  <si>
    <t>210210</t>
  </si>
  <si>
    <t>SAMÁN</t>
  </si>
  <si>
    <t>210211</t>
  </si>
  <si>
    <t>SAN ANTÓN</t>
  </si>
  <si>
    <t>210212</t>
  </si>
  <si>
    <t>SAN JOSÉ</t>
  </si>
  <si>
    <t>210213</t>
  </si>
  <si>
    <t>SAN JUAN DE SALINAS</t>
  </si>
  <si>
    <t>210214</t>
  </si>
  <si>
    <t>SANTIAGO DE PUPUJA</t>
  </si>
  <si>
    <t>210215</t>
  </si>
  <si>
    <t>TIRAPATA</t>
  </si>
  <si>
    <t>210300</t>
  </si>
  <si>
    <t>210301</t>
  </si>
  <si>
    <t>MACUSANI</t>
  </si>
  <si>
    <t>210302</t>
  </si>
  <si>
    <t>AJOYANI</t>
  </si>
  <si>
    <t>210303</t>
  </si>
  <si>
    <t>AYAPATA</t>
  </si>
  <si>
    <t>210304</t>
  </si>
  <si>
    <t>COASA</t>
  </si>
  <si>
    <t>210305</t>
  </si>
  <si>
    <t>CORANI</t>
  </si>
  <si>
    <t>210306</t>
  </si>
  <si>
    <t>CRUCERO</t>
  </si>
  <si>
    <t>210307</t>
  </si>
  <si>
    <t xml:space="preserve">ITUATA  </t>
  </si>
  <si>
    <t>210308</t>
  </si>
  <si>
    <t>OLLACHEA</t>
  </si>
  <si>
    <t>210309</t>
  </si>
  <si>
    <t>SAN GABÁN</t>
  </si>
  <si>
    <t>210310</t>
  </si>
  <si>
    <t>USICAYOS</t>
  </si>
  <si>
    <t>210400</t>
  </si>
  <si>
    <t>210401</t>
  </si>
  <si>
    <t>JULI</t>
  </si>
  <si>
    <t>210402</t>
  </si>
  <si>
    <t>DESAGÜADERO</t>
  </si>
  <si>
    <t>210403</t>
  </si>
  <si>
    <t>HUACULLANI</t>
  </si>
  <si>
    <t>210404</t>
  </si>
  <si>
    <t>KELLUYO</t>
  </si>
  <si>
    <t>210405</t>
  </si>
  <si>
    <t>PISACOMA</t>
  </si>
  <si>
    <t>Ubigeo</t>
  </si>
  <si>
    <t>210406</t>
  </si>
  <si>
    <t>POMATA</t>
  </si>
  <si>
    <t>210407</t>
  </si>
  <si>
    <t>ZEPITA</t>
  </si>
  <si>
    <t>210500</t>
  </si>
  <si>
    <t>210501</t>
  </si>
  <si>
    <t>ILAVE</t>
  </si>
  <si>
    <t>210502</t>
  </si>
  <si>
    <t>CAPAZO</t>
  </si>
  <si>
    <t>210503</t>
  </si>
  <si>
    <t>PILCUYO</t>
  </si>
  <si>
    <t>210504</t>
  </si>
  <si>
    <t>SANTA ROSA</t>
  </si>
  <si>
    <t>210505</t>
  </si>
  <si>
    <t>CONDURIRI</t>
  </si>
  <si>
    <t>210600</t>
  </si>
  <si>
    <t>210601</t>
  </si>
  <si>
    <t>210602</t>
  </si>
  <si>
    <t>COJATA</t>
  </si>
  <si>
    <t>210603</t>
  </si>
  <si>
    <t>HUATASANI</t>
  </si>
  <si>
    <t>210604</t>
  </si>
  <si>
    <t>INCHUPALLA</t>
  </si>
  <si>
    <t>210605</t>
  </si>
  <si>
    <t xml:space="preserve">PUSI </t>
  </si>
  <si>
    <t>210606</t>
  </si>
  <si>
    <t>ROSASPATA</t>
  </si>
  <si>
    <t>210607</t>
  </si>
  <si>
    <t>TARACO</t>
  </si>
  <si>
    <t>210608</t>
  </si>
  <si>
    <t>VILQUE CHICO</t>
  </si>
  <si>
    <t>210700</t>
  </si>
  <si>
    <t>210701</t>
  </si>
  <si>
    <t>210702</t>
  </si>
  <si>
    <t>CABANILLA</t>
  </si>
  <si>
    <t>210703</t>
  </si>
  <si>
    <t>CALAPUJA</t>
  </si>
  <si>
    <t>210704</t>
  </si>
  <si>
    <t>NICASIO</t>
  </si>
  <si>
    <t>210705</t>
  </si>
  <si>
    <t>OCUVIRI</t>
  </si>
  <si>
    <t>210706</t>
  </si>
  <si>
    <t>PALCA</t>
  </si>
  <si>
    <t>210707</t>
  </si>
  <si>
    <t>PARATIA</t>
  </si>
  <si>
    <t>210708</t>
  </si>
  <si>
    <t>PUCARA</t>
  </si>
  <si>
    <t>210709</t>
  </si>
  <si>
    <t>SANTA LUCÍA</t>
  </si>
  <si>
    <t>210710</t>
  </si>
  <si>
    <t>VILAVILA</t>
  </si>
  <si>
    <t>210800</t>
  </si>
  <si>
    <t>210801</t>
  </si>
  <si>
    <t>AYAVIRI</t>
  </si>
  <si>
    <t>210802</t>
  </si>
  <si>
    <t>ANTAUTA</t>
  </si>
  <si>
    <t>210803</t>
  </si>
  <si>
    <t>CUPI</t>
  </si>
  <si>
    <t>210804</t>
  </si>
  <si>
    <t>LLALLI</t>
  </si>
  <si>
    <t>210805</t>
  </si>
  <si>
    <t>MACARI</t>
  </si>
  <si>
    <t>210806</t>
  </si>
  <si>
    <t>NUÑOA</t>
  </si>
  <si>
    <t>210807</t>
  </si>
  <si>
    <t>ORURILLO</t>
  </si>
  <si>
    <t>210808</t>
  </si>
  <si>
    <t>210809</t>
  </si>
  <si>
    <t>UMACHIRI</t>
  </si>
  <si>
    <t>210900</t>
  </si>
  <si>
    <t>210901</t>
  </si>
  <si>
    <t>210902</t>
  </si>
  <si>
    <t>CONIMA</t>
  </si>
  <si>
    <t>210903</t>
  </si>
  <si>
    <t>HUAYRAPATA</t>
  </si>
  <si>
    <t>210904</t>
  </si>
  <si>
    <t>TILALI</t>
  </si>
  <si>
    <t>211000</t>
  </si>
  <si>
    <t>211001</t>
  </si>
  <si>
    <t>211002</t>
  </si>
  <si>
    <t>ANANEA</t>
  </si>
  <si>
    <t>211003</t>
  </si>
  <si>
    <t>PEDRO VILCA APAZA</t>
  </si>
  <si>
    <t>211004</t>
  </si>
  <si>
    <t>QUILCAPUNCU</t>
  </si>
  <si>
    <t>211005</t>
  </si>
  <si>
    <t>SINA</t>
  </si>
  <si>
    <t>211100</t>
  </si>
  <si>
    <t>211101</t>
  </si>
  <si>
    <t xml:space="preserve">JULIACA   </t>
  </si>
  <si>
    <t>211102</t>
  </si>
  <si>
    <t>CABANA</t>
  </si>
  <si>
    <t>211103</t>
  </si>
  <si>
    <t>CABANILLAS</t>
  </si>
  <si>
    <t>211104</t>
  </si>
  <si>
    <t xml:space="preserve">CARACOTO  </t>
  </si>
  <si>
    <t>211105</t>
  </si>
  <si>
    <t xml:space="preserve">SAN MIGUEL   </t>
  </si>
  <si>
    <t>211200</t>
  </si>
  <si>
    <t>211201</t>
  </si>
  <si>
    <t>211202</t>
  </si>
  <si>
    <t>CUYOCUYO</t>
  </si>
  <si>
    <t>211203</t>
  </si>
  <si>
    <t>LIMBANI</t>
  </si>
  <si>
    <t>211204</t>
  </si>
  <si>
    <t>PATAMBUCO</t>
  </si>
  <si>
    <t>211205</t>
  </si>
  <si>
    <t>PHARA</t>
  </si>
  <si>
    <t>211206</t>
  </si>
  <si>
    <t>QUIACA</t>
  </si>
  <si>
    <t>211207</t>
  </si>
  <si>
    <t>SAN JUAN DEL ORO</t>
  </si>
  <si>
    <t>211208</t>
  </si>
  <si>
    <t>YANAHUAYA</t>
  </si>
  <si>
    <t>211209</t>
  </si>
  <si>
    <t>ALTO INAMBARI</t>
  </si>
  <si>
    <t>211210</t>
  </si>
  <si>
    <t>211300</t>
  </si>
  <si>
    <t>211301</t>
  </si>
  <si>
    <t>211302</t>
  </si>
  <si>
    <t>ANAPIA</t>
  </si>
  <si>
    <t>211303</t>
  </si>
  <si>
    <t>COPANI</t>
  </si>
  <si>
    <t>211304</t>
  </si>
  <si>
    <t>CUTURAPI</t>
  </si>
  <si>
    <t>211305</t>
  </si>
  <si>
    <t>OLLARAYA</t>
  </si>
  <si>
    <t>TINICACHI</t>
  </si>
  <si>
    <t>UNICACHI</t>
  </si>
  <si>
    <t>Fuente: Instituto Nacional de Estadística e Informática.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</si>
  <si>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Censo 2005 de Derecho o de Jure. Se recopiló información de la población en su lugar de residencia.</t>
    </r>
  </si>
  <si>
    <t>Fuente: Instituto Nacional de Estadística e Informática - CPV: 1940, 1961, 1972, 1981, 1993, 2007 y 2017.</t>
  </si>
  <si>
    <t xml:space="preserve">      </t>
  </si>
  <si>
    <t>Provincia, y grandes grupos de edad</t>
  </si>
  <si>
    <t>3.9  PUNO: POBLACIÓN CENSADA, SEGÚN PROVINCIA Y DISTRITO, 1993, 2007 Y 2017</t>
  </si>
  <si>
    <t>Fuente: Instituto Nacional de Estadística e Informática - Censos Nacionales de Población y Vivienda: 2007 y 2017.</t>
  </si>
  <si>
    <t xml:space="preserve"> S.A. de Putina</t>
  </si>
  <si>
    <t>Población Total Censada</t>
  </si>
  <si>
    <t>Fuente:  Instituto Nacional de Estadística e Informática-Censos Nacionales de Población y Vivienda: 1940, 1961, 1972, 1981, 1993, 2005,</t>
  </si>
  <si>
    <t>SAN PEDRO DE PUTINA PUNCO</t>
  </si>
  <si>
    <t xml:space="preserve">Densidad poblacional de Habitantes </t>
  </si>
  <si>
    <t xml:space="preserve">        ( km² )</t>
  </si>
  <si>
    <t>Total departamento</t>
  </si>
  <si>
    <t>Total departamento 1/</t>
  </si>
  <si>
    <t>San Pedro de 
Putina Punco</t>
  </si>
  <si>
    <t>3.3  PUNO: POBLACIÓN CENSADA, SEGÚN PROVINCIA, 1862, 1876, 1940, 1961, 1972, 1981, 1993, 2007 Y 2017</t>
  </si>
  <si>
    <t>3.6  PUNO: POBLACIÓN CENSADA POR  SEXO, SEGÚN EDADES SIMPLES, 2007 Y 2017</t>
  </si>
  <si>
    <t xml:space="preserve">3.10  PUNO: POBLACIÓN CENSADA POR SEXO, SEGÚN PROVINCIA Y DISTRITO, 2007 Y 2017              </t>
  </si>
  <si>
    <t>3.7  PUNO: POBLACIÓN CENSADA POR ÁREA URBANA Y RURAL, SEGÚN EDADES SIMPLES, 2007 Y 2017</t>
  </si>
  <si>
    <t xml:space="preserve">3.11  PUNO: POBLACIÓN CENSADA EN EDAD DE TRABAJAR POR ÁREA URBANA Y RURAL, SEGÚN PROVINCIA,
        GRANDES GRUPOS DE EDAD Y SEXO, 2017 </t>
  </si>
  <si>
    <t>Conclusión.</t>
  </si>
  <si>
    <t>3.14  PUNO: POBLACIÓN TOTAL PROYECTADA AL 30 DE  JUNIO DE CADA AÑO, SEGÚN PROVINCIA Y DISTRITO,
         2019 - 2024</t>
  </si>
  <si>
    <t>3.12  PUNO: POBLACIÓN CENSADA EN EDAD ESCOLAR POR ÁREA URBANA Y RURAL, SEGÚN EDAD SIMPLE, 2007 Y 2017</t>
  </si>
  <si>
    <t>3. POBLACIÓN</t>
  </si>
  <si>
    <t>Tasa de Crecimiento Intercensal (Promedio Anual)</t>
  </si>
  <si>
    <t>Incremento Intercensal</t>
  </si>
  <si>
    <t>3.4  PUNO: DENSIDAD POBLACIONAL DE HABITANTES POR AÑOS CENSALES, SEGÚN PROVINCIA, 1940,1961, 1972, 1981, 
      1993, 2007 Y 2017</t>
  </si>
  <si>
    <t>Provincia, y Grandes Grupos de Edad</t>
  </si>
  <si>
    <t xml:space="preserve">3.1  PUNO: POBLACIÓN TOTAL, INCREMENTO Y TASA DE CRECIMIENTO INTERCENSAL,1940, 1961, 1972, 1981, 1993, 2005, 
      2007 Y 2017 </t>
  </si>
  <si>
    <t>3.2  PUNO: POBLACIÓN NOMINALMENTE CENSADA,  INCREMENTO  Y TASA DE  CRECIMIENTO INTERCENSAL POR ÁREA 
      URBANA Y RURAL 1940, 1961, 1972, 1981, 1993, 2007 Y 2017</t>
  </si>
  <si>
    <t xml:space="preserve">Fuente: INEI - Censos Nacionales 2017: XII de 
             Población, VII de Vivienda y III de     
 </t>
  </si>
  <si>
    <t xml:space="preserve">                Comunidades Indígenas.</t>
  </si>
  <si>
    <t xml:space="preserve">Fuente:  Instituto Nacional de Estadística e Informática-Censos Nacionales de Población y Vivienda: 1940, 1961, 
               </t>
  </si>
  <si>
    <t>Fuente: Instituto Nacional de Estadística e Informática - Censos Nacionales de Población  y Vivienda: 1862, 1876,</t>
  </si>
  <si>
    <t xml:space="preserve">                1940, 1961, 1972, 1981, 1993, 2007 Y 2017</t>
  </si>
  <si>
    <t xml:space="preserve">Fuente: Instituto Nacional de Estadística e Informática - Censos Nacionales de Población y Vivienda: 1961, 1972, 
              </t>
  </si>
  <si>
    <t xml:space="preserve">Fuente: Instituto Nacional de Estadística e Informática  - 
            Censos Nacionales de Población y vivienda 
              </t>
  </si>
  <si>
    <t xml:space="preserve">             1993, 2007 y 2017.</t>
  </si>
  <si>
    <t xml:space="preserve">               1972, 1981,1993, 2007 Y 2017</t>
  </si>
  <si>
    <t>Provincia y Distrito</t>
  </si>
  <si>
    <t xml:space="preserve">               2007 y 2017.</t>
  </si>
  <si>
    <t>3.5  PUNO: EVOLUCIÓN DE LA POBLACIÓN CENSADA URBANA Y RURAL, SEGÚN  PROVINCIA, 1961, 1972, 1981, 1993, 
      2007 Y 2017</t>
  </si>
  <si>
    <t>1981, 1993, 2007 Y 2017.</t>
  </si>
  <si>
    <t>3.8  PUNO: POBLACIÓN CENSADA POR ÁREA URBANA Y RURAL Y SEXO, SEGÚN PROVINCIA Y GRANDES GRUPOS DE EDAD,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</si>
</sst>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164" formatCode="0.0"/>
    <numFmt numFmtId="165" formatCode="0&quot;  &quot;"/>
    <numFmt numFmtId="166" formatCode="0&quot;       &quot;"/>
    <numFmt numFmtId="167" formatCode="dd/mm/yyyy\ "/>
    <numFmt numFmtId="168" formatCode="#\ ###\ ##0&quot;    &quot;"/>
    <numFmt numFmtId="169" formatCode="#\ ###\ ##0&quot;   &quot;"/>
    <numFmt numFmtId="170" formatCode="#\ ###\ ##0"/>
    <numFmt numFmtId="171" formatCode=".\ \ ##;000000"/>
    <numFmt numFmtId="172" formatCode="0&quot;    &quot;"/>
    <numFmt numFmtId="173" formatCode="0&quot;      &quot;"/>
    <numFmt numFmtId="174" formatCode="0.0&quot;       &quot;"/>
    <numFmt numFmtId="175" formatCode="###\ ###\ ##0"/>
    <numFmt numFmtId="176" formatCode="#\ ###\ ##0&quot; &quot;"/>
    <numFmt numFmtId="177" formatCode="#\ ###\ ##0&quot;        &quot;"/>
    <numFmt numFmtId="178" formatCode="###\ 000"/>
    <numFmt numFmtId="179" formatCode="#\ ###\ ##0&quot;&quot;"/>
    <numFmt numFmtId="180" formatCode="#\ ##0\ ##0&quot;  &quot;"/>
    <numFmt numFmtId="181" formatCode="#\ ##0\ ##0&quot;&quot;"/>
    <numFmt numFmtId="182" formatCode="0&quot;&quot;"/>
    <numFmt numFmtId="183" formatCode="#\ ###\ ###"/>
    <numFmt numFmtId="184" formatCode="#\ ###\ ##0;;&quot;-&quot;"/>
    <numFmt numFmtId="185" formatCode="##\ ###\ ###\ ###\ ##0"/>
    <numFmt numFmtId="186" formatCode="0.0;0.0"/>
    <numFmt numFmtId="187" formatCode="##,###,###,###,##0"/>
    <numFmt numFmtId="188" formatCode="#\ ###\ ##0.0"/>
    <numFmt numFmtId="189" formatCode="0.0%"/>
    <numFmt numFmtId="190" formatCode="0.000000"/>
    <numFmt numFmtId="191" formatCode="\ \ \ \ \ \ \ \ \ \ \ \ \ \ \ @"/>
    <numFmt numFmtId="192" formatCode="\ \ \ \ \ \ \ \ \ \ \ \ \ \ \ \ @"/>
    <numFmt numFmtId="193" formatCode="dd/mm/yyyy;@"/>
    <numFmt numFmtId="194" formatCode="#,###,##0"/>
  </numFmts>
  <fonts count="6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7"/>
      <name val="Arial Narrow"/>
      <family val="2"/>
    </font>
    <font>
      <b/>
      <sz val="9"/>
      <name val="Arial Narrow"/>
      <family val="2"/>
    </font>
    <font>
      <sz val="10"/>
      <name val="Arial Narrow"/>
      <family val="2"/>
    </font>
    <font>
      <b/>
      <sz val="8"/>
      <name val="Arial Narrow"/>
      <family val="2"/>
    </font>
    <font>
      <sz val="7"/>
      <name val="Arial Narrow"/>
      <family val="2"/>
    </font>
    <font>
      <b/>
      <sz val="10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sz val="10"/>
      <name val="Arial"/>
      <family val="2"/>
    </font>
    <font>
      <sz val="10"/>
      <color indexed="1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sz val="10"/>
      <name val="Courier"/>
      <family val="3"/>
    </font>
    <font>
      <sz val="10"/>
      <name val="Arial"/>
      <family val="2"/>
    </font>
    <font>
      <sz val="7"/>
      <name val="Times New Roman"/>
      <family val="1"/>
    </font>
    <font>
      <sz val="7"/>
      <color rgb="FFFF0000"/>
      <name val="Arial Narrow"/>
      <family val="2"/>
    </font>
    <font>
      <u/>
      <sz val="10"/>
      <color theme="10"/>
      <name val="Times New Roman"/>
      <family val="1"/>
    </font>
    <font>
      <b/>
      <sz val="12"/>
      <color theme="0"/>
      <name val="Arial"/>
      <family val="2"/>
    </font>
    <font>
      <sz val="8"/>
      <color rgb="FFFF0000"/>
      <name val="Arial Narrow"/>
      <family val="2"/>
    </font>
    <font>
      <b/>
      <sz val="6"/>
      <name val="Arial Narrow"/>
      <family val="2"/>
    </font>
    <font>
      <b/>
      <sz val="9"/>
      <name val="Arial"/>
      <family val="2"/>
    </font>
    <font>
      <sz val="8.5"/>
      <name val="Arial"/>
      <family val="2"/>
    </font>
    <font>
      <sz val="7.5"/>
      <name val="Arial"/>
      <family val="2"/>
    </font>
    <font>
      <b/>
      <sz val="7.5"/>
      <color theme="1"/>
      <name val="Arial"/>
      <family val="2"/>
    </font>
    <font>
      <sz val="7.5"/>
      <color theme="1"/>
      <name val="Arial"/>
      <family val="2"/>
    </font>
    <font>
      <sz val="7.5"/>
      <color rgb="FF000000"/>
      <name val="Arial"/>
      <family val="2"/>
    </font>
    <font>
      <b/>
      <sz val="8"/>
      <color theme="1"/>
      <name val="Arial Narrow"/>
      <family val="2"/>
    </font>
    <font>
      <b/>
      <sz val="8"/>
      <color rgb="FF000000"/>
      <name val="Arial Narrow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sz val="10"/>
      <name val="Times New Roman"/>
      <family val="1"/>
    </font>
    <font>
      <sz val="7.5"/>
      <color theme="1"/>
      <name val="Arial Narrow"/>
      <family val="2"/>
    </font>
    <font>
      <sz val="8"/>
      <color theme="0" tint="-4.9989318521683403E-2"/>
      <name val="Arial Narrow"/>
      <family val="2"/>
    </font>
    <font>
      <sz val="10"/>
      <color theme="0"/>
      <name val="Times New Roman"/>
      <family val="1"/>
    </font>
    <font>
      <u/>
      <sz val="11"/>
      <color theme="10"/>
      <name val="Arial Narrow"/>
      <family val="2"/>
    </font>
    <font>
      <sz val="7.5"/>
      <color theme="0"/>
      <name val="Arial"/>
      <family val="2"/>
    </font>
    <font>
      <sz val="8"/>
      <color theme="0" tint="-0.14999847407452621"/>
      <name val="Arial Narrow"/>
      <family val="2"/>
    </font>
    <font>
      <sz val="7"/>
      <color theme="0" tint="-0.14999847407452621"/>
      <name val="Arial Narrow"/>
      <family val="2"/>
    </font>
    <font>
      <b/>
      <sz val="8"/>
      <color theme="0" tint="-0.14999847407452621"/>
      <name val="Arial Narrow"/>
      <family val="2"/>
    </font>
    <font>
      <sz val="8"/>
      <color theme="0"/>
      <name val="Arial Narrow"/>
      <family val="2"/>
    </font>
    <font>
      <b/>
      <sz val="8"/>
      <color theme="0"/>
      <name val="Arial Narrow"/>
      <family val="2"/>
    </font>
    <font>
      <b/>
      <sz val="7"/>
      <color theme="1"/>
      <name val="Arial Narrow"/>
      <family val="2"/>
    </font>
    <font>
      <sz val="7.5"/>
      <name val="Arial Narrow"/>
      <family val="2"/>
    </font>
    <font>
      <b/>
      <sz val="8.5"/>
      <name val="Arial Narrow"/>
      <family val="2"/>
    </font>
    <font>
      <sz val="8.5"/>
      <name val="Arial Narrow"/>
      <family val="2"/>
    </font>
    <font>
      <b/>
      <sz val="7.5"/>
      <color rgb="FF000000"/>
      <name val="Arial Narrow"/>
      <family val="2"/>
    </font>
    <font>
      <sz val="7.5"/>
      <color rgb="FF000000"/>
      <name val="Arial Narrow"/>
      <family val="2"/>
    </font>
    <font>
      <b/>
      <sz val="7.5"/>
      <color theme="1"/>
      <name val="Arial Narrow"/>
      <family val="2"/>
    </font>
    <font>
      <sz val="7.5"/>
      <color theme="0"/>
      <name val="Arial Narrow"/>
      <family val="2"/>
    </font>
    <font>
      <sz val="10"/>
      <color theme="0"/>
      <name val="Arial Narrow"/>
      <family val="2"/>
    </font>
    <font>
      <b/>
      <sz val="7"/>
      <color theme="0"/>
      <name val="Arial Narrow"/>
      <family val="2"/>
    </font>
    <font>
      <sz val="10"/>
      <color theme="1"/>
      <name val="Arial"/>
      <family val="2"/>
    </font>
    <font>
      <sz val="8"/>
      <name val="Arial"/>
      <family val="2"/>
    </font>
    <font>
      <sz val="7.5"/>
      <color rgb="FFFF0000"/>
      <name val="Arial"/>
      <family val="2"/>
    </font>
    <font>
      <sz val="7.5"/>
      <color theme="0" tint="-0.14999847407452621"/>
      <name val="Arial"/>
      <family val="2"/>
    </font>
    <font>
      <sz val="10"/>
      <color theme="0" tint="-0.14999847407452621"/>
      <name val="Times New Roman"/>
      <family val="1"/>
    </font>
    <font>
      <sz val="10"/>
      <color rgb="FFFF0000"/>
      <name val="Arial"/>
      <family val="2"/>
    </font>
    <font>
      <sz val="8.5"/>
      <color rgb="FFFF0000"/>
      <name val="Arial"/>
      <family val="2"/>
    </font>
    <font>
      <b/>
      <sz val="7.5"/>
      <color rgb="FFFF0000"/>
      <name val="Arial"/>
      <family val="2"/>
    </font>
    <font>
      <sz val="10"/>
      <color theme="0" tint="-0.14999847407452621"/>
      <name val="Arial"/>
      <family val="2"/>
    </font>
    <font>
      <sz val="7"/>
      <color theme="0"/>
      <name val="Arial Narrow"/>
      <family val="2"/>
    </font>
    <font>
      <sz val="10"/>
      <color theme="0"/>
      <name val="Arial"/>
      <family val="2"/>
    </font>
    <font>
      <sz val="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50">
    <border>
      <left/>
      <right/>
      <top/>
      <bottom/>
      <diagonal/>
    </border>
    <border>
      <left style="thick">
        <color indexed="49"/>
      </left>
      <right/>
      <top/>
      <bottom/>
      <diagonal/>
    </border>
    <border>
      <left/>
      <right/>
      <top style="thin">
        <color indexed="49"/>
      </top>
      <bottom style="thin">
        <color indexed="49"/>
      </bottom>
      <diagonal/>
    </border>
    <border>
      <left/>
      <right/>
      <top/>
      <bottom style="thin">
        <color indexed="49"/>
      </bottom>
      <diagonal/>
    </border>
    <border>
      <left style="thick">
        <color indexed="49"/>
      </left>
      <right/>
      <top style="thin">
        <color indexed="49"/>
      </top>
      <bottom/>
      <diagonal/>
    </border>
    <border>
      <left/>
      <right style="thick">
        <color indexed="49"/>
      </right>
      <top/>
      <bottom/>
      <diagonal/>
    </border>
    <border>
      <left style="thick">
        <color indexed="49"/>
      </left>
      <right/>
      <top/>
      <bottom style="thin">
        <color indexed="49"/>
      </bottom>
      <diagonal/>
    </border>
    <border>
      <left/>
      <right style="thick">
        <color indexed="49"/>
      </right>
      <top/>
      <bottom style="thin">
        <color indexed="49"/>
      </bottom>
      <diagonal/>
    </border>
    <border>
      <left/>
      <right style="thick">
        <color indexed="49"/>
      </right>
      <top style="thin">
        <color indexed="49"/>
      </top>
      <bottom/>
      <diagonal/>
    </border>
    <border>
      <left/>
      <right style="medium">
        <color indexed="49"/>
      </right>
      <top/>
      <bottom/>
      <diagonal/>
    </border>
    <border>
      <left/>
      <right style="medium">
        <color indexed="49"/>
      </right>
      <top/>
      <bottom style="thin">
        <color indexed="49"/>
      </bottom>
      <diagonal/>
    </border>
    <border>
      <left/>
      <right/>
      <top style="thin">
        <color indexed="49"/>
      </top>
      <bottom/>
      <diagonal/>
    </border>
    <border>
      <left style="medium">
        <color indexed="49"/>
      </left>
      <right/>
      <top style="thin">
        <color indexed="49"/>
      </top>
      <bottom style="thin">
        <color indexed="49"/>
      </bottom>
      <diagonal/>
    </border>
    <border>
      <left/>
      <right style="medium">
        <color indexed="49"/>
      </right>
      <top style="thin">
        <color indexed="49"/>
      </top>
      <bottom/>
      <diagonal/>
    </border>
    <border>
      <left/>
      <right/>
      <top style="thin">
        <color indexed="49"/>
      </top>
      <bottom style="thin">
        <color theme="0"/>
      </bottom>
      <diagonal/>
    </border>
    <border>
      <left/>
      <right/>
      <top/>
      <bottom style="thin">
        <color rgb="FF33CCCC"/>
      </bottom>
      <diagonal/>
    </border>
    <border>
      <left/>
      <right style="medium">
        <color rgb="FF33CCCC"/>
      </right>
      <top/>
      <bottom style="thin">
        <color rgb="FF33CCCC"/>
      </bottom>
      <diagonal/>
    </border>
    <border>
      <left/>
      <right style="medium">
        <color rgb="FF33CCCC"/>
      </right>
      <top/>
      <bottom/>
      <diagonal/>
    </border>
    <border>
      <left/>
      <right/>
      <top style="thin">
        <color rgb="FF33CCCC"/>
      </top>
      <bottom style="thin">
        <color rgb="FF33CCCC"/>
      </bottom>
      <diagonal/>
    </border>
    <border>
      <left/>
      <right style="medium">
        <color rgb="FF33CCCC"/>
      </right>
      <top style="thin">
        <color rgb="FF33CCCC"/>
      </top>
      <bottom/>
      <diagonal/>
    </border>
    <border>
      <left style="thick">
        <color rgb="FF33CCCC"/>
      </left>
      <right/>
      <top/>
      <bottom style="thin">
        <color rgb="FF33CCCC"/>
      </bottom>
      <diagonal/>
    </border>
    <border>
      <left/>
      <right/>
      <top style="thin">
        <color rgb="FF33CCCC"/>
      </top>
      <bottom/>
      <diagonal/>
    </border>
    <border>
      <left/>
      <right style="thick">
        <color rgb="FF33CCCC"/>
      </right>
      <top/>
      <bottom style="thin">
        <color rgb="FF33CCCC"/>
      </bottom>
      <diagonal/>
    </border>
    <border>
      <left/>
      <right/>
      <top style="thin">
        <color rgb="FF305496"/>
      </top>
      <bottom/>
      <diagonal/>
    </border>
    <border>
      <left/>
      <right/>
      <top style="thin">
        <color rgb="FF305496"/>
      </top>
      <bottom style="thin">
        <color rgb="FF305496"/>
      </bottom>
      <diagonal/>
    </border>
    <border>
      <left/>
      <right/>
      <top/>
      <bottom style="thin">
        <color rgb="FF305496"/>
      </bottom>
      <diagonal/>
    </border>
    <border>
      <left style="medium">
        <color rgb="FF33CCCC"/>
      </left>
      <right/>
      <top style="thin">
        <color rgb="FF33CCCC"/>
      </top>
      <bottom/>
      <diagonal/>
    </border>
    <border>
      <left style="medium">
        <color rgb="FF33CCCC"/>
      </left>
      <right/>
      <top/>
      <bottom style="thin">
        <color rgb="FF33CCCC"/>
      </bottom>
      <diagonal/>
    </border>
    <border>
      <left/>
      <right/>
      <top/>
      <bottom style="thin">
        <color rgb="FF1ED9E2"/>
      </bottom>
      <diagonal/>
    </border>
    <border>
      <left/>
      <right/>
      <top style="thin">
        <color rgb="FF1ED9E2"/>
      </top>
      <bottom/>
      <diagonal/>
    </border>
    <border>
      <left/>
      <right style="thick">
        <color rgb="FF1ED9E2"/>
      </right>
      <top/>
      <bottom style="thin">
        <color rgb="FF1ED9E2"/>
      </bottom>
      <diagonal/>
    </border>
    <border>
      <left/>
      <right style="thick">
        <color rgb="FF1ED9E2"/>
      </right>
      <top/>
      <bottom/>
      <diagonal/>
    </border>
    <border>
      <left style="thick">
        <color rgb="FF1ED9E2"/>
      </left>
      <right/>
      <top/>
      <bottom style="thin">
        <color rgb="FF1ED9E2"/>
      </bottom>
      <diagonal/>
    </border>
    <border>
      <left/>
      <right style="thick">
        <color rgb="FF1ED9E2"/>
      </right>
      <top style="thin">
        <color rgb="FF1ED9E2"/>
      </top>
      <bottom/>
      <diagonal/>
    </border>
    <border>
      <left/>
      <right/>
      <top style="medium">
        <color rgb="FF00B0C2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rgb="FF33CCCC"/>
      </top>
      <bottom style="thin">
        <color indexed="49"/>
      </bottom>
      <diagonal/>
    </border>
    <border>
      <left style="thick">
        <color rgb="FF33CCCC"/>
      </left>
      <right/>
      <top/>
      <bottom/>
      <diagonal/>
    </border>
    <border>
      <left/>
      <right style="thick">
        <color rgb="FF33CCCC"/>
      </right>
      <top style="thin">
        <color rgb="FF33CCCC"/>
      </top>
      <bottom/>
      <diagonal/>
    </border>
    <border>
      <left/>
      <right style="thick">
        <color rgb="FF33CCCC"/>
      </right>
      <top/>
      <bottom/>
      <diagonal/>
    </border>
    <border>
      <left/>
      <right style="thick">
        <color rgb="FF33CCCC"/>
      </right>
      <top/>
      <bottom style="thin">
        <color indexed="49"/>
      </bottom>
      <diagonal/>
    </border>
    <border>
      <left/>
      <right/>
      <top style="thin">
        <color rgb="FF33CCCC"/>
      </top>
      <bottom style="medium">
        <color rgb="FF00B0C2"/>
      </bottom>
      <diagonal/>
    </border>
    <border>
      <left/>
      <right style="thick">
        <color rgb="FF33CCCC"/>
      </right>
      <top style="thin">
        <color rgb="FF33CCCC"/>
      </top>
      <bottom style="medium">
        <color rgb="FF00B0C2"/>
      </bottom>
      <diagonal/>
    </border>
    <border>
      <left/>
      <right style="thick">
        <color rgb="FF33CCCC"/>
      </right>
      <top style="medium">
        <color rgb="FF00B0C2"/>
      </top>
      <bottom/>
      <diagonal/>
    </border>
  </borders>
  <cellStyleXfs count="63">
    <xf numFmtId="0" fontId="0" fillId="0" borderId="0"/>
    <xf numFmtId="0" fontId="11" fillId="0" borderId="0"/>
    <xf numFmtId="0" fontId="16" fillId="0" borderId="0"/>
    <xf numFmtId="0" fontId="17" fillId="0" borderId="0"/>
    <xf numFmtId="0" fontId="20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4" fillId="0" borderId="0" applyFont="0" applyFill="0" applyBorder="0" applyAlignment="0" applyProtection="0"/>
  </cellStyleXfs>
  <cellXfs count="605">
    <xf numFmtId="0" fontId="0" fillId="0" borderId="0" xfId="0"/>
    <xf numFmtId="0" fontId="7" fillId="0" borderId="0" xfId="0" applyFont="1"/>
    <xf numFmtId="0" fontId="10" fillId="0" borderId="0" xfId="0" applyFont="1"/>
    <xf numFmtId="0" fontId="5" fillId="0" borderId="0" xfId="0" applyFont="1"/>
    <xf numFmtId="0" fontId="10" fillId="2" borderId="0" xfId="0" applyFont="1" applyFill="1" applyAlignment="1">
      <alignment vertical="center"/>
    </xf>
    <xf numFmtId="0" fontId="0" fillId="2" borderId="0" xfId="0" applyFill="1"/>
    <xf numFmtId="0" fontId="10" fillId="2" borderId="5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6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vertical="center"/>
    </xf>
    <xf numFmtId="179" fontId="6" fillId="2" borderId="0" xfId="0" applyNumberFormat="1" applyFont="1" applyFill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176" fontId="10" fillId="2" borderId="0" xfId="0" applyNumberFormat="1" applyFont="1" applyFill="1" applyAlignment="1">
      <alignment horizontal="right" vertical="center"/>
    </xf>
    <xf numFmtId="0" fontId="7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15" fillId="3" borderId="0" xfId="0" applyFont="1" applyFill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170" fontId="6" fillId="3" borderId="0" xfId="2" applyNumberFormat="1" applyFont="1" applyFill="1" applyAlignment="1">
      <alignment vertical="center"/>
    </xf>
    <xf numFmtId="0" fontId="7" fillId="3" borderId="0" xfId="0" applyFont="1" applyFill="1"/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Continuous" vertical="center"/>
    </xf>
    <xf numFmtId="0" fontId="10" fillId="3" borderId="0" xfId="0" applyFont="1" applyFill="1"/>
    <xf numFmtId="167" fontId="10" fillId="3" borderId="0" xfId="0" applyNumberFormat="1" applyFont="1" applyFill="1" applyAlignment="1">
      <alignment horizontal="left" vertical="center" wrapText="1"/>
    </xf>
    <xf numFmtId="165" fontId="10" fillId="3" borderId="3" xfId="0" applyNumberFormat="1" applyFont="1" applyFill="1" applyBorder="1" applyAlignment="1">
      <alignment horizontal="right" vertical="center"/>
    </xf>
    <xf numFmtId="168" fontId="10" fillId="3" borderId="3" xfId="0" applyNumberFormat="1" applyFont="1" applyFill="1" applyBorder="1" applyAlignment="1">
      <alignment horizontal="right" vertical="center"/>
    </xf>
    <xf numFmtId="165" fontId="10" fillId="3" borderId="3" xfId="0" applyNumberFormat="1" applyFont="1" applyFill="1" applyBorder="1" applyAlignment="1">
      <alignment horizontal="left" vertical="center" indent="4"/>
    </xf>
    <xf numFmtId="172" fontId="10" fillId="3" borderId="3" xfId="0" applyNumberFormat="1" applyFont="1" applyFill="1" applyBorder="1" applyAlignment="1">
      <alignment horizontal="right" vertical="center"/>
    </xf>
    <xf numFmtId="171" fontId="7" fillId="3" borderId="0" xfId="0" applyNumberFormat="1" applyFont="1" applyFill="1" applyAlignment="1">
      <alignment horizontal="center" vertical="center"/>
    </xf>
    <xf numFmtId="0" fontId="6" fillId="3" borderId="2" xfId="0" applyFont="1" applyFill="1" applyBorder="1" applyAlignment="1">
      <alignment horizontal="right" vertical="center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right" vertical="center" wrapText="1"/>
    </xf>
    <xf numFmtId="0" fontId="6" fillId="3" borderId="0" xfId="0" applyFont="1" applyFill="1" applyAlignment="1">
      <alignment horizontal="right" vertical="center"/>
    </xf>
    <xf numFmtId="170" fontId="10" fillId="3" borderId="0" xfId="0" applyNumberFormat="1" applyFont="1" applyFill="1" applyAlignment="1">
      <alignment horizontal="right" vertical="center"/>
    </xf>
    <xf numFmtId="165" fontId="10" fillId="3" borderId="0" xfId="0" applyNumberFormat="1" applyFont="1" applyFill="1" applyAlignment="1">
      <alignment horizontal="right" vertical="center"/>
    </xf>
    <xf numFmtId="0" fontId="10" fillId="3" borderId="7" xfId="0" applyFont="1" applyFill="1" applyBorder="1" applyAlignment="1">
      <alignment horizontal="center" vertical="center"/>
    </xf>
    <xf numFmtId="170" fontId="10" fillId="3" borderId="6" xfId="0" applyNumberFormat="1" applyFont="1" applyFill="1" applyBorder="1" applyAlignment="1">
      <alignment horizontal="right" vertical="center"/>
    </xf>
    <xf numFmtId="170" fontId="10" fillId="3" borderId="3" xfId="0" applyNumberFormat="1" applyFont="1" applyFill="1" applyBorder="1" applyAlignment="1">
      <alignment horizontal="right" vertical="center"/>
    </xf>
    <xf numFmtId="164" fontId="10" fillId="3" borderId="3" xfId="0" applyNumberFormat="1" applyFont="1" applyFill="1" applyBorder="1" applyAlignment="1">
      <alignment horizontal="right" vertical="center"/>
    </xf>
    <xf numFmtId="0" fontId="0" fillId="3" borderId="0" xfId="0" applyFill="1" applyAlignment="1">
      <alignment vertical="center"/>
    </xf>
    <xf numFmtId="0" fontId="0" fillId="3" borderId="0" xfId="0" applyFill="1"/>
    <xf numFmtId="0" fontId="8" fillId="3" borderId="0" xfId="0" applyFont="1" applyFill="1" applyAlignment="1">
      <alignment vertical="center"/>
    </xf>
    <xf numFmtId="0" fontId="13" fillId="3" borderId="0" xfId="0" applyFont="1" applyFill="1" applyAlignment="1">
      <alignment vertical="center"/>
    </xf>
    <xf numFmtId="0" fontId="6" fillId="3" borderId="2" xfId="0" applyFont="1" applyFill="1" applyBorder="1" applyAlignment="1">
      <alignment horizontal="right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right" vertical="center" wrapText="1"/>
    </xf>
    <xf numFmtId="170" fontId="10" fillId="3" borderId="0" xfId="0" applyNumberFormat="1" applyFont="1" applyFill="1" applyAlignment="1">
      <alignment horizontal="right" vertical="center" wrapText="1"/>
    </xf>
    <xf numFmtId="0" fontId="6" fillId="3" borderId="9" xfId="0" applyFont="1" applyFill="1" applyBorder="1" applyAlignment="1">
      <alignment horizontal="justify" vertical="center" wrapText="1"/>
    </xf>
    <xf numFmtId="174" fontId="6" fillId="3" borderId="0" xfId="0" applyNumberFormat="1" applyFont="1" applyFill="1" applyAlignment="1">
      <alignment horizontal="right" vertical="center" wrapText="1"/>
    </xf>
    <xf numFmtId="164" fontId="6" fillId="3" borderId="0" xfId="0" applyNumberFormat="1" applyFont="1" applyFill="1" applyAlignment="1">
      <alignment horizontal="right" vertical="center" wrapText="1"/>
    </xf>
    <xf numFmtId="0" fontId="10" fillId="3" borderId="9" xfId="0" applyFont="1" applyFill="1" applyBorder="1" applyAlignment="1">
      <alignment horizontal="justify" vertical="center" wrapText="1"/>
    </xf>
    <xf numFmtId="174" fontId="10" fillId="3" borderId="0" xfId="0" applyNumberFormat="1" applyFont="1" applyFill="1" applyAlignment="1">
      <alignment horizontal="right" vertical="center" wrapText="1"/>
    </xf>
    <xf numFmtId="164" fontId="10" fillId="3" borderId="0" xfId="0" applyNumberFormat="1" applyFont="1" applyFill="1" applyAlignment="1">
      <alignment horizontal="right" vertical="center" wrapText="1"/>
    </xf>
    <xf numFmtId="0" fontId="10" fillId="3" borderId="10" xfId="0" applyFont="1" applyFill="1" applyBorder="1" applyAlignment="1">
      <alignment horizontal="justify" vertical="center" wrapText="1"/>
    </xf>
    <xf numFmtId="0" fontId="10" fillId="3" borderId="3" xfId="0" applyFont="1" applyFill="1" applyBorder="1" applyAlignment="1">
      <alignment horizontal="right" vertical="center" wrapText="1"/>
    </xf>
    <xf numFmtId="3" fontId="10" fillId="3" borderId="3" xfId="0" applyNumberFormat="1" applyFont="1" applyFill="1" applyBorder="1" applyAlignment="1">
      <alignment horizontal="right" vertical="center"/>
    </xf>
    <xf numFmtId="0" fontId="14" fillId="3" borderId="3" xfId="0" applyFont="1" applyFill="1" applyBorder="1" applyAlignment="1">
      <alignment horizontal="right" vertical="center"/>
    </xf>
    <xf numFmtId="182" fontId="6" fillId="3" borderId="2" xfId="0" applyNumberFormat="1" applyFont="1" applyFill="1" applyBorder="1" applyAlignment="1">
      <alignment horizontal="right" vertical="center" wrapText="1"/>
    </xf>
    <xf numFmtId="0" fontId="10" fillId="3" borderId="0" xfId="0" applyFont="1" applyFill="1" applyAlignment="1">
      <alignment horizontal="right" vertical="center"/>
    </xf>
    <xf numFmtId="170" fontId="6" fillId="3" borderId="0" xfId="0" applyNumberFormat="1" applyFont="1" applyFill="1" applyAlignment="1">
      <alignment horizontal="right" vertical="center" wrapText="1"/>
    </xf>
    <xf numFmtId="178" fontId="6" fillId="3" borderId="0" xfId="0" applyNumberFormat="1" applyFont="1" applyFill="1" applyAlignment="1">
      <alignment horizontal="right" vertical="center" wrapText="1"/>
    </xf>
    <xf numFmtId="0" fontId="10" fillId="3" borderId="9" xfId="0" applyFont="1" applyFill="1" applyBorder="1" applyAlignment="1">
      <alignment horizontal="justify" vertical="center"/>
    </xf>
    <xf numFmtId="0" fontId="5" fillId="3" borderId="3" xfId="0" applyFont="1" applyFill="1" applyBorder="1" applyAlignment="1">
      <alignment horizontal="right" vertical="center"/>
    </xf>
    <xf numFmtId="3" fontId="5" fillId="3" borderId="3" xfId="0" applyNumberFormat="1" applyFont="1" applyFill="1" applyBorder="1" applyAlignment="1">
      <alignment horizontal="right" vertical="center"/>
    </xf>
    <xf numFmtId="3" fontId="19" fillId="3" borderId="3" xfId="0" applyNumberFormat="1" applyFont="1" applyFill="1" applyBorder="1" applyAlignment="1">
      <alignment horizontal="right" vertical="center" wrapText="1"/>
    </xf>
    <xf numFmtId="0" fontId="3" fillId="3" borderId="0" xfId="0" applyFont="1" applyFill="1" applyAlignment="1">
      <alignment vertical="center" wrapText="1"/>
    </xf>
    <xf numFmtId="0" fontId="3" fillId="3" borderId="0" xfId="0" applyFont="1" applyFill="1" applyAlignment="1">
      <alignment vertical="center"/>
    </xf>
    <xf numFmtId="175" fontId="10" fillId="3" borderId="3" xfId="0" applyNumberFormat="1" applyFont="1" applyFill="1" applyBorder="1" applyAlignment="1">
      <alignment vertical="center"/>
    </xf>
    <xf numFmtId="175" fontId="10" fillId="3" borderId="0" xfId="0" applyNumberFormat="1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6" fillId="3" borderId="5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vertical="center"/>
    </xf>
    <xf numFmtId="180" fontId="10" fillId="3" borderId="0" xfId="0" applyNumberFormat="1" applyFont="1" applyFill="1" applyAlignment="1">
      <alignment vertical="center" wrapText="1"/>
    </xf>
    <xf numFmtId="0" fontId="6" fillId="3" borderId="5" xfId="0" applyFont="1" applyFill="1" applyBorder="1" applyAlignment="1">
      <alignment vertical="center"/>
    </xf>
    <xf numFmtId="180" fontId="6" fillId="3" borderId="0" xfId="0" applyNumberFormat="1" applyFont="1" applyFill="1" applyAlignment="1">
      <alignment horizontal="right" vertical="center" wrapText="1"/>
    </xf>
    <xf numFmtId="180" fontId="6" fillId="3" borderId="0" xfId="0" applyNumberFormat="1" applyFont="1" applyFill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10" fillId="3" borderId="5" xfId="0" applyFont="1" applyFill="1" applyBorder="1" applyAlignment="1">
      <alignment horizontal="left" vertical="center" indent="1"/>
    </xf>
    <xf numFmtId="170" fontId="10" fillId="3" borderId="0" xfId="0" applyNumberFormat="1" applyFont="1" applyFill="1" applyAlignment="1">
      <alignment vertical="center"/>
    </xf>
    <xf numFmtId="180" fontId="10" fillId="3" borderId="0" xfId="0" applyNumberFormat="1" applyFont="1" applyFill="1" applyAlignment="1">
      <alignment horizontal="right" vertical="center" wrapText="1"/>
    </xf>
    <xf numFmtId="180" fontId="10" fillId="3" borderId="0" xfId="0" applyNumberFormat="1" applyFont="1" applyFill="1" applyAlignment="1">
      <alignment vertical="top" wrapText="1"/>
    </xf>
    <xf numFmtId="0" fontId="6" fillId="3" borderId="6" xfId="0" applyFont="1" applyFill="1" applyBorder="1" applyAlignment="1">
      <alignment horizontal="right" vertical="center"/>
    </xf>
    <xf numFmtId="0" fontId="6" fillId="3" borderId="3" xfId="0" applyFont="1" applyFill="1" applyBorder="1" applyAlignment="1">
      <alignment horizontal="right" vertical="center"/>
    </xf>
    <xf numFmtId="181" fontId="6" fillId="3" borderId="0" xfId="0" applyNumberFormat="1" applyFont="1" applyFill="1" applyAlignment="1">
      <alignment horizontal="right" vertical="center"/>
    </xf>
    <xf numFmtId="3" fontId="6" fillId="3" borderId="0" xfId="2" applyNumberFormat="1" applyFont="1" applyFill="1" applyAlignment="1">
      <alignment vertical="center"/>
    </xf>
    <xf numFmtId="181" fontId="10" fillId="3" borderId="0" xfId="0" applyNumberFormat="1" applyFont="1" applyFill="1" applyAlignment="1">
      <alignment horizontal="right" vertical="center"/>
    </xf>
    <xf numFmtId="3" fontId="10" fillId="3" borderId="0" xfId="0" applyNumberFormat="1" applyFont="1" applyFill="1"/>
    <xf numFmtId="0" fontId="10" fillId="3" borderId="5" xfId="0" applyFont="1" applyFill="1" applyBorder="1" applyAlignment="1">
      <alignment horizontal="left" vertical="center" wrapText="1" indent="1"/>
    </xf>
    <xf numFmtId="0" fontId="10" fillId="3" borderId="22" xfId="0" applyFont="1" applyFill="1" applyBorder="1" applyAlignment="1">
      <alignment horizontal="left" vertical="center" indent="1"/>
    </xf>
    <xf numFmtId="181" fontId="10" fillId="3" borderId="20" xfId="0" applyNumberFormat="1" applyFont="1" applyFill="1" applyBorder="1" applyAlignment="1">
      <alignment vertical="center"/>
    </xf>
    <xf numFmtId="181" fontId="10" fillId="3" borderId="15" xfId="0" applyNumberFormat="1" applyFont="1" applyFill="1" applyBorder="1" applyAlignment="1">
      <alignment vertical="center"/>
    </xf>
    <xf numFmtId="0" fontId="10" fillId="3" borderId="0" xfId="0" applyFont="1" applyFill="1" applyAlignment="1">
      <alignment horizontal="left" vertical="center" indent="1"/>
    </xf>
    <xf numFmtId="181" fontId="10" fillId="3" borderId="0" xfId="0" applyNumberFormat="1" applyFont="1" applyFill="1" applyAlignment="1">
      <alignment vertical="center"/>
    </xf>
    <xf numFmtId="0" fontId="6" fillId="3" borderId="0" xfId="0" applyFont="1" applyFill="1" applyAlignment="1">
      <alignment horizontal="left" vertical="center" wrapText="1"/>
    </xf>
    <xf numFmtId="1" fontId="10" fillId="3" borderId="0" xfId="0" applyNumberFormat="1" applyFont="1" applyFill="1" applyAlignment="1">
      <alignment horizontal="right" vertical="center"/>
    </xf>
    <xf numFmtId="0" fontId="10" fillId="3" borderId="7" xfId="0" applyFont="1" applyFill="1" applyBorder="1" applyAlignment="1">
      <alignment horizontal="left" vertical="center" indent="1"/>
    </xf>
    <xf numFmtId="181" fontId="10" fillId="3" borderId="3" xfId="0" applyNumberFormat="1" applyFont="1" applyFill="1" applyBorder="1" applyAlignment="1">
      <alignment vertical="center"/>
    </xf>
    <xf numFmtId="0" fontId="10" fillId="3" borderId="11" xfId="0" applyFont="1" applyFill="1" applyBorder="1" applyAlignment="1">
      <alignment horizontal="left" vertical="center" indent="1"/>
    </xf>
    <xf numFmtId="181" fontId="10" fillId="3" borderId="21" xfId="0" applyNumberFormat="1" applyFont="1" applyFill="1" applyBorder="1" applyAlignment="1">
      <alignment horizontal="right" vertical="center"/>
    </xf>
    <xf numFmtId="0" fontId="8" fillId="3" borderId="3" xfId="0" applyFont="1" applyFill="1" applyBorder="1" applyAlignment="1">
      <alignment vertical="center" wrapText="1"/>
    </xf>
    <xf numFmtId="181" fontId="10" fillId="3" borderId="0" xfId="0" applyNumberFormat="1" applyFont="1" applyFill="1" applyAlignment="1">
      <alignment horizontal="right" vertical="top"/>
    </xf>
    <xf numFmtId="180" fontId="10" fillId="3" borderId="0" xfId="0" applyNumberFormat="1" applyFont="1" applyFill="1" applyAlignment="1">
      <alignment vertical="center"/>
    </xf>
    <xf numFmtId="175" fontId="6" fillId="3" borderId="0" xfId="0" applyNumberFormat="1" applyFont="1" applyFill="1" applyAlignment="1">
      <alignment vertical="center"/>
    </xf>
    <xf numFmtId="177" fontId="10" fillId="3" borderId="3" xfId="0" applyNumberFormat="1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7" fillId="3" borderId="14" xfId="0" applyFont="1" applyFill="1" applyBorder="1" applyAlignment="1">
      <alignment horizontal="right" vertical="center"/>
    </xf>
    <xf numFmtId="0" fontId="13" fillId="3" borderId="0" xfId="0" applyFont="1" applyFill="1"/>
    <xf numFmtId="0" fontId="4" fillId="3" borderId="0" xfId="0" applyFont="1" applyFill="1" applyAlignment="1">
      <alignment vertical="top" wrapText="1"/>
    </xf>
    <xf numFmtId="0" fontId="4" fillId="3" borderId="0" xfId="0" applyFont="1" applyFill="1" applyAlignment="1">
      <alignment vertical="center" wrapText="1"/>
    </xf>
    <xf numFmtId="0" fontId="21" fillId="4" borderId="0" xfId="0" applyFont="1" applyFill="1"/>
    <xf numFmtId="0" fontId="6" fillId="3" borderId="0" xfId="0" applyFont="1" applyFill="1" applyAlignment="1">
      <alignment vertical="center"/>
    </xf>
    <xf numFmtId="0" fontId="10" fillId="3" borderId="7" xfId="0" applyFont="1" applyFill="1" applyBorder="1" applyAlignment="1">
      <alignment vertical="center"/>
    </xf>
    <xf numFmtId="184" fontId="10" fillId="3" borderId="0" xfId="0" applyNumberFormat="1" applyFont="1" applyFill="1" applyAlignment="1">
      <alignment horizontal="right" vertical="center"/>
    </xf>
    <xf numFmtId="170" fontId="12" fillId="3" borderId="0" xfId="0" applyNumberFormat="1" applyFont="1" applyFill="1" applyAlignment="1">
      <alignment vertical="center"/>
    </xf>
    <xf numFmtId="0" fontId="10" fillId="3" borderId="5" xfId="0" applyFont="1" applyFill="1" applyBorder="1" applyAlignment="1">
      <alignment horizontal="left" indent="1"/>
    </xf>
    <xf numFmtId="0" fontId="10" fillId="3" borderId="17" xfId="0" applyFont="1" applyFill="1" applyBorder="1" applyAlignment="1">
      <alignment vertical="center"/>
    </xf>
    <xf numFmtId="171" fontId="10" fillId="3" borderId="15" xfId="0" applyNumberFormat="1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 wrapText="1"/>
    </xf>
    <xf numFmtId="0" fontId="25" fillId="3" borderId="0" xfId="0" applyFont="1" applyFill="1" applyAlignment="1">
      <alignment vertical="center"/>
    </xf>
    <xf numFmtId="0" fontId="26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26" fillId="3" borderId="0" xfId="0" applyFont="1" applyFill="1" applyAlignment="1">
      <alignment horizontal="center" vertical="center"/>
    </xf>
    <xf numFmtId="0" fontId="30" fillId="3" borderId="0" xfId="0" applyFont="1" applyFill="1" applyAlignment="1">
      <alignment horizontal="left"/>
    </xf>
    <xf numFmtId="0" fontId="27" fillId="3" borderId="0" xfId="0" applyFont="1" applyFill="1"/>
    <xf numFmtId="0" fontId="30" fillId="3" borderId="0" xfId="0" applyFont="1" applyFill="1" applyAlignment="1">
      <alignment horizontal="left" indent="1"/>
    </xf>
    <xf numFmtId="0" fontId="28" fillId="3" borderId="0" xfId="0" applyFont="1" applyFill="1"/>
    <xf numFmtId="3" fontId="32" fillId="3" borderId="0" xfId="0" applyNumberFormat="1" applyFont="1" applyFill="1"/>
    <xf numFmtId="0" fontId="32" fillId="3" borderId="0" xfId="0" applyFont="1" applyFill="1" applyAlignment="1">
      <alignment horizontal="left" indent="1"/>
    </xf>
    <xf numFmtId="3" fontId="33" fillId="3" borderId="0" xfId="57" applyNumberFormat="1" applyFont="1" applyFill="1" applyAlignment="1">
      <alignment horizontal="right" vertical="top"/>
    </xf>
    <xf numFmtId="3" fontId="33" fillId="3" borderId="0" xfId="58" applyNumberFormat="1" applyFont="1" applyFill="1" applyAlignment="1">
      <alignment horizontal="right" vertical="top"/>
    </xf>
    <xf numFmtId="3" fontId="33" fillId="3" borderId="0" xfId="59" applyNumberFormat="1" applyFont="1" applyFill="1" applyAlignment="1">
      <alignment horizontal="right" vertical="top"/>
    </xf>
    <xf numFmtId="0" fontId="28" fillId="3" borderId="0" xfId="0" applyFont="1" applyFill="1" applyAlignment="1">
      <alignment horizontal="left" indent="1"/>
    </xf>
    <xf numFmtId="170" fontId="29" fillId="3" borderId="0" xfId="57" applyNumberFormat="1" applyFont="1" applyFill="1" applyAlignment="1">
      <alignment horizontal="right" vertical="top"/>
    </xf>
    <xf numFmtId="170" fontId="29" fillId="3" borderId="0" xfId="58" applyNumberFormat="1" applyFont="1" applyFill="1" applyAlignment="1">
      <alignment horizontal="right" vertical="top"/>
    </xf>
    <xf numFmtId="170" fontId="29" fillId="3" borderId="0" xfId="59" applyNumberFormat="1" applyFont="1" applyFill="1" applyAlignment="1">
      <alignment horizontal="right" vertical="top"/>
    </xf>
    <xf numFmtId="0" fontId="26" fillId="3" borderId="17" xfId="0" applyFont="1" applyFill="1" applyBorder="1" applyAlignment="1">
      <alignment vertical="center"/>
    </xf>
    <xf numFmtId="0" fontId="30" fillId="3" borderId="17" xfId="0" applyFont="1" applyFill="1" applyBorder="1" applyAlignment="1">
      <alignment horizontal="left" indent="1"/>
    </xf>
    <xf numFmtId="0" fontId="32" fillId="3" borderId="17" xfId="0" applyFont="1" applyFill="1" applyBorder="1" applyAlignment="1">
      <alignment horizontal="left" indent="1"/>
    </xf>
    <xf numFmtId="0" fontId="28" fillId="3" borderId="15" xfId="0" applyFont="1" applyFill="1" applyBorder="1"/>
    <xf numFmtId="0" fontId="32" fillId="3" borderId="16" xfId="0" applyFont="1" applyFill="1" applyBorder="1" applyAlignment="1">
      <alignment horizontal="left" indent="1"/>
    </xf>
    <xf numFmtId="0" fontId="32" fillId="3" borderId="15" xfId="0" applyFont="1" applyFill="1" applyBorder="1" applyAlignment="1">
      <alignment horizontal="left" indent="1"/>
    </xf>
    <xf numFmtId="3" fontId="32" fillId="3" borderId="15" xfId="0" applyNumberFormat="1" applyFont="1" applyFill="1" applyBorder="1"/>
    <xf numFmtId="3" fontId="33" fillId="3" borderId="15" xfId="57" applyNumberFormat="1" applyFont="1" applyFill="1" applyBorder="1" applyAlignment="1">
      <alignment horizontal="right" vertical="top"/>
    </xf>
    <xf numFmtId="3" fontId="33" fillId="3" borderId="15" xfId="58" applyNumberFormat="1" applyFont="1" applyFill="1" applyBorder="1" applyAlignment="1">
      <alignment horizontal="right" vertical="top"/>
    </xf>
    <xf numFmtId="3" fontId="33" fillId="3" borderId="15" xfId="59" applyNumberFormat="1" applyFont="1" applyFill="1" applyBorder="1" applyAlignment="1">
      <alignment horizontal="right" vertical="top"/>
    </xf>
    <xf numFmtId="0" fontId="24" fillId="3" borderId="0" xfId="0" applyFont="1" applyFill="1" applyAlignment="1">
      <alignment horizontal="left" vertical="center" wrapText="1"/>
    </xf>
    <xf numFmtId="0" fontId="24" fillId="3" borderId="0" xfId="0" applyFont="1" applyFill="1" applyAlignment="1">
      <alignment horizontal="center" vertical="center" wrapText="1"/>
    </xf>
    <xf numFmtId="0" fontId="6" fillId="3" borderId="15" xfId="0" applyFont="1" applyFill="1" applyBorder="1" applyAlignment="1">
      <alignment horizontal="right" vertical="center"/>
    </xf>
    <xf numFmtId="0" fontId="32" fillId="3" borderId="0" xfId="0" applyFont="1" applyFill="1"/>
    <xf numFmtId="180" fontId="10" fillId="3" borderId="28" xfId="0" applyNumberFormat="1" applyFont="1" applyFill="1" applyBorder="1" applyAlignment="1">
      <alignment vertical="top" wrapText="1"/>
    </xf>
    <xf numFmtId="166" fontId="7" fillId="3" borderId="0" xfId="0" applyNumberFormat="1" applyFont="1" applyFill="1" applyAlignment="1">
      <alignment horizontal="right" vertical="top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164" fontId="10" fillId="0" borderId="0" xfId="0" applyNumberFormat="1" applyFont="1" applyAlignment="1">
      <alignment vertical="center"/>
    </xf>
    <xf numFmtId="170" fontId="10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/>
    </xf>
    <xf numFmtId="3" fontId="30" fillId="3" borderId="0" xfId="0" applyNumberFormat="1" applyFont="1" applyFill="1" applyAlignment="1">
      <alignment vertical="center"/>
    </xf>
    <xf numFmtId="3" fontId="31" fillId="3" borderId="0" xfId="53" applyNumberFormat="1" applyFont="1" applyFill="1" applyAlignment="1">
      <alignment horizontal="right" vertical="center"/>
    </xf>
    <xf numFmtId="3" fontId="31" fillId="3" borderId="0" xfId="54" applyNumberFormat="1" applyFont="1" applyFill="1" applyAlignment="1">
      <alignment horizontal="right" vertical="center"/>
    </xf>
    <xf numFmtId="3" fontId="31" fillId="3" borderId="0" xfId="55" applyNumberFormat="1" applyFont="1" applyFill="1" applyAlignment="1">
      <alignment horizontal="right" vertical="center"/>
    </xf>
    <xf numFmtId="1" fontId="6" fillId="0" borderId="0" xfId="0" applyNumberFormat="1" applyFont="1" applyAlignment="1">
      <alignment vertical="center"/>
    </xf>
    <xf numFmtId="170" fontId="7" fillId="0" borderId="0" xfId="0" applyNumberFormat="1" applyFont="1"/>
    <xf numFmtId="0" fontId="7" fillId="3" borderId="0" xfId="0" applyFont="1" applyFill="1" applyAlignment="1">
      <alignment horizontal="right"/>
    </xf>
    <xf numFmtId="0" fontId="7" fillId="2" borderId="31" xfId="0" applyFont="1" applyFill="1" applyBorder="1" applyAlignment="1">
      <alignment horizontal="center" vertical="center"/>
    </xf>
    <xf numFmtId="0" fontId="10" fillId="2" borderId="31" xfId="0" applyFont="1" applyFill="1" applyBorder="1" applyAlignment="1">
      <alignment vertical="center"/>
    </xf>
    <xf numFmtId="0" fontId="6" fillId="2" borderId="31" xfId="0" applyFont="1" applyFill="1" applyBorder="1" applyAlignment="1">
      <alignment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vertical="center"/>
    </xf>
    <xf numFmtId="0" fontId="7" fillId="2" borderId="28" xfId="0" applyFont="1" applyFill="1" applyBorder="1" applyAlignment="1">
      <alignment vertical="center"/>
    </xf>
    <xf numFmtId="0" fontId="37" fillId="0" borderId="0" xfId="0" applyFont="1"/>
    <xf numFmtId="185" fontId="30" fillId="3" borderId="0" xfId="0" applyNumberFormat="1" applyFont="1" applyFill="1"/>
    <xf numFmtId="185" fontId="32" fillId="3" borderId="0" xfId="0" applyNumberFormat="1" applyFont="1" applyFill="1"/>
    <xf numFmtId="185" fontId="33" fillId="3" borderId="0" xfId="57" applyNumberFormat="1" applyFont="1" applyFill="1" applyAlignment="1">
      <alignment horizontal="right" vertical="top"/>
    </xf>
    <xf numFmtId="0" fontId="38" fillId="3" borderId="0" xfId="4" applyFont="1" applyFill="1"/>
    <xf numFmtId="0" fontId="7" fillId="3" borderId="0" xfId="0" applyFont="1" applyFill="1" applyAlignment="1">
      <alignment horizontal="right" vertical="center"/>
    </xf>
    <xf numFmtId="0" fontId="7" fillId="3" borderId="0" xfId="0" applyFont="1" applyFill="1" applyAlignment="1">
      <alignment vertical="center"/>
    </xf>
    <xf numFmtId="0" fontId="24" fillId="3" borderId="0" xfId="0" applyFont="1" applyFill="1" applyAlignment="1">
      <alignment vertical="center" wrapText="1"/>
    </xf>
    <xf numFmtId="3" fontId="33" fillId="3" borderId="0" xfId="57" applyNumberFormat="1" applyFont="1" applyFill="1" applyAlignment="1">
      <alignment vertical="top"/>
    </xf>
    <xf numFmtId="181" fontId="7" fillId="3" borderId="0" xfId="0" applyNumberFormat="1" applyFont="1" applyFill="1" applyAlignment="1">
      <alignment vertical="center"/>
    </xf>
    <xf numFmtId="0" fontId="39" fillId="3" borderId="0" xfId="0" applyFont="1" applyFill="1"/>
    <xf numFmtId="164" fontId="10" fillId="0" borderId="0" xfId="0" applyNumberFormat="1" applyFont="1"/>
    <xf numFmtId="0" fontId="40" fillId="0" borderId="0" xfId="0" applyFont="1" applyAlignment="1">
      <alignment vertical="center"/>
    </xf>
    <xf numFmtId="0" fontId="41" fillId="0" borderId="0" xfId="0" applyFont="1"/>
    <xf numFmtId="164" fontId="40" fillId="3" borderId="0" xfId="0" applyNumberFormat="1" applyFont="1" applyFill="1" applyAlignment="1">
      <alignment horizontal="right" vertical="center"/>
    </xf>
    <xf numFmtId="176" fontId="41" fillId="0" borderId="0" xfId="0" applyNumberFormat="1" applyFont="1"/>
    <xf numFmtId="3" fontId="6" fillId="3" borderId="0" xfId="0" applyNumberFormat="1" applyFont="1" applyFill="1" applyAlignment="1">
      <alignment vertical="center"/>
    </xf>
    <xf numFmtId="0" fontId="40" fillId="0" borderId="0" xfId="0" applyFont="1" applyAlignment="1">
      <alignment horizontal="left" vertical="center"/>
    </xf>
    <xf numFmtId="3" fontId="42" fillId="3" borderId="0" xfId="0" applyNumberFormat="1" applyFont="1" applyFill="1" applyAlignment="1">
      <alignment vertical="center"/>
    </xf>
    <xf numFmtId="0" fontId="22" fillId="0" borderId="0" xfId="0" applyFont="1"/>
    <xf numFmtId="0" fontId="3" fillId="3" borderId="0" xfId="0" applyFont="1" applyFill="1" applyAlignment="1">
      <alignment vertical="top"/>
    </xf>
    <xf numFmtId="0" fontId="4" fillId="2" borderId="0" xfId="0" applyFont="1" applyFill="1" applyAlignment="1">
      <alignment vertical="center"/>
    </xf>
    <xf numFmtId="0" fontId="13" fillId="0" borderId="0" xfId="0" applyFont="1"/>
    <xf numFmtId="49" fontId="23" fillId="2" borderId="0" xfId="0" applyNumberFormat="1" applyFont="1" applyFill="1" applyAlignment="1">
      <alignment vertical="center"/>
    </xf>
    <xf numFmtId="0" fontId="43" fillId="0" borderId="0" xfId="0" applyFont="1" applyAlignment="1">
      <alignment vertical="center"/>
    </xf>
    <xf numFmtId="0" fontId="43" fillId="0" borderId="0" xfId="0" applyFont="1" applyAlignment="1">
      <alignment horizontal="left" vertical="center"/>
    </xf>
    <xf numFmtId="3" fontId="44" fillId="0" borderId="0" xfId="0" applyNumberFormat="1" applyFont="1" applyAlignment="1">
      <alignment vertical="center"/>
    </xf>
    <xf numFmtId="3" fontId="44" fillId="3" borderId="0" xfId="0" applyNumberFormat="1" applyFont="1" applyFill="1" applyAlignment="1">
      <alignment vertical="center"/>
    </xf>
    <xf numFmtId="1" fontId="44" fillId="0" borderId="0" xfId="0" applyNumberFormat="1" applyFont="1" applyAlignment="1">
      <alignment vertical="center"/>
    </xf>
    <xf numFmtId="3" fontId="43" fillId="3" borderId="0" xfId="0" applyNumberFormat="1" applyFont="1" applyFill="1"/>
    <xf numFmtId="3" fontId="43" fillId="3" borderId="0" xfId="57" applyNumberFormat="1" applyFont="1" applyFill="1" applyAlignment="1">
      <alignment horizontal="right" vertical="top"/>
    </xf>
    <xf numFmtId="3" fontId="43" fillId="3" borderId="0" xfId="58" applyNumberFormat="1" applyFont="1" applyFill="1" applyAlignment="1">
      <alignment horizontal="right" vertical="top"/>
    </xf>
    <xf numFmtId="3" fontId="43" fillId="3" borderId="0" xfId="59" applyNumberFormat="1" applyFont="1" applyFill="1" applyAlignment="1">
      <alignment horizontal="right" vertical="top"/>
    </xf>
    <xf numFmtId="0" fontId="10" fillId="3" borderId="3" xfId="0" applyFont="1" applyFill="1" applyBorder="1" applyAlignment="1">
      <alignment horizontal="right" vertical="center"/>
    </xf>
    <xf numFmtId="3" fontId="10" fillId="3" borderId="0" xfId="1" applyNumberFormat="1" applyFont="1" applyFill="1" applyAlignment="1">
      <alignment horizontal="right"/>
    </xf>
    <xf numFmtId="0" fontId="32" fillId="0" borderId="0" xfId="1" applyFont="1" applyAlignment="1">
      <alignment horizontal="justify" vertical="top" wrapText="1"/>
    </xf>
    <xf numFmtId="0" fontId="10" fillId="0" borderId="0" xfId="1" applyFont="1"/>
    <xf numFmtId="0" fontId="10" fillId="0" borderId="28" xfId="0" applyFont="1" applyBorder="1" applyAlignment="1">
      <alignment vertical="center"/>
    </xf>
    <xf numFmtId="1" fontId="6" fillId="3" borderId="0" xfId="1" quotePrefix="1" applyNumberFormat="1" applyFont="1" applyFill="1" applyAlignment="1">
      <alignment horizontal="center" vertical="center" wrapText="1"/>
    </xf>
    <xf numFmtId="0" fontId="30" fillId="3" borderId="28" xfId="1" applyFont="1" applyFill="1" applyBorder="1" applyAlignment="1">
      <alignment horizontal="center" vertical="center" wrapText="1"/>
    </xf>
    <xf numFmtId="0" fontId="32" fillId="3" borderId="28" xfId="1" applyFont="1" applyFill="1" applyBorder="1" applyAlignment="1">
      <alignment horizontal="right" vertical="center" wrapText="1"/>
    </xf>
    <xf numFmtId="184" fontId="6" fillId="3" borderId="0" xfId="1" applyNumberFormat="1" applyFont="1" applyFill="1" applyAlignment="1">
      <alignment horizontal="right"/>
    </xf>
    <xf numFmtId="184" fontId="10" fillId="3" borderId="0" xfId="1" applyNumberFormat="1" applyFont="1" applyFill="1" applyAlignment="1">
      <alignment horizontal="right"/>
    </xf>
    <xf numFmtId="184" fontId="10" fillId="3" borderId="28" xfId="1" applyNumberFormat="1" applyFont="1" applyFill="1" applyBorder="1" applyAlignment="1">
      <alignment horizontal="right"/>
    </xf>
    <xf numFmtId="184" fontId="10" fillId="3" borderId="0" xfId="1" applyNumberFormat="1" applyFont="1" applyFill="1" applyAlignment="1">
      <alignment horizontal="right" vertical="center"/>
    </xf>
    <xf numFmtId="1" fontId="10" fillId="3" borderId="0" xfId="1" applyNumberFormat="1" applyFont="1" applyFill="1" applyAlignment="1">
      <alignment horizontal="left"/>
    </xf>
    <xf numFmtId="0" fontId="32" fillId="0" borderId="0" xfId="1" applyFont="1" applyAlignment="1">
      <alignment horizontal="left" vertical="top" wrapText="1"/>
    </xf>
    <xf numFmtId="0" fontId="10" fillId="0" borderId="0" xfId="1" applyFont="1" applyAlignment="1">
      <alignment horizontal="left"/>
    </xf>
    <xf numFmtId="2" fontId="10" fillId="3" borderId="0" xfId="1" applyNumberFormat="1" applyFont="1" applyFill="1" applyAlignment="1">
      <alignment horizontal="center"/>
    </xf>
    <xf numFmtId="2" fontId="30" fillId="3" borderId="0" xfId="1" applyNumberFormat="1" applyFont="1" applyFill="1" applyAlignment="1">
      <alignment horizontal="center" vertical="center" wrapText="1"/>
    </xf>
    <xf numFmtId="2" fontId="32" fillId="0" borderId="0" xfId="1" applyNumberFormat="1" applyFont="1" applyAlignment="1">
      <alignment horizontal="center" vertical="top" wrapText="1"/>
    </xf>
    <xf numFmtId="2" fontId="10" fillId="0" borderId="0" xfId="1" applyNumberFormat="1" applyFont="1" applyAlignment="1">
      <alignment horizontal="center"/>
    </xf>
    <xf numFmtId="2" fontId="10" fillId="0" borderId="0" xfId="0" applyNumberFormat="1" applyFont="1" applyAlignment="1">
      <alignment horizontal="center" vertical="center"/>
    </xf>
    <xf numFmtId="0" fontId="6" fillId="3" borderId="15" xfId="0" applyFont="1" applyFill="1" applyBorder="1" applyAlignment="1">
      <alignment horizontal="right" vertical="center" wrapText="1"/>
    </xf>
    <xf numFmtId="170" fontId="10" fillId="0" borderId="3" xfId="0" applyNumberFormat="1" applyFont="1" applyBorder="1" applyAlignment="1">
      <alignment horizontal="right" vertical="center"/>
    </xf>
    <xf numFmtId="0" fontId="6" fillId="3" borderId="21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vertical="center"/>
    </xf>
    <xf numFmtId="0" fontId="4" fillId="3" borderId="0" xfId="0" applyFont="1" applyFill="1" applyAlignment="1">
      <alignment horizontal="left" vertical="center" wrapText="1"/>
    </xf>
    <xf numFmtId="0" fontId="7" fillId="3" borderId="3" xfId="0" applyFont="1" applyFill="1" applyBorder="1" applyAlignment="1">
      <alignment horizontal="right" vertical="center"/>
    </xf>
    <xf numFmtId="0" fontId="6" fillId="3" borderId="17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/>
    </xf>
    <xf numFmtId="2" fontId="10" fillId="3" borderId="15" xfId="1" applyNumberFormat="1" applyFont="1" applyFill="1" applyBorder="1" applyAlignment="1">
      <alignment horizontal="center"/>
    </xf>
    <xf numFmtId="184" fontId="10" fillId="3" borderId="15" xfId="1" applyNumberFormat="1" applyFont="1" applyFill="1" applyBorder="1" applyAlignment="1">
      <alignment horizontal="right"/>
    </xf>
    <xf numFmtId="184" fontId="6" fillId="3" borderId="0" xfId="1" applyNumberFormat="1" applyFont="1" applyFill="1" applyAlignment="1">
      <alignment horizontal="right" vertical="center"/>
    </xf>
    <xf numFmtId="14" fontId="10" fillId="3" borderId="5" xfId="0" applyNumberFormat="1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vertical="center"/>
    </xf>
    <xf numFmtId="0" fontId="10" fillId="3" borderId="15" xfId="0" applyFont="1" applyFill="1" applyBorder="1" applyAlignment="1">
      <alignment horizontal="right" vertical="center"/>
    </xf>
    <xf numFmtId="0" fontId="10" fillId="3" borderId="15" xfId="0" applyFont="1" applyFill="1" applyBorder="1" applyAlignment="1">
      <alignment vertical="center"/>
    </xf>
    <xf numFmtId="0" fontId="6" fillId="3" borderId="0" xfId="0" applyFont="1" applyFill="1" applyAlignment="1">
      <alignment vertical="center" wrapText="1"/>
    </xf>
    <xf numFmtId="0" fontId="5" fillId="3" borderId="0" xfId="0" applyFont="1" applyFill="1" applyAlignment="1">
      <alignment vertical="center"/>
    </xf>
    <xf numFmtId="0" fontId="46" fillId="3" borderId="17" xfId="0" applyFont="1" applyFill="1" applyBorder="1" applyAlignment="1">
      <alignment vertical="center"/>
    </xf>
    <xf numFmtId="0" fontId="46" fillId="3" borderId="0" xfId="0" applyFont="1" applyFill="1" applyAlignment="1">
      <alignment vertical="center"/>
    </xf>
    <xf numFmtId="0" fontId="46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35" fillId="3" borderId="16" xfId="0" applyFont="1" applyFill="1" applyBorder="1"/>
    <xf numFmtId="0" fontId="35" fillId="3" borderId="27" xfId="0" applyFont="1" applyFill="1" applyBorder="1"/>
    <xf numFmtId="0" fontId="35" fillId="3" borderId="15" xfId="0" applyFont="1" applyFill="1" applyBorder="1"/>
    <xf numFmtId="0" fontId="5" fillId="3" borderId="0" xfId="0" applyFont="1" applyFill="1" applyAlignment="1">
      <alignment horizontal="center" vertical="center" wrapText="1"/>
    </xf>
    <xf numFmtId="0" fontId="48" fillId="3" borderId="0" xfId="0" applyFont="1" applyFill="1" applyAlignment="1">
      <alignment vertical="center"/>
    </xf>
    <xf numFmtId="0" fontId="47" fillId="3" borderId="25" xfId="0" applyFont="1" applyFill="1" applyBorder="1" applyAlignment="1">
      <alignment horizontal="right" vertical="center"/>
    </xf>
    <xf numFmtId="170" fontId="49" fillId="3" borderId="0" xfId="57" applyNumberFormat="1" applyFont="1" applyFill="1" applyAlignment="1">
      <alignment horizontal="right" vertical="top"/>
    </xf>
    <xf numFmtId="170" fontId="49" fillId="3" borderId="0" xfId="58" applyNumberFormat="1" applyFont="1" applyFill="1" applyAlignment="1">
      <alignment horizontal="right" vertical="top"/>
    </xf>
    <xf numFmtId="170" fontId="49" fillId="3" borderId="0" xfId="59" applyNumberFormat="1" applyFont="1" applyFill="1" applyAlignment="1">
      <alignment horizontal="right" vertical="top"/>
    </xf>
    <xf numFmtId="170" fontId="49" fillId="3" borderId="0" xfId="60" applyNumberFormat="1" applyFont="1" applyFill="1" applyAlignment="1">
      <alignment horizontal="right" vertical="top"/>
    </xf>
    <xf numFmtId="0" fontId="35" fillId="3" borderId="0" xfId="0" applyFont="1" applyFill="1"/>
    <xf numFmtId="170" fontId="50" fillId="3" borderId="0" xfId="57" applyNumberFormat="1" applyFont="1" applyFill="1" applyAlignment="1">
      <alignment horizontal="right" vertical="top"/>
    </xf>
    <xf numFmtId="170" fontId="50" fillId="3" borderId="0" xfId="58" applyNumberFormat="1" applyFont="1" applyFill="1" applyAlignment="1">
      <alignment horizontal="right" vertical="top"/>
    </xf>
    <xf numFmtId="170" fontId="50" fillId="3" borderId="0" xfId="59" applyNumberFormat="1" applyFont="1" applyFill="1" applyAlignment="1">
      <alignment horizontal="right" vertical="top"/>
    </xf>
    <xf numFmtId="170" fontId="50" fillId="3" borderId="0" xfId="60" applyNumberFormat="1" applyFont="1" applyFill="1" applyAlignment="1">
      <alignment horizontal="right" vertical="top"/>
    </xf>
    <xf numFmtId="0" fontId="51" fillId="3" borderId="0" xfId="0" applyFont="1" applyFill="1"/>
    <xf numFmtId="0" fontId="47" fillId="3" borderId="0" xfId="0" applyFont="1" applyFill="1" applyAlignment="1">
      <alignment horizontal="center" vertical="center" wrapText="1"/>
    </xf>
    <xf numFmtId="0" fontId="47" fillId="3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10" fillId="3" borderId="0" xfId="0" applyFont="1" applyFill="1" applyAlignment="1">
      <alignment wrapText="1"/>
    </xf>
    <xf numFmtId="170" fontId="5" fillId="3" borderId="0" xfId="0" applyNumberFormat="1" applyFont="1" applyFill="1" applyAlignment="1">
      <alignment vertical="center"/>
    </xf>
    <xf numFmtId="0" fontId="9" fillId="3" borderId="0" xfId="0" applyFont="1" applyFill="1"/>
    <xf numFmtId="0" fontId="9" fillId="0" borderId="0" xfId="0" applyFont="1"/>
    <xf numFmtId="0" fontId="6" fillId="3" borderId="8" xfId="0" applyFont="1" applyFill="1" applyBorder="1" applyAlignment="1">
      <alignment horizontal="center" vertical="center"/>
    </xf>
    <xf numFmtId="0" fontId="8" fillId="3" borderId="0" xfId="0" applyFont="1" applyFill="1"/>
    <xf numFmtId="0" fontId="6" fillId="3" borderId="0" xfId="0" applyFont="1" applyFill="1" applyAlignment="1">
      <alignment horizontal="right"/>
    </xf>
    <xf numFmtId="180" fontId="3" fillId="3" borderId="0" xfId="0" applyNumberFormat="1" applyFont="1" applyFill="1" applyAlignment="1">
      <alignment vertical="center"/>
    </xf>
    <xf numFmtId="0" fontId="3" fillId="3" borderId="0" xfId="0" applyFont="1" applyFill="1"/>
    <xf numFmtId="180" fontId="3" fillId="3" borderId="0" xfId="0" applyNumberFormat="1" applyFont="1" applyFill="1" applyAlignment="1">
      <alignment horizontal="left" vertical="center"/>
    </xf>
    <xf numFmtId="0" fontId="3" fillId="3" borderId="0" xfId="0" applyFont="1" applyFill="1" applyAlignment="1">
      <alignment horizontal="left"/>
    </xf>
    <xf numFmtId="0" fontId="7" fillId="3" borderId="0" xfId="0" applyFont="1" applyFill="1" applyAlignment="1">
      <alignment horizontal="left"/>
    </xf>
    <xf numFmtId="0" fontId="10" fillId="3" borderId="3" xfId="0" applyFont="1" applyFill="1" applyBorder="1" applyAlignment="1">
      <alignment vertical="center"/>
    </xf>
    <xf numFmtId="180" fontId="10" fillId="3" borderId="3" xfId="0" applyNumberFormat="1" applyFont="1" applyFill="1" applyBorder="1" applyAlignment="1">
      <alignment vertical="center"/>
    </xf>
    <xf numFmtId="0" fontId="10" fillId="3" borderId="3" xfId="0" applyFont="1" applyFill="1" applyBorder="1"/>
    <xf numFmtId="169" fontId="10" fillId="3" borderId="0" xfId="0" applyNumberFormat="1" applyFont="1" applyFill="1" applyAlignment="1">
      <alignment horizontal="right" vertical="center"/>
    </xf>
    <xf numFmtId="0" fontId="5" fillId="2" borderId="0" xfId="0" applyFont="1" applyFill="1"/>
    <xf numFmtId="0" fontId="8" fillId="2" borderId="0" xfId="0" applyFont="1" applyFill="1"/>
    <xf numFmtId="0" fontId="6" fillId="3" borderId="0" xfId="0" applyFont="1" applyFill="1"/>
    <xf numFmtId="0" fontId="10" fillId="2" borderId="0" xfId="0" applyFont="1" applyFill="1"/>
    <xf numFmtId="0" fontId="51" fillId="3" borderId="0" xfId="0" applyFont="1" applyFill="1" applyAlignment="1">
      <alignment horizontal="right"/>
    </xf>
    <xf numFmtId="3" fontId="51" fillId="3" borderId="0" xfId="0" applyNumberFormat="1" applyFont="1" applyFill="1"/>
    <xf numFmtId="0" fontId="35" fillId="3" borderId="0" xfId="0" applyFont="1" applyFill="1" applyAlignment="1">
      <alignment horizontal="right"/>
    </xf>
    <xf numFmtId="0" fontId="52" fillId="3" borderId="0" xfId="0" applyFont="1" applyFill="1" applyAlignment="1">
      <alignment horizontal="right"/>
    </xf>
    <xf numFmtId="0" fontId="53" fillId="0" borderId="0" xfId="0" applyFont="1"/>
    <xf numFmtId="3" fontId="7" fillId="3" borderId="0" xfId="1" applyNumberFormat="1" applyFont="1" applyFill="1" applyAlignment="1">
      <alignment horizontal="right"/>
    </xf>
    <xf numFmtId="0" fontId="45" fillId="3" borderId="0" xfId="0" applyFont="1" applyFill="1" applyAlignment="1">
      <alignment horizontal="left" vertical="center"/>
    </xf>
    <xf numFmtId="0" fontId="6" fillId="3" borderId="5" xfId="0" applyFont="1" applyFill="1" applyBorder="1" applyAlignment="1">
      <alignment vertical="center" wrapText="1"/>
    </xf>
    <xf numFmtId="14" fontId="10" fillId="3" borderId="5" xfId="0" applyNumberFormat="1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  <xf numFmtId="0" fontId="10" fillId="3" borderId="15" xfId="1" applyFont="1" applyFill="1" applyBorder="1" applyAlignment="1">
      <alignment horizontal="left"/>
    </xf>
    <xf numFmtId="0" fontId="6" fillId="2" borderId="31" xfId="0" applyFont="1" applyFill="1" applyBorder="1" applyAlignment="1">
      <alignment horizontal="left" vertical="center"/>
    </xf>
    <xf numFmtId="0" fontId="6" fillId="2" borderId="31" xfId="0" applyFont="1" applyFill="1" applyBorder="1" applyAlignment="1">
      <alignment horizontal="left" vertical="center" wrapText="1"/>
    </xf>
    <xf numFmtId="0" fontId="44" fillId="0" borderId="0" xfId="0" applyFont="1" applyAlignment="1">
      <alignment vertical="center"/>
    </xf>
    <xf numFmtId="170" fontId="44" fillId="0" borderId="0" xfId="0" applyNumberFormat="1" applyFont="1" applyAlignment="1">
      <alignment vertical="center"/>
    </xf>
    <xf numFmtId="164" fontId="44" fillId="0" borderId="0" xfId="0" applyNumberFormat="1" applyFont="1" applyAlignment="1">
      <alignment vertical="center"/>
    </xf>
    <xf numFmtId="188" fontId="54" fillId="2" borderId="0" xfId="0" applyNumberFormat="1" applyFont="1" applyFill="1" applyAlignment="1">
      <alignment horizontal="right" vertical="center"/>
    </xf>
    <xf numFmtId="170" fontId="43" fillId="0" borderId="0" xfId="0" applyNumberFormat="1" applyFont="1" applyAlignment="1">
      <alignment vertical="center"/>
    </xf>
    <xf numFmtId="189" fontId="43" fillId="0" borderId="0" xfId="62" applyNumberFormat="1" applyFont="1" applyBorder="1" applyAlignment="1">
      <alignment vertical="center"/>
    </xf>
    <xf numFmtId="0" fontId="10" fillId="2" borderId="31" xfId="0" applyFont="1" applyFill="1" applyBorder="1" applyAlignment="1">
      <alignment horizontal="left" vertical="center"/>
    </xf>
    <xf numFmtId="193" fontId="10" fillId="3" borderId="5" xfId="0" applyNumberFormat="1" applyFont="1" applyFill="1" applyBorder="1" applyAlignment="1">
      <alignment horizontal="left" vertical="center"/>
    </xf>
    <xf numFmtId="192" fontId="3" fillId="3" borderId="0" xfId="0" applyNumberFormat="1" applyFont="1" applyFill="1" applyAlignment="1">
      <alignment vertical="center"/>
    </xf>
    <xf numFmtId="0" fontId="4" fillId="3" borderId="0" xfId="0" applyFont="1" applyFill="1" applyAlignment="1">
      <alignment horizontal="left" vertical="center"/>
    </xf>
    <xf numFmtId="176" fontId="10" fillId="3" borderId="0" xfId="0" applyNumberFormat="1" applyFont="1" applyFill="1" applyAlignment="1">
      <alignment horizontal="right" vertical="center"/>
    </xf>
    <xf numFmtId="179" fontId="10" fillId="3" borderId="0" xfId="0" applyNumberFormat="1" applyFont="1" applyFill="1" applyAlignment="1">
      <alignment horizontal="right" vertical="center"/>
    </xf>
    <xf numFmtId="172" fontId="10" fillId="3" borderId="0" xfId="0" applyNumberFormat="1" applyFont="1" applyFill="1" applyAlignment="1">
      <alignment horizontal="right" vertical="center"/>
    </xf>
    <xf numFmtId="0" fontId="7" fillId="3" borderId="0" xfId="0" applyFont="1" applyFill="1" applyAlignment="1">
      <alignment horizontal="left" vertical="center"/>
    </xf>
    <xf numFmtId="165" fontId="7" fillId="3" borderId="0" xfId="0" applyNumberFormat="1" applyFont="1" applyFill="1" applyAlignment="1">
      <alignment horizontal="right" vertical="center"/>
    </xf>
    <xf numFmtId="168" fontId="7" fillId="3" borderId="0" xfId="0" applyNumberFormat="1" applyFont="1" applyFill="1" applyAlignment="1">
      <alignment horizontal="right" vertical="center"/>
    </xf>
    <xf numFmtId="165" fontId="7" fillId="3" borderId="0" xfId="0" applyNumberFormat="1" applyFont="1" applyFill="1" applyAlignment="1">
      <alignment horizontal="left" vertical="center" indent="4"/>
    </xf>
    <xf numFmtId="172" fontId="7" fillId="3" borderId="0" xfId="0" applyNumberFormat="1" applyFont="1" applyFill="1" applyAlignment="1">
      <alignment horizontal="right" vertical="center"/>
    </xf>
    <xf numFmtId="0" fontId="10" fillId="2" borderId="5" xfId="0" applyFont="1" applyFill="1" applyBorder="1" applyAlignment="1">
      <alignment vertical="center" wrapText="1"/>
    </xf>
    <xf numFmtId="170" fontId="0" fillId="3" borderId="0" xfId="0" applyNumberFormat="1" applyFill="1" applyAlignment="1">
      <alignment vertical="center"/>
    </xf>
    <xf numFmtId="183" fontId="30" fillId="3" borderId="0" xfId="0" applyNumberFormat="1" applyFont="1" applyFill="1" applyAlignment="1">
      <alignment vertical="center"/>
    </xf>
    <xf numFmtId="183" fontId="35" fillId="3" borderId="0" xfId="0" applyNumberFormat="1" applyFont="1" applyFill="1" applyAlignment="1">
      <alignment vertical="center"/>
    </xf>
    <xf numFmtId="183" fontId="32" fillId="3" borderId="0" xfId="0" applyNumberFormat="1" applyFont="1" applyFill="1"/>
    <xf numFmtId="183" fontId="30" fillId="3" borderId="0" xfId="0" applyNumberFormat="1" applyFont="1" applyFill="1"/>
    <xf numFmtId="183" fontId="33" fillId="3" borderId="0" xfId="57" applyNumberFormat="1" applyFont="1" applyFill="1" applyAlignment="1">
      <alignment horizontal="right" vertical="top"/>
    </xf>
    <xf numFmtId="170" fontId="10" fillId="0" borderId="0" xfId="0" applyNumberFormat="1" applyFont="1" applyAlignment="1">
      <alignment horizontal="right" vertical="center" wrapText="1"/>
    </xf>
    <xf numFmtId="183" fontId="33" fillId="3" borderId="0" xfId="58" applyNumberFormat="1" applyFont="1" applyFill="1" applyAlignment="1">
      <alignment horizontal="right" vertical="top"/>
    </xf>
    <xf numFmtId="183" fontId="33" fillId="3" borderId="0" xfId="59" applyNumberFormat="1" applyFont="1" applyFill="1" applyAlignment="1">
      <alignment horizontal="right" vertical="top"/>
    </xf>
    <xf numFmtId="183" fontId="11" fillId="3" borderId="0" xfId="0" applyNumberFormat="1" applyFont="1" applyFill="1" applyAlignment="1">
      <alignment vertical="center"/>
    </xf>
    <xf numFmtId="183" fontId="26" fillId="3" borderId="0" xfId="0" applyNumberFormat="1" applyFont="1" applyFill="1" applyAlignment="1">
      <alignment horizontal="center" vertical="center"/>
    </xf>
    <xf numFmtId="183" fontId="26" fillId="3" borderId="0" xfId="0" applyNumberFormat="1" applyFont="1" applyFill="1" applyAlignment="1">
      <alignment vertical="center"/>
    </xf>
    <xf numFmtId="183" fontId="32" fillId="3" borderId="0" xfId="0" applyNumberFormat="1" applyFont="1" applyFill="1" applyAlignment="1">
      <alignment vertical="center"/>
    </xf>
    <xf numFmtId="183" fontId="33" fillId="3" borderId="0" xfId="57" applyNumberFormat="1" applyFont="1" applyFill="1" applyAlignment="1">
      <alignment horizontal="right" vertical="center"/>
    </xf>
    <xf numFmtId="183" fontId="33" fillId="3" borderId="0" xfId="58" applyNumberFormat="1" applyFont="1" applyFill="1" applyAlignment="1">
      <alignment horizontal="right" vertical="center"/>
    </xf>
    <xf numFmtId="183" fontId="33" fillId="3" borderId="0" xfId="59" applyNumberFormat="1" applyFont="1" applyFill="1" applyAlignment="1">
      <alignment horizontal="right" vertical="center"/>
    </xf>
    <xf numFmtId="183" fontId="32" fillId="3" borderId="15" xfId="0" applyNumberFormat="1" applyFont="1" applyFill="1" applyBorder="1"/>
    <xf numFmtId="183" fontId="33" fillId="3" borderId="15" xfId="57" applyNumberFormat="1" applyFont="1" applyFill="1" applyBorder="1" applyAlignment="1">
      <alignment horizontal="right" vertical="top"/>
    </xf>
    <xf numFmtId="183" fontId="33" fillId="3" borderId="15" xfId="58" applyNumberFormat="1" applyFont="1" applyFill="1" applyBorder="1" applyAlignment="1">
      <alignment horizontal="right" vertical="top"/>
    </xf>
    <xf numFmtId="183" fontId="33" fillId="3" borderId="15" xfId="59" applyNumberFormat="1" applyFont="1" applyFill="1" applyBorder="1" applyAlignment="1">
      <alignment horizontal="right" vertical="top"/>
    </xf>
    <xf numFmtId="183" fontId="24" fillId="3" borderId="0" xfId="0" applyNumberFormat="1" applyFont="1" applyFill="1" applyAlignment="1">
      <alignment horizontal="left" vertical="center" wrapText="1"/>
    </xf>
    <xf numFmtId="183" fontId="6" fillId="3" borderId="21" xfId="0" applyNumberFormat="1" applyFont="1" applyFill="1" applyBorder="1" applyAlignment="1">
      <alignment horizontal="center" vertical="center" wrapText="1"/>
    </xf>
    <xf numFmtId="183" fontId="6" fillId="3" borderId="15" xfId="0" applyNumberFormat="1" applyFont="1" applyFill="1" applyBorder="1" applyAlignment="1">
      <alignment horizontal="right" vertical="center" wrapText="1"/>
    </xf>
    <xf numFmtId="183" fontId="6" fillId="3" borderId="15" xfId="0" applyNumberFormat="1" applyFont="1" applyFill="1" applyBorder="1" applyAlignment="1">
      <alignment horizontal="right" vertical="center"/>
    </xf>
    <xf numFmtId="183" fontId="10" fillId="3" borderId="0" xfId="0" applyNumberFormat="1" applyFont="1" applyFill="1" applyAlignment="1">
      <alignment vertical="center"/>
    </xf>
    <xf numFmtId="183" fontId="10" fillId="3" borderId="0" xfId="0" applyNumberFormat="1" applyFont="1" applyFill="1" applyAlignment="1">
      <alignment horizontal="center" vertical="center"/>
    </xf>
    <xf numFmtId="170" fontId="6" fillId="0" borderId="0" xfId="0" applyNumberFormat="1" applyFont="1" applyAlignment="1">
      <alignment horizontal="right" vertical="center" wrapText="1"/>
    </xf>
    <xf numFmtId="0" fontId="3" fillId="0" borderId="0" xfId="0" applyFont="1"/>
    <xf numFmtId="0" fontId="3" fillId="3" borderId="11" xfId="0" applyFont="1" applyFill="1" applyBorder="1" applyAlignment="1">
      <alignment vertical="center"/>
    </xf>
    <xf numFmtId="0" fontId="3" fillId="2" borderId="0" xfId="0" applyFont="1" applyFill="1" applyAlignment="1">
      <alignment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top"/>
    </xf>
    <xf numFmtId="170" fontId="10" fillId="0" borderId="0" xfId="0" applyNumberFormat="1" applyFont="1" applyAlignment="1">
      <alignment horizontal="right" vertical="center"/>
    </xf>
    <xf numFmtId="164" fontId="10" fillId="0" borderId="0" xfId="0" applyNumberFormat="1" applyFont="1" applyAlignment="1">
      <alignment horizontal="right" vertical="center"/>
    </xf>
    <xf numFmtId="173" fontId="3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5" fillId="0" borderId="0" xfId="0" applyFont="1"/>
    <xf numFmtId="0" fontId="56" fillId="0" borderId="0" xfId="0" applyFont="1"/>
    <xf numFmtId="0" fontId="5" fillId="0" borderId="0" xfId="0" applyFont="1" applyAlignment="1">
      <alignment vertical="center"/>
    </xf>
    <xf numFmtId="0" fontId="46" fillId="0" borderId="0" xfId="0" applyFont="1" applyAlignment="1">
      <alignment horizontal="center" vertical="center"/>
    </xf>
    <xf numFmtId="0" fontId="46" fillId="0" borderId="0" xfId="0" applyFont="1" applyAlignment="1">
      <alignment vertical="center"/>
    </xf>
    <xf numFmtId="183" fontId="30" fillId="0" borderId="0" xfId="0" applyNumberFormat="1" applyFont="1"/>
    <xf numFmtId="183" fontId="31" fillId="0" borderId="0" xfId="53" applyNumberFormat="1" applyFont="1" applyAlignment="1">
      <alignment horizontal="right" vertical="top"/>
    </xf>
    <xf numFmtId="183" fontId="31" fillId="0" borderId="0" xfId="54" applyNumberFormat="1" applyFont="1" applyAlignment="1">
      <alignment horizontal="right" vertical="top"/>
    </xf>
    <xf numFmtId="183" fontId="31" fillId="0" borderId="0" xfId="55" applyNumberFormat="1" applyFont="1" applyAlignment="1">
      <alignment horizontal="right" vertical="top"/>
    </xf>
    <xf numFmtId="183" fontId="31" fillId="0" borderId="0" xfId="57" applyNumberFormat="1" applyFont="1" applyAlignment="1">
      <alignment horizontal="right" vertical="top"/>
    </xf>
    <xf numFmtId="183" fontId="31" fillId="0" borderId="0" xfId="58" applyNumberFormat="1" applyFont="1" applyAlignment="1">
      <alignment horizontal="right" vertical="top"/>
    </xf>
    <xf numFmtId="183" fontId="31" fillId="0" borderId="0" xfId="59" applyNumberFormat="1" applyFont="1" applyAlignment="1">
      <alignment horizontal="right" vertical="top"/>
    </xf>
    <xf numFmtId="183" fontId="32" fillId="0" borderId="0" xfId="0" applyNumberFormat="1" applyFont="1"/>
    <xf numFmtId="183" fontId="33" fillId="0" borderId="0" xfId="57" applyNumberFormat="1" applyFont="1" applyAlignment="1">
      <alignment horizontal="right" vertical="top"/>
    </xf>
    <xf numFmtId="183" fontId="33" fillId="0" borderId="0" xfId="58" applyNumberFormat="1" applyFont="1" applyAlignment="1">
      <alignment horizontal="right" vertical="top"/>
    </xf>
    <xf numFmtId="183" fontId="33" fillId="0" borderId="0" xfId="59" applyNumberFormat="1" applyFont="1" applyAlignment="1">
      <alignment horizontal="right" vertical="top"/>
    </xf>
    <xf numFmtId="0" fontId="39" fillId="0" borderId="0" xfId="0" applyFont="1"/>
    <xf numFmtId="0" fontId="28" fillId="0" borderId="0" xfId="0" applyFont="1"/>
    <xf numFmtId="0" fontId="6" fillId="0" borderId="2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right" vertical="center" wrapText="1"/>
    </xf>
    <xf numFmtId="0" fontId="6" fillId="0" borderId="15" xfId="0" applyFont="1" applyBorder="1" applyAlignment="1">
      <alignment horizontal="right" vertical="center"/>
    </xf>
    <xf numFmtId="0" fontId="35" fillId="0" borderId="0" xfId="0" applyFont="1"/>
    <xf numFmtId="3" fontId="10" fillId="0" borderId="0" xfId="0" applyNumberFormat="1" applyFont="1"/>
    <xf numFmtId="3" fontId="22" fillId="0" borderId="0" xfId="0" applyNumberFormat="1" applyFont="1"/>
    <xf numFmtId="0" fontId="51" fillId="0" borderId="0" xfId="0" applyFont="1" applyAlignment="1">
      <alignment horizontal="right"/>
    </xf>
    <xf numFmtId="3" fontId="51" fillId="0" borderId="0" xfId="0" applyNumberFormat="1" applyFont="1"/>
    <xf numFmtId="3" fontId="32" fillId="0" borderId="0" xfId="0" applyNumberFormat="1" applyFont="1"/>
    <xf numFmtId="2" fontId="36" fillId="0" borderId="0" xfId="0" applyNumberFormat="1" applyFont="1" applyAlignment="1">
      <alignment vertical="center"/>
    </xf>
    <xf numFmtId="190" fontId="10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right" vertical="center"/>
    </xf>
    <xf numFmtId="0" fontId="57" fillId="3" borderId="0" xfId="0" applyFont="1" applyFill="1"/>
    <xf numFmtId="0" fontId="58" fillId="3" borderId="0" xfId="0" applyFont="1" applyFill="1"/>
    <xf numFmtId="0" fontId="60" fillId="3" borderId="0" xfId="0" applyFont="1" applyFill="1" applyAlignment="1">
      <alignment horizontal="center" vertical="center" wrapText="1"/>
    </xf>
    <xf numFmtId="0" fontId="61" fillId="3" borderId="0" xfId="0" applyFont="1" applyFill="1" applyAlignment="1">
      <alignment vertical="center"/>
    </xf>
    <xf numFmtId="0" fontId="60" fillId="3" borderId="0" xfId="0" applyFont="1" applyFill="1" applyAlignment="1">
      <alignment vertical="center"/>
    </xf>
    <xf numFmtId="0" fontId="62" fillId="3" borderId="0" xfId="0" applyFont="1" applyFill="1"/>
    <xf numFmtId="0" fontId="57" fillId="0" borderId="0" xfId="0" applyFont="1"/>
    <xf numFmtId="0" fontId="63" fillId="3" borderId="0" xfId="0" applyFont="1" applyFill="1"/>
    <xf numFmtId="0" fontId="63" fillId="0" borderId="0" xfId="0" applyFont="1"/>
    <xf numFmtId="0" fontId="59" fillId="0" borderId="0" xfId="0" applyFont="1"/>
    <xf numFmtId="0" fontId="63" fillId="3" borderId="36" xfId="0" applyFont="1" applyFill="1" applyBorder="1"/>
    <xf numFmtId="0" fontId="63" fillId="0" borderId="36" xfId="0" applyFont="1" applyBorder="1"/>
    <xf numFmtId="0" fontId="6" fillId="3" borderId="42" xfId="0" applyFont="1" applyFill="1" applyBorder="1" applyAlignment="1">
      <alignment horizontal="right" vertical="center"/>
    </xf>
    <xf numFmtId="181" fontId="6" fillId="3" borderId="43" xfId="0" applyNumberFormat="1" applyFont="1" applyFill="1" applyBorder="1" applyAlignment="1">
      <alignment horizontal="right" vertical="center"/>
    </xf>
    <xf numFmtId="0" fontId="6" fillId="3" borderId="1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4" fillId="0" borderId="0" xfId="0" applyFont="1"/>
    <xf numFmtId="194" fontId="43" fillId="3" borderId="0" xfId="0" applyNumberFormat="1" applyFont="1" applyFill="1" applyAlignment="1">
      <alignment horizontal="right" vertical="center"/>
    </xf>
    <xf numFmtId="194" fontId="43" fillId="0" borderId="0" xfId="0" applyNumberFormat="1" applyFont="1" applyAlignment="1">
      <alignment vertical="center"/>
    </xf>
    <xf numFmtId="164" fontId="43" fillId="3" borderId="0" xfId="0" applyNumberFormat="1" applyFont="1" applyFill="1" applyAlignment="1">
      <alignment horizontal="right" vertical="center"/>
    </xf>
    <xf numFmtId="164" fontId="43" fillId="0" borderId="0" xfId="0" applyNumberFormat="1" applyFont="1" applyAlignment="1">
      <alignment vertical="center"/>
    </xf>
    <xf numFmtId="0" fontId="43" fillId="0" borderId="0" xfId="0" applyFont="1"/>
    <xf numFmtId="176" fontId="64" fillId="0" borderId="0" xfId="0" applyNumberFormat="1" applyFont="1"/>
    <xf numFmtId="0" fontId="6" fillId="2" borderId="3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43" fillId="3" borderId="35" xfId="0" applyFont="1" applyFill="1" applyBorder="1" applyAlignment="1">
      <alignment horizontal="justify" vertical="center" wrapText="1"/>
    </xf>
    <xf numFmtId="164" fontId="43" fillId="3" borderId="0" xfId="0" applyNumberFormat="1" applyFont="1" applyFill="1" applyAlignment="1">
      <alignment horizontal="right" vertical="center" wrapText="1"/>
    </xf>
    <xf numFmtId="0" fontId="65" fillId="0" borderId="0" xfId="0" applyFont="1"/>
    <xf numFmtId="0" fontId="37" fillId="3" borderId="36" xfId="0" applyFont="1" applyFill="1" applyBorder="1"/>
    <xf numFmtId="0" fontId="37" fillId="3" borderId="0" xfId="0" applyFont="1" applyFill="1"/>
    <xf numFmtId="0" fontId="37" fillId="3" borderId="0" xfId="0" applyFont="1" applyFill="1" applyAlignment="1">
      <alignment horizontal="center"/>
    </xf>
    <xf numFmtId="0" fontId="66" fillId="3" borderId="0" xfId="0" applyFont="1" applyFill="1"/>
    <xf numFmtId="0" fontId="43" fillId="3" borderId="0" xfId="0" applyFont="1" applyFill="1" applyAlignment="1">
      <alignment horizontal="center"/>
    </xf>
    <xf numFmtId="0" fontId="37" fillId="3" borderId="0" xfId="0" applyFont="1" applyFill="1" applyAlignment="1">
      <alignment horizontal="right"/>
    </xf>
    <xf numFmtId="3" fontId="37" fillId="3" borderId="0" xfId="0" applyNumberFormat="1" applyFont="1" applyFill="1"/>
    <xf numFmtId="164" fontId="66" fillId="3" borderId="0" xfId="0" applyNumberFormat="1" applyFont="1" applyFill="1"/>
    <xf numFmtId="0" fontId="43" fillId="3" borderId="0" xfId="0" applyFont="1" applyFill="1" applyAlignment="1">
      <alignment horizontal="right"/>
    </xf>
    <xf numFmtId="164" fontId="43" fillId="3" borderId="0" xfId="0" applyNumberFormat="1" applyFont="1" applyFill="1" applyAlignment="1">
      <alignment horizontal="right"/>
    </xf>
    <xf numFmtId="187" fontId="37" fillId="3" borderId="0" xfId="0" applyNumberFormat="1" applyFont="1" applyFill="1"/>
    <xf numFmtId="1" fontId="66" fillId="3" borderId="0" xfId="0" applyNumberFormat="1" applyFont="1" applyFill="1"/>
    <xf numFmtId="186" fontId="43" fillId="3" borderId="0" xfId="0" applyNumberFormat="1" applyFont="1" applyFill="1" applyAlignment="1">
      <alignment horizontal="right"/>
    </xf>
    <xf numFmtId="16" fontId="37" fillId="3" borderId="0" xfId="0" applyNumberFormat="1" applyFont="1" applyFill="1" applyAlignment="1">
      <alignment horizontal="right"/>
    </xf>
    <xf numFmtId="16" fontId="43" fillId="3" borderId="0" xfId="0" applyNumberFormat="1" applyFont="1" applyFill="1" applyAlignment="1">
      <alignment horizontal="right"/>
    </xf>
    <xf numFmtId="17" fontId="37" fillId="3" borderId="0" xfId="0" applyNumberFormat="1" applyFont="1" applyFill="1" applyAlignment="1">
      <alignment horizontal="right"/>
    </xf>
    <xf numFmtId="17" fontId="43" fillId="3" borderId="0" xfId="0" applyNumberFormat="1" applyFont="1" applyFill="1" applyAlignment="1">
      <alignment horizontal="right"/>
    </xf>
    <xf numFmtId="170" fontId="37" fillId="3" borderId="0" xfId="0" applyNumberFormat="1" applyFont="1" applyFill="1"/>
    <xf numFmtId="164" fontId="37" fillId="3" borderId="0" xfId="0" applyNumberFormat="1" applyFont="1" applyFill="1" applyAlignment="1">
      <alignment horizontal="right"/>
    </xf>
    <xf numFmtId="0" fontId="5" fillId="0" borderId="15" xfId="0" applyFont="1" applyBorder="1"/>
    <xf numFmtId="0" fontId="5" fillId="0" borderId="22" xfId="0" applyFont="1" applyBorder="1"/>
    <xf numFmtId="0" fontId="10" fillId="3" borderId="45" xfId="0" applyFont="1" applyFill="1" applyBorder="1" applyAlignment="1">
      <alignment horizontal="left" vertical="center" wrapText="1"/>
    </xf>
    <xf numFmtId="0" fontId="6" fillId="3" borderId="45" xfId="0" applyFont="1" applyFill="1" applyBorder="1" applyAlignment="1">
      <alignment horizontal="justify" vertical="center" wrapText="1"/>
    </xf>
    <xf numFmtId="0" fontId="10" fillId="3" borderId="45" xfId="0" applyFont="1" applyFill="1" applyBorder="1" applyAlignment="1">
      <alignment horizontal="left" vertical="center"/>
    </xf>
    <xf numFmtId="0" fontId="6" fillId="3" borderId="45" xfId="0" applyFont="1" applyFill="1" applyBorder="1" applyAlignment="1">
      <alignment horizontal="left" vertical="center"/>
    </xf>
    <xf numFmtId="0" fontId="10" fillId="3" borderId="45" xfId="0" applyFont="1" applyFill="1" applyBorder="1" applyAlignment="1">
      <alignment vertical="center" wrapText="1"/>
    </xf>
    <xf numFmtId="0" fontId="6" fillId="3" borderId="45" xfId="0" applyFont="1" applyFill="1" applyBorder="1" applyAlignment="1">
      <alignment vertical="center"/>
    </xf>
    <xf numFmtId="0" fontId="10" fillId="3" borderId="46" xfId="0" applyFont="1" applyFill="1" applyBorder="1" applyAlignment="1">
      <alignment vertical="center"/>
    </xf>
    <xf numFmtId="0" fontId="10" fillId="2" borderId="45" xfId="0" applyFont="1" applyFill="1" applyBorder="1"/>
    <xf numFmtId="0" fontId="53" fillId="2" borderId="0" xfId="0" applyFont="1" applyFill="1"/>
    <xf numFmtId="0" fontId="43" fillId="3" borderId="38" xfId="0" applyFont="1" applyFill="1" applyBorder="1" applyAlignment="1">
      <alignment horizontal="left" vertical="center" wrapText="1"/>
    </xf>
    <xf numFmtId="0" fontId="43" fillId="3" borderId="0" xfId="0" applyFont="1" applyFill="1" applyAlignment="1">
      <alignment vertical="center" wrapText="1"/>
    </xf>
    <xf numFmtId="0" fontId="44" fillId="3" borderId="35" xfId="0" applyFont="1" applyFill="1" applyBorder="1" applyAlignment="1">
      <alignment horizontal="left" vertical="center"/>
    </xf>
    <xf numFmtId="175" fontId="44" fillId="3" borderId="0" xfId="0" applyNumberFormat="1" applyFont="1" applyFill="1" applyAlignment="1">
      <alignment vertical="center"/>
    </xf>
    <xf numFmtId="0" fontId="43" fillId="3" borderId="35" xfId="0" applyFont="1" applyFill="1" applyBorder="1" applyAlignment="1">
      <alignment horizontal="left" vertical="center"/>
    </xf>
    <xf numFmtId="175" fontId="43" fillId="3" borderId="0" xfId="0" applyNumberFormat="1" applyFont="1" applyFill="1" applyAlignment="1">
      <alignment vertical="center"/>
    </xf>
    <xf numFmtId="0" fontId="53" fillId="2" borderId="36" xfId="0" applyFont="1" applyFill="1" applyBorder="1"/>
    <xf numFmtId="2" fontId="6" fillId="3" borderId="0" xfId="1" quotePrefix="1" applyNumberFormat="1" applyFont="1" applyFill="1" applyAlignment="1">
      <alignment horizontal="center" vertical="center" wrapText="1"/>
    </xf>
    <xf numFmtId="1" fontId="6" fillId="3" borderId="0" xfId="1" quotePrefix="1" applyNumberFormat="1" applyFont="1" applyFill="1" applyAlignment="1">
      <alignment horizontal="right" vertical="center" wrapText="1"/>
    </xf>
    <xf numFmtId="173" fontId="6" fillId="3" borderId="2" xfId="0" applyNumberFormat="1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horizontal="justify" vertical="center" wrapText="1"/>
    </xf>
    <xf numFmtId="0" fontId="10" fillId="3" borderId="5" xfId="0" applyFont="1" applyFill="1" applyBorder="1" applyAlignment="1">
      <alignment horizontal="justify" vertical="center" wrapText="1"/>
    </xf>
    <xf numFmtId="0" fontId="10" fillId="3" borderId="7" xfId="0" applyFont="1" applyFill="1" applyBorder="1" applyAlignment="1">
      <alignment horizontal="justify" vertical="center" wrapText="1"/>
    </xf>
    <xf numFmtId="0" fontId="6" fillId="0" borderId="18" xfId="0" applyFont="1" applyBorder="1" applyAlignment="1">
      <alignment horizontal="right" vertical="center" wrapText="1"/>
    </xf>
    <xf numFmtId="0" fontId="46" fillId="3" borderId="45" xfId="0" applyFont="1" applyFill="1" applyBorder="1" applyAlignment="1">
      <alignment vertical="center"/>
    </xf>
    <xf numFmtId="0" fontId="30" fillId="3" borderId="45" xfId="0" applyFont="1" applyFill="1" applyBorder="1" applyAlignment="1">
      <alignment horizontal="left" indent="1"/>
    </xf>
    <xf numFmtId="0" fontId="32" fillId="3" borderId="45" xfId="0" applyFont="1" applyFill="1" applyBorder="1" applyAlignment="1">
      <alignment horizontal="left" indent="1"/>
    </xf>
    <xf numFmtId="0" fontId="32" fillId="3" borderId="22" xfId="0" applyFont="1" applyFill="1" applyBorder="1" applyAlignment="1">
      <alignment horizontal="left" indent="1"/>
    </xf>
    <xf numFmtId="183" fontId="6" fillId="3" borderId="18" xfId="0" applyNumberFormat="1" applyFont="1" applyFill="1" applyBorder="1" applyAlignment="1">
      <alignment horizontal="right" vertical="center" wrapText="1"/>
    </xf>
    <xf numFmtId="0" fontId="10" fillId="3" borderId="45" xfId="0" applyFont="1" applyFill="1" applyBorder="1" applyAlignment="1">
      <alignment vertical="center"/>
    </xf>
    <xf numFmtId="0" fontId="6" fillId="3" borderId="18" xfId="0" applyFont="1" applyFill="1" applyBorder="1" applyAlignment="1">
      <alignment horizontal="right" vertical="center" wrapText="1"/>
    </xf>
    <xf numFmtId="0" fontId="26" fillId="3" borderId="45" xfId="0" applyFont="1" applyFill="1" applyBorder="1" applyAlignment="1">
      <alignment vertical="center"/>
    </xf>
    <xf numFmtId="0" fontId="28" fillId="3" borderId="22" xfId="0" applyFont="1" applyFill="1" applyBorder="1"/>
    <xf numFmtId="0" fontId="10" fillId="3" borderId="45" xfId="0" applyFont="1" applyFill="1" applyBorder="1" applyAlignment="1">
      <alignment horizontal="left" vertical="center" indent="1"/>
    </xf>
    <xf numFmtId="170" fontId="10" fillId="3" borderId="15" xfId="0" applyNumberFormat="1" applyFont="1" applyFill="1" applyBorder="1" applyAlignment="1">
      <alignment vertical="center"/>
    </xf>
    <xf numFmtId="0" fontId="6" fillId="3" borderId="22" xfId="0" applyFont="1" applyFill="1" applyBorder="1" applyAlignment="1">
      <alignment vertical="center"/>
    </xf>
    <xf numFmtId="170" fontId="10" fillId="3" borderId="43" xfId="0" applyNumberFormat="1" applyFont="1" applyFill="1" applyBorder="1" applyAlignment="1">
      <alignment vertical="center"/>
    </xf>
    <xf numFmtId="170" fontId="10" fillId="3" borderId="20" xfId="0" applyNumberFormat="1" applyFont="1" applyFill="1" applyBorder="1" applyAlignment="1">
      <alignment vertical="center"/>
    </xf>
    <xf numFmtId="0" fontId="6" fillId="3" borderId="45" xfId="0" applyFont="1" applyFill="1" applyBorder="1" applyAlignment="1">
      <alignment horizontal="left" vertical="center" wrapText="1"/>
    </xf>
    <xf numFmtId="0" fontId="5" fillId="2" borderId="22" xfId="0" applyFont="1" applyFill="1" applyBorder="1"/>
    <xf numFmtId="0" fontId="10" fillId="3" borderId="46" xfId="0" applyFont="1" applyFill="1" applyBorder="1" applyAlignment="1">
      <alignment horizontal="left" vertical="center"/>
    </xf>
    <xf numFmtId="1" fontId="6" fillId="3" borderId="45" xfId="1" quotePrefix="1" applyNumberFormat="1" applyFont="1" applyFill="1" applyBorder="1" applyAlignment="1">
      <alignment horizontal="center" vertical="center" wrapText="1"/>
    </xf>
    <xf numFmtId="2" fontId="6" fillId="3" borderId="0" xfId="1" applyNumberFormat="1" applyFont="1" applyFill="1" applyAlignment="1">
      <alignment horizontal="left"/>
    </xf>
    <xf numFmtId="1" fontId="6" fillId="3" borderId="45" xfId="1" applyNumberFormat="1" applyFont="1" applyFill="1" applyBorder="1" applyAlignment="1">
      <alignment horizontal="left"/>
    </xf>
    <xf numFmtId="2" fontId="10" fillId="3" borderId="0" xfId="1" applyNumberFormat="1" applyFont="1" applyFill="1" applyAlignment="1">
      <alignment horizontal="left"/>
    </xf>
    <xf numFmtId="1" fontId="10" fillId="3" borderId="45" xfId="1" applyNumberFormat="1" applyFont="1" applyFill="1" applyBorder="1" applyAlignment="1">
      <alignment horizontal="left"/>
    </xf>
    <xf numFmtId="1" fontId="10" fillId="3" borderId="22" xfId="1" applyNumberFormat="1" applyFont="1" applyFill="1" applyBorder="1" applyAlignment="1">
      <alignment horizontal="left"/>
    </xf>
    <xf numFmtId="1" fontId="6" fillId="3" borderId="45" xfId="1" quotePrefix="1" applyNumberFormat="1" applyFont="1" applyFill="1" applyBorder="1" applyAlignment="1">
      <alignment horizontal="left" vertical="center" wrapText="1"/>
    </xf>
    <xf numFmtId="0" fontId="10" fillId="3" borderId="0" xfId="1" applyFont="1" applyFill="1" applyAlignment="1">
      <alignment horizontal="left"/>
    </xf>
    <xf numFmtId="0" fontId="6" fillId="3" borderId="0" xfId="1" applyFont="1" applyFill="1" applyAlignment="1">
      <alignment horizontal="left"/>
    </xf>
    <xf numFmtId="0" fontId="30" fillId="3" borderId="0" xfId="1" applyFont="1" applyFill="1" applyAlignment="1">
      <alignment horizontal="left" vertical="center" wrapText="1"/>
    </xf>
    <xf numFmtId="0" fontId="6" fillId="3" borderId="0" xfId="1" applyFont="1" applyFill="1" applyAlignment="1">
      <alignment horizontal="left" vertical="center"/>
    </xf>
    <xf numFmtId="1" fontId="6" fillId="3" borderId="45" xfId="1" applyNumberFormat="1" applyFont="1" applyFill="1" applyBorder="1" applyAlignment="1">
      <alignment horizontal="left" vertical="center" wrapText="1"/>
    </xf>
    <xf numFmtId="2" fontId="10" fillId="3" borderId="0" xfId="1" quotePrefix="1" applyNumberFormat="1" applyFont="1" applyFill="1" applyAlignment="1">
      <alignment horizontal="left" vertical="center"/>
    </xf>
    <xf numFmtId="1" fontId="10" fillId="3" borderId="45" xfId="1" applyNumberFormat="1" applyFont="1" applyFill="1" applyBorder="1" applyAlignment="1">
      <alignment horizontal="left" vertical="center"/>
    </xf>
    <xf numFmtId="0" fontId="7" fillId="3" borderId="14" xfId="0" applyFont="1" applyFill="1" applyBorder="1" applyAlignment="1">
      <alignment horizontal="right" vertical="top"/>
    </xf>
    <xf numFmtId="0" fontId="3" fillId="2" borderId="0" xfId="0" applyFont="1" applyFill="1"/>
    <xf numFmtId="191" fontId="3" fillId="3" borderId="0" xfId="0" applyNumberFormat="1" applyFont="1" applyFill="1" applyAlignment="1">
      <alignment vertical="center" wrapText="1"/>
    </xf>
    <xf numFmtId="170" fontId="30" fillId="3" borderId="0" xfId="0" applyNumberFormat="1" applyFont="1" applyFill="1" applyAlignment="1">
      <alignment horizontal="right" vertical="center"/>
    </xf>
    <xf numFmtId="170" fontId="32" fillId="3" borderId="0" xfId="0" applyNumberFormat="1" applyFont="1" applyFill="1" applyAlignment="1">
      <alignment horizontal="right" vertical="center"/>
    </xf>
    <xf numFmtId="0" fontId="32" fillId="3" borderId="0" xfId="0" applyFont="1" applyFill="1" applyAlignment="1">
      <alignment horizontal="right" vertical="center"/>
    </xf>
    <xf numFmtId="0" fontId="32" fillId="3" borderId="15" xfId="0" applyFont="1" applyFill="1" applyBorder="1" applyAlignment="1">
      <alignment horizontal="right" vertical="center"/>
    </xf>
    <xf numFmtId="0" fontId="4" fillId="3" borderId="0" xfId="0" applyFont="1" applyFill="1" applyAlignment="1">
      <alignment horizontal="right" vertical="center" wrapText="1"/>
    </xf>
    <xf numFmtId="0" fontId="32" fillId="3" borderId="17" xfId="0" applyFont="1" applyFill="1" applyBorder="1" applyAlignment="1">
      <alignment horizontal="left" vertical="center"/>
    </xf>
    <xf numFmtId="0" fontId="30" fillId="3" borderId="17" xfId="0" applyFont="1" applyFill="1" applyBorder="1" applyAlignment="1">
      <alignment vertical="center"/>
    </xf>
    <xf numFmtId="0" fontId="32" fillId="3" borderId="17" xfId="0" applyFont="1" applyFill="1" applyBorder="1" applyAlignment="1">
      <alignment vertical="center"/>
    </xf>
    <xf numFmtId="0" fontId="32" fillId="3" borderId="16" xfId="0" applyFont="1" applyFill="1" applyBorder="1" applyAlignment="1">
      <alignment vertical="center"/>
    </xf>
    <xf numFmtId="0" fontId="32" fillId="3" borderId="0" xfId="0" applyFont="1" applyFill="1" applyAlignment="1">
      <alignment vertical="center"/>
    </xf>
    <xf numFmtId="0" fontId="32" fillId="3" borderId="17" xfId="0" applyFont="1" applyFill="1" applyBorder="1" applyAlignment="1">
      <alignment horizontal="left" vertical="center" indent="1"/>
    </xf>
    <xf numFmtId="170" fontId="5" fillId="0" borderId="0" xfId="0" applyNumberFormat="1" applyFont="1"/>
    <xf numFmtId="176" fontId="7" fillId="3" borderId="0" xfId="0" applyNumberFormat="1" applyFont="1" applyFill="1"/>
    <xf numFmtId="183" fontId="62" fillId="3" borderId="0" xfId="0" applyNumberFormat="1" applyFont="1" applyFill="1"/>
    <xf numFmtId="170" fontId="35" fillId="3" borderId="0" xfId="0" applyNumberFormat="1" applyFont="1" applyFill="1"/>
    <xf numFmtId="170" fontId="51" fillId="0" borderId="0" xfId="0" applyNumberFormat="1" applyFont="1"/>
    <xf numFmtId="175" fontId="5" fillId="2" borderId="0" xfId="0" applyNumberFormat="1" applyFont="1" applyFill="1"/>
    <xf numFmtId="183" fontId="10" fillId="0" borderId="0" xfId="0" applyNumberFormat="1" applyFont="1" applyAlignment="1">
      <alignment vertical="center"/>
    </xf>
    <xf numFmtId="183" fontId="57" fillId="0" borderId="0" xfId="0" applyNumberFormat="1" applyFont="1"/>
    <xf numFmtId="184" fontId="10" fillId="0" borderId="0" xfId="0" applyNumberFormat="1" applyFont="1" applyAlignment="1">
      <alignment vertical="center"/>
    </xf>
    <xf numFmtId="0" fontId="3" fillId="3" borderId="0" xfId="0" applyFont="1" applyFill="1" applyAlignment="1">
      <alignment horizontal="justify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distributed" vertical="justify"/>
    </xf>
    <xf numFmtId="0" fontId="3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distributed" vertical="justify" wrapText="1"/>
    </xf>
    <xf numFmtId="0" fontId="6" fillId="3" borderId="8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right" vertical="center" wrapText="1"/>
    </xf>
    <xf numFmtId="0" fontId="10" fillId="3" borderId="3" xfId="0" applyFont="1" applyFill="1" applyBorder="1" applyAlignment="1">
      <alignment horizontal="right" vertical="center" wrapText="1"/>
    </xf>
    <xf numFmtId="0" fontId="6" fillId="3" borderId="4" xfId="0" applyFont="1" applyFill="1" applyBorder="1" applyAlignment="1">
      <alignment horizontal="right" vertical="center" wrapText="1"/>
    </xf>
    <xf numFmtId="0" fontId="10" fillId="3" borderId="6" xfId="0" applyFont="1" applyFill="1" applyBorder="1" applyAlignment="1">
      <alignment horizontal="right" vertical="center" wrapText="1"/>
    </xf>
    <xf numFmtId="0" fontId="6" fillId="3" borderId="11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distributed" vertical="justify" wrapText="1"/>
    </xf>
    <xf numFmtId="0" fontId="4" fillId="2" borderId="0" xfId="0" applyFont="1" applyFill="1" applyAlignment="1">
      <alignment horizontal="left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left"/>
    </xf>
    <xf numFmtId="0" fontId="7" fillId="3" borderId="11" xfId="0" applyFont="1" applyFill="1" applyBorder="1" applyAlignment="1">
      <alignment horizontal="left"/>
    </xf>
    <xf numFmtId="0" fontId="3" fillId="3" borderId="0" xfId="0" applyFont="1" applyFill="1" applyAlignment="1">
      <alignment horizontal="left" wrapText="1"/>
    </xf>
    <xf numFmtId="0" fontId="4" fillId="0" borderId="0" xfId="0" applyFont="1" applyAlignment="1">
      <alignment horizontal="left" wrapText="1"/>
    </xf>
    <xf numFmtId="191" fontId="3" fillId="3" borderId="0" xfId="0" applyNumberFormat="1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right" vertical="center"/>
    </xf>
    <xf numFmtId="181" fontId="7" fillId="3" borderId="11" xfId="0" applyNumberFormat="1" applyFont="1" applyFill="1" applyBorder="1" applyAlignment="1">
      <alignment horizontal="right" vertical="center"/>
    </xf>
    <xf numFmtId="0" fontId="37" fillId="3" borderId="0" xfId="0" applyFont="1" applyFill="1" applyAlignment="1">
      <alignment horizontal="center"/>
    </xf>
    <xf numFmtId="0" fontId="43" fillId="3" borderId="0" xfId="0" applyFont="1" applyFill="1" applyAlignment="1">
      <alignment horizontal="center"/>
    </xf>
    <xf numFmtId="0" fontId="18" fillId="3" borderId="3" xfId="0" applyFont="1" applyFill="1" applyBorder="1" applyAlignment="1">
      <alignment horizontal="right" vertical="center"/>
    </xf>
    <xf numFmtId="0" fontId="6" fillId="3" borderId="19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45" fillId="3" borderId="21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vertical="center" wrapText="1"/>
    </xf>
    <xf numFmtId="0" fontId="6" fillId="3" borderId="44" xfId="0" applyFont="1" applyFill="1" applyBorder="1" applyAlignment="1">
      <alignment horizontal="center" vertical="center" wrapText="1"/>
    </xf>
    <xf numFmtId="0" fontId="6" fillId="3" borderId="45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/>
    </xf>
    <xf numFmtId="183" fontId="6" fillId="3" borderId="18" xfId="0" applyNumberFormat="1" applyFont="1" applyFill="1" applyBorder="1" applyAlignment="1">
      <alignment horizontal="center" vertical="center" wrapText="1"/>
    </xf>
    <xf numFmtId="183" fontId="7" fillId="3" borderId="11" xfId="0" applyNumberFormat="1" applyFont="1" applyFill="1" applyBorder="1" applyAlignment="1">
      <alignment horizontal="right" vertical="center"/>
    </xf>
    <xf numFmtId="0" fontId="6" fillId="0" borderId="18" xfId="0" applyFont="1" applyBorder="1" applyAlignment="1">
      <alignment horizontal="center" vertical="center" wrapText="1"/>
    </xf>
    <xf numFmtId="0" fontId="47" fillId="3" borderId="23" xfId="0" applyFont="1" applyFill="1" applyBorder="1" applyAlignment="1">
      <alignment horizontal="center" vertical="center" wrapText="1"/>
    </xf>
    <xf numFmtId="0" fontId="47" fillId="3" borderId="25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right" vertical="center" wrapText="1"/>
    </xf>
    <xf numFmtId="0" fontId="4" fillId="3" borderId="0" xfId="0" applyFont="1" applyFill="1" applyAlignment="1">
      <alignment horizontal="center" vertical="center" wrapText="1"/>
    </xf>
    <xf numFmtId="0" fontId="47" fillId="3" borderId="2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right" vertical="center" wrapText="1"/>
    </xf>
    <xf numFmtId="0" fontId="45" fillId="3" borderId="0" xfId="0" applyFont="1" applyFill="1" applyAlignment="1">
      <alignment vertical="center" wrapText="1"/>
    </xf>
    <xf numFmtId="0" fontId="6" fillId="3" borderId="26" xfId="0" applyFont="1" applyFill="1" applyBorder="1" applyAlignment="1">
      <alignment horizontal="right" vertical="center" wrapText="1"/>
    </xf>
    <xf numFmtId="0" fontId="6" fillId="3" borderId="27" xfId="0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10" fillId="3" borderId="4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vertical="center" wrapText="1"/>
    </xf>
    <xf numFmtId="0" fontId="44" fillId="3" borderId="40" xfId="0" applyFont="1" applyFill="1" applyBorder="1" applyAlignment="1">
      <alignment horizontal="center" vertical="center" wrapText="1"/>
    </xf>
    <xf numFmtId="0" fontId="43" fillId="3" borderId="41" xfId="0" applyFont="1" applyFill="1" applyBorder="1" applyAlignment="1">
      <alignment horizontal="center" vertical="center" wrapText="1"/>
    </xf>
    <xf numFmtId="0" fontId="44" fillId="3" borderId="37" xfId="0" applyFont="1" applyFill="1" applyBorder="1" applyAlignment="1">
      <alignment horizontal="right" vertical="center" wrapText="1"/>
    </xf>
    <xf numFmtId="0" fontId="43" fillId="3" borderId="36" xfId="0" applyFont="1" applyFill="1" applyBorder="1" applyAlignment="1">
      <alignment vertical="center" wrapText="1"/>
    </xf>
    <xf numFmtId="0" fontId="44" fillId="3" borderId="38" xfId="0" applyFont="1" applyFill="1" applyBorder="1" applyAlignment="1">
      <alignment horizontal="right" vertical="center" wrapText="1"/>
    </xf>
    <xf numFmtId="0" fontId="43" fillId="3" borderId="39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horizontal="distributed" vertical="justify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6" fillId="2" borderId="33" xfId="0" applyFont="1" applyFill="1" applyBorder="1" applyAlignment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3" fillId="2" borderId="29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" fontId="6" fillId="3" borderId="29" xfId="1" quotePrefix="1" applyNumberFormat="1" applyFont="1" applyFill="1" applyBorder="1" applyAlignment="1">
      <alignment horizontal="right" vertical="center" wrapText="1"/>
    </xf>
    <xf numFmtId="0" fontId="10" fillId="3" borderId="28" xfId="0" applyFont="1" applyFill="1" applyBorder="1" applyAlignment="1">
      <alignment horizontal="right" vertical="center" wrapText="1"/>
    </xf>
    <xf numFmtId="1" fontId="6" fillId="3" borderId="28" xfId="1" quotePrefix="1" applyNumberFormat="1" applyFont="1" applyFill="1" applyBorder="1" applyAlignment="1">
      <alignment horizontal="right" vertical="center" wrapText="1"/>
    </xf>
    <xf numFmtId="1" fontId="6" fillId="3" borderId="21" xfId="1" quotePrefix="1" applyNumberFormat="1" applyFont="1" applyFill="1" applyBorder="1" applyAlignment="1">
      <alignment horizontal="right" vertical="center" wrapText="1"/>
    </xf>
    <xf numFmtId="0" fontId="10" fillId="3" borderId="15" xfId="0" applyFont="1" applyFill="1" applyBorder="1" applyAlignment="1">
      <alignment horizontal="right" vertical="center" wrapText="1"/>
    </xf>
    <xf numFmtId="2" fontId="6" fillId="3" borderId="47" xfId="1" quotePrefix="1" applyNumberFormat="1" applyFont="1" applyFill="1" applyBorder="1" applyAlignment="1">
      <alignment horizontal="center" vertical="center" wrapText="1"/>
    </xf>
    <xf numFmtId="2" fontId="6" fillId="3" borderId="34" xfId="1" quotePrefix="1" applyNumberFormat="1" applyFont="1" applyFill="1" applyBorder="1" applyAlignment="1">
      <alignment horizontal="center" vertical="center" wrapText="1"/>
    </xf>
    <xf numFmtId="0" fontId="45" fillId="3" borderId="0" xfId="1" applyFont="1" applyFill="1" applyAlignment="1">
      <alignment horizontal="left" vertical="center"/>
    </xf>
    <xf numFmtId="0" fontId="45" fillId="3" borderId="29" xfId="1" applyFont="1" applyFill="1" applyBorder="1" applyAlignment="1">
      <alignment horizontal="left" vertical="center"/>
    </xf>
    <xf numFmtId="1" fontId="6" fillId="3" borderId="48" xfId="1" quotePrefix="1" applyNumberFormat="1" applyFont="1" applyFill="1" applyBorder="1" applyAlignment="1">
      <alignment horizontal="center" vertical="center" wrapText="1"/>
    </xf>
    <xf numFmtId="1" fontId="6" fillId="3" borderId="49" xfId="1" quotePrefix="1" applyNumberFormat="1" applyFont="1" applyFill="1" applyBorder="1" applyAlignment="1">
      <alignment horizontal="center" vertical="center" wrapText="1"/>
    </xf>
  </cellXfs>
  <cellStyles count="63">
    <cellStyle name="Hipervínculo" xfId="4" builtinId="8"/>
    <cellStyle name="Normal" xfId="0" builtinId="0" customBuiltin="1"/>
    <cellStyle name="Normal 2" xfId="1"/>
    <cellStyle name="Normal 2 2" xfId="43"/>
    <cellStyle name="Normal 3" xfId="3"/>
    <cellStyle name="Normal 4" xfId="5"/>
    <cellStyle name="Normal_Pob  1993-2005-  Y PROYECCIONES 2006-2007" xfId="2"/>
    <cellStyle name="Porcentaje" xfId="62" builtinId="5"/>
    <cellStyle name="style1513092399343" xfId="50"/>
    <cellStyle name="style1513092399488" xfId="49"/>
    <cellStyle name="style1513092399543" xfId="52"/>
    <cellStyle name="style1513092399600" xfId="46"/>
    <cellStyle name="style1513094436681 2" xfId="51"/>
    <cellStyle name="style1533353865883 2" xfId="48"/>
    <cellStyle name="style1533353865945 2" xfId="47"/>
    <cellStyle name="style1533353865961 2" xfId="44"/>
    <cellStyle name="style1533353865977 2" xfId="45"/>
    <cellStyle name="style1537288715119" xfId="6"/>
    <cellStyle name="style1537288715150" xfId="7"/>
    <cellStyle name="style1537288715182" xfId="8"/>
    <cellStyle name="style1537288715213" xfId="9"/>
    <cellStyle name="style1537288715229" xfId="10"/>
    <cellStyle name="style1537288715260" xfId="11"/>
    <cellStyle name="style1537288715291" xfId="12"/>
    <cellStyle name="style1537288715307" xfId="13"/>
    <cellStyle name="style1537288715338" xfId="14"/>
    <cellStyle name="style1537288715354" xfId="15"/>
    <cellStyle name="style1537288715385" xfId="16"/>
    <cellStyle name="style1537288715432" xfId="17"/>
    <cellStyle name="style1537288715447" xfId="18"/>
    <cellStyle name="style1537288715479" xfId="19"/>
    <cellStyle name="style1537288715494" xfId="20"/>
    <cellStyle name="style1537288715526" xfId="21"/>
    <cellStyle name="style1537288715541" xfId="22"/>
    <cellStyle name="style1537288715572" xfId="23"/>
    <cellStyle name="style1537288715604" xfId="24"/>
    <cellStyle name="style1537288722057" xfId="25"/>
    <cellStyle name="style1537288722089" xfId="26"/>
    <cellStyle name="style1537288722120" xfId="27"/>
    <cellStyle name="style1537288722135" xfId="28"/>
    <cellStyle name="style1537288722167" xfId="29"/>
    <cellStyle name="style1537288722182" xfId="30"/>
    <cellStyle name="style1537288722198" xfId="31"/>
    <cellStyle name="style1537288722401" xfId="32"/>
    <cellStyle name="style1537288722417" xfId="33"/>
    <cellStyle name="style1537288728183" xfId="34"/>
    <cellStyle name="style1537288728230" xfId="35"/>
    <cellStyle name="style1537288728245" xfId="36"/>
    <cellStyle name="style1537288850845" xfId="37"/>
    <cellStyle name="style1537288850860" xfId="38"/>
    <cellStyle name="style1537288850876" xfId="39"/>
    <cellStyle name="style1537288850907" xfId="40"/>
    <cellStyle name="style1537288850923" xfId="41"/>
    <cellStyle name="style1537288850954" xfId="42"/>
    <cellStyle name="style1537544196108" xfId="61"/>
    <cellStyle name="style1537544204874" xfId="53"/>
    <cellStyle name="style1537544204936" xfId="54"/>
    <cellStyle name="style1537544205014" xfId="55"/>
    <cellStyle name="style1537544205077" xfId="56"/>
    <cellStyle name="style1537544205139" xfId="57"/>
    <cellStyle name="style1537544205218" xfId="58"/>
    <cellStyle name="style1537544205280" xfId="59"/>
    <cellStyle name="style1537544205343" xfId="60"/>
  </cellStyles>
  <dxfs count="0"/>
  <tableStyles count="0" defaultTableStyle="TableStyleMedium9" defaultPivotStyle="PivotStyleLight16"/>
  <colors>
    <mruColors>
      <color rgb="FF33CCCC"/>
      <color rgb="FFFFFF00"/>
      <color rgb="FF1ED9E2"/>
      <color rgb="FF5287C2"/>
      <color rgb="FF0099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s-ES" sz="900"/>
              <a:t>PUNO: POBLACIÓN TOTAL Y TASA DE CRECIMIENTO PROMEDIO ANUAL, CENSOS 1940, 1961, 1972, 1981,</a:t>
            </a:r>
            <a:r>
              <a:rPr lang="es-ES" sz="900" baseline="0"/>
              <a:t> 1993, 2005, 2007, </a:t>
            </a:r>
            <a:r>
              <a:rPr lang="es-ES" sz="900"/>
              <a:t>2017.</a:t>
            </a:r>
          </a:p>
        </c:rich>
      </c:tx>
      <c:layout>
        <c:manualLayout>
          <c:xMode val="edge"/>
          <c:yMode val="edge"/>
          <c:x val="0.11590154829256792"/>
          <c:y val="7.259209985436227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9376351829495252E-2"/>
          <c:y val="0.12652362913848603"/>
          <c:w val="0.82981842979717768"/>
          <c:h val="0.64275125775791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'3.1 - 3.2 '!$L$23</c:f>
              <c:strCache>
                <c:ptCount val="1"/>
                <c:pt idx="0">
                  <c:v>Población total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scene3d>
              <a:camera prst="orthographicFront"/>
              <a:lightRig rig="threePt" dir="t"/>
            </a:scene3d>
            <a:sp3d>
              <a:bevelT/>
              <a:bevelB/>
            </a:sp3d>
          </c:spPr>
          <c:invertIfNegative val="0"/>
          <c:dLbls>
            <c:dLbl>
              <c:idx val="2"/>
              <c:layout>
                <c:manualLayout>
                  <c:x val="1.1697131784998401E-2"/>
                  <c:y val="1.90922750700739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1EBF-4FAE-838A-6E742DCBBB3B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1.590523068982392E-2"/>
                  <c:y val="-2.76061793814535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1EBF-4FAE-838A-6E742DCBBB3B}"/>
                </c:ex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8.7732523569050477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3F74-4DDC-B8E2-A9A40FC379C6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 baseline="0"/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'3.1 - 3.2 '!$K$24:$K$38</c:f>
              <c:numCache>
                <c:formatCode>General</c:formatCode>
                <c:ptCount val="15"/>
                <c:pt idx="0">
                  <c:v>1940</c:v>
                </c:pt>
                <c:pt idx="2">
                  <c:v>1961</c:v>
                </c:pt>
                <c:pt idx="4">
                  <c:v>1972</c:v>
                </c:pt>
                <c:pt idx="6">
                  <c:v>1981</c:v>
                </c:pt>
                <c:pt idx="8">
                  <c:v>1993</c:v>
                </c:pt>
                <c:pt idx="10">
                  <c:v>2005</c:v>
                </c:pt>
                <c:pt idx="12">
                  <c:v>2007</c:v>
                </c:pt>
                <c:pt idx="14">
                  <c:v>2017</c:v>
                </c:pt>
              </c:numCache>
            </c:numRef>
          </c:cat>
          <c:val>
            <c:numRef>
              <c:f>'3.1 - 3.2 '!$L$24:$L$38</c:f>
              <c:numCache>
                <c:formatCode>#,###,##0</c:formatCode>
                <c:ptCount val="15"/>
                <c:pt idx="0">
                  <c:v>646385</c:v>
                </c:pt>
                <c:pt idx="2">
                  <c:v>727309</c:v>
                </c:pt>
                <c:pt idx="4">
                  <c:v>813172</c:v>
                </c:pt>
                <c:pt idx="6">
                  <c:v>910377</c:v>
                </c:pt>
                <c:pt idx="8">
                  <c:v>1103689</c:v>
                </c:pt>
                <c:pt idx="10">
                  <c:v>1293493</c:v>
                </c:pt>
                <c:pt idx="12">
                  <c:v>1320075</c:v>
                </c:pt>
                <c:pt idx="14">
                  <c:v>1226936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B2D-485F-BF85-DBD367C31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-1830789376"/>
        <c:axId val="-1830795904"/>
      </c:barChart>
      <c:lineChart>
        <c:grouping val="standard"/>
        <c:varyColors val="0"/>
        <c:ser>
          <c:idx val="1"/>
          <c:order val="1"/>
          <c:tx>
            <c:strRef>
              <c:f>'3.1 - 3.2 '!$M$23</c:f>
              <c:strCache>
                <c:ptCount val="1"/>
                <c:pt idx="0">
                  <c:v>Tasa de Crecimiento</c:v>
                </c:pt>
              </c:strCache>
            </c:strRef>
          </c:tx>
          <c:marker>
            <c:symbol val="circle"/>
            <c:size val="10"/>
            <c:spPr>
              <a:solidFill>
                <a:schemeClr val="bg1"/>
              </a:solidFill>
              <a:ln>
                <a:solidFill>
                  <a:schemeClr val="accent2">
                    <a:lumMod val="75000"/>
                  </a:schemeClr>
                </a:solidFill>
              </a:ln>
            </c:spPr>
          </c:marker>
          <c:dLbls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0,9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704D-433F-8FFD-B28DABA10793}"/>
                </c:ext>
                <c:ext xmlns:c15="http://schemas.microsoft.com/office/drawing/2012/chart" uri="{CE6537A1-D6FC-4f65-9D91-7224C49458BB}"/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numRef>
              <c:f>'3.1 - 3.2 '!$K$24:$K$38</c:f>
              <c:numCache>
                <c:formatCode>General</c:formatCode>
                <c:ptCount val="15"/>
                <c:pt idx="0">
                  <c:v>1940</c:v>
                </c:pt>
                <c:pt idx="2">
                  <c:v>1961</c:v>
                </c:pt>
                <c:pt idx="4">
                  <c:v>1972</c:v>
                </c:pt>
                <c:pt idx="6">
                  <c:v>1981</c:v>
                </c:pt>
                <c:pt idx="8">
                  <c:v>1993</c:v>
                </c:pt>
                <c:pt idx="10">
                  <c:v>2005</c:v>
                </c:pt>
                <c:pt idx="12">
                  <c:v>2007</c:v>
                </c:pt>
                <c:pt idx="14">
                  <c:v>2017</c:v>
                </c:pt>
              </c:numCache>
            </c:numRef>
          </c:cat>
          <c:val>
            <c:numRef>
              <c:f>'3.1 - 3.2 '!$M$24:$M$38</c:f>
              <c:numCache>
                <c:formatCode>0.0</c:formatCode>
                <c:ptCount val="15"/>
                <c:pt idx="1">
                  <c:v>0.6</c:v>
                </c:pt>
                <c:pt idx="3">
                  <c:v>1</c:v>
                </c:pt>
                <c:pt idx="5">
                  <c:v>1.2</c:v>
                </c:pt>
                <c:pt idx="7">
                  <c:v>1.6</c:v>
                </c:pt>
                <c:pt idx="9">
                  <c:v>1.3</c:v>
                </c:pt>
                <c:pt idx="11" formatCode="General">
                  <c:v>1.1000000000000001</c:v>
                </c:pt>
                <c:pt idx="13">
                  <c:v>-0.7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B2D-485F-BF85-DBD367C31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830793728"/>
        <c:axId val="-1830798080"/>
      </c:lineChart>
      <c:catAx>
        <c:axId val="-183078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PE"/>
          </a:p>
        </c:txPr>
        <c:crossAx val="-1830795904"/>
        <c:crosses val="autoZero"/>
        <c:auto val="1"/>
        <c:lblAlgn val="ctr"/>
        <c:lblOffset val="100"/>
        <c:noMultiLvlLbl val="0"/>
      </c:catAx>
      <c:valAx>
        <c:axId val="-1830795904"/>
        <c:scaling>
          <c:orientation val="minMax"/>
        </c:scaling>
        <c:delete val="0"/>
        <c:axPos val="l"/>
        <c:numFmt formatCode="#\ ##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PE"/>
          </a:p>
        </c:txPr>
        <c:crossAx val="-1830789376"/>
        <c:crosses val="autoZero"/>
        <c:crossBetween val="between"/>
      </c:valAx>
      <c:valAx>
        <c:axId val="-1830798080"/>
        <c:scaling>
          <c:orientation val="minMax"/>
        </c:scaling>
        <c:delete val="0"/>
        <c:axPos val="r"/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PE"/>
          </a:p>
        </c:txPr>
        <c:crossAx val="-1830793728"/>
        <c:crosses val="max"/>
        <c:crossBetween val="between"/>
      </c:valAx>
      <c:catAx>
        <c:axId val="-1830793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830798080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25362914117469243"/>
          <c:y val="0.84208821159691549"/>
          <c:w val="0.47220653924915346"/>
          <c:h val="5.8921332750072906E-2"/>
        </c:manualLayout>
      </c:layout>
      <c:overlay val="0"/>
      <c:spPr>
        <a:ln>
          <a:noFill/>
        </a:ln>
      </c:spPr>
      <c:txPr>
        <a:bodyPr/>
        <a:lstStyle/>
        <a:p>
          <a:pPr>
            <a:defRPr sz="700" baseline="0"/>
          </a:pPr>
          <a:endParaRPr lang="es-P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600">
          <a:latin typeface="Arial Narrow" pitchFamily="34" charset="0"/>
        </a:defRPr>
      </a:pPr>
      <a:endParaRPr lang="es-PE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 sz="900" b="1" i="0" baseline="0">
                <a:solidFill>
                  <a:sysClr val="windowText" lastClr="000000"/>
                </a:solidFill>
                <a:effectLst/>
                <a:latin typeface="Arial Narrow" panose="020B0606020202030204" pitchFamily="34" charset="0"/>
              </a:rPr>
              <a:t>PUNO: DENSIDAD POBLACIONAL POR AÑOS CENSALES, SEGÚN PROVINCIA, 2007 Y 2017</a:t>
            </a:r>
          </a:p>
          <a:p>
            <a:pPr>
              <a:defRPr sz="800"/>
            </a:pPr>
            <a:r>
              <a:rPr lang="es-PE" sz="800">
                <a:solidFill>
                  <a:sysClr val="windowText" lastClr="000000"/>
                </a:solidFill>
                <a:effectLst/>
                <a:latin typeface="Arial Narrow" panose="020B0606020202030204" pitchFamily="34" charset="0"/>
              </a:rPr>
              <a:t>( km² )</a:t>
            </a:r>
          </a:p>
        </c:rich>
      </c:tx>
      <c:layout>
        <c:manualLayout>
          <c:xMode val="edge"/>
          <c:yMode val="edge"/>
          <c:x val="0.13105560613396405"/>
          <c:y val="1.82781546547767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0.1391267404161026"/>
          <c:y val="0.14768557064422819"/>
          <c:w val="0.83415023162189272"/>
          <c:h val="0.7822481698457942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'3.4'!$L$23</c:f>
              <c:strCache>
                <c:ptCount val="1"/>
                <c:pt idx="0">
                  <c:v>2007</c:v>
                </c:pt>
              </c:strCache>
            </c:strRef>
          </c:tx>
          <c:spPr>
            <a:pattFill prst="dkUpDiag">
              <a:fgClr>
                <a:schemeClr val="accent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'3.4'!$K$24:$K$36</c:f>
              <c:strCache>
                <c:ptCount val="13"/>
                <c:pt idx="0">
                  <c:v> San Román</c:v>
                </c:pt>
                <c:pt idx="1">
                  <c:v> Yunguyo</c:v>
                </c:pt>
                <c:pt idx="2">
                  <c:v> Puno</c:v>
                </c:pt>
                <c:pt idx="3">
                  <c:v> Chucuito</c:v>
                </c:pt>
                <c:pt idx="4">
                  <c:v> Azángaro</c:v>
                </c:pt>
                <c:pt idx="5">
                  <c:v> Huancané</c:v>
                </c:pt>
                <c:pt idx="6">
                  <c:v> Moho</c:v>
                </c:pt>
                <c:pt idx="7">
                  <c:v> El Collao</c:v>
                </c:pt>
                <c:pt idx="8">
                  <c:v> S.A. de Putina</c:v>
                </c:pt>
                <c:pt idx="9">
                  <c:v> Melgar</c:v>
                </c:pt>
                <c:pt idx="10">
                  <c:v> Lampa</c:v>
                </c:pt>
                <c:pt idx="11">
                  <c:v> Carabaya</c:v>
                </c:pt>
                <c:pt idx="12">
                  <c:v> Sandia</c:v>
                </c:pt>
              </c:strCache>
            </c:strRef>
          </c:cat>
          <c:val>
            <c:numRef>
              <c:f>'3.4'!$L$24:$L$36</c:f>
              <c:numCache>
                <c:formatCode>0.0</c:formatCode>
                <c:ptCount val="13"/>
                <c:pt idx="0">
                  <c:v>105.7</c:v>
                </c:pt>
                <c:pt idx="1">
                  <c:v>164.4</c:v>
                </c:pt>
                <c:pt idx="2">
                  <c:v>35.299999999999997</c:v>
                </c:pt>
                <c:pt idx="3">
                  <c:v>31.7</c:v>
                </c:pt>
                <c:pt idx="4">
                  <c:v>27.5</c:v>
                </c:pt>
                <c:pt idx="5">
                  <c:v>24.8</c:v>
                </c:pt>
                <c:pt idx="6">
                  <c:v>27.8</c:v>
                </c:pt>
                <c:pt idx="7">
                  <c:v>14.5</c:v>
                </c:pt>
                <c:pt idx="8">
                  <c:v>15.7</c:v>
                </c:pt>
                <c:pt idx="9">
                  <c:v>11.6</c:v>
                </c:pt>
                <c:pt idx="10">
                  <c:v>8.3000000000000007</c:v>
                </c:pt>
                <c:pt idx="11">
                  <c:v>6</c:v>
                </c:pt>
                <c:pt idx="12">
                  <c:v>5.2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30-4752-977A-D7AC0DC2188C}"/>
            </c:ext>
          </c:extLst>
        </c:ser>
        <c:ser>
          <c:idx val="1"/>
          <c:order val="1"/>
          <c:tx>
            <c:strRef>
              <c:f>'3.4'!$M$23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'3.4'!$K$24:$K$36</c:f>
              <c:strCache>
                <c:ptCount val="13"/>
                <c:pt idx="0">
                  <c:v> San Román</c:v>
                </c:pt>
                <c:pt idx="1">
                  <c:v> Yunguyo</c:v>
                </c:pt>
                <c:pt idx="2">
                  <c:v> Puno</c:v>
                </c:pt>
                <c:pt idx="3">
                  <c:v> Chucuito</c:v>
                </c:pt>
                <c:pt idx="4">
                  <c:v> Azángaro</c:v>
                </c:pt>
                <c:pt idx="5">
                  <c:v> Huancané</c:v>
                </c:pt>
                <c:pt idx="6">
                  <c:v> Moho</c:v>
                </c:pt>
                <c:pt idx="7">
                  <c:v> El Collao</c:v>
                </c:pt>
                <c:pt idx="8">
                  <c:v> S.A. de Putina</c:v>
                </c:pt>
                <c:pt idx="9">
                  <c:v> Melgar</c:v>
                </c:pt>
                <c:pt idx="10">
                  <c:v> Lampa</c:v>
                </c:pt>
                <c:pt idx="11">
                  <c:v> Carabaya</c:v>
                </c:pt>
                <c:pt idx="12">
                  <c:v> Sandia</c:v>
                </c:pt>
              </c:strCache>
            </c:strRef>
          </c:cat>
          <c:val>
            <c:numRef>
              <c:f>'3.4'!$M$24:$M$36</c:f>
              <c:numCache>
                <c:formatCode>0.0</c:formatCode>
                <c:ptCount val="13"/>
                <c:pt idx="0">
                  <c:v>135</c:v>
                </c:pt>
                <c:pt idx="1">
                  <c:v>127.3</c:v>
                </c:pt>
                <c:pt idx="2">
                  <c:v>33.799999999999997</c:v>
                </c:pt>
                <c:pt idx="3">
                  <c:v>22.4</c:v>
                </c:pt>
                <c:pt idx="4">
                  <c:v>22.2</c:v>
                </c:pt>
                <c:pt idx="5">
                  <c:v>20.5</c:v>
                </c:pt>
                <c:pt idx="6">
                  <c:v>19.7</c:v>
                </c:pt>
                <c:pt idx="7">
                  <c:v>11.4</c:v>
                </c:pt>
                <c:pt idx="8">
                  <c:v>11.3</c:v>
                </c:pt>
                <c:pt idx="9">
                  <c:v>10.4</c:v>
                </c:pt>
                <c:pt idx="10">
                  <c:v>7.1</c:v>
                </c:pt>
                <c:pt idx="11">
                  <c:v>6</c:v>
                </c:pt>
                <c:pt idx="12">
                  <c:v>4.3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130-4752-977A-D7AC0DC2188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-1830786112"/>
        <c:axId val="-1830783936"/>
      </c:barChart>
      <c:catAx>
        <c:axId val="-1830786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830783936"/>
        <c:crosses val="autoZero"/>
        <c:auto val="1"/>
        <c:lblAlgn val="ctr"/>
        <c:lblOffset val="100"/>
        <c:noMultiLvlLbl val="0"/>
      </c:catAx>
      <c:valAx>
        <c:axId val="-1830783936"/>
        <c:scaling>
          <c:orientation val="minMax"/>
        </c:scaling>
        <c:delete val="1"/>
        <c:axPos val="b"/>
        <c:numFmt formatCode="0.0" sourceLinked="1"/>
        <c:majorTickMark val="none"/>
        <c:minorTickMark val="none"/>
        <c:tickLblPos val="nextTo"/>
        <c:crossAx val="-1830786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s-PE" sz="900" b="1" i="0" baseline="0">
                <a:effectLst/>
                <a:latin typeface="Arial Narrow" panose="020B0606020202030204" pitchFamily="34" charset="0"/>
              </a:rPr>
              <a:t>PUNO: ESTRUCTURA POR EDAD Y SEXO DE LA POBLACIÓN, 2017</a:t>
            </a:r>
          </a:p>
          <a:p>
            <a:pPr algn="ctr">
              <a:defRPr/>
            </a:pPr>
            <a:r>
              <a:rPr lang="es-PE" sz="800" b="0" i="0" baseline="0">
                <a:effectLst/>
                <a:latin typeface="Arial Narrow" panose="020B0606020202030204" pitchFamily="34" charset="0"/>
              </a:rPr>
              <a:t>(Porcentaje)</a:t>
            </a:r>
            <a:endParaRPr lang="es-PE" sz="800" b="0">
              <a:effectLst/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20978992333812291"/>
          <c:y val="4.2046010242533745E-2"/>
        </c:manualLayout>
      </c:layout>
      <c:overlay val="0"/>
      <c:spPr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590551181102361E-2"/>
          <c:y val="0.14635584403054974"/>
          <c:w val="0.88346451828384209"/>
          <c:h val="0.67999775040105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'3.6'!$Q$145</c:f>
              <c:strCache>
                <c:ptCount val="1"/>
                <c:pt idx="0">
                  <c:v>Varones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Arial"/>
                    <a:cs typeface="Arial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'3.6'!$P$147:$P$163</c:f>
              <c:strCache>
                <c:ptCount val="17"/>
                <c:pt idx="0">
                  <c:v> 0-4</c:v>
                </c:pt>
                <c:pt idx="1">
                  <c:v> 5-9</c:v>
                </c:pt>
                <c:pt idx="2">
                  <c:v> 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 y +</c:v>
                </c:pt>
              </c:strCache>
            </c:strRef>
          </c:cat>
          <c:val>
            <c:numRef>
              <c:f>'3.6'!$Q$147:$Q$163</c:f>
              <c:numCache>
                <c:formatCode>0.0;0.0</c:formatCode>
                <c:ptCount val="17"/>
                <c:pt idx="0">
                  <c:v>-3.9</c:v>
                </c:pt>
                <c:pt idx="1">
                  <c:v>-4.3</c:v>
                </c:pt>
                <c:pt idx="2">
                  <c:v>-4.5</c:v>
                </c:pt>
                <c:pt idx="3">
                  <c:v>-4.4000000000000004</c:v>
                </c:pt>
                <c:pt idx="4">
                  <c:v>-4.3</c:v>
                </c:pt>
                <c:pt idx="5">
                  <c:v>-4</c:v>
                </c:pt>
                <c:pt idx="6">
                  <c:v>-3.7</c:v>
                </c:pt>
                <c:pt idx="7">
                  <c:v>-3.4</c:v>
                </c:pt>
                <c:pt idx="8">
                  <c:v>-3.2</c:v>
                </c:pt>
                <c:pt idx="9">
                  <c:v>-2.8</c:v>
                </c:pt>
                <c:pt idx="10">
                  <c:v>-2.6</c:v>
                </c:pt>
                <c:pt idx="11">
                  <c:v>-2.1</c:v>
                </c:pt>
                <c:pt idx="12">
                  <c:v>-1.8</c:v>
                </c:pt>
                <c:pt idx="13">
                  <c:v>-1.5</c:v>
                </c:pt>
                <c:pt idx="14">
                  <c:v>-1.2</c:v>
                </c:pt>
                <c:pt idx="15">
                  <c:v>-0.8</c:v>
                </c:pt>
                <c:pt idx="16">
                  <c:v>-1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2FA-4A51-B893-65E2FDF8985A}"/>
            </c:ext>
          </c:extLst>
        </c:ser>
        <c:ser>
          <c:idx val="1"/>
          <c:order val="1"/>
          <c:tx>
            <c:strRef>
              <c:f>'3.6'!$R$145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12700">
              <a:solidFill>
                <a:srgbClr val="5287C2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Arial"/>
                    <a:cs typeface="Arial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'3.6'!$P$147:$P$163</c:f>
              <c:strCache>
                <c:ptCount val="17"/>
                <c:pt idx="0">
                  <c:v> 0-4</c:v>
                </c:pt>
                <c:pt idx="1">
                  <c:v> 5-9</c:v>
                </c:pt>
                <c:pt idx="2">
                  <c:v> 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 y +</c:v>
                </c:pt>
              </c:strCache>
            </c:strRef>
          </c:cat>
          <c:val>
            <c:numRef>
              <c:f>'3.6'!$R$147:$R$163</c:f>
              <c:numCache>
                <c:formatCode>0.0</c:formatCode>
                <c:ptCount val="17"/>
                <c:pt idx="0">
                  <c:v>3.8</c:v>
                </c:pt>
                <c:pt idx="1">
                  <c:v>4.0999999999999996</c:v>
                </c:pt>
                <c:pt idx="2">
                  <c:v>4.4000000000000004</c:v>
                </c:pt>
                <c:pt idx="3">
                  <c:v>4.5</c:v>
                </c:pt>
                <c:pt idx="4">
                  <c:v>4.4000000000000004</c:v>
                </c:pt>
                <c:pt idx="5">
                  <c:v>4.0999999999999996</c:v>
                </c:pt>
                <c:pt idx="6">
                  <c:v>3.9</c:v>
                </c:pt>
                <c:pt idx="7">
                  <c:v>3.6</c:v>
                </c:pt>
                <c:pt idx="8">
                  <c:v>3.4</c:v>
                </c:pt>
                <c:pt idx="9">
                  <c:v>3</c:v>
                </c:pt>
                <c:pt idx="10">
                  <c:v>2.6</c:v>
                </c:pt>
                <c:pt idx="11">
                  <c:v>2.2000000000000002</c:v>
                </c:pt>
                <c:pt idx="12">
                  <c:v>1.9</c:v>
                </c:pt>
                <c:pt idx="13">
                  <c:v>1.6</c:v>
                </c:pt>
                <c:pt idx="14">
                  <c:v>1.3</c:v>
                </c:pt>
                <c:pt idx="15">
                  <c:v>0.9</c:v>
                </c:pt>
                <c:pt idx="16">
                  <c:v>1.1000000000000001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2FA-4A51-B893-65E2FDF89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-1830788832"/>
        <c:axId val="-1830788288"/>
      </c:barChart>
      <c:catAx>
        <c:axId val="-18307888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  <a:ea typeface="Arial"/>
                <a:cs typeface="Arial"/>
              </a:defRPr>
            </a:pPr>
            <a:endParaRPr lang="es-PE"/>
          </a:p>
        </c:txPr>
        <c:crossAx val="-183078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830788288"/>
        <c:scaling>
          <c:orientation val="minMax"/>
          <c:max val="10"/>
          <c:min val="-1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.0;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  <a:ea typeface="Arial"/>
                <a:cs typeface="Arial"/>
              </a:defRPr>
            </a:pPr>
            <a:endParaRPr lang="es-PE"/>
          </a:p>
        </c:txPr>
        <c:crossAx val="-18307888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es-PE"/>
          </a:p>
        </c:txPr>
      </c:legendEntry>
      <c:layout>
        <c:manualLayout>
          <c:xMode val="edge"/>
          <c:yMode val="edge"/>
          <c:x val="0.25766763706146417"/>
          <c:y val="0.87018739570742687"/>
          <c:w val="0.52887129984098225"/>
          <c:h val="5.8807351341860638E-2"/>
        </c:manualLayout>
      </c:layout>
      <c:overlay val="0"/>
      <c:txPr>
        <a:bodyPr/>
        <a:lstStyle/>
        <a:p>
          <a:pPr>
            <a:defRPr sz="800">
              <a:latin typeface="Arial Narrow" panose="020B0606020202030204" pitchFamily="34" charset="0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PE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PE" sz="900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PUNO: POBLACIÓN CENSADA POR ÁREA URBANA Y RURAL, 2007 -</a:t>
            </a:r>
            <a:r>
              <a:rPr lang="es-PE" sz="900" baseline="0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 </a:t>
            </a:r>
            <a:r>
              <a:rPr lang="es-PE" sz="900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2017</a:t>
            </a:r>
          </a:p>
        </c:rich>
      </c:tx>
      <c:layout>
        <c:manualLayout>
          <c:xMode val="edge"/>
          <c:yMode val="edge"/>
          <c:x val="0.21815509905230288"/>
          <c:y val="2.01258783982786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"/>
          <c:y val="0.11552031315798895"/>
          <c:w val="0.9871410403412173"/>
          <c:h val="0.6777716069365534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'3.7'!$C$3:$E$3</c:f>
              <c:strCache>
                <c:ptCount val="3"/>
                <c:pt idx="0">
                  <c:v>2007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0"/>
              <c:layout>
                <c:manualLayout>
                  <c:x val="0"/>
                  <c:y val="-1.54564019930239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697-4783-B8A8-F28896F27FB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9347634615452662E-17"/>
                  <c:y val="-2.31846029895358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697-4783-B8A8-F28896F27FB7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4367818209168747E-3"/>
                  <c:y val="-1.5456401993023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697-4783-B8A8-F28896F27FB7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'3.7'!$C$4:$I$4</c:f>
              <c:strCache>
                <c:ptCount val="7"/>
                <c:pt idx="0">
                  <c:v>Total</c:v>
                </c:pt>
                <c:pt idx="1">
                  <c:v>Urbana</c:v>
                </c:pt>
                <c:pt idx="2">
                  <c:v>Rural</c:v>
                </c:pt>
                <c:pt idx="4">
                  <c:v>Total</c:v>
                </c:pt>
                <c:pt idx="5">
                  <c:v>Urbana</c:v>
                </c:pt>
                <c:pt idx="6">
                  <c:v>Rural</c:v>
                </c:pt>
              </c:strCache>
            </c:strRef>
          </c:cat>
          <c:val>
            <c:numRef>
              <c:f>'3.7'!$C$6:$E$6</c:f>
              <c:numCache>
                <c:formatCode>#\ ###\ ###</c:formatCode>
                <c:ptCount val="3"/>
                <c:pt idx="0">
                  <c:v>1268441</c:v>
                </c:pt>
                <c:pt idx="1">
                  <c:v>629891</c:v>
                </c:pt>
                <c:pt idx="2">
                  <c:v>638550</c:v>
                </c:pt>
              </c:numCache>
            </c:numRef>
          </c:val>
          <c:shape val="cylinder"/>
          <c:extLst xmlns:c16r2="http://schemas.microsoft.com/office/drawing/2015/06/chart">
            <c:ext xmlns:c16="http://schemas.microsoft.com/office/drawing/2014/chart" uri="{C3380CC4-5D6E-409C-BE32-E72D297353CC}">
              <c16:uniqueId val="{00000000-65E5-41C6-8ACA-3F5B62985680}"/>
            </c:ext>
          </c:extLst>
        </c:ser>
        <c:ser>
          <c:idx val="1"/>
          <c:order val="1"/>
          <c:tx>
            <c:strRef>
              <c:f>'3.7'!$G$3:$I$3</c:f>
              <c:strCache>
                <c:ptCount val="3"/>
                <c:pt idx="0">
                  <c:v>2017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65E5-41C6-8ACA-3F5B62985680}"/>
              </c:ext>
            </c:extLst>
          </c:dPt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65E5-41C6-8ACA-3F5B62985680}"/>
              </c:ext>
            </c:extLst>
          </c:dPt>
          <c:dPt>
            <c:idx val="2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65E5-41C6-8ACA-3F5B62985680}"/>
              </c:ext>
            </c:extLst>
          </c:dPt>
          <c:dPt>
            <c:idx val="4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8-65E5-41C6-8ACA-3F5B62985680}"/>
              </c:ext>
            </c:extLst>
          </c:dPt>
          <c:dPt>
            <c:idx val="5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A-65E5-41C6-8ACA-3F5B62985680}"/>
              </c:ext>
            </c:extLst>
          </c:dPt>
          <c:dPt>
            <c:idx val="6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C-65E5-41C6-8ACA-3F5B62985680}"/>
              </c:ext>
            </c:extLst>
          </c:dPt>
          <c:dLbls>
            <c:dLbl>
              <c:idx val="0"/>
              <c:layout>
                <c:manualLayout>
                  <c:x val="2.9241381851002494E-2"/>
                  <c:y val="-1.54564019930239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5E5-41C6-8ACA-3F5B62985680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2183909104584374E-2"/>
                  <c:y val="-1.54564019930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65E5-41C6-8ACA-3F5B62985680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4620690925501247E-2"/>
                  <c:y val="-2.31846029895359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65E5-41C6-8ACA-3F5B62985680}"/>
                </c:ex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'3.7'!$C$4:$I$4</c:f>
              <c:strCache>
                <c:ptCount val="7"/>
                <c:pt idx="0">
                  <c:v>Total</c:v>
                </c:pt>
                <c:pt idx="1">
                  <c:v>Urbana</c:v>
                </c:pt>
                <c:pt idx="2">
                  <c:v>Rural</c:v>
                </c:pt>
                <c:pt idx="4">
                  <c:v>Total</c:v>
                </c:pt>
                <c:pt idx="5">
                  <c:v>Urbana</c:v>
                </c:pt>
                <c:pt idx="6">
                  <c:v>Rural</c:v>
                </c:pt>
              </c:strCache>
            </c:strRef>
          </c:cat>
          <c:val>
            <c:numRef>
              <c:f>'3.7'!$G$6:$I$6</c:f>
              <c:numCache>
                <c:formatCode>#\ ###\ ###</c:formatCode>
                <c:ptCount val="3"/>
                <c:pt idx="0">
                  <c:v>1172697</c:v>
                </c:pt>
                <c:pt idx="1">
                  <c:v>630648</c:v>
                </c:pt>
                <c:pt idx="2">
                  <c:v>542049</c:v>
                </c:pt>
              </c:numCache>
            </c:numRef>
          </c:val>
          <c:shape val="cylinder"/>
          <c:extLst xmlns:c16r2="http://schemas.microsoft.com/office/drawing/2015/06/chart">
            <c:ext xmlns:c16="http://schemas.microsoft.com/office/drawing/2014/chart" uri="{C3380CC4-5D6E-409C-BE32-E72D297353CC}">
              <c16:uniqueId val="{0000000D-65E5-41C6-8ACA-3F5B6298568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-1830787200"/>
        <c:axId val="-1830785568"/>
        <c:axId val="0"/>
      </c:bar3DChart>
      <c:catAx>
        <c:axId val="-18307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830785568"/>
        <c:crosses val="autoZero"/>
        <c:auto val="1"/>
        <c:lblAlgn val="ctr"/>
        <c:lblOffset val="100"/>
        <c:noMultiLvlLbl val="0"/>
      </c:catAx>
      <c:valAx>
        <c:axId val="-1830785568"/>
        <c:scaling>
          <c:orientation val="minMax"/>
        </c:scaling>
        <c:delete val="1"/>
        <c:axPos val="l"/>
        <c:numFmt formatCode="#\ ###\ ###" sourceLinked="1"/>
        <c:majorTickMark val="none"/>
        <c:minorTickMark val="none"/>
        <c:tickLblPos val="nextTo"/>
        <c:crossAx val="-1830787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35706915017336"/>
          <c:y val="0.19311210470974849"/>
          <c:w val="0.16449159905076796"/>
          <c:h val="6.5207152297892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900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PUNO: POBLACIÓN CENSADA EN EDAD DE TRABAJAR POR GRANDES GRUPOS DE EDAD Y ÁREA URBANA Y RURAL, 2017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PE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425064282111622"/>
          <c:y val="0.14564273076647585"/>
          <c:w val="0.7791568855747959"/>
          <c:h val="0.5661209993962658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'3.11'!$N$137:$N$138</c:f>
              <c:strCache>
                <c:ptCount val="2"/>
                <c:pt idx="0">
                  <c:v>Total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'3.11'!$A$7:$A$10</c:f>
              <c:strCache>
                <c:ptCount val="4"/>
                <c:pt idx="0">
                  <c:v>14 - 29</c:v>
                </c:pt>
                <c:pt idx="1">
                  <c:v>30 - 44</c:v>
                </c:pt>
                <c:pt idx="2">
                  <c:v>45 -64</c:v>
                </c:pt>
                <c:pt idx="3">
                  <c:v>65 y más</c:v>
                </c:pt>
              </c:strCache>
            </c:strRef>
          </c:cat>
          <c:val>
            <c:numRef>
              <c:f>'3.11'!$B$7:$B$10</c:f>
              <c:numCache>
                <c:formatCode>###\ ###\ ##0</c:formatCode>
                <c:ptCount val="4"/>
                <c:pt idx="0">
                  <c:v>322819</c:v>
                </c:pt>
                <c:pt idx="1">
                  <c:v>248642</c:v>
                </c:pt>
                <c:pt idx="2">
                  <c:v>221037</c:v>
                </c:pt>
                <c:pt idx="3">
                  <c:v>109538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E4E-4266-AE3D-8B3B37899658}"/>
            </c:ext>
          </c:extLst>
        </c:ser>
        <c:ser>
          <c:idx val="1"/>
          <c:order val="1"/>
          <c:tx>
            <c:strRef>
              <c:f>'3.11'!$O$137:$O$138</c:f>
              <c:strCache>
                <c:ptCount val="2"/>
                <c:pt idx="0">
                  <c:v>Urbana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'3.11'!$A$7:$A$10</c:f>
              <c:strCache>
                <c:ptCount val="4"/>
                <c:pt idx="0">
                  <c:v>14 - 29</c:v>
                </c:pt>
                <c:pt idx="1">
                  <c:v>30 - 44</c:v>
                </c:pt>
                <c:pt idx="2">
                  <c:v>45 -64</c:v>
                </c:pt>
                <c:pt idx="3">
                  <c:v>65 y más</c:v>
                </c:pt>
              </c:strCache>
            </c:strRef>
          </c:cat>
          <c:val>
            <c:numRef>
              <c:f>'3.11'!$C$7:$C$10</c:f>
              <c:numCache>
                <c:formatCode>###\ ###\ ##0</c:formatCode>
                <c:ptCount val="4"/>
                <c:pt idx="0">
                  <c:v>190185</c:v>
                </c:pt>
                <c:pt idx="1">
                  <c:v>148507</c:v>
                </c:pt>
                <c:pt idx="2">
                  <c:v>105315</c:v>
                </c:pt>
                <c:pt idx="3">
                  <c:v>33802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E4E-4266-AE3D-8B3B37899658}"/>
            </c:ext>
          </c:extLst>
        </c:ser>
        <c:ser>
          <c:idx val="2"/>
          <c:order val="2"/>
          <c:tx>
            <c:strRef>
              <c:f>'3.11'!$P$137:$P$138</c:f>
              <c:strCache>
                <c:ptCount val="2"/>
                <c:pt idx="0">
                  <c:v>Rural</c:v>
                </c:pt>
              </c:strCache>
            </c:strRef>
          </c:tx>
          <c:spPr>
            <a:pattFill prst="wdDnDiag">
              <a:fgClr>
                <a:schemeClr val="accent2"/>
              </a:fgClr>
              <a:bgClr>
                <a:schemeClr val="bg1"/>
              </a:bgClr>
            </a:patt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'3.11'!$A$7:$A$10</c:f>
              <c:strCache>
                <c:ptCount val="4"/>
                <c:pt idx="0">
                  <c:v>14 - 29</c:v>
                </c:pt>
                <c:pt idx="1">
                  <c:v>30 - 44</c:v>
                </c:pt>
                <c:pt idx="2">
                  <c:v>45 -64</c:v>
                </c:pt>
                <c:pt idx="3">
                  <c:v>65 y más</c:v>
                </c:pt>
              </c:strCache>
            </c:strRef>
          </c:cat>
          <c:val>
            <c:numRef>
              <c:f>'3.11'!$D$7:$D$10</c:f>
              <c:numCache>
                <c:formatCode>###\ ###\ ##0</c:formatCode>
                <c:ptCount val="4"/>
                <c:pt idx="0">
                  <c:v>132634</c:v>
                </c:pt>
                <c:pt idx="1">
                  <c:v>100135</c:v>
                </c:pt>
                <c:pt idx="2">
                  <c:v>115722</c:v>
                </c:pt>
                <c:pt idx="3">
                  <c:v>75736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E4E-4266-AE3D-8B3B37899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830798624"/>
        <c:axId val="-1830794272"/>
        <c:axId val="0"/>
      </c:bar3DChart>
      <c:catAx>
        <c:axId val="-18307986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s-PE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Grupos de Edad</a:t>
                </a:r>
              </a:p>
            </c:rich>
          </c:tx>
          <c:layout>
            <c:manualLayout>
              <c:xMode val="edge"/>
              <c:yMode val="edge"/>
              <c:x val="0.41059722713074864"/>
              <c:y val="0.791406216212943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s-P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830794272"/>
        <c:crosses val="autoZero"/>
        <c:auto val="1"/>
        <c:lblAlgn val="ctr"/>
        <c:lblOffset val="100"/>
        <c:noMultiLvlLbl val="0"/>
      </c:catAx>
      <c:valAx>
        <c:axId val="-1830794272"/>
        <c:scaling>
          <c:orientation val="minMax"/>
        </c:scaling>
        <c:delete val="1"/>
        <c:axPos val="l"/>
        <c:numFmt formatCode="###\ ###\ ##0" sourceLinked="1"/>
        <c:majorTickMark val="none"/>
        <c:minorTickMark val="none"/>
        <c:tickLblPos val="nextTo"/>
        <c:crossAx val="-1830798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5553350494444058"/>
          <c:y val="0.85326907341511149"/>
          <c:w val="0.25692962513852458"/>
          <c:h val="6.54500211942825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cap="none" spc="0" normalizeH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j-ea"/>
                <a:cs typeface="+mj-cs"/>
              </a:defRPr>
            </a:pPr>
            <a:r>
              <a:rPr lang="es-PE" sz="900" b="1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PUNO:POBLACIÓN CENSADA Y POBLACIÓN CENSADA EN EDAD ESCOLAR, 2007 y 2017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cap="none" spc="0" normalizeH="0" baseline="0">
              <a:solidFill>
                <a:sysClr val="windowText" lastClr="000000"/>
              </a:solidFill>
              <a:latin typeface="Arial Narrow" panose="020B0606020202030204" pitchFamily="34" charset="0"/>
              <a:ea typeface="+mj-ea"/>
              <a:cs typeface="+mj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1.8420290381550807E-2"/>
          <c:y val="0.11915428015140074"/>
          <c:w val="0.89956779979065615"/>
          <c:h val="0.619888225758626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'3.12'!$K$42</c:f>
              <c:strCache>
                <c:ptCount val="1"/>
                <c:pt idx="0">
                  <c:v>Población Censada</c:v>
                </c:pt>
              </c:strCache>
            </c:strRef>
          </c:tx>
          <c:spPr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0">
                  <a:schemeClr val="accent1">
                    <a:lumMod val="75000"/>
                  </a:schemeClr>
                </a:gs>
                <a:gs pos="100000">
                  <a:schemeClr val="accent1">
                    <a:lumMod val="40000"/>
                    <a:lumOff val="60000"/>
                  </a:schemeClr>
                </a:gs>
              </a:gsLst>
              <a:lin ang="5400000" scaled="1"/>
            </a:gradFill>
            <a:ln>
              <a:noFill/>
            </a:ln>
            <a:effectLst/>
          </c:spPr>
          <c:invertIfNegative val="0"/>
          <c:dLbls>
            <c:numFmt formatCode="###\ ###\ 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'3.12'!$L$41:$R$41</c:f>
              <c:strCache>
                <c:ptCount val="7"/>
                <c:pt idx="0">
                  <c:v>Total</c:v>
                </c:pt>
                <c:pt idx="1">
                  <c:v>Urbana</c:v>
                </c:pt>
                <c:pt idx="2">
                  <c:v>Rural</c:v>
                </c:pt>
                <c:pt idx="4">
                  <c:v>Total</c:v>
                </c:pt>
                <c:pt idx="5">
                  <c:v>Urbana</c:v>
                </c:pt>
                <c:pt idx="6">
                  <c:v>Rural</c:v>
                </c:pt>
              </c:strCache>
            </c:strRef>
          </c:cat>
          <c:val>
            <c:numRef>
              <c:f>'3.12'!$L$42:$R$42</c:f>
              <c:numCache>
                <c:formatCode>General</c:formatCode>
                <c:ptCount val="7"/>
                <c:pt idx="0">
                  <c:v>1268441</c:v>
                </c:pt>
                <c:pt idx="1">
                  <c:v>629891</c:v>
                </c:pt>
                <c:pt idx="2">
                  <c:v>638550</c:v>
                </c:pt>
                <c:pt idx="4">
                  <c:v>1172697</c:v>
                </c:pt>
                <c:pt idx="5">
                  <c:v>630648</c:v>
                </c:pt>
                <c:pt idx="6">
                  <c:v>542049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BB1-485E-A966-E80BB7C26D02}"/>
            </c:ext>
          </c:extLst>
        </c:ser>
        <c:ser>
          <c:idx val="1"/>
          <c:order val="1"/>
          <c:tx>
            <c:strRef>
              <c:f>'3.12'!$K$43</c:f>
              <c:strCache>
                <c:ptCount val="1"/>
                <c:pt idx="0">
                  <c:v>Población Censada  en Edad Escolar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1.0956041428674663E-2"/>
                  <c:y val="8.893423523385327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3450-4169-BF08-687E2E56EABD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7529666285879444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3450-4169-BF08-687E2E56EABD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97208745716143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3450-4169-BF08-687E2E56EABD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0956041428674703E-2"/>
                  <c:y val="-8.152210721402640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3450-4169-BF08-687E2E56EABD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3147249714409644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3450-4169-BF08-687E2E56EABD}"/>
                </c:ext>
                <c:ext xmlns:c15="http://schemas.microsoft.com/office/drawing/2012/chart" uri="{CE6537A1-D6FC-4f65-9D91-7224C49458BB}"/>
              </c:extLst>
            </c:dLbl>
            <c:numFmt formatCode="###\ ###\ 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'3.12'!$L$41:$R$41</c:f>
              <c:strCache>
                <c:ptCount val="7"/>
                <c:pt idx="0">
                  <c:v>Total</c:v>
                </c:pt>
                <c:pt idx="1">
                  <c:v>Urbana</c:v>
                </c:pt>
                <c:pt idx="2">
                  <c:v>Rural</c:v>
                </c:pt>
                <c:pt idx="4">
                  <c:v>Total</c:v>
                </c:pt>
                <c:pt idx="5">
                  <c:v>Urbana</c:v>
                </c:pt>
                <c:pt idx="6">
                  <c:v>Rural</c:v>
                </c:pt>
              </c:strCache>
            </c:strRef>
          </c:cat>
          <c:val>
            <c:numRef>
              <c:f>'3.12'!$L$43:$R$43</c:f>
              <c:numCache>
                <c:formatCode>#,##0</c:formatCode>
                <c:ptCount val="7"/>
                <c:pt idx="0" formatCode="General">
                  <c:v>580024</c:v>
                </c:pt>
                <c:pt idx="1">
                  <c:v>295404</c:v>
                </c:pt>
                <c:pt idx="2">
                  <c:v>284620</c:v>
                </c:pt>
                <c:pt idx="4">
                  <c:v>448109</c:v>
                </c:pt>
                <c:pt idx="5">
                  <c:v>279070</c:v>
                </c:pt>
                <c:pt idx="6">
                  <c:v>169039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BB1-485E-A966-E80BB7C26D0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99"/>
        <c:axId val="-1635034624"/>
        <c:axId val="-1635037888"/>
      </c:barChart>
      <c:catAx>
        <c:axId val="-1635034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normalizeH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s-PE"/>
          </a:p>
        </c:txPr>
        <c:crossAx val="-1635037888"/>
        <c:crosses val="autoZero"/>
        <c:auto val="1"/>
        <c:lblAlgn val="ctr"/>
        <c:lblOffset val="100"/>
        <c:noMultiLvlLbl val="0"/>
      </c:catAx>
      <c:valAx>
        <c:axId val="-163503788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-1635034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1235275554794097"/>
          <c:y val="8.5954938353519181E-2"/>
          <c:w val="0.57529431636803263"/>
          <c:h val="7.5038786180740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 Narrow" pitchFamily="34" charset="0"/>
                <a:ea typeface="+mn-ea"/>
                <a:cs typeface="+mn-cs"/>
              </a:defRPr>
            </a:pPr>
            <a:r>
              <a:rPr lang="es-PE" sz="900"/>
              <a:t>PUNO:</a:t>
            </a:r>
            <a:r>
              <a:rPr lang="es-PE" sz="900" baseline="0"/>
              <a:t> </a:t>
            </a:r>
            <a:r>
              <a:rPr lang="es-PE" sz="900"/>
              <a:t>POBLACIÓN CENSADA EN EDAD ESCOLAR POR SEXO, 2007 Y 2017</a:t>
            </a:r>
          </a:p>
        </c:rich>
      </c:tx>
      <c:layout>
        <c:manualLayout>
          <c:xMode val="edge"/>
          <c:yMode val="edge"/>
          <c:x val="0.19572021874828896"/>
          <c:y val="1.24418918699675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Arial Narrow" pitchFamily="34" charset="0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4.8002906841094831E-2"/>
          <c:y val="0.12369327852385373"/>
          <c:w val="0.89956779979065615"/>
          <c:h val="0.619888225758626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'3.13'!$J$41</c:f>
              <c:strCache>
                <c:ptCount val="1"/>
                <c:pt idx="0">
                  <c:v>Población Censada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numFmt formatCode="###\ ###\ 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 Narrow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'3.13'!$K$40:$Q$40</c:f>
              <c:strCache>
                <c:ptCount val="7"/>
                <c:pt idx="0">
                  <c:v>Total</c:v>
                </c:pt>
                <c:pt idx="1">
                  <c:v>Hombres</c:v>
                </c:pt>
                <c:pt idx="2">
                  <c:v>Mujeres</c:v>
                </c:pt>
                <c:pt idx="4">
                  <c:v>Total</c:v>
                </c:pt>
                <c:pt idx="5">
                  <c:v>Hombres</c:v>
                </c:pt>
                <c:pt idx="6">
                  <c:v>Mujeres</c:v>
                </c:pt>
              </c:strCache>
            </c:strRef>
          </c:cat>
          <c:val>
            <c:numRef>
              <c:f>'3.13'!$K$41:$Q$41</c:f>
              <c:numCache>
                <c:formatCode>General</c:formatCode>
                <c:ptCount val="7"/>
                <c:pt idx="0">
                  <c:v>1268441</c:v>
                </c:pt>
                <c:pt idx="1">
                  <c:v>633332</c:v>
                </c:pt>
                <c:pt idx="2">
                  <c:v>635109</c:v>
                </c:pt>
                <c:pt idx="4">
                  <c:v>1172697</c:v>
                </c:pt>
                <c:pt idx="5">
                  <c:v>578383</c:v>
                </c:pt>
                <c:pt idx="6">
                  <c:v>594314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26A-4159-81E4-7EA93B6964E4}"/>
            </c:ext>
          </c:extLst>
        </c:ser>
        <c:ser>
          <c:idx val="1"/>
          <c:order val="1"/>
          <c:tx>
            <c:strRef>
              <c:f>'3.13'!$J$42</c:f>
              <c:strCache>
                <c:ptCount val="1"/>
                <c:pt idx="0">
                  <c:v>Población Censada  en Edad Escolar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numFmt formatCode="###\ ###\ 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 Narrow" pitchFamily="34" charset="0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'3.13'!$K$40:$Q$40</c:f>
              <c:strCache>
                <c:ptCount val="7"/>
                <c:pt idx="0">
                  <c:v>Total</c:v>
                </c:pt>
                <c:pt idx="1">
                  <c:v>Hombres</c:v>
                </c:pt>
                <c:pt idx="2">
                  <c:v>Mujeres</c:v>
                </c:pt>
                <c:pt idx="4">
                  <c:v>Total</c:v>
                </c:pt>
                <c:pt idx="5">
                  <c:v>Hombres</c:v>
                </c:pt>
                <c:pt idx="6">
                  <c:v>Mujeres</c:v>
                </c:pt>
              </c:strCache>
            </c:strRef>
          </c:cat>
          <c:val>
            <c:numRef>
              <c:f>'3.13'!$K$42:$Q$42</c:f>
              <c:numCache>
                <c:formatCode>General</c:formatCode>
                <c:ptCount val="7"/>
                <c:pt idx="0">
                  <c:v>580024</c:v>
                </c:pt>
                <c:pt idx="1">
                  <c:v>294598</c:v>
                </c:pt>
                <c:pt idx="2">
                  <c:v>285426</c:v>
                </c:pt>
                <c:pt idx="4">
                  <c:v>448109</c:v>
                </c:pt>
                <c:pt idx="5">
                  <c:v>225581</c:v>
                </c:pt>
                <c:pt idx="6">
                  <c:v>222528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26A-4159-81E4-7EA93B6964E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8"/>
        <c:overlap val="63"/>
        <c:axId val="-1635036800"/>
        <c:axId val="-1635025920"/>
      </c:barChart>
      <c:catAx>
        <c:axId val="-1635036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Narrow" pitchFamily="34" charset="0"/>
                <a:ea typeface="+mn-ea"/>
                <a:cs typeface="+mn-cs"/>
              </a:defRPr>
            </a:pPr>
            <a:endParaRPr lang="es-PE"/>
          </a:p>
        </c:txPr>
        <c:crossAx val="-1635025920"/>
        <c:crosses val="autoZero"/>
        <c:auto val="1"/>
        <c:lblAlgn val="ctr"/>
        <c:lblOffset val="100"/>
        <c:noMultiLvlLbl val="0"/>
      </c:catAx>
      <c:valAx>
        <c:axId val="-16350259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-1635036800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66535279395331048"/>
          <c:y val="0.19496493256740238"/>
          <c:w val="0.33030242514674085"/>
          <c:h val="0.1013260800170248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 Narrow" pitchFamily="34" charset="0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600">
          <a:latin typeface="Arial Narrow" pitchFamily="34" charset="0"/>
        </a:defRPr>
      </a:pPr>
      <a:endParaRPr lang="es-PE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34636</xdr:colOff>
      <xdr:row>20</xdr:row>
      <xdr:rowOff>39689</xdr:rowOff>
    </xdr:from>
    <xdr:to>
      <xdr:col>6</xdr:col>
      <xdr:colOff>969819</xdr:colOff>
      <xdr:row>38</xdr:row>
      <xdr:rowOff>95252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0.09557</cdr:x>
      <cdr:y>0.92903</cdr:y>
    </cdr:from>
    <cdr:to>
      <cdr:x>0.8452</cdr:x>
      <cdr:y>0.98672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526020" y="2775630"/>
          <a:ext cx="4125862" cy="1723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700" b="1">
              <a:solidFill>
                <a:sysClr val="windowText" lastClr="000000"/>
              </a:solidFill>
              <a:latin typeface="Arial Narrow" panose="020B0606020202030204" pitchFamily="34" charset="0"/>
            </a:rPr>
            <a:t>Fuente: INEI - Censos Nacionales 2017: XII de Población, VII de Vivienda y III de Comunidades Indígenas.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119064</xdr:colOff>
      <xdr:row>40</xdr:row>
      <xdr:rowOff>159377</xdr:rowOff>
    </xdr:from>
    <xdr:to>
      <xdr:col>8</xdr:col>
      <xdr:colOff>28576</xdr:colOff>
      <xdr:row>57</xdr:row>
      <xdr:rowOff>107157</xdr:rowOff>
    </xdr:to>
    <xdr:graphicFrame macro="">
      <xdr:nvGraphicFramePr>
        <xdr:cNvPr id="4" name="1 Gráfico">
          <a:extLst>
            <a:ext uri="{FF2B5EF4-FFF2-40B4-BE49-F238E27FC236}">
              <a16:creationId xmlns:a16="http://schemas.microsoft.com/office/drawing/2014/main" xmlns="" id="{00000000-0008-0000-0B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0.04619</cdr:x>
      <cdr:y>0.90419</cdr:y>
    </cdr:from>
    <cdr:to>
      <cdr:x>0.97234</cdr:x>
      <cdr:y>0.95561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66700" y="2544053"/>
          <a:ext cx="5347813" cy="144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700" b="1">
              <a:latin typeface="Arial Narrow" panose="020B0606020202030204" pitchFamily="34" charset="0"/>
            </a:rPr>
            <a:t>Fuente:</a:t>
          </a:r>
          <a:r>
            <a:rPr lang="es-ES" sz="700" b="1" baseline="0">
              <a:latin typeface="Arial Narrow" panose="020B0606020202030204" pitchFamily="34" charset="0"/>
            </a:rPr>
            <a:t> Instituto Nacional de Estadística e Informática - Censos Nacionales de Población y Vivienda,  2007 y 2017.</a:t>
          </a:r>
          <a:endParaRPr lang="es-ES" sz="700" b="1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0.4679</cdr:x>
      <cdr:y>0.52741</cdr:y>
    </cdr:from>
    <cdr:to>
      <cdr:x>0.49514</cdr:x>
      <cdr:y>0.62193</cdr:y>
    </cdr:to>
    <cdr:sp macro="" textlink="">
      <cdr:nvSpPr>
        <cdr:cNvPr id="4" name="Abrir llave 3"/>
        <cdr:cNvSpPr/>
      </cdr:nvSpPr>
      <cdr:spPr bwMode="auto">
        <a:xfrm xmlns:a="http://schemas.openxmlformats.org/drawingml/2006/main">
          <a:off x="2161542" y="1788178"/>
          <a:ext cx="125836" cy="320467"/>
        </a:xfrm>
        <a:prstGeom xmlns:a="http://schemas.openxmlformats.org/drawingml/2006/main" prst="leftBrace">
          <a:avLst/>
        </a:prstGeom>
        <a:ln xmlns:a="http://schemas.openxmlformats.org/drawingml/2006/main" w="12700">
          <a:headEnd type="none" w="med" len="med"/>
          <a:tailEnd type="none" w="med" len="med"/>
        </a:ln>
        <a:scene3d xmlns:a="http://schemas.openxmlformats.org/drawingml/2006/main">
          <a:camera prst="orthographicFront">
            <a:rot lat="0" lon="5400000" rev="0"/>
          </a:camera>
          <a:lightRig rig="threePt" dir="t"/>
        </a:scene3d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es-PE"/>
        </a:p>
      </cdr:txBody>
    </cdr:sp>
  </cdr:relSizeAnchor>
  <cdr:relSizeAnchor xmlns:cdr="http://schemas.openxmlformats.org/drawingml/2006/chartDrawing">
    <cdr:from>
      <cdr:x>0.65037</cdr:x>
      <cdr:y>0.85235</cdr:y>
    </cdr:from>
    <cdr:to>
      <cdr:x>0.78717</cdr:x>
      <cdr:y>0.90224</cdr:y>
    </cdr:to>
    <cdr:sp macro="" textlink="">
      <cdr:nvSpPr>
        <cdr:cNvPr id="10" name="CuadroTexto 6"/>
        <cdr:cNvSpPr txBox="1"/>
      </cdr:nvSpPr>
      <cdr:spPr>
        <a:xfrm xmlns:a="http://schemas.openxmlformats.org/drawingml/2006/main">
          <a:off x="3383727" y="2385006"/>
          <a:ext cx="711735" cy="13959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PE" sz="800" b="1">
              <a:latin typeface="Arial Narrow" panose="020B0606020202030204" pitchFamily="34" charset="0"/>
            </a:rPr>
            <a:t>2017</a:t>
          </a:r>
        </a:p>
      </cdr:txBody>
    </cdr:sp>
  </cdr:relSizeAnchor>
  <cdr:relSizeAnchor xmlns:cdr="http://schemas.openxmlformats.org/drawingml/2006/chartDrawing">
    <cdr:from>
      <cdr:x>0.15292</cdr:x>
      <cdr:y>0.8577</cdr:y>
    </cdr:from>
    <cdr:to>
      <cdr:x>0.26704</cdr:x>
      <cdr:y>0.91226</cdr:y>
    </cdr:to>
    <cdr:sp macro="" textlink="">
      <cdr:nvSpPr>
        <cdr:cNvPr id="7" name="CuadroTexto 6"/>
        <cdr:cNvSpPr txBox="1"/>
      </cdr:nvSpPr>
      <cdr:spPr>
        <a:xfrm xmlns:a="http://schemas.openxmlformats.org/drawingml/2006/main">
          <a:off x="795586" y="2399969"/>
          <a:ext cx="593737" cy="152666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PE" sz="800" b="1">
              <a:latin typeface="Arial Narrow" panose="020B0606020202030204" pitchFamily="34" charset="0"/>
            </a:rPr>
            <a:t>2007</a:t>
          </a:r>
        </a:p>
      </cdr:txBody>
    </cdr:sp>
  </cdr:relSizeAnchor>
  <cdr:relSizeAnchor xmlns:cdr="http://schemas.openxmlformats.org/drawingml/2006/chartDrawing">
    <cdr:from>
      <cdr:x>0.03678</cdr:x>
      <cdr:y>0.81994</cdr:y>
    </cdr:from>
    <cdr:to>
      <cdr:x>0.38804</cdr:x>
      <cdr:y>0.85949</cdr:y>
    </cdr:to>
    <cdr:sp macro="" textlink="">
      <cdr:nvSpPr>
        <cdr:cNvPr id="3" name="Abrir llave 2"/>
        <cdr:cNvSpPr/>
      </cdr:nvSpPr>
      <cdr:spPr bwMode="auto">
        <a:xfrm xmlns:a="http://schemas.openxmlformats.org/drawingml/2006/main" rot="16200000">
          <a:off x="1049786" y="1435888"/>
          <a:ext cx="110667" cy="1827515"/>
        </a:xfrm>
        <a:prstGeom xmlns:a="http://schemas.openxmlformats.org/drawingml/2006/main" prst="leftBrac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70C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0.54527</cdr:x>
      <cdr:y>0.81653</cdr:y>
    </cdr:from>
    <cdr:to>
      <cdr:x>0.89653</cdr:x>
      <cdr:y>0.85609</cdr:y>
    </cdr:to>
    <cdr:sp macro="" textlink="">
      <cdr:nvSpPr>
        <cdr:cNvPr id="9" name="Abrir llave 8"/>
        <cdr:cNvSpPr/>
      </cdr:nvSpPr>
      <cdr:spPr bwMode="auto">
        <a:xfrm xmlns:a="http://schemas.openxmlformats.org/drawingml/2006/main" rot="16200000">
          <a:off x="3695331" y="1426361"/>
          <a:ext cx="110694" cy="1827515"/>
        </a:xfrm>
        <a:prstGeom xmlns:a="http://schemas.openxmlformats.org/drawingml/2006/main" prst="leftBrac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70C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s-ES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61270</xdr:rowOff>
    </xdr:from>
    <xdr:to>
      <xdr:col>8</xdr:col>
      <xdr:colOff>6421</xdr:colOff>
      <xdr:row>59</xdr:row>
      <xdr:rowOff>133349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GrpSpPr/>
      </xdr:nvGrpSpPr>
      <xdr:grpSpPr>
        <a:xfrm>
          <a:off x="0" y="5404795"/>
          <a:ext cx="5626171" cy="3196279"/>
          <a:chOff x="158102" y="5554870"/>
          <a:chExt cx="5547486" cy="3265343"/>
        </a:xfrm>
      </xdr:grpSpPr>
      <xdr:graphicFrame macro="">
        <xdr:nvGraphicFramePr>
          <xdr:cNvPr id="3" name="1 Gráfico">
            <a:extLst>
              <a:ext uri="{FF2B5EF4-FFF2-40B4-BE49-F238E27FC236}">
                <a16:creationId xmlns:a16="http://schemas.microsoft.com/office/drawing/2014/main" xmlns="" id="{00000000-0008-0000-0C00-000003000000}"/>
              </a:ext>
            </a:extLst>
          </xdr:cNvPr>
          <xdr:cNvGraphicFramePr>
            <a:graphicFrameLocks/>
          </xdr:cNvGraphicFramePr>
        </xdr:nvGraphicFramePr>
        <xdr:xfrm>
          <a:off x="158102" y="5554870"/>
          <a:ext cx="5547486" cy="326534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xmlns="" id="{00000000-0008-0000-0C00-000006000000}"/>
              </a:ext>
            </a:extLst>
          </xdr:cNvPr>
          <xdr:cNvSpPr txBox="1"/>
        </xdr:nvSpPr>
        <xdr:spPr>
          <a:xfrm>
            <a:off x="1318977" y="8263744"/>
            <a:ext cx="467876" cy="226631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indent="0" algn="ctr"/>
            <a:r>
              <a:rPr lang="es-PE" sz="800" b="1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rPr>
              <a:t>2007</a:t>
            </a:r>
          </a:p>
        </xdr:txBody>
      </xdr:sp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0.03169</cdr:x>
      <cdr:y>0.90714</cdr:y>
    </cdr:from>
    <cdr:to>
      <cdr:x>0.97025</cdr:x>
      <cdr:y>0.98328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75273" y="2900140"/>
          <a:ext cx="5191125" cy="24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700" b="1">
              <a:latin typeface="Arial Narrow" panose="020B0606020202030204" pitchFamily="34" charset="0"/>
            </a:rPr>
            <a:t>Fuente:</a:t>
          </a:r>
          <a:r>
            <a:rPr lang="es-ES" sz="700" b="1" baseline="0">
              <a:latin typeface="Arial Narrow" panose="020B0606020202030204" pitchFamily="34" charset="0"/>
            </a:rPr>
            <a:t> Instituto Nacional de Estadistica e Informática - Censos Nacionales de Población y Vivienda, 2007 y 2017.</a:t>
          </a:r>
          <a:endParaRPr lang="es-ES" sz="700" b="1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0.4679</cdr:x>
      <cdr:y>0.52741</cdr:y>
    </cdr:from>
    <cdr:to>
      <cdr:x>0.49514</cdr:x>
      <cdr:y>0.62193</cdr:y>
    </cdr:to>
    <cdr:sp macro="" textlink="">
      <cdr:nvSpPr>
        <cdr:cNvPr id="4" name="Abrir llave 3"/>
        <cdr:cNvSpPr/>
      </cdr:nvSpPr>
      <cdr:spPr bwMode="auto">
        <a:xfrm xmlns:a="http://schemas.openxmlformats.org/drawingml/2006/main">
          <a:off x="2161542" y="1788178"/>
          <a:ext cx="125836" cy="320467"/>
        </a:xfrm>
        <a:prstGeom xmlns:a="http://schemas.openxmlformats.org/drawingml/2006/main" prst="leftBrace">
          <a:avLst/>
        </a:prstGeom>
        <a:ln xmlns:a="http://schemas.openxmlformats.org/drawingml/2006/main" w="12700">
          <a:headEnd type="none" w="med" len="med"/>
          <a:tailEnd type="none" w="med" len="med"/>
        </a:ln>
        <a:scene3d xmlns:a="http://schemas.openxmlformats.org/drawingml/2006/main">
          <a:camera prst="orthographicFront">
            <a:rot lat="0" lon="5400000" rev="0"/>
          </a:camera>
          <a:lightRig rig="threePt" dir="t"/>
        </a:scene3d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es-PE"/>
        </a:p>
      </cdr:txBody>
    </cdr:sp>
  </cdr:relSizeAnchor>
  <cdr:relSizeAnchor xmlns:cdr="http://schemas.openxmlformats.org/drawingml/2006/chartDrawing">
    <cdr:from>
      <cdr:x>0.70048</cdr:x>
      <cdr:y>0.83414</cdr:y>
    </cdr:from>
    <cdr:to>
      <cdr:x>0.83729</cdr:x>
      <cdr:y>0.89712</cdr:y>
    </cdr:to>
    <cdr:sp macro="" textlink="">
      <cdr:nvSpPr>
        <cdr:cNvPr id="10" name="CuadroTexto 6"/>
        <cdr:cNvSpPr txBox="1"/>
      </cdr:nvSpPr>
      <cdr:spPr>
        <a:xfrm xmlns:a="http://schemas.openxmlformats.org/drawingml/2006/main">
          <a:off x="3874273" y="2666756"/>
          <a:ext cx="756685" cy="20134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PE" sz="800" b="1">
              <a:solidFill>
                <a:sysClr val="windowText" lastClr="000000"/>
              </a:solidFill>
              <a:latin typeface="Arial Narrow" panose="020B0606020202030204" pitchFamily="34" charset="0"/>
            </a:rPr>
            <a:t>2017</a:t>
          </a:r>
        </a:p>
      </cdr:txBody>
    </cdr:sp>
  </cdr:relSizeAnchor>
  <cdr:relSizeAnchor xmlns:cdr="http://schemas.openxmlformats.org/drawingml/2006/chartDrawing">
    <cdr:from>
      <cdr:x>0.06498</cdr:x>
      <cdr:y>0.79813</cdr:y>
    </cdr:from>
    <cdr:to>
      <cdr:x>0.43169</cdr:x>
      <cdr:y>0.83294</cdr:y>
    </cdr:to>
    <cdr:sp macro="" textlink="">
      <cdr:nvSpPr>
        <cdr:cNvPr id="5" name="Abrir llave 4"/>
        <cdr:cNvSpPr/>
      </cdr:nvSpPr>
      <cdr:spPr bwMode="auto">
        <a:xfrm xmlns:a="http://schemas.openxmlformats.org/drawingml/2006/main" rot="16200000">
          <a:off x="1320818" y="1645826"/>
          <a:ext cx="113656" cy="2034334"/>
        </a:xfrm>
        <a:prstGeom xmlns:a="http://schemas.openxmlformats.org/drawingml/2006/main" prst="leftBrac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0.58093</cdr:x>
      <cdr:y>0.80244</cdr:y>
    </cdr:from>
    <cdr:to>
      <cdr:x>0.94765</cdr:x>
      <cdr:y>0.83724</cdr:y>
    </cdr:to>
    <cdr:sp macro="" textlink="">
      <cdr:nvSpPr>
        <cdr:cNvPr id="6" name="Abrir llave 5"/>
        <cdr:cNvSpPr/>
      </cdr:nvSpPr>
      <cdr:spPr bwMode="auto">
        <a:xfrm xmlns:a="http://schemas.openxmlformats.org/drawingml/2006/main" rot="16200000">
          <a:off x="4171591" y="1606909"/>
          <a:ext cx="111278" cy="2028260"/>
        </a:xfrm>
        <a:prstGeom xmlns:a="http://schemas.openxmlformats.org/drawingml/2006/main" prst="leftBrac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s-ES">
            <a:ln>
              <a:solidFill>
                <a:sysClr val="windowText" lastClr="000000"/>
              </a:solidFill>
            </a:ln>
            <a:solidFill>
              <a:sysClr val="windowText" lastClr="000000"/>
            </a:solidFill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0.89556</cdr:y>
    </cdr:from>
    <cdr:to>
      <cdr:x>0.99491</cdr:x>
      <cdr:y>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0" y="2532061"/>
          <a:ext cx="5536011" cy="2952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700" b="1">
              <a:latin typeface="Arial Narrow" panose="020B0606020202030204" pitchFamily="34" charset="0"/>
            </a:rPr>
            <a:t>Fuente:</a:t>
          </a:r>
          <a:r>
            <a:rPr lang="es-ES" sz="700" b="1" baseline="0">
              <a:latin typeface="Arial Narrow" panose="020B0606020202030204" pitchFamily="34" charset="0"/>
            </a:rPr>
            <a:t> Instituto Nacional de Estadística e Informática - Censos Nacionales de Población y Vivienda. </a:t>
          </a:r>
          <a:r>
            <a:rPr lang="es-ES" sz="700" b="1" i="0" baseline="0">
              <a:effectLst/>
              <a:latin typeface="Arial Narrow" panose="020B0606020202030204" pitchFamily="34" charset="0"/>
              <a:ea typeface="+mn-ea"/>
              <a:cs typeface="+mn-cs"/>
            </a:rPr>
            <a:t>CENSOS 1940,  1961, 1972, 1981, 1993, 2005,                                       2007, 2017.</a:t>
          </a:r>
          <a:endParaRPr lang="es-PE" sz="700" b="1">
            <a:effectLst/>
            <a:latin typeface="Arial Narrow" panose="020B0606020202030204" pitchFamily="34" charset="0"/>
          </a:endParaRPr>
        </a:p>
        <a:p xmlns:a="http://schemas.openxmlformats.org/drawingml/2006/main">
          <a:endParaRPr lang="es-ES" sz="700" b="1" baseline="0">
            <a:latin typeface="Arial Narrow" panose="020B0606020202030204" pitchFamily="34" charset="0"/>
          </a:endParaRPr>
        </a:p>
        <a:p xmlns:a="http://schemas.openxmlformats.org/drawingml/2006/main">
          <a:endParaRPr lang="es-ES" sz="700" b="1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0.19293</cdr:x>
      <cdr:y>0.31794</cdr:y>
    </cdr:from>
    <cdr:to>
      <cdr:x>0.28179</cdr:x>
      <cdr:y>0.40387</cdr:y>
    </cdr:to>
    <cdr:cxnSp macro="">
      <cdr:nvCxnSpPr>
        <cdr:cNvPr id="16" name="Conector recto 15">
          <a:extLst xmlns:a="http://schemas.openxmlformats.org/drawingml/2006/main">
            <a:ext uri="{FF2B5EF4-FFF2-40B4-BE49-F238E27FC236}">
              <a16:creationId xmlns:a16="http://schemas.microsoft.com/office/drawing/2014/main" xmlns="" id="{B7DF5E7C-BE23-4DE5-9A89-F81FB80AA92D}"/>
            </a:ext>
          </a:extLst>
        </cdr:cNvPr>
        <cdr:cNvCxnSpPr/>
      </cdr:nvCxnSpPr>
      <cdr:spPr bwMode="auto">
        <a:xfrm xmlns:a="http://schemas.openxmlformats.org/drawingml/2006/main" flipH="1">
          <a:off x="1047371" y="961160"/>
          <a:ext cx="482434" cy="259773"/>
        </a:xfrm>
        <a:prstGeom xmlns:a="http://schemas.openxmlformats.org/drawingml/2006/main" prst="lin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0.30344</cdr:x>
      <cdr:y>0.26884</cdr:y>
    </cdr:from>
    <cdr:to>
      <cdr:x>0.39116</cdr:x>
      <cdr:y>0.30567</cdr:y>
    </cdr:to>
    <cdr:cxnSp macro="">
      <cdr:nvCxnSpPr>
        <cdr:cNvPr id="23" name="Conector recto 22">
          <a:extLst xmlns:a="http://schemas.openxmlformats.org/drawingml/2006/main">
            <a:ext uri="{FF2B5EF4-FFF2-40B4-BE49-F238E27FC236}">
              <a16:creationId xmlns:a16="http://schemas.microsoft.com/office/drawing/2014/main" xmlns="" id="{0EA9A2AC-788E-4D49-9B7F-0F7E54568002}"/>
            </a:ext>
          </a:extLst>
        </cdr:cNvPr>
        <cdr:cNvCxnSpPr/>
      </cdr:nvCxnSpPr>
      <cdr:spPr bwMode="auto">
        <a:xfrm xmlns:a="http://schemas.openxmlformats.org/drawingml/2006/main" flipH="1">
          <a:off x="1647321" y="812718"/>
          <a:ext cx="476251" cy="111332"/>
        </a:xfrm>
        <a:prstGeom xmlns:a="http://schemas.openxmlformats.org/drawingml/2006/main" prst="lin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0.41509</cdr:x>
      <cdr:y>0.187</cdr:y>
    </cdr:from>
    <cdr:to>
      <cdr:x>0.50281</cdr:x>
      <cdr:y>0.25452</cdr:y>
    </cdr:to>
    <cdr:cxnSp macro="">
      <cdr:nvCxnSpPr>
        <cdr:cNvPr id="36" name="Conector recto 35">
          <a:extLst xmlns:a="http://schemas.openxmlformats.org/drawingml/2006/main">
            <a:ext uri="{FF2B5EF4-FFF2-40B4-BE49-F238E27FC236}">
              <a16:creationId xmlns:a16="http://schemas.microsoft.com/office/drawing/2014/main" xmlns="" id="{0A0BFF83-19FB-4051-ACC3-1D1D0134DDE4}"/>
            </a:ext>
          </a:extLst>
        </cdr:cNvPr>
        <cdr:cNvCxnSpPr/>
      </cdr:nvCxnSpPr>
      <cdr:spPr bwMode="auto">
        <a:xfrm xmlns:a="http://schemas.openxmlformats.org/drawingml/2006/main" flipV="1">
          <a:off x="2253457" y="565317"/>
          <a:ext cx="476250" cy="204106"/>
        </a:xfrm>
        <a:prstGeom xmlns:a="http://schemas.openxmlformats.org/drawingml/2006/main" prst="lin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0.52674</cdr:x>
      <cdr:y>0.18495</cdr:y>
    </cdr:from>
    <cdr:to>
      <cdr:x>0.61305</cdr:x>
      <cdr:y>0.24932</cdr:y>
    </cdr:to>
    <cdr:cxnSp macro="">
      <cdr:nvCxnSpPr>
        <cdr:cNvPr id="39" name="Conector recto 38">
          <a:extLst xmlns:a="http://schemas.openxmlformats.org/drawingml/2006/main">
            <a:ext uri="{FF2B5EF4-FFF2-40B4-BE49-F238E27FC236}">
              <a16:creationId xmlns:a16="http://schemas.microsoft.com/office/drawing/2014/main" xmlns="" id="{875C80F0-ABD7-43D7-9C6F-EFC1E7FF22F0}"/>
            </a:ext>
          </a:extLst>
        </cdr:cNvPr>
        <cdr:cNvCxnSpPr/>
      </cdr:nvCxnSpPr>
      <cdr:spPr bwMode="auto">
        <a:xfrm xmlns:a="http://schemas.openxmlformats.org/drawingml/2006/main">
          <a:off x="2952084" y="542679"/>
          <a:ext cx="483720" cy="188861"/>
        </a:xfrm>
        <a:prstGeom xmlns:a="http://schemas.openxmlformats.org/drawingml/2006/main" prst="lin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0.63429</cdr:x>
      <cdr:y>0.24932</cdr:y>
    </cdr:from>
    <cdr:to>
      <cdr:x>0.7227</cdr:x>
      <cdr:y>0.29339</cdr:y>
    </cdr:to>
    <cdr:cxnSp macro="">
      <cdr:nvCxnSpPr>
        <cdr:cNvPr id="42" name="Conector recto 41">
          <a:extLst xmlns:a="http://schemas.openxmlformats.org/drawingml/2006/main">
            <a:ext uri="{FF2B5EF4-FFF2-40B4-BE49-F238E27FC236}">
              <a16:creationId xmlns:a16="http://schemas.microsoft.com/office/drawing/2014/main" xmlns="" id="{69771B06-5BC6-4994-ADD6-02528DF45C12}"/>
            </a:ext>
          </a:extLst>
        </cdr:cNvPr>
        <cdr:cNvCxnSpPr/>
      </cdr:nvCxnSpPr>
      <cdr:spPr bwMode="auto">
        <a:xfrm xmlns:a="http://schemas.openxmlformats.org/drawingml/2006/main">
          <a:off x="3554866" y="731540"/>
          <a:ext cx="495464" cy="129323"/>
        </a:xfrm>
        <a:prstGeom xmlns:a="http://schemas.openxmlformats.org/drawingml/2006/main" prst="lin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0.7481</cdr:x>
      <cdr:y>0.28989</cdr:y>
    </cdr:from>
    <cdr:to>
      <cdr:x>0.82853</cdr:x>
      <cdr:y>0.69857</cdr:y>
    </cdr:to>
    <cdr:cxnSp macro="">
      <cdr:nvCxnSpPr>
        <cdr:cNvPr id="45" name="Conector recto 44">
          <a:extLst xmlns:a="http://schemas.openxmlformats.org/drawingml/2006/main">
            <a:ext uri="{FF2B5EF4-FFF2-40B4-BE49-F238E27FC236}">
              <a16:creationId xmlns:a16="http://schemas.microsoft.com/office/drawing/2014/main" xmlns="" id="{D927DEE4-60B8-4E4E-85D2-7E754620C7FC}"/>
            </a:ext>
          </a:extLst>
        </cdr:cNvPr>
        <cdr:cNvCxnSpPr/>
      </cdr:nvCxnSpPr>
      <cdr:spPr bwMode="auto">
        <a:xfrm xmlns:a="http://schemas.openxmlformats.org/drawingml/2006/main">
          <a:off x="4192701" y="850602"/>
          <a:ext cx="450736" cy="1199130"/>
        </a:xfrm>
        <a:prstGeom xmlns:a="http://schemas.openxmlformats.org/drawingml/2006/main" prst="line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24</xdr:row>
      <xdr:rowOff>5558</xdr:rowOff>
    </xdr:from>
    <xdr:to>
      <xdr:col>7</xdr:col>
      <xdr:colOff>258826</xdr:colOff>
      <xdr:row>50</xdr:row>
      <xdr:rowOff>46969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EC2F77D1-4046-4D70-B34F-EC63EA119C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0.14553</cdr:x>
      <cdr:y>0.89498</cdr:y>
    </cdr:from>
    <cdr:to>
      <cdr:x>0.90634</cdr:x>
      <cdr:y>0.95974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xmlns="" id="{B858D701-1CCC-4EE1-8CB7-F94A197429A1}"/>
            </a:ext>
          </a:extLst>
        </cdr:cNvPr>
        <cdr:cNvSpPr txBox="1"/>
      </cdr:nvSpPr>
      <cdr:spPr>
        <a:xfrm xmlns:a="http://schemas.openxmlformats.org/drawingml/2006/main">
          <a:off x="801688" y="4058446"/>
          <a:ext cx="4191000" cy="2936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PE" sz="1100"/>
        </a:p>
      </cdr:txBody>
    </cdr:sp>
  </cdr:relSizeAnchor>
  <cdr:relSizeAnchor xmlns:cdr="http://schemas.openxmlformats.org/drawingml/2006/chartDrawing">
    <cdr:from>
      <cdr:x>0.12256</cdr:x>
      <cdr:y>0.92053</cdr:y>
    </cdr:from>
    <cdr:to>
      <cdr:x>0.90949</cdr:x>
      <cdr:y>0.98493</cdr:y>
    </cdr:to>
    <cdr:sp macro="" textlink="">
      <cdr:nvSpPr>
        <cdr:cNvPr id="3" name="CuadroTexto 2">
          <a:extLst xmlns:a="http://schemas.openxmlformats.org/drawingml/2006/main">
            <a:ext uri="{FF2B5EF4-FFF2-40B4-BE49-F238E27FC236}">
              <a16:creationId xmlns:a16="http://schemas.microsoft.com/office/drawing/2014/main" xmlns="" id="{53F8ABF9-2274-4A2C-B6A9-28953FE635AB}"/>
            </a:ext>
          </a:extLst>
        </cdr:cNvPr>
        <cdr:cNvSpPr txBox="1"/>
      </cdr:nvSpPr>
      <cdr:spPr>
        <a:xfrm xmlns:a="http://schemas.openxmlformats.org/drawingml/2006/main">
          <a:off x="640689" y="3837588"/>
          <a:ext cx="4113874" cy="2684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700" b="1">
              <a:effectLst/>
              <a:latin typeface="Arial Narrow" panose="020B0606020202030204" pitchFamily="34" charset="0"/>
              <a:ea typeface="+mn-ea"/>
              <a:cs typeface="+mn-cs"/>
            </a:rPr>
            <a:t>Fuente:</a:t>
          </a:r>
          <a:r>
            <a:rPr lang="es-ES" sz="700" b="1" baseline="0">
              <a:effectLst/>
              <a:latin typeface="Arial Narrow" panose="020B0606020202030204" pitchFamily="34" charset="0"/>
              <a:ea typeface="+mn-ea"/>
              <a:cs typeface="+mn-cs"/>
            </a:rPr>
            <a:t> Instituto Nacional de Estadística e Informática - Censos Nacionales de Población y Vivienda 2007, 2017.</a:t>
          </a:r>
          <a:endParaRPr lang="es-PE" sz="7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14492</xdr:colOff>
      <xdr:row>142</xdr:row>
      <xdr:rowOff>57150</xdr:rowOff>
    </xdr:from>
    <xdr:to>
      <xdr:col>7</xdr:col>
      <xdr:colOff>388776</xdr:colOff>
      <xdr:row>169</xdr:row>
      <xdr:rowOff>106913</xdr:rowOff>
    </xdr:to>
    <xdr:graphicFrame macro="">
      <xdr:nvGraphicFramePr>
        <xdr:cNvPr id="3" name="Gráfico 1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0.84302</cdr:x>
      <cdr:y>0.19941</cdr:y>
    </cdr:from>
    <cdr:to>
      <cdr:x>0.84302</cdr:x>
      <cdr:y>0.19941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10109" y="91297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s-ES" sz="825" b="1" i="0" u="none" strike="noStrike" baseline="0">
              <a:solidFill>
                <a:srgbClr val="000000"/>
              </a:solidFill>
              <a:latin typeface="Arial"/>
              <a:cs typeface="Arial"/>
            </a:rPr>
            <a:t>MUJERES</a:t>
          </a:r>
        </a:p>
      </cdr:txBody>
    </cdr:sp>
  </cdr:relSizeAnchor>
  <cdr:relSizeAnchor xmlns:cdr="http://schemas.openxmlformats.org/drawingml/2006/chartDrawing">
    <cdr:from>
      <cdr:x>0.08513</cdr:x>
      <cdr:y>0.19941</cdr:y>
    </cdr:from>
    <cdr:to>
      <cdr:x>0.08513</cdr:x>
      <cdr:y>0.19941</cdr:y>
    </cdr:to>
    <cdr:sp macro="" textlink="">
      <cdr:nvSpPr>
        <cdr:cNvPr id="204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8868" y="91297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25" b="1" i="0" u="none" strike="noStrike" baseline="0">
              <a:solidFill>
                <a:srgbClr val="000000"/>
              </a:solidFill>
              <a:latin typeface="Arial"/>
              <a:cs typeface="Arial"/>
            </a:rPr>
            <a:t>VARONES</a:t>
          </a:r>
        </a:p>
      </cdr:txBody>
    </cdr:sp>
  </cdr:relSizeAnchor>
  <cdr:relSizeAnchor xmlns:cdr="http://schemas.openxmlformats.org/drawingml/2006/chartDrawing">
    <cdr:from>
      <cdr:x>0.04255</cdr:x>
      <cdr:y>0.93663</cdr:y>
    </cdr:from>
    <cdr:to>
      <cdr:x>0.97112</cdr:x>
      <cdr:y>0.97365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242454" y="3724274"/>
          <a:ext cx="5290704" cy="1472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PE" sz="1100"/>
        </a:p>
      </cdr:txBody>
    </cdr:sp>
  </cdr:relSizeAnchor>
  <cdr:relSizeAnchor xmlns:cdr="http://schemas.openxmlformats.org/drawingml/2006/chartDrawing">
    <cdr:from>
      <cdr:x>0.03483</cdr:x>
      <cdr:y>0.93112</cdr:y>
    </cdr:from>
    <cdr:to>
      <cdr:x>0.94527</cdr:x>
      <cdr:y>0.97959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81840" y="3160568"/>
          <a:ext cx="4753841" cy="1645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700" b="1">
              <a:effectLst/>
              <a:latin typeface="Arial Narrow" panose="020B0606020202030204" pitchFamily="34" charset="0"/>
              <a:ea typeface="+mn-ea"/>
              <a:cs typeface="+mn-cs"/>
            </a:rPr>
            <a:t>Fuente: Instituto Nacional de Estadística e Informática - Censos Nacionales de Población  y Vivienda</a:t>
          </a:r>
          <a:r>
            <a:rPr lang="es-PE" sz="700" b="1" baseline="0">
              <a:effectLst/>
              <a:latin typeface="Arial Narrow" panose="020B0606020202030204" pitchFamily="34" charset="0"/>
              <a:ea typeface="+mn-ea"/>
              <a:cs typeface="+mn-cs"/>
            </a:rPr>
            <a:t> 2</a:t>
          </a:r>
          <a:r>
            <a:rPr lang="es-PE" sz="700" b="1">
              <a:effectLst/>
              <a:latin typeface="Arial Narrow" panose="020B0606020202030204" pitchFamily="34" charset="0"/>
              <a:ea typeface="+mn-ea"/>
              <a:cs typeface="+mn-cs"/>
            </a:rPr>
            <a:t>017.</a:t>
          </a:r>
          <a:endParaRPr lang="es-PE" sz="700">
            <a:effectLst/>
            <a:latin typeface="Arial Narrow" panose="020B0606020202030204" pitchFamily="34" charset="0"/>
          </a:endParaRPr>
        </a:p>
        <a:p xmlns:a="http://schemas.openxmlformats.org/drawingml/2006/main">
          <a:endParaRPr lang="es-PE" sz="70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0.7998</cdr:x>
      <cdr:y>0.34743</cdr:y>
    </cdr:from>
    <cdr:to>
      <cdr:x>0.84459</cdr:x>
      <cdr:y>0.44106</cdr:y>
    </cdr:to>
    <cdr:pic>
      <cdr:nvPicPr>
        <cdr:cNvPr id="6" name="Imagen 5">
          <a:extLst xmlns:a="http://schemas.openxmlformats.org/drawingml/2006/main">
            <a:ext uri="{FF2B5EF4-FFF2-40B4-BE49-F238E27FC236}">
              <a16:creationId xmlns:a16="http://schemas.microsoft.com/office/drawing/2014/main" xmlns="" id="{28EC1C8C-C7DC-4882-9C17-6C6C46D7837A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201665" y="1624861"/>
          <a:ext cx="235324" cy="437908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0.19147</cdr:x>
      <cdr:y>0.34744</cdr:y>
    </cdr:from>
    <cdr:to>
      <cdr:x>0.23394</cdr:x>
      <cdr:y>0.44107</cdr:y>
    </cdr:to>
    <cdr:pic>
      <cdr:nvPicPr>
        <cdr:cNvPr id="7" name="il_fi">
          <a:extLst xmlns:a="http://schemas.openxmlformats.org/drawingml/2006/main">
            <a:ext uri="{FF2B5EF4-FFF2-40B4-BE49-F238E27FC236}">
              <a16:creationId xmlns:a16="http://schemas.microsoft.com/office/drawing/2014/main" xmlns="" id="{472ED17E-A8AC-4B7D-BF57-9E4B0B112BE0}"/>
            </a:ext>
          </a:extLst>
        </cdr:cNvPr>
        <cdr:cNvPicPr/>
      </cdr:nvPicPr>
      <cdr:blipFill rotWithShape="1">
        <a:blip xmlns:a="http://schemas.openxmlformats.org/drawingml/2006/main" xmlns:r="http://schemas.openxmlformats.org/officeDocument/2006/relationships" r:embed="rId2" cstate="print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55480"/>
        <a:stretch xmlns:a="http://schemas.openxmlformats.org/drawingml/2006/main"/>
      </cdr:blipFill>
      <cdr:spPr bwMode="auto">
        <a:xfrm xmlns:a="http://schemas.openxmlformats.org/drawingml/2006/main">
          <a:off x="1005851" y="1624896"/>
          <a:ext cx="223154" cy="43790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</cdr:pic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41672</xdr:colOff>
      <xdr:row>141</xdr:row>
      <xdr:rowOff>83344</xdr:rowOff>
    </xdr:from>
    <xdr:to>
      <xdr:col>8</xdr:col>
      <xdr:colOff>506016</xdr:colOff>
      <xdr:row>164</xdr:row>
      <xdr:rowOff>95250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0.11931</cdr:x>
      <cdr:y>0.90719</cdr:y>
    </cdr:from>
    <cdr:to>
      <cdr:x>0.76378</cdr:x>
      <cdr:y>0.9751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664812" y="2660516"/>
          <a:ext cx="3591068" cy="1991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s-PE" sz="700" b="1">
              <a:latin typeface="Arial Narrow" panose="020B0606020202030204" pitchFamily="34" charset="0"/>
            </a:rPr>
            <a:t>Fuente: Instituto Nacional de Estadística e Informática - Censos Nacionales de Población  y Vivienda 2007 y 2017.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135</xdr:row>
      <xdr:rowOff>152891</xdr:rowOff>
    </xdr:from>
    <xdr:to>
      <xdr:col>8</xdr:col>
      <xdr:colOff>492671</xdr:colOff>
      <xdr:row>153</xdr:row>
      <xdr:rowOff>28573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il.google.com/MIRI/CENSOS/Preliminar_Censo%202007/Libro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urand\FINAL\ddurand\copia%20de%20c%20en%20cp%200015738%20dilcia%20durand%20(ddurand)\backup\Nueva%20carpeta\Carpeta%20de%20mis%20documentos\VLeche\FORMATO\formato%20electronico%20PV%20(18%20julio)%20ultima%20versio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urand\FINAL\transfer\fornularios\eet\EET%20F1%20Comercio%20Servicios%20y%20Construccion%20T1-20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il.google.com/DOCUME~1/edavila/CONFIG~1/Temp/Piramide%20Pob%20%20Censal%20(2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il.google.com/1%20%20DTDES-DED/Prog.%20del%20VASO%20DE%20LECHE/FINAL%20del%20Doc.%20PVL/transfer/fornularios/eet/EET%20F1%20Comercio%20Servicios%20y%20Construccion%20T1-200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eto\Perfiles\MIRI\CENSOS\Preliminar_Censo%202007\Libro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Pob. y Ubigeo"/>
      <sheetName val="R. Natural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l_resumen"/>
      <sheetName val="guia_de_uso"/>
      <sheetName val="pvl_resumen DE Trab"/>
    </sheetNames>
    <sheetDataSet>
      <sheetData sheetId="0" refreshError="1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P"/>
      <sheetName val="Manual"/>
      <sheetName val="Instruc"/>
      <sheetName val="Legal"/>
      <sheetName val="Cedulas"/>
      <sheetName val="Cap01"/>
      <sheetName val="Cap02"/>
      <sheetName val="Cap03"/>
      <sheetName val="Cap05"/>
      <sheetName val="Cap07"/>
      <sheetName val="OBS"/>
      <sheetName val="Valida"/>
      <sheetName val="TabOrgJ"/>
      <sheetName val="TabUbica"/>
      <sheetName val="TabCiiu"/>
      <sheetName val="ESTAB"/>
      <sheetName val="WCap01"/>
      <sheetName val="WCap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OPERACIONES"/>
    </sheetNames>
    <sheetDataSet>
      <sheetData sheetId="0" refreshError="1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P"/>
      <sheetName val="Manual"/>
      <sheetName val="Instruc"/>
      <sheetName val="Legal"/>
      <sheetName val="Cedulas"/>
      <sheetName val="Cap01"/>
      <sheetName val="Cap02"/>
      <sheetName val="Cap03"/>
      <sheetName val="Cap05"/>
      <sheetName val="Cap07"/>
      <sheetName val="OBS"/>
      <sheetName val="Valida"/>
      <sheetName val="TabOrgJ"/>
      <sheetName val="TabUbica"/>
      <sheetName val="TabCiiu"/>
      <sheetName val="ESTAB"/>
      <sheetName val="WCap01"/>
      <sheetName val="WCap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Pob. y Ubigeo"/>
      <sheetName val="R. Natural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zoomScaleNormal="100" workbookViewId="0">
      <selection activeCell="A30" sqref="A30"/>
    </sheetView>
  </sheetViews>
  <sheetFormatPr baseColWidth="10" defaultColWidth="11.85546875" defaultRowHeight="12.75" x14ac:dyDescent="0.2"/>
  <cols>
    <col min="1" max="1" width="177.28515625" style="42" customWidth="1"/>
    <col min="2" max="16384" width="11.85546875" style="42"/>
  </cols>
  <sheetData>
    <row r="1" spans="1:14" ht="15.75" x14ac:dyDescent="0.25">
      <c r="A1" s="111" t="s">
        <v>581</v>
      </c>
    </row>
    <row r="2" spans="1:14" ht="20.100000000000001" customHeight="1" x14ac:dyDescent="0.3">
      <c r="A2" s="175" t="str">
        <f>TRIM('3.1 - 3.2 '!A1:G1)</f>
        <v>3.1 PUNO: POBLACIÓN TOTAL, INCREMENTO Y TASA DE CRECIMIENTO INTERCENSAL,1940, 1961, 1972, 1981, 1993, 2005, 
 2007 Y 2017</v>
      </c>
      <c r="B2" s="110"/>
      <c r="C2" s="110"/>
      <c r="D2" s="110"/>
      <c r="E2" s="110"/>
      <c r="F2" s="110"/>
      <c r="G2" s="110"/>
    </row>
    <row r="3" spans="1:14" ht="20.100000000000001" customHeight="1" x14ac:dyDescent="0.3">
      <c r="A3" s="175" t="str">
        <f>TRIM('3.1 - 3.2 '!K1)</f>
        <v>3.2 PUNO: POBLACIÓN NOMINALMENTE CENSADA, INCREMENTO Y TASA DE CRECIMIENTO INTERCENSAL POR ÁREA 
 URBANA Y RURAL 1940, 1961, 1972, 1981, 1993, 2007 Y 2017</v>
      </c>
    </row>
    <row r="4" spans="1:14" ht="20.100000000000001" customHeight="1" x14ac:dyDescent="0.3">
      <c r="A4" s="175" t="str">
        <f>TRIM('3.3'!A1:I1)</f>
        <v>3.3 PUNO: POBLACIÓN CENSADA, SEGÚN PROVINCIA, 1862, 1876, 1940, 1961, 1972, 1981, 1993, 2007 Y 2017</v>
      </c>
    </row>
    <row r="5" spans="1:14" ht="20.100000000000001" customHeight="1" x14ac:dyDescent="0.3">
      <c r="A5" s="175" t="str">
        <f>TRIM('3.4'!A1:H1&amp;'3.4'!A2)</f>
        <v>3.4 PUNO: DENSIDAD POBLACIONAL DE HABITANTES POR AÑOS CENSALES, SEGÚN PROVINCIA, 1940,1961, 1972, 1981, 
 1993, 2007 Y 2017 ( km² )</v>
      </c>
    </row>
    <row r="6" spans="1:14" ht="20.100000000000001" customHeight="1" x14ac:dyDescent="0.3">
      <c r="A6" s="175" t="str">
        <f>TRIM('3.5'!A1:O1)</f>
        <v>3.5 PUNO: EVOLUCIÓN DE LA POBLACIÓN CENSADA URBANA Y RURAL, SEGÚN PROVINCIA, 1961, 1972, 1981, 1993, 
 2007 Y 2017</v>
      </c>
      <c r="H6" s="109"/>
      <c r="I6" s="109"/>
      <c r="J6" s="109"/>
      <c r="K6" s="109"/>
      <c r="L6" s="109"/>
      <c r="M6" s="109"/>
      <c r="N6" s="109"/>
    </row>
    <row r="7" spans="1:14" ht="20.100000000000001" customHeight="1" x14ac:dyDescent="0.3">
      <c r="A7" s="175" t="str">
        <f>TRIM('3.6'!A1:H1)</f>
        <v>3.6 PUNO: POBLACIÓN CENSADA POR SEXO, SEGÚN EDADES SIMPLES, 2007 Y 2017</v>
      </c>
    </row>
    <row r="8" spans="1:14" ht="20.100000000000001" customHeight="1" x14ac:dyDescent="0.3">
      <c r="A8" s="175" t="str">
        <f>TRIM('3.7'!A1:I1)</f>
        <v>3.7 PUNO: POBLACIÓN CENSADA POR ÁREA URBANA Y RURAL, SEGÚN EDADES SIMPLES, 2007 Y 2017</v>
      </c>
    </row>
    <row r="9" spans="1:14" ht="20.100000000000001" customHeight="1" x14ac:dyDescent="0.3">
      <c r="A9" s="175" t="str">
        <f>TRIM('3.8'!J1&amp;'3.8'!J2)</f>
        <v>3.8 PUNO: POBLACIÓN CENSADA POR ÁREA URBANA Y RURAL Y SEXO, SEGÚN PROVINCIA Y GRANDES GRUPOS DE EDAD, 2017</v>
      </c>
    </row>
    <row r="10" spans="1:14" ht="20.100000000000001" customHeight="1" x14ac:dyDescent="0.3">
      <c r="A10" s="175" t="str">
        <f>TRIM('3.9'!A1)</f>
        <v>3.9 PUNO: POBLACIÓN CENSADA, SEGÚN PROVINCIA Y DISTRITO, 1993, 2007 Y 2017</v>
      </c>
      <c r="H10" s="110"/>
      <c r="I10" s="110"/>
      <c r="J10" s="110"/>
    </row>
    <row r="11" spans="1:14" ht="20.100000000000001" customHeight="1" x14ac:dyDescent="0.3">
      <c r="A11" s="175" t="str">
        <f>TRIM('3.10'!A1)</f>
        <v>3.10 PUNO: POBLACIÓN CENSADA POR SEXO, SEGÚN PROVINCIA Y DISTRITO, 2007 Y 2017</v>
      </c>
    </row>
    <row r="12" spans="1:14" ht="20.100000000000001" customHeight="1" x14ac:dyDescent="0.3">
      <c r="A12" s="175" t="str">
        <f>TRIM('3.11'!A1:I1)</f>
        <v>3.11 PUNO: POBLACIÓN CENSADA EN EDAD DE TRABAJAR POR ÁREA URBANA Y RURAL, SEGÚN PROVINCIA,
 GRANDES GRUPOS DE EDAD Y SEXO, 2017</v>
      </c>
    </row>
    <row r="13" spans="1:14" ht="20.100000000000001" customHeight="1" x14ac:dyDescent="0.3">
      <c r="A13" s="175" t="str">
        <f>TRIM('3.12'!A1&amp;'3.12'!A2)</f>
        <v>3.12 PUNO: POBLACIÓN CENSADA EN EDAD ESCOLAR POR ÁREA URBANA Y RURAL, SEGÚN EDAD SIMPLE, 2007 Y 2017</v>
      </c>
    </row>
    <row r="14" spans="1:14" ht="20.100000000000001" customHeight="1" x14ac:dyDescent="0.3">
      <c r="A14" s="175" t="str">
        <f>TRIM('3.13'!A1:H1)</f>
        <v>3.13 PUNO: POBLACIÓN CENSADA EN EDAD ESCOLAR POR SEXO, SEGÚN EDAD SIMPLE, 2007 Y 2017</v>
      </c>
    </row>
    <row r="15" spans="1:14" ht="20.100000000000001" customHeight="1" x14ac:dyDescent="0.3">
      <c r="A15" s="175" t="str">
        <f>TRIM('3.14'!A1)</f>
        <v>3.14 PUNO: POBLACIÓN TOTAL PROYECTADA AL 30 DE JUNIO DE CADA AÑO, SEGÚN PROVINCIA Y DISTRITO,
 2019 - 2024</v>
      </c>
    </row>
    <row r="19" spans="1:1" x14ac:dyDescent="0.2">
      <c r="A19" s="108" t="s">
        <v>168</v>
      </c>
    </row>
  </sheetData>
  <hyperlinks>
    <hyperlink ref="A4" location="'3.3'!A1" display="'3.3'!A1"/>
    <hyperlink ref="A5" location="'3.4'!A1" display="'3.4'!A1"/>
    <hyperlink ref="A8" location="'3.7'!A1" display="'3.7'!A1"/>
    <hyperlink ref="A9" location="'3.8'!J1" display="'3.8'!J1"/>
    <hyperlink ref="A11" location="'3.10'!A1" display="'3.10'!A1"/>
    <hyperlink ref="A13" location="'3.12'!A1" display="'3.12'!A1"/>
    <hyperlink ref="A12" location="'3.11'!A1" display="'3.11'!A1"/>
    <hyperlink ref="A14" location="'3.13'!A1" display="'3.13'!A1"/>
    <hyperlink ref="A7" location="'3.6'!A1" display="'3.6'!A1"/>
    <hyperlink ref="A10" location="'3.9'!A1" display="'3.9'!A1"/>
    <hyperlink ref="A15" location="'3.14'!A1" display="'3.14'!A1"/>
    <hyperlink ref="A6" location="'3.5'!A1" display="'3.5'!A1"/>
    <hyperlink ref="A2" location="'3.1 - 3.2 '!A1" display="'3.1 - 3.2 '!A1"/>
    <hyperlink ref="A3" location="'3.1 - 3.2 '!K1" display="'3.1 - 3.2 '!K1"/>
  </hyperlinks>
  <pageMargins left="0.7" right="0.7" top="0.75" bottom="0.75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2"/>
  <sheetViews>
    <sheetView showGridLines="0" zoomScaleNormal="100" zoomScaleSheetLayoutView="110" workbookViewId="0">
      <selection activeCell="K2" sqref="K2"/>
    </sheetView>
  </sheetViews>
  <sheetFormatPr baseColWidth="10" defaultColWidth="11.85546875" defaultRowHeight="15" customHeight="1" x14ac:dyDescent="0.2"/>
  <cols>
    <col min="1" max="1" width="21.140625" style="3" customWidth="1"/>
    <col min="2" max="4" width="9.7109375" style="3" hidden="1" customWidth="1"/>
    <col min="5" max="7" width="9.7109375" style="3" customWidth="1"/>
    <col min="8" max="8" width="6.7109375" style="3" customWidth="1"/>
    <col min="9" max="11" width="9.7109375" style="3" customWidth="1"/>
    <col min="12" max="13" width="14.7109375" style="3" customWidth="1"/>
    <col min="14" max="16384" width="11.85546875" style="3"/>
  </cols>
  <sheetData>
    <row r="1" spans="1:14" ht="15" customHeight="1" x14ac:dyDescent="0.2">
      <c r="A1" s="525" t="s">
        <v>575</v>
      </c>
      <c r="B1" s="525"/>
      <c r="C1" s="525"/>
      <c r="D1" s="525"/>
      <c r="E1" s="525"/>
      <c r="F1" s="525"/>
      <c r="G1" s="525"/>
      <c r="H1" s="525"/>
      <c r="I1" s="525"/>
      <c r="J1" s="525"/>
      <c r="K1" s="525"/>
    </row>
    <row r="2" spans="1:14" ht="5.0999999999999996" customHeight="1" x14ac:dyDescent="0.2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4" s="264" customFormat="1" ht="12.95" customHeight="1" x14ac:dyDescent="0.2">
      <c r="A3" s="576" t="s">
        <v>119</v>
      </c>
      <c r="B3" s="521">
        <v>2013</v>
      </c>
      <c r="C3" s="518"/>
      <c r="D3" s="518"/>
      <c r="E3" s="518">
        <v>2007</v>
      </c>
      <c r="F3" s="518"/>
      <c r="G3" s="518"/>
      <c r="H3" s="226"/>
      <c r="I3" s="518">
        <v>2017</v>
      </c>
      <c r="J3" s="518"/>
      <c r="K3" s="518"/>
    </row>
    <row r="4" spans="1:14" s="264" customFormat="1" ht="12.95" customHeight="1" x14ac:dyDescent="0.2">
      <c r="A4" s="577"/>
      <c r="B4" s="83" t="s">
        <v>4</v>
      </c>
      <c r="C4" s="84" t="s">
        <v>19</v>
      </c>
      <c r="D4" s="84" t="s">
        <v>18</v>
      </c>
      <c r="E4" s="401" t="s">
        <v>4</v>
      </c>
      <c r="F4" s="401" t="s">
        <v>19</v>
      </c>
      <c r="G4" s="401" t="s">
        <v>18</v>
      </c>
      <c r="H4" s="84"/>
      <c r="I4" s="401" t="s">
        <v>4</v>
      </c>
      <c r="J4" s="401" t="s">
        <v>19</v>
      </c>
      <c r="K4" s="401" t="s">
        <v>18</v>
      </c>
    </row>
    <row r="5" spans="1:14" s="264" customFormat="1" ht="5.0999999999999996" customHeight="1" x14ac:dyDescent="0.25">
      <c r="A5" s="72"/>
      <c r="B5" s="34"/>
      <c r="C5" s="34"/>
      <c r="D5" s="34"/>
      <c r="E5" s="34"/>
      <c r="F5" s="34"/>
      <c r="G5" s="34"/>
      <c r="H5" s="34"/>
      <c r="I5" s="31"/>
      <c r="J5" s="23"/>
      <c r="K5" s="23"/>
    </row>
    <row r="6" spans="1:14" s="264" customFormat="1" ht="12" customHeight="1" x14ac:dyDescent="0.2">
      <c r="A6" s="49" t="s">
        <v>570</v>
      </c>
      <c r="B6" s="85">
        <v>1389684</v>
      </c>
      <c r="C6" s="85">
        <v>696312</v>
      </c>
      <c r="D6" s="85">
        <v>693372</v>
      </c>
      <c r="E6" s="402">
        <f>E8+E25+E42+E54+E70+E77+E87+E99+E110+E125+E132+E139+E151</f>
        <v>1268441</v>
      </c>
      <c r="F6" s="85">
        <f>F8+F25+F42+F54+F70+F77+F87+F99+F110+F125+F132+F139+F151</f>
        <v>633332</v>
      </c>
      <c r="G6" s="85">
        <f t="shared" ref="G6" si="0">G8+G25+G42+G54+G70+G77+G87+G99+G110+G125+G132+G139+G151</f>
        <v>635109</v>
      </c>
      <c r="H6" s="85"/>
      <c r="I6" s="85">
        <f>I8+I25+I42+I54+I70+I77+I87+I99+I110+I125+I132+I139+I151</f>
        <v>1172697</v>
      </c>
      <c r="J6" s="85">
        <f>J8+J25+J42+J54+J70+J77+J87+J99+J110+J125+J132+J139+J151</f>
        <v>578383</v>
      </c>
      <c r="K6" s="85">
        <f>K8+K25+K42+K54+K70+K77+K87+K99+K110+K125+K132+K139+K151</f>
        <v>594314</v>
      </c>
      <c r="L6" s="86"/>
      <c r="M6" s="86"/>
      <c r="N6" s="86"/>
    </row>
    <row r="7" spans="1:14" s="264" customFormat="1" ht="12" customHeight="1" x14ac:dyDescent="0.25">
      <c r="A7" s="73"/>
      <c r="B7" s="87"/>
      <c r="C7" s="87"/>
      <c r="D7" s="87"/>
      <c r="E7" s="87"/>
      <c r="F7" s="87"/>
      <c r="G7" s="87"/>
      <c r="H7" s="87"/>
      <c r="I7" s="280"/>
      <c r="J7" s="85"/>
      <c r="K7" s="85"/>
      <c r="L7" s="88"/>
      <c r="M7" s="88"/>
      <c r="N7" s="88"/>
    </row>
    <row r="8" spans="1:14" s="264" customFormat="1" ht="12" customHeight="1" x14ac:dyDescent="0.2">
      <c r="A8" s="75" t="s">
        <v>143</v>
      </c>
      <c r="B8" s="85">
        <v>245925</v>
      </c>
      <c r="C8" s="85">
        <v>121232</v>
      </c>
      <c r="D8" s="85">
        <v>124693</v>
      </c>
      <c r="E8" s="85">
        <f t="shared" ref="E8:E23" si="1">F8+G8</f>
        <v>229236</v>
      </c>
      <c r="F8" s="85">
        <f>SUM(F9:F23)</f>
        <v>113121</v>
      </c>
      <c r="G8" s="85">
        <f>SUM(G9:G23)</f>
        <v>116115</v>
      </c>
      <c r="H8" s="85"/>
      <c r="I8" s="85">
        <f t="shared" ref="I8:I23" si="2">J8+K8</f>
        <v>219494</v>
      </c>
      <c r="J8" s="85">
        <f>SUM(J9:J23)</f>
        <v>107036</v>
      </c>
      <c r="K8" s="85">
        <f>SUM(K9:K23)</f>
        <v>112458</v>
      </c>
      <c r="L8" s="86"/>
      <c r="M8" s="86"/>
      <c r="N8" s="86"/>
    </row>
    <row r="9" spans="1:14" s="264" customFormat="1" ht="12" customHeight="1" x14ac:dyDescent="0.25">
      <c r="A9" s="79" t="s">
        <v>3</v>
      </c>
      <c r="B9" s="87">
        <v>138548</v>
      </c>
      <c r="C9" s="87">
        <v>67559</v>
      </c>
      <c r="D9" s="87">
        <v>70989</v>
      </c>
      <c r="E9" s="309">
        <f t="shared" si="1"/>
        <v>125663</v>
      </c>
      <c r="F9" s="309">
        <v>61613</v>
      </c>
      <c r="G9" s="309">
        <v>64050</v>
      </c>
      <c r="H9" s="309"/>
      <c r="I9" s="309">
        <f t="shared" si="2"/>
        <v>135288</v>
      </c>
      <c r="J9" s="309">
        <v>66341</v>
      </c>
      <c r="K9" s="309">
        <v>68947</v>
      </c>
      <c r="L9" s="88"/>
      <c r="M9" s="88"/>
      <c r="N9" s="88"/>
    </row>
    <row r="10" spans="1:14" s="264" customFormat="1" ht="12" customHeight="1" x14ac:dyDescent="0.25">
      <c r="A10" s="79" t="s">
        <v>25</v>
      </c>
      <c r="B10" s="87">
        <v>28655</v>
      </c>
      <c r="C10" s="87">
        <v>14488</v>
      </c>
      <c r="D10" s="87">
        <v>14167</v>
      </c>
      <c r="E10" s="309">
        <f t="shared" si="1"/>
        <v>28679</v>
      </c>
      <c r="F10" s="309">
        <v>14557</v>
      </c>
      <c r="G10" s="309">
        <v>14122</v>
      </c>
      <c r="H10" s="309"/>
      <c r="I10" s="309">
        <f t="shared" si="2"/>
        <v>22961</v>
      </c>
      <c r="J10" s="309">
        <v>11320</v>
      </c>
      <c r="K10" s="309">
        <v>11641</v>
      </c>
      <c r="L10" s="88"/>
      <c r="M10" s="88"/>
      <c r="N10" s="88"/>
    </row>
    <row r="11" spans="1:14" s="264" customFormat="1" ht="12" customHeight="1" x14ac:dyDescent="0.25">
      <c r="A11" s="79" t="s">
        <v>139</v>
      </c>
      <c r="B11" s="87">
        <v>4449</v>
      </c>
      <c r="C11" s="87">
        <v>2164</v>
      </c>
      <c r="D11" s="87">
        <v>2285</v>
      </c>
      <c r="E11" s="309">
        <f t="shared" si="1"/>
        <v>4255</v>
      </c>
      <c r="F11" s="309">
        <v>2026</v>
      </c>
      <c r="G11" s="309">
        <v>2229</v>
      </c>
      <c r="H11" s="309"/>
      <c r="I11" s="309">
        <f t="shared" si="2"/>
        <v>3452</v>
      </c>
      <c r="J11" s="309">
        <v>1620</v>
      </c>
      <c r="K11" s="309">
        <v>1832</v>
      </c>
      <c r="L11" s="88"/>
      <c r="M11" s="88"/>
      <c r="N11" s="88"/>
    </row>
    <row r="12" spans="1:14" s="264" customFormat="1" ht="12" customHeight="1" x14ac:dyDescent="0.25">
      <c r="A12" s="79" t="s">
        <v>26</v>
      </c>
      <c r="B12" s="87">
        <v>5639</v>
      </c>
      <c r="C12" s="87">
        <v>2854</v>
      </c>
      <c r="D12" s="87">
        <v>2785</v>
      </c>
      <c r="E12" s="309">
        <f t="shared" si="1"/>
        <v>5333</v>
      </c>
      <c r="F12" s="309">
        <v>2692</v>
      </c>
      <c r="G12" s="309">
        <v>2641</v>
      </c>
      <c r="H12" s="309"/>
      <c r="I12" s="309">
        <f t="shared" si="2"/>
        <v>4555</v>
      </c>
      <c r="J12" s="309">
        <v>2189</v>
      </c>
      <c r="K12" s="309">
        <v>2366</v>
      </c>
      <c r="L12" s="88"/>
      <c r="M12" s="88"/>
      <c r="N12" s="88"/>
    </row>
    <row r="13" spans="1:14" s="264" customFormat="1" ht="12" customHeight="1" x14ac:dyDescent="0.25">
      <c r="A13" s="79" t="s">
        <v>27</v>
      </c>
      <c r="B13" s="87">
        <v>11484</v>
      </c>
      <c r="C13" s="87">
        <v>5755</v>
      </c>
      <c r="D13" s="87">
        <v>5729</v>
      </c>
      <c r="E13" s="309">
        <f t="shared" si="1"/>
        <v>11387</v>
      </c>
      <c r="F13" s="309">
        <v>5655</v>
      </c>
      <c r="G13" s="309">
        <v>5732</v>
      </c>
      <c r="H13" s="309"/>
      <c r="I13" s="309">
        <f t="shared" si="2"/>
        <v>7540</v>
      </c>
      <c r="J13" s="309">
        <v>3538</v>
      </c>
      <c r="K13" s="309">
        <v>4002</v>
      </c>
      <c r="L13" s="88"/>
      <c r="M13" s="378"/>
      <c r="N13" s="379"/>
    </row>
    <row r="14" spans="1:14" s="264" customFormat="1" ht="12" customHeight="1" x14ac:dyDescent="0.25">
      <c r="A14" s="79" t="s">
        <v>11</v>
      </c>
      <c r="B14" s="87">
        <v>7322</v>
      </c>
      <c r="C14" s="87">
        <v>3577</v>
      </c>
      <c r="D14" s="87">
        <v>3745</v>
      </c>
      <c r="E14" s="309">
        <f t="shared" si="1"/>
        <v>7913</v>
      </c>
      <c r="F14" s="309">
        <v>3862</v>
      </c>
      <c r="G14" s="309">
        <v>4051</v>
      </c>
      <c r="H14" s="309"/>
      <c r="I14" s="309">
        <f t="shared" si="2"/>
        <v>7019</v>
      </c>
      <c r="J14" s="309">
        <v>3281</v>
      </c>
      <c r="K14" s="309">
        <v>3738</v>
      </c>
      <c r="L14" s="88"/>
      <c r="M14" s="378"/>
      <c r="N14" s="378"/>
    </row>
    <row r="15" spans="1:14" s="264" customFormat="1" ht="12" customHeight="1" x14ac:dyDescent="0.25">
      <c r="A15" s="79" t="s">
        <v>28</v>
      </c>
      <c r="B15" s="87">
        <v>7954</v>
      </c>
      <c r="C15" s="87">
        <v>3968</v>
      </c>
      <c r="D15" s="87">
        <v>3986</v>
      </c>
      <c r="E15" s="309">
        <f t="shared" si="1"/>
        <v>7387</v>
      </c>
      <c r="F15" s="309">
        <v>3634</v>
      </c>
      <c r="G15" s="309">
        <v>3753</v>
      </c>
      <c r="H15" s="309"/>
      <c r="I15" s="309">
        <f t="shared" si="2"/>
        <v>6588</v>
      </c>
      <c r="J15" s="309">
        <v>3159</v>
      </c>
      <c r="K15" s="309">
        <v>3429</v>
      </c>
      <c r="L15" s="88"/>
      <c r="M15" s="378"/>
      <c r="N15" s="378"/>
    </row>
    <row r="16" spans="1:14" s="264" customFormat="1" ht="12" customHeight="1" x14ac:dyDescent="0.25">
      <c r="A16" s="79" t="s">
        <v>29</v>
      </c>
      <c r="B16" s="87">
        <v>9353</v>
      </c>
      <c r="C16" s="87">
        <v>4721</v>
      </c>
      <c r="D16" s="87">
        <v>4632</v>
      </c>
      <c r="E16" s="309">
        <f t="shared" si="1"/>
        <v>6682</v>
      </c>
      <c r="F16" s="309">
        <v>3327</v>
      </c>
      <c r="G16" s="309">
        <v>3355</v>
      </c>
      <c r="H16" s="309"/>
      <c r="I16" s="309">
        <f t="shared" si="2"/>
        <v>3155</v>
      </c>
      <c r="J16" s="309">
        <v>1513</v>
      </c>
      <c r="K16" s="309">
        <v>1642</v>
      </c>
      <c r="L16" s="88"/>
      <c r="M16" s="378"/>
      <c r="N16" s="378"/>
    </row>
    <row r="17" spans="1:14" s="264" customFormat="1" ht="12" customHeight="1" x14ac:dyDescent="0.25">
      <c r="A17" s="79" t="s">
        <v>30</v>
      </c>
      <c r="B17" s="87">
        <v>5454</v>
      </c>
      <c r="C17" s="87">
        <v>2645</v>
      </c>
      <c r="D17" s="87">
        <v>2809</v>
      </c>
      <c r="E17" s="309">
        <f t="shared" si="1"/>
        <v>5451</v>
      </c>
      <c r="F17" s="309">
        <v>2618</v>
      </c>
      <c r="G17" s="309">
        <v>2833</v>
      </c>
      <c r="H17" s="309"/>
      <c r="I17" s="309">
        <f t="shared" si="2"/>
        <v>5144</v>
      </c>
      <c r="J17" s="309">
        <v>2434</v>
      </c>
      <c r="K17" s="309">
        <v>2710</v>
      </c>
      <c r="L17" s="88"/>
      <c r="M17" s="373"/>
      <c r="N17" s="373"/>
    </row>
    <row r="18" spans="1:14" s="264" customFormat="1" ht="12" customHeight="1" x14ac:dyDescent="0.25">
      <c r="A18" s="79" t="s">
        <v>144</v>
      </c>
      <c r="B18" s="87">
        <v>5123</v>
      </c>
      <c r="C18" s="87">
        <v>2545</v>
      </c>
      <c r="D18" s="87">
        <v>2578</v>
      </c>
      <c r="E18" s="309">
        <f t="shared" si="1"/>
        <v>4864</v>
      </c>
      <c r="F18" s="309">
        <v>2416</v>
      </c>
      <c r="G18" s="309">
        <v>2448</v>
      </c>
      <c r="H18" s="309"/>
      <c r="I18" s="309">
        <f t="shared" si="2"/>
        <v>4224</v>
      </c>
      <c r="J18" s="309">
        <v>2063</v>
      </c>
      <c r="K18" s="309">
        <v>2161</v>
      </c>
      <c r="L18" s="88"/>
      <c r="M18" s="378"/>
      <c r="N18" s="378"/>
    </row>
    <row r="19" spans="1:14" s="264" customFormat="1" ht="12" customHeight="1" x14ac:dyDescent="0.25">
      <c r="A19" s="79" t="s">
        <v>31</v>
      </c>
      <c r="B19" s="87">
        <v>5460</v>
      </c>
      <c r="C19" s="87">
        <v>2708</v>
      </c>
      <c r="D19" s="87">
        <v>2752</v>
      </c>
      <c r="E19" s="309">
        <f t="shared" si="1"/>
        <v>5608</v>
      </c>
      <c r="F19" s="309">
        <v>2765</v>
      </c>
      <c r="G19" s="309">
        <v>2843</v>
      </c>
      <c r="H19" s="309"/>
      <c r="I19" s="309">
        <f t="shared" si="2"/>
        <v>5679</v>
      </c>
      <c r="J19" s="309">
        <v>2708</v>
      </c>
      <c r="K19" s="309">
        <v>2971</v>
      </c>
      <c r="L19" s="88"/>
      <c r="M19" s="378"/>
      <c r="N19" s="378"/>
    </row>
    <row r="20" spans="1:14" s="264" customFormat="1" ht="12" customHeight="1" x14ac:dyDescent="0.25">
      <c r="A20" s="79" t="s">
        <v>32</v>
      </c>
      <c r="B20" s="87">
        <v>7970</v>
      </c>
      <c r="C20" s="87">
        <v>3932</v>
      </c>
      <c r="D20" s="87">
        <v>4038</v>
      </c>
      <c r="E20" s="309">
        <f t="shared" si="1"/>
        <v>8268</v>
      </c>
      <c r="F20" s="309">
        <v>4084</v>
      </c>
      <c r="G20" s="309">
        <v>4184</v>
      </c>
      <c r="H20" s="309"/>
      <c r="I20" s="309">
        <f t="shared" si="2"/>
        <v>7121</v>
      </c>
      <c r="J20" s="309">
        <v>3509</v>
      </c>
      <c r="K20" s="309">
        <v>3612</v>
      </c>
      <c r="L20" s="88"/>
      <c r="M20" s="378"/>
      <c r="N20" s="378"/>
    </row>
    <row r="21" spans="1:14" s="264" customFormat="1" ht="12" customHeight="1" x14ac:dyDescent="0.25">
      <c r="A21" s="79" t="s">
        <v>33</v>
      </c>
      <c r="B21" s="87">
        <v>3473</v>
      </c>
      <c r="C21" s="87">
        <v>1860</v>
      </c>
      <c r="D21" s="87">
        <v>1613</v>
      </c>
      <c r="E21" s="309">
        <f t="shared" si="1"/>
        <v>2570</v>
      </c>
      <c r="F21" s="309">
        <v>1354</v>
      </c>
      <c r="G21" s="309">
        <v>1216</v>
      </c>
      <c r="H21" s="309"/>
      <c r="I21" s="309">
        <f t="shared" si="2"/>
        <v>2413</v>
      </c>
      <c r="J21" s="309">
        <v>1224</v>
      </c>
      <c r="K21" s="309">
        <v>1189</v>
      </c>
      <c r="L21" s="88"/>
      <c r="M21" s="378"/>
      <c r="N21" s="378"/>
    </row>
    <row r="22" spans="1:14" s="264" customFormat="1" ht="12" customHeight="1" x14ac:dyDescent="0.25">
      <c r="A22" s="79" t="s">
        <v>34</v>
      </c>
      <c r="B22" s="87">
        <v>1877</v>
      </c>
      <c r="C22" s="87">
        <v>882</v>
      </c>
      <c r="D22" s="87">
        <v>995</v>
      </c>
      <c r="E22" s="309">
        <f t="shared" si="1"/>
        <v>2053</v>
      </c>
      <c r="F22" s="309">
        <v>972</v>
      </c>
      <c r="G22" s="309">
        <v>1081</v>
      </c>
      <c r="H22" s="309"/>
      <c r="I22" s="309">
        <f t="shared" si="2"/>
        <v>1594</v>
      </c>
      <c r="J22" s="309">
        <v>755</v>
      </c>
      <c r="K22" s="309">
        <v>839</v>
      </c>
      <c r="L22" s="88"/>
      <c r="M22" s="88"/>
      <c r="N22" s="88"/>
    </row>
    <row r="23" spans="1:14" s="264" customFormat="1" ht="12" customHeight="1" x14ac:dyDescent="0.25">
      <c r="A23" s="79" t="s">
        <v>35</v>
      </c>
      <c r="B23" s="87">
        <v>3164</v>
      </c>
      <c r="C23" s="87">
        <v>1574</v>
      </c>
      <c r="D23" s="87">
        <v>1590</v>
      </c>
      <c r="E23" s="309">
        <f t="shared" si="1"/>
        <v>3123</v>
      </c>
      <c r="F23" s="309">
        <v>1546</v>
      </c>
      <c r="G23" s="309">
        <v>1577</v>
      </c>
      <c r="H23" s="309"/>
      <c r="I23" s="309">
        <f t="shared" si="2"/>
        <v>2761</v>
      </c>
      <c r="J23" s="309">
        <v>1382</v>
      </c>
      <c r="K23" s="309">
        <v>1379</v>
      </c>
      <c r="L23" s="88"/>
      <c r="M23" s="88"/>
      <c r="N23" s="88"/>
    </row>
    <row r="24" spans="1:14" s="264" customFormat="1" ht="12" customHeight="1" x14ac:dyDescent="0.25">
      <c r="A24" s="73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8"/>
      <c r="M24" s="88"/>
      <c r="N24" s="88"/>
    </row>
    <row r="25" spans="1:14" s="270" customFormat="1" ht="12" customHeight="1" x14ac:dyDescent="0.25">
      <c r="A25" s="75" t="s">
        <v>162</v>
      </c>
      <c r="B25" s="85">
        <v>138339</v>
      </c>
      <c r="C25" s="85">
        <v>67450</v>
      </c>
      <c r="D25" s="85">
        <v>70889</v>
      </c>
      <c r="E25" s="85">
        <f t="shared" ref="E25:E40" si="3">F25+G25</f>
        <v>136829</v>
      </c>
      <c r="F25" s="85">
        <f>SUM(F26:F40)</f>
        <v>66613</v>
      </c>
      <c r="G25" s="85">
        <f>SUM(G26:G40)</f>
        <v>70216</v>
      </c>
      <c r="H25" s="85"/>
      <c r="I25" s="85">
        <f>J25+K25</f>
        <v>110392</v>
      </c>
      <c r="J25" s="85">
        <f>SUM(J26:J40)</f>
        <v>52950</v>
      </c>
      <c r="K25" s="85">
        <f>SUM(K26:K40)</f>
        <v>57442</v>
      </c>
      <c r="L25" s="88"/>
      <c r="M25" s="88"/>
      <c r="N25" s="88"/>
    </row>
    <row r="26" spans="1:14" s="264" customFormat="1" ht="12" customHeight="1" x14ac:dyDescent="0.2">
      <c r="A26" s="79" t="s">
        <v>21</v>
      </c>
      <c r="B26" s="87">
        <v>28416</v>
      </c>
      <c r="C26" s="87">
        <v>13763</v>
      </c>
      <c r="D26" s="87">
        <v>14653</v>
      </c>
      <c r="E26" s="309">
        <f t="shared" si="3"/>
        <v>27823</v>
      </c>
      <c r="F26" s="309">
        <v>13582</v>
      </c>
      <c r="G26" s="309">
        <v>14241</v>
      </c>
      <c r="H26" s="309"/>
      <c r="I26" s="309">
        <f t="shared" ref="I26:I40" si="4">J26+K26</f>
        <v>30070</v>
      </c>
      <c r="J26" s="309">
        <v>14620</v>
      </c>
      <c r="K26" s="309">
        <v>15450</v>
      </c>
      <c r="L26" s="86"/>
      <c r="M26" s="86"/>
      <c r="N26" s="86"/>
    </row>
    <row r="27" spans="1:14" s="264" customFormat="1" ht="12" customHeight="1" x14ac:dyDescent="0.25">
      <c r="A27" s="79" t="s">
        <v>36</v>
      </c>
      <c r="B27" s="87">
        <v>4392</v>
      </c>
      <c r="C27" s="87">
        <v>2144</v>
      </c>
      <c r="D27" s="87">
        <v>2248</v>
      </c>
      <c r="E27" s="309">
        <f t="shared" si="3"/>
        <v>3971</v>
      </c>
      <c r="F27" s="309">
        <v>1906</v>
      </c>
      <c r="G27" s="309">
        <v>2065</v>
      </c>
      <c r="H27" s="309"/>
      <c r="I27" s="309">
        <f t="shared" si="4"/>
        <v>2826</v>
      </c>
      <c r="J27" s="309">
        <v>1398</v>
      </c>
      <c r="K27" s="309">
        <v>1428</v>
      </c>
      <c r="L27" s="88"/>
      <c r="M27" s="88"/>
      <c r="N27" s="88"/>
    </row>
    <row r="28" spans="1:14" s="264" customFormat="1" ht="12" customHeight="1" x14ac:dyDescent="0.25">
      <c r="A28" s="79" t="s">
        <v>37</v>
      </c>
      <c r="B28" s="87">
        <v>7820</v>
      </c>
      <c r="C28" s="87">
        <v>3734</v>
      </c>
      <c r="D28" s="87">
        <v>4086</v>
      </c>
      <c r="E28" s="309">
        <f t="shared" si="3"/>
        <v>8485</v>
      </c>
      <c r="F28" s="309">
        <v>4045</v>
      </c>
      <c r="G28" s="309">
        <v>4440</v>
      </c>
      <c r="H28" s="309"/>
      <c r="I28" s="309">
        <f t="shared" si="4"/>
        <v>7020</v>
      </c>
      <c r="J28" s="309">
        <v>3368</v>
      </c>
      <c r="K28" s="309">
        <v>3652</v>
      </c>
      <c r="L28" s="88"/>
      <c r="M28" s="88"/>
      <c r="N28" s="88"/>
    </row>
    <row r="29" spans="1:14" s="264" customFormat="1" ht="12" customHeight="1" x14ac:dyDescent="0.25">
      <c r="A29" s="79" t="s">
        <v>38</v>
      </c>
      <c r="B29" s="87">
        <v>17556</v>
      </c>
      <c r="C29" s="87">
        <v>8324</v>
      </c>
      <c r="D29" s="87">
        <v>9232</v>
      </c>
      <c r="E29" s="309">
        <f t="shared" si="3"/>
        <v>17215</v>
      </c>
      <c r="F29" s="309">
        <v>8193</v>
      </c>
      <c r="G29" s="309">
        <v>9022</v>
      </c>
      <c r="H29" s="309"/>
      <c r="I29" s="309">
        <f t="shared" si="4"/>
        <v>14484</v>
      </c>
      <c r="J29" s="309">
        <v>6876</v>
      </c>
      <c r="K29" s="309">
        <v>7608</v>
      </c>
      <c r="L29" s="88"/>
      <c r="M29" s="88"/>
      <c r="N29" s="88"/>
    </row>
    <row r="30" spans="1:14" s="264" customFormat="1" ht="12" customHeight="1" x14ac:dyDescent="0.25">
      <c r="A30" s="79" t="s">
        <v>39</v>
      </c>
      <c r="B30" s="87">
        <v>3673</v>
      </c>
      <c r="C30" s="87">
        <v>1756</v>
      </c>
      <c r="D30" s="87">
        <v>1917</v>
      </c>
      <c r="E30" s="309">
        <f t="shared" si="3"/>
        <v>3828</v>
      </c>
      <c r="F30" s="309">
        <v>1836</v>
      </c>
      <c r="G30" s="309">
        <v>1992</v>
      </c>
      <c r="H30" s="309"/>
      <c r="I30" s="309">
        <f t="shared" si="4"/>
        <v>2931</v>
      </c>
      <c r="J30" s="309">
        <v>1390</v>
      </c>
      <c r="K30" s="309">
        <v>1541</v>
      </c>
      <c r="L30" s="88"/>
      <c r="M30" s="88"/>
      <c r="N30" s="88"/>
    </row>
    <row r="31" spans="1:14" s="264" customFormat="1" ht="12" customHeight="1" x14ac:dyDescent="0.25">
      <c r="A31" s="79" t="s">
        <v>40</v>
      </c>
      <c r="B31" s="87">
        <v>13375</v>
      </c>
      <c r="C31" s="87">
        <v>6668</v>
      </c>
      <c r="D31" s="87">
        <v>6707</v>
      </c>
      <c r="E31" s="309">
        <f t="shared" si="3"/>
        <v>13746</v>
      </c>
      <c r="F31" s="309">
        <v>6848</v>
      </c>
      <c r="G31" s="309">
        <v>6898</v>
      </c>
      <c r="H31" s="309"/>
      <c r="I31" s="309">
        <f t="shared" si="4"/>
        <v>6475</v>
      </c>
      <c r="J31" s="309">
        <v>3084</v>
      </c>
      <c r="K31" s="309">
        <v>3391</v>
      </c>
      <c r="L31" s="88"/>
      <c r="M31" s="88"/>
      <c r="N31" s="88"/>
    </row>
    <row r="32" spans="1:14" s="264" customFormat="1" ht="12" customHeight="1" x14ac:dyDescent="0.25">
      <c r="A32" s="89" t="s">
        <v>145</v>
      </c>
      <c r="B32" s="87">
        <v>5449</v>
      </c>
      <c r="C32" s="87">
        <v>2687</v>
      </c>
      <c r="D32" s="87">
        <v>2762</v>
      </c>
      <c r="E32" s="309">
        <f t="shared" si="3"/>
        <v>5189</v>
      </c>
      <c r="F32" s="309">
        <v>2545</v>
      </c>
      <c r="G32" s="309">
        <v>2644</v>
      </c>
      <c r="H32" s="309"/>
      <c r="I32" s="309">
        <f t="shared" si="4"/>
        <v>4462</v>
      </c>
      <c r="J32" s="309">
        <v>2154</v>
      </c>
      <c r="K32" s="309">
        <v>2308</v>
      </c>
      <c r="L32" s="88"/>
      <c r="M32" s="88"/>
      <c r="N32" s="88"/>
    </row>
    <row r="33" spans="1:14" s="264" customFormat="1" ht="12" customHeight="1" x14ac:dyDescent="0.25">
      <c r="A33" s="79" t="s">
        <v>41</v>
      </c>
      <c r="B33" s="87">
        <v>8113</v>
      </c>
      <c r="C33" s="87">
        <v>3988</v>
      </c>
      <c r="D33" s="87">
        <v>4125</v>
      </c>
      <c r="E33" s="309">
        <f t="shared" si="3"/>
        <v>7582</v>
      </c>
      <c r="F33" s="309">
        <v>3714</v>
      </c>
      <c r="G33" s="309">
        <v>3868</v>
      </c>
      <c r="H33" s="309"/>
      <c r="I33" s="309">
        <f t="shared" si="4"/>
        <v>6445</v>
      </c>
      <c r="J33" s="309">
        <v>3125</v>
      </c>
      <c r="K33" s="309">
        <v>3320</v>
      </c>
      <c r="L33" s="88"/>
      <c r="M33" s="88"/>
      <c r="N33" s="88"/>
    </row>
    <row r="34" spans="1:14" s="264" customFormat="1" ht="12" customHeight="1" x14ac:dyDescent="0.25">
      <c r="A34" s="79" t="s">
        <v>42</v>
      </c>
      <c r="B34" s="87">
        <v>6565</v>
      </c>
      <c r="C34" s="87">
        <v>3294</v>
      </c>
      <c r="D34" s="87">
        <v>3271</v>
      </c>
      <c r="E34" s="309">
        <f t="shared" si="3"/>
        <v>6592</v>
      </c>
      <c r="F34" s="309">
        <v>3288</v>
      </c>
      <c r="G34" s="309">
        <v>3304</v>
      </c>
      <c r="H34" s="309"/>
      <c r="I34" s="309">
        <f t="shared" si="4"/>
        <v>3939</v>
      </c>
      <c r="J34" s="309">
        <v>1886</v>
      </c>
      <c r="K34" s="309">
        <v>2053</v>
      </c>
      <c r="L34" s="88"/>
      <c r="M34" s="88"/>
      <c r="N34" s="88"/>
    </row>
    <row r="35" spans="1:14" s="264" customFormat="1" ht="12" customHeight="1" x14ac:dyDescent="0.25">
      <c r="A35" s="79" t="s">
        <v>43</v>
      </c>
      <c r="B35" s="87">
        <v>14428</v>
      </c>
      <c r="C35" s="87">
        <v>7314</v>
      </c>
      <c r="D35" s="87">
        <v>7114</v>
      </c>
      <c r="E35" s="309">
        <f t="shared" si="3"/>
        <v>14314</v>
      </c>
      <c r="F35" s="309">
        <v>7185</v>
      </c>
      <c r="G35" s="309">
        <v>7129</v>
      </c>
      <c r="H35" s="309"/>
      <c r="I35" s="309">
        <f t="shared" si="4"/>
        <v>9645</v>
      </c>
      <c r="J35" s="309">
        <v>4704</v>
      </c>
      <c r="K35" s="309">
        <v>4941</v>
      </c>
      <c r="L35" s="88"/>
      <c r="M35" s="88"/>
      <c r="N35" s="88"/>
    </row>
    <row r="36" spans="1:14" s="264" customFormat="1" ht="12" customHeight="1" x14ac:dyDescent="0.25">
      <c r="A36" s="79" t="s">
        <v>44</v>
      </c>
      <c r="B36" s="87">
        <v>9866</v>
      </c>
      <c r="C36" s="87">
        <v>4902</v>
      </c>
      <c r="D36" s="87">
        <v>4964</v>
      </c>
      <c r="E36" s="309">
        <f t="shared" si="3"/>
        <v>9145</v>
      </c>
      <c r="F36" s="309">
        <v>4468</v>
      </c>
      <c r="G36" s="309">
        <v>4677</v>
      </c>
      <c r="H36" s="309"/>
      <c r="I36" s="309">
        <f t="shared" si="4"/>
        <v>7298</v>
      </c>
      <c r="J36" s="309">
        <v>3456</v>
      </c>
      <c r="K36" s="309">
        <v>3842</v>
      </c>
      <c r="L36" s="88"/>
      <c r="M36" s="88"/>
      <c r="N36" s="88"/>
    </row>
    <row r="37" spans="1:14" s="264" customFormat="1" ht="12" customHeight="1" x14ac:dyDescent="0.25">
      <c r="A37" s="79" t="s">
        <v>45</v>
      </c>
      <c r="B37" s="87">
        <v>5877</v>
      </c>
      <c r="C37" s="87">
        <v>2838</v>
      </c>
      <c r="D37" s="87">
        <v>3039</v>
      </c>
      <c r="E37" s="309">
        <f t="shared" si="3"/>
        <v>5984</v>
      </c>
      <c r="F37" s="309">
        <v>2872</v>
      </c>
      <c r="G37" s="309">
        <v>3112</v>
      </c>
      <c r="H37" s="309"/>
      <c r="I37" s="309">
        <f t="shared" si="4"/>
        <v>4818</v>
      </c>
      <c r="J37" s="309">
        <v>2227</v>
      </c>
      <c r="K37" s="309">
        <v>2591</v>
      </c>
      <c r="L37" s="88"/>
      <c r="M37" s="88"/>
      <c r="N37" s="88"/>
    </row>
    <row r="38" spans="1:14" s="264" customFormat="1" ht="12" customHeight="1" x14ac:dyDescent="0.25">
      <c r="A38" s="79" t="s">
        <v>46</v>
      </c>
      <c r="B38" s="87">
        <v>4296</v>
      </c>
      <c r="C38" s="87">
        <v>1985</v>
      </c>
      <c r="D38" s="87">
        <v>2311</v>
      </c>
      <c r="E38" s="309">
        <f t="shared" si="3"/>
        <v>4034</v>
      </c>
      <c r="F38" s="309">
        <v>1879</v>
      </c>
      <c r="G38" s="309">
        <v>2155</v>
      </c>
      <c r="H38" s="309"/>
      <c r="I38" s="309">
        <f t="shared" si="4"/>
        <v>2841</v>
      </c>
      <c r="J38" s="309">
        <v>1326</v>
      </c>
      <c r="K38" s="309">
        <v>1515</v>
      </c>
      <c r="L38" s="88"/>
      <c r="M38" s="88"/>
      <c r="N38" s="88"/>
    </row>
    <row r="39" spans="1:14" s="264" customFormat="1" ht="12" customHeight="1" x14ac:dyDescent="0.25">
      <c r="A39" s="79" t="s">
        <v>47</v>
      </c>
      <c r="B39" s="87">
        <v>5387</v>
      </c>
      <c r="C39" s="87">
        <v>2558</v>
      </c>
      <c r="D39" s="87">
        <v>2829</v>
      </c>
      <c r="E39" s="309">
        <f t="shared" si="3"/>
        <v>5792</v>
      </c>
      <c r="F39" s="309">
        <v>2750</v>
      </c>
      <c r="G39" s="309">
        <v>3042</v>
      </c>
      <c r="H39" s="309"/>
      <c r="I39" s="309">
        <f t="shared" si="4"/>
        <v>4407</v>
      </c>
      <c r="J39" s="309">
        <v>2045</v>
      </c>
      <c r="K39" s="309">
        <v>2362</v>
      </c>
      <c r="L39" s="88"/>
      <c r="M39" s="88"/>
      <c r="N39" s="88"/>
    </row>
    <row r="40" spans="1:14" s="264" customFormat="1" ht="12" customHeight="1" x14ac:dyDescent="0.25">
      <c r="A40" s="79" t="s">
        <v>48</v>
      </c>
      <c r="B40" s="87">
        <v>3126</v>
      </c>
      <c r="C40" s="87">
        <v>1495</v>
      </c>
      <c r="D40" s="87">
        <v>1631</v>
      </c>
      <c r="E40" s="309">
        <f t="shared" si="3"/>
        <v>3129</v>
      </c>
      <c r="F40" s="309">
        <v>1502</v>
      </c>
      <c r="G40" s="309">
        <v>1627</v>
      </c>
      <c r="H40" s="309"/>
      <c r="I40" s="309">
        <f t="shared" si="4"/>
        <v>2731</v>
      </c>
      <c r="J40" s="309">
        <v>1291</v>
      </c>
      <c r="K40" s="309">
        <v>1440</v>
      </c>
      <c r="L40" s="88"/>
      <c r="M40" s="88"/>
      <c r="N40" s="88"/>
    </row>
    <row r="41" spans="1:14" s="264" customFormat="1" ht="12" customHeight="1" x14ac:dyDescent="0.25">
      <c r="A41" s="72"/>
      <c r="B41" s="34"/>
      <c r="C41" s="34"/>
      <c r="D41" s="34"/>
      <c r="E41" s="34"/>
      <c r="F41" s="34"/>
      <c r="G41" s="34"/>
      <c r="H41" s="34"/>
      <c r="I41" s="87"/>
      <c r="J41" s="87"/>
      <c r="K41" s="87"/>
      <c r="L41" s="88"/>
      <c r="M41" s="88"/>
      <c r="N41" s="88"/>
    </row>
    <row r="42" spans="1:14" s="270" customFormat="1" ht="12" customHeight="1" x14ac:dyDescent="0.25">
      <c r="A42" s="75" t="s">
        <v>146</v>
      </c>
      <c r="B42" s="85">
        <v>90276</v>
      </c>
      <c r="C42" s="85">
        <v>47196</v>
      </c>
      <c r="D42" s="85">
        <v>43080</v>
      </c>
      <c r="E42" s="85">
        <f t="shared" ref="E42:E52" si="5">F42+G42</f>
        <v>73946</v>
      </c>
      <c r="F42" s="85">
        <f>SUM(F43:F52)</f>
        <v>38408</v>
      </c>
      <c r="G42" s="85">
        <f>SUM(G43:G52)</f>
        <v>35538</v>
      </c>
      <c r="H42" s="85"/>
      <c r="I42" s="85">
        <f t="shared" ref="I42:I52" si="6">J42+K42</f>
        <v>73322</v>
      </c>
      <c r="J42" s="85">
        <f>SUM(J43:J52)</f>
        <v>38638</v>
      </c>
      <c r="K42" s="85">
        <f>SUM(K43:K52)</f>
        <v>34684</v>
      </c>
      <c r="L42" s="88"/>
      <c r="M42" s="88"/>
      <c r="N42" s="88"/>
    </row>
    <row r="43" spans="1:14" s="264" customFormat="1" ht="12" customHeight="1" x14ac:dyDescent="0.25">
      <c r="A43" s="79" t="s">
        <v>49</v>
      </c>
      <c r="B43" s="87">
        <v>12746</v>
      </c>
      <c r="C43" s="87">
        <v>6367</v>
      </c>
      <c r="D43" s="87">
        <v>6379</v>
      </c>
      <c r="E43" s="309">
        <f t="shared" si="5"/>
        <v>11707</v>
      </c>
      <c r="F43" s="309">
        <v>5845</v>
      </c>
      <c r="G43" s="309">
        <v>5862</v>
      </c>
      <c r="H43" s="309"/>
      <c r="I43" s="309">
        <f t="shared" si="6"/>
        <v>12664</v>
      </c>
      <c r="J43" s="309">
        <v>6141</v>
      </c>
      <c r="K43" s="309">
        <v>6523</v>
      </c>
      <c r="L43" s="88"/>
      <c r="M43" s="88"/>
      <c r="N43" s="88"/>
    </row>
    <row r="44" spans="1:14" s="264" customFormat="1" ht="12" customHeight="1" x14ac:dyDescent="0.2">
      <c r="A44" s="79" t="s">
        <v>50</v>
      </c>
      <c r="B44" s="87">
        <v>2069</v>
      </c>
      <c r="C44" s="87">
        <v>976</v>
      </c>
      <c r="D44" s="87">
        <v>1093</v>
      </c>
      <c r="E44" s="309">
        <f t="shared" si="5"/>
        <v>1938</v>
      </c>
      <c r="F44" s="309">
        <v>921</v>
      </c>
      <c r="G44" s="309">
        <v>1017</v>
      </c>
      <c r="H44" s="309"/>
      <c r="I44" s="309">
        <f t="shared" si="6"/>
        <v>2138</v>
      </c>
      <c r="J44" s="309">
        <v>1081</v>
      </c>
      <c r="K44" s="309">
        <v>1057</v>
      </c>
      <c r="L44" s="86"/>
      <c r="M44" s="86"/>
      <c r="N44" s="86"/>
    </row>
    <row r="45" spans="1:14" s="264" customFormat="1" ht="12" customHeight="1" x14ac:dyDescent="0.25">
      <c r="A45" s="79" t="s">
        <v>51</v>
      </c>
      <c r="B45" s="87">
        <v>11281</v>
      </c>
      <c r="C45" s="87">
        <v>6308</v>
      </c>
      <c r="D45" s="87">
        <v>4973</v>
      </c>
      <c r="E45" s="309">
        <f t="shared" si="5"/>
        <v>8996</v>
      </c>
      <c r="F45" s="309">
        <v>4874</v>
      </c>
      <c r="G45" s="309">
        <v>4122</v>
      </c>
      <c r="H45" s="309"/>
      <c r="I45" s="309">
        <f t="shared" si="6"/>
        <v>9299</v>
      </c>
      <c r="J45" s="309">
        <v>5193</v>
      </c>
      <c r="K45" s="309">
        <v>4106</v>
      </c>
      <c r="L45" s="88"/>
      <c r="M45" s="88"/>
      <c r="N45" s="88"/>
    </row>
    <row r="46" spans="1:14" s="264" customFormat="1" ht="12" customHeight="1" x14ac:dyDescent="0.25">
      <c r="A46" s="79" t="s">
        <v>52</v>
      </c>
      <c r="B46" s="87">
        <v>15015</v>
      </c>
      <c r="C46" s="87">
        <v>8003</v>
      </c>
      <c r="D46" s="87">
        <v>7012</v>
      </c>
      <c r="E46" s="309">
        <f t="shared" si="5"/>
        <v>12097</v>
      </c>
      <c r="F46" s="309">
        <v>6356</v>
      </c>
      <c r="G46" s="309">
        <v>5741</v>
      </c>
      <c r="H46" s="309"/>
      <c r="I46" s="309">
        <f t="shared" si="6"/>
        <v>6433</v>
      </c>
      <c r="J46" s="309">
        <v>3252</v>
      </c>
      <c r="K46" s="309">
        <v>3181</v>
      </c>
      <c r="L46" s="88"/>
      <c r="M46" s="88"/>
      <c r="N46" s="88"/>
    </row>
    <row r="47" spans="1:14" s="264" customFormat="1" ht="12" customHeight="1" x14ac:dyDescent="0.25">
      <c r="A47" s="79" t="s">
        <v>53</v>
      </c>
      <c r="B47" s="87">
        <v>3895</v>
      </c>
      <c r="C47" s="87">
        <v>1987</v>
      </c>
      <c r="D47" s="87">
        <v>1908</v>
      </c>
      <c r="E47" s="309">
        <f t="shared" si="5"/>
        <v>3622</v>
      </c>
      <c r="F47" s="309">
        <v>1842</v>
      </c>
      <c r="G47" s="309">
        <v>1780</v>
      </c>
      <c r="H47" s="309"/>
      <c r="I47" s="309">
        <f t="shared" si="6"/>
        <v>4240</v>
      </c>
      <c r="J47" s="309">
        <v>2135</v>
      </c>
      <c r="K47" s="309">
        <v>2105</v>
      </c>
      <c r="L47" s="88"/>
      <c r="M47" s="88"/>
      <c r="N47" s="88"/>
    </row>
    <row r="48" spans="1:14" s="264" customFormat="1" ht="12" customHeight="1" x14ac:dyDescent="0.25">
      <c r="A48" s="79" t="s">
        <v>54</v>
      </c>
      <c r="B48" s="87">
        <v>9146</v>
      </c>
      <c r="C48" s="87">
        <v>4507</v>
      </c>
      <c r="D48" s="87">
        <v>4639</v>
      </c>
      <c r="E48" s="309">
        <f t="shared" si="5"/>
        <v>8474</v>
      </c>
      <c r="F48" s="309">
        <v>4165</v>
      </c>
      <c r="G48" s="309">
        <v>4309</v>
      </c>
      <c r="H48" s="309"/>
      <c r="I48" s="309">
        <f t="shared" si="6"/>
        <v>9108</v>
      </c>
      <c r="J48" s="309">
        <v>4506</v>
      </c>
      <c r="K48" s="309">
        <v>4602</v>
      </c>
      <c r="L48" s="88"/>
      <c r="M48" s="88"/>
      <c r="N48" s="88"/>
    </row>
    <row r="49" spans="1:14" s="264" customFormat="1" ht="12" customHeight="1" x14ac:dyDescent="0.25">
      <c r="A49" s="79" t="s">
        <v>55</v>
      </c>
      <c r="B49" s="87">
        <v>6372</v>
      </c>
      <c r="C49" s="87">
        <v>3448</v>
      </c>
      <c r="D49" s="87">
        <v>2924</v>
      </c>
      <c r="E49" s="309">
        <f t="shared" si="5"/>
        <v>6108</v>
      </c>
      <c r="F49" s="309">
        <v>3334</v>
      </c>
      <c r="G49" s="309">
        <v>2774</v>
      </c>
      <c r="H49" s="309"/>
      <c r="I49" s="309">
        <f t="shared" si="6"/>
        <v>7526</v>
      </c>
      <c r="J49" s="309">
        <v>4420</v>
      </c>
      <c r="K49" s="309">
        <v>3106</v>
      </c>
      <c r="L49" s="88"/>
      <c r="M49" s="88"/>
      <c r="N49" s="88"/>
    </row>
    <row r="50" spans="1:14" s="264" customFormat="1" ht="12" customHeight="1" x14ac:dyDescent="0.25">
      <c r="A50" s="79" t="s">
        <v>56</v>
      </c>
      <c r="B50" s="87">
        <v>5470</v>
      </c>
      <c r="C50" s="87">
        <v>2851</v>
      </c>
      <c r="D50" s="87">
        <v>2619</v>
      </c>
      <c r="E50" s="309">
        <f t="shared" si="5"/>
        <v>4919</v>
      </c>
      <c r="F50" s="309">
        <v>2559</v>
      </c>
      <c r="G50" s="309">
        <v>2360</v>
      </c>
      <c r="H50" s="309"/>
      <c r="I50" s="309">
        <f t="shared" si="6"/>
        <v>6090</v>
      </c>
      <c r="J50" s="309">
        <v>3130</v>
      </c>
      <c r="K50" s="309">
        <v>2960</v>
      </c>
      <c r="L50" s="88"/>
      <c r="M50" s="88"/>
      <c r="N50" s="88"/>
    </row>
    <row r="51" spans="1:14" s="264" customFormat="1" ht="12" customHeight="1" x14ac:dyDescent="0.25">
      <c r="A51" s="79" t="s">
        <v>57</v>
      </c>
      <c r="B51" s="87">
        <v>4147</v>
      </c>
      <c r="C51" s="87">
        <v>2264</v>
      </c>
      <c r="D51" s="87">
        <v>1883</v>
      </c>
      <c r="E51" s="309">
        <f t="shared" si="5"/>
        <v>4022</v>
      </c>
      <c r="F51" s="309">
        <v>2294</v>
      </c>
      <c r="G51" s="309">
        <v>1728</v>
      </c>
      <c r="H51" s="309"/>
      <c r="I51" s="309">
        <f t="shared" si="6"/>
        <v>6832</v>
      </c>
      <c r="J51" s="309">
        <v>3967</v>
      </c>
      <c r="K51" s="309">
        <v>2865</v>
      </c>
      <c r="L51" s="88"/>
      <c r="M51" s="88"/>
      <c r="N51" s="88"/>
    </row>
    <row r="52" spans="1:14" s="264" customFormat="1" ht="12" customHeight="1" x14ac:dyDescent="0.25">
      <c r="A52" s="79" t="s">
        <v>58</v>
      </c>
      <c r="B52" s="87">
        <v>20135</v>
      </c>
      <c r="C52" s="87">
        <v>10485</v>
      </c>
      <c r="D52" s="87">
        <v>9650</v>
      </c>
      <c r="E52" s="309">
        <f t="shared" si="5"/>
        <v>12063</v>
      </c>
      <c r="F52" s="309">
        <v>6218</v>
      </c>
      <c r="G52" s="309">
        <v>5845</v>
      </c>
      <c r="H52" s="309"/>
      <c r="I52" s="309">
        <f t="shared" si="6"/>
        <v>8992</v>
      </c>
      <c r="J52" s="309">
        <v>4813</v>
      </c>
      <c r="K52" s="309">
        <v>4179</v>
      </c>
      <c r="L52" s="88"/>
      <c r="M52" s="88"/>
      <c r="N52" s="88"/>
    </row>
    <row r="53" spans="1:14" s="264" customFormat="1" ht="12" customHeight="1" x14ac:dyDescent="0.25">
      <c r="A53" s="73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8"/>
      <c r="M53" s="88"/>
      <c r="N53" s="88"/>
    </row>
    <row r="54" spans="1:14" s="270" customFormat="1" ht="12" customHeight="1" x14ac:dyDescent="0.25">
      <c r="A54" s="75" t="s">
        <v>147</v>
      </c>
      <c r="B54" s="85">
        <v>145186</v>
      </c>
      <c r="C54" s="85">
        <v>74747</v>
      </c>
      <c r="D54" s="85">
        <v>70439</v>
      </c>
      <c r="E54" s="85">
        <f>F54+G54</f>
        <v>126259</v>
      </c>
      <c r="F54" s="85">
        <f>SUM(F55:F68)</f>
        <v>64534</v>
      </c>
      <c r="G54" s="85">
        <f>SUM(G55:G68)</f>
        <v>61725</v>
      </c>
      <c r="H54" s="85"/>
      <c r="I54" s="85">
        <f>J54+K54</f>
        <v>89002</v>
      </c>
      <c r="J54" s="85">
        <f>SUM(J55:J68)</f>
        <v>44574</v>
      </c>
      <c r="K54" s="85">
        <f>SUM(K55:K68)</f>
        <v>44428</v>
      </c>
      <c r="L54" s="88"/>
      <c r="M54" s="88"/>
      <c r="N54" s="88"/>
    </row>
    <row r="55" spans="1:14" s="264" customFormat="1" ht="12" customHeight="1" x14ac:dyDescent="0.25">
      <c r="A55" s="79" t="s">
        <v>59</v>
      </c>
      <c r="B55" s="87">
        <v>22391</v>
      </c>
      <c r="C55" s="87">
        <v>10946</v>
      </c>
      <c r="D55" s="87">
        <v>11445</v>
      </c>
      <c r="E55" s="309">
        <f>F55+G55</f>
        <v>23741</v>
      </c>
      <c r="F55" s="309">
        <v>11685</v>
      </c>
      <c r="G55" s="309">
        <v>12056</v>
      </c>
      <c r="H55" s="309"/>
      <c r="I55" s="309">
        <f>J55+K55</f>
        <v>19773</v>
      </c>
      <c r="J55" s="309">
        <v>9492</v>
      </c>
      <c r="K55" s="309">
        <v>10281</v>
      </c>
      <c r="L55" s="88"/>
      <c r="M55" s="88"/>
      <c r="N55" s="88"/>
    </row>
    <row r="56" spans="1:14" s="264" customFormat="1" ht="12" customHeight="1" x14ac:dyDescent="0.25">
      <c r="A56" s="79" t="s">
        <v>60</v>
      </c>
      <c r="B56" s="87">
        <v>28522</v>
      </c>
      <c r="C56" s="87">
        <v>14766</v>
      </c>
      <c r="D56" s="87">
        <v>13756</v>
      </c>
      <c r="E56" s="309">
        <f>F56+G56</f>
        <v>20009</v>
      </c>
      <c r="F56" s="309">
        <v>10310</v>
      </c>
      <c r="G56" s="309">
        <v>9699</v>
      </c>
      <c r="H56" s="309"/>
      <c r="I56" s="309">
        <f>J56+K56</f>
        <v>13787</v>
      </c>
      <c r="J56" s="309">
        <v>6991</v>
      </c>
      <c r="K56" s="309">
        <v>6796</v>
      </c>
      <c r="L56" s="88"/>
      <c r="M56" s="88"/>
      <c r="N56" s="88"/>
    </row>
    <row r="57" spans="1:14" s="264" customFormat="1" ht="12" customHeight="1" x14ac:dyDescent="0.2">
      <c r="A57" s="79" t="s">
        <v>61</v>
      </c>
      <c r="B57" s="87">
        <v>21029</v>
      </c>
      <c r="C57" s="87">
        <v>11187</v>
      </c>
      <c r="D57" s="87">
        <v>9842</v>
      </c>
      <c r="E57" s="309">
        <f>F57+G57</f>
        <v>14906</v>
      </c>
      <c r="F57" s="309">
        <v>7831</v>
      </c>
      <c r="G57" s="309">
        <v>7075</v>
      </c>
      <c r="H57" s="309"/>
      <c r="I57" s="309">
        <f>J57+K57</f>
        <v>9237</v>
      </c>
      <c r="J57" s="309">
        <v>4830</v>
      </c>
      <c r="K57" s="309">
        <v>4407</v>
      </c>
      <c r="L57" s="86"/>
      <c r="M57" s="86"/>
      <c r="N57" s="86"/>
    </row>
    <row r="58" spans="1:14" s="264" customFormat="1" ht="5.0999999999999996" customHeight="1" x14ac:dyDescent="0.25">
      <c r="A58" s="90"/>
      <c r="B58" s="91"/>
      <c r="C58" s="92"/>
      <c r="D58" s="92"/>
      <c r="E58" s="92"/>
      <c r="F58" s="92"/>
      <c r="G58" s="92"/>
      <c r="H58" s="92"/>
      <c r="I58" s="92"/>
      <c r="J58" s="92"/>
      <c r="K58" s="92"/>
      <c r="L58" s="88"/>
      <c r="M58" s="88"/>
      <c r="N58" s="88"/>
    </row>
    <row r="59" spans="1:14" s="264" customFormat="1" ht="10.5" customHeight="1" x14ac:dyDescent="0.25">
      <c r="A59" s="93"/>
      <c r="B59" s="94"/>
      <c r="C59" s="94"/>
      <c r="D59" s="94"/>
      <c r="E59" s="94"/>
      <c r="I59" s="87"/>
      <c r="J59" s="551" t="s">
        <v>142</v>
      </c>
      <c r="K59" s="551"/>
      <c r="L59" s="88"/>
      <c r="M59" s="88"/>
      <c r="N59" s="88"/>
    </row>
    <row r="60" spans="1:14" s="264" customFormat="1" ht="15" customHeight="1" x14ac:dyDescent="0.25">
      <c r="A60" s="525" t="str">
        <f>A1</f>
        <v xml:space="preserve">3.10  PUNO: POBLACIÓN CENSADA POR SEXO, SEGÚN PROVINCIA Y DISTRITO, 2007 Y 2017              </v>
      </c>
      <c r="B60" s="525"/>
      <c r="C60" s="525"/>
      <c r="D60" s="525"/>
      <c r="E60" s="525"/>
      <c r="F60" s="525"/>
      <c r="G60" s="525"/>
      <c r="H60" s="525"/>
      <c r="I60" s="525"/>
      <c r="J60" s="525"/>
      <c r="K60" s="525"/>
      <c r="L60" s="88"/>
      <c r="M60" s="88"/>
      <c r="N60" s="88"/>
    </row>
    <row r="61" spans="1:14" s="264" customFormat="1" ht="5.0999999999999996" customHeight="1" x14ac:dyDescent="0.25">
      <c r="A61" s="575"/>
      <c r="B61" s="575"/>
      <c r="C61" s="575"/>
      <c r="D61" s="575"/>
      <c r="E61" s="575"/>
      <c r="F61" s="575"/>
      <c r="G61" s="95"/>
      <c r="H61" s="95"/>
      <c r="I61" s="87"/>
      <c r="J61" s="87"/>
      <c r="K61" s="87"/>
      <c r="L61" s="88"/>
      <c r="M61" s="88"/>
      <c r="N61" s="88"/>
    </row>
    <row r="62" spans="1:14" s="264" customFormat="1" ht="14.1" customHeight="1" x14ac:dyDescent="0.25">
      <c r="A62" s="576" t="s">
        <v>119</v>
      </c>
      <c r="B62" s="521">
        <v>2013</v>
      </c>
      <c r="C62" s="518"/>
      <c r="D62" s="518"/>
      <c r="E62" s="518">
        <v>2007</v>
      </c>
      <c r="F62" s="518"/>
      <c r="G62" s="518"/>
      <c r="H62" s="347"/>
      <c r="I62" s="518">
        <v>2017</v>
      </c>
      <c r="J62" s="518"/>
      <c r="K62" s="518"/>
      <c r="L62" s="88"/>
      <c r="M62" s="88"/>
      <c r="N62" s="88"/>
    </row>
    <row r="63" spans="1:14" s="264" customFormat="1" ht="14.1" customHeight="1" x14ac:dyDescent="0.2">
      <c r="A63" s="577"/>
      <c r="B63" s="83" t="s">
        <v>4</v>
      </c>
      <c r="C63" s="84" t="s">
        <v>19</v>
      </c>
      <c r="D63" s="84" t="s">
        <v>18</v>
      </c>
      <c r="E63" s="401" t="s">
        <v>4</v>
      </c>
      <c r="F63" s="401" t="s">
        <v>19</v>
      </c>
      <c r="G63" s="401" t="s">
        <v>18</v>
      </c>
      <c r="H63" s="84"/>
      <c r="I63" s="401" t="s">
        <v>4</v>
      </c>
      <c r="J63" s="401" t="s">
        <v>19</v>
      </c>
      <c r="K63" s="401" t="s">
        <v>18</v>
      </c>
      <c r="L63" s="86"/>
      <c r="M63" s="86"/>
      <c r="N63" s="86"/>
    </row>
    <row r="64" spans="1:14" s="264" customFormat="1" ht="5.0999999999999996" customHeight="1" x14ac:dyDescent="0.25">
      <c r="A64" s="73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8"/>
      <c r="M64" s="88"/>
      <c r="N64" s="88"/>
    </row>
    <row r="65" spans="1:14" s="264" customFormat="1" ht="12.95" customHeight="1" x14ac:dyDescent="0.25">
      <c r="A65" s="79" t="s">
        <v>64</v>
      </c>
      <c r="B65" s="87">
        <v>23575</v>
      </c>
      <c r="C65" s="87">
        <v>12324</v>
      </c>
      <c r="D65" s="87">
        <v>11251</v>
      </c>
      <c r="E65" s="309">
        <f>F65+G65</f>
        <v>17869</v>
      </c>
      <c r="F65" s="309">
        <v>9288</v>
      </c>
      <c r="G65" s="309">
        <v>8581</v>
      </c>
      <c r="H65" s="309"/>
      <c r="I65" s="309">
        <f>J65+K65</f>
        <v>7346</v>
      </c>
      <c r="J65" s="309">
        <v>3760</v>
      </c>
      <c r="K65" s="309">
        <v>3586</v>
      </c>
      <c r="L65" s="88"/>
      <c r="M65" s="88"/>
      <c r="N65" s="88"/>
    </row>
    <row r="66" spans="1:14" s="264" customFormat="1" ht="12.95" customHeight="1" x14ac:dyDescent="0.25">
      <c r="A66" s="79" t="s">
        <v>62</v>
      </c>
      <c r="B66" s="87">
        <v>13418</v>
      </c>
      <c r="C66" s="87">
        <v>7209</v>
      </c>
      <c r="D66" s="87">
        <v>6209</v>
      </c>
      <c r="E66" s="309">
        <f>F66+G66</f>
        <v>12151</v>
      </c>
      <c r="F66" s="309">
        <v>6447</v>
      </c>
      <c r="G66" s="309">
        <v>5704</v>
      </c>
      <c r="H66" s="309"/>
      <c r="I66" s="309">
        <f>J66+K66</f>
        <v>8223</v>
      </c>
      <c r="J66" s="309">
        <v>4323</v>
      </c>
      <c r="K66" s="309">
        <v>3900</v>
      </c>
      <c r="L66" s="88"/>
      <c r="M66" s="88"/>
      <c r="N66" s="88"/>
    </row>
    <row r="67" spans="1:14" s="264" customFormat="1" ht="12.95" customHeight="1" x14ac:dyDescent="0.25">
      <c r="A67" s="79" t="s">
        <v>63</v>
      </c>
      <c r="B67" s="87">
        <v>16783</v>
      </c>
      <c r="C67" s="87">
        <v>8465</v>
      </c>
      <c r="D67" s="87">
        <v>8318</v>
      </c>
      <c r="E67" s="309">
        <f>F67+G67</f>
        <v>17787</v>
      </c>
      <c r="F67" s="309">
        <v>8966</v>
      </c>
      <c r="G67" s="309">
        <v>8821</v>
      </c>
      <c r="H67" s="309"/>
      <c r="I67" s="309">
        <f>J67+K67</f>
        <v>13707</v>
      </c>
      <c r="J67" s="309">
        <v>6700</v>
      </c>
      <c r="K67" s="309">
        <v>7007</v>
      </c>
      <c r="L67" s="88"/>
      <c r="M67" s="88"/>
      <c r="N67" s="88"/>
    </row>
    <row r="68" spans="1:14" s="264" customFormat="1" ht="12.95" customHeight="1" x14ac:dyDescent="0.25">
      <c r="A68" s="79" t="s">
        <v>65</v>
      </c>
      <c r="B68" s="87">
        <v>19468</v>
      </c>
      <c r="C68" s="87">
        <v>9850</v>
      </c>
      <c r="D68" s="87">
        <v>9618</v>
      </c>
      <c r="E68" s="309">
        <f>F68+G68</f>
        <v>19796</v>
      </c>
      <c r="F68" s="309">
        <v>10007</v>
      </c>
      <c r="G68" s="309">
        <v>9789</v>
      </c>
      <c r="H68" s="309"/>
      <c r="I68" s="309">
        <f>J68+K68</f>
        <v>16929</v>
      </c>
      <c r="J68" s="309">
        <v>8478</v>
      </c>
      <c r="K68" s="309">
        <v>8451</v>
      </c>
      <c r="L68" s="88"/>
      <c r="M68" s="88"/>
      <c r="N68" s="88"/>
    </row>
    <row r="69" spans="1:14" s="264" customFormat="1" ht="12" customHeight="1" x14ac:dyDescent="0.25">
      <c r="A69" s="79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8"/>
      <c r="M69" s="88"/>
      <c r="N69" s="88"/>
    </row>
    <row r="70" spans="1:14" s="270" customFormat="1" ht="13.5" customHeight="1" x14ac:dyDescent="0.25">
      <c r="A70" s="75" t="s">
        <v>148</v>
      </c>
      <c r="B70" s="85">
        <v>84941</v>
      </c>
      <c r="C70" s="85">
        <v>43135</v>
      </c>
      <c r="D70" s="85">
        <v>41806</v>
      </c>
      <c r="E70" s="85">
        <f t="shared" ref="E70:E75" si="7">F70+G70</f>
        <v>81059</v>
      </c>
      <c r="F70" s="85">
        <f>SUM(F71:F75)</f>
        <v>41148</v>
      </c>
      <c r="G70" s="85">
        <f>SUM(G71:G75)</f>
        <v>39911</v>
      </c>
      <c r="H70" s="85"/>
      <c r="I70" s="85">
        <f>SUM(I71:I75)</f>
        <v>63878</v>
      </c>
      <c r="J70" s="85">
        <f>SUM(J71:J75)</f>
        <v>31528</v>
      </c>
      <c r="K70" s="85">
        <f>SUM(K71:K75)</f>
        <v>32350</v>
      </c>
      <c r="L70" s="88"/>
      <c r="M70" s="88"/>
      <c r="N70" s="88"/>
    </row>
    <row r="71" spans="1:14" s="264" customFormat="1" ht="12.95" customHeight="1" x14ac:dyDescent="0.25">
      <c r="A71" s="79" t="s">
        <v>66</v>
      </c>
      <c r="B71" s="87">
        <v>57554</v>
      </c>
      <c r="C71" s="87">
        <v>29171</v>
      </c>
      <c r="D71" s="87">
        <v>28383</v>
      </c>
      <c r="E71" s="309">
        <f t="shared" si="7"/>
        <v>54138</v>
      </c>
      <c r="F71" s="309">
        <v>27470</v>
      </c>
      <c r="G71" s="309">
        <v>26668</v>
      </c>
      <c r="H71" s="309"/>
      <c r="I71" s="309">
        <f>J71+K71</f>
        <v>46018</v>
      </c>
      <c r="J71" s="309">
        <v>22717</v>
      </c>
      <c r="K71" s="309">
        <v>23301</v>
      </c>
      <c r="L71" s="88"/>
      <c r="M71" s="88"/>
      <c r="N71" s="88"/>
    </row>
    <row r="72" spans="1:14" s="264" customFormat="1" ht="12.95" customHeight="1" x14ac:dyDescent="0.25">
      <c r="A72" s="79" t="s">
        <v>327</v>
      </c>
      <c r="B72" s="87">
        <v>2123</v>
      </c>
      <c r="C72" s="87">
        <v>1242</v>
      </c>
      <c r="D72" s="96">
        <v>881</v>
      </c>
      <c r="E72" s="309">
        <f t="shared" si="7"/>
        <v>1830</v>
      </c>
      <c r="F72" s="309">
        <v>1039</v>
      </c>
      <c r="G72" s="309">
        <v>791</v>
      </c>
      <c r="H72" s="309"/>
      <c r="I72" s="309">
        <f>J72+K72</f>
        <v>1130</v>
      </c>
      <c r="J72" s="309">
        <v>575</v>
      </c>
      <c r="K72" s="309">
        <v>555</v>
      </c>
      <c r="L72" s="88"/>
      <c r="M72" s="88"/>
      <c r="N72" s="88"/>
    </row>
    <row r="73" spans="1:14" s="264" customFormat="1" ht="12.95" customHeight="1" x14ac:dyDescent="0.25">
      <c r="A73" s="79" t="s">
        <v>67</v>
      </c>
      <c r="B73" s="87">
        <v>13330</v>
      </c>
      <c r="C73" s="87">
        <v>6624</v>
      </c>
      <c r="D73" s="87">
        <v>6706</v>
      </c>
      <c r="E73" s="309">
        <f t="shared" si="7"/>
        <v>14151</v>
      </c>
      <c r="F73" s="309">
        <v>7038</v>
      </c>
      <c r="G73" s="309">
        <v>7113</v>
      </c>
      <c r="H73" s="309"/>
      <c r="I73" s="309">
        <f>J73+K73</f>
        <v>10672</v>
      </c>
      <c r="J73" s="309">
        <v>5185</v>
      </c>
      <c r="K73" s="309">
        <v>5487</v>
      </c>
      <c r="L73" s="88"/>
      <c r="M73" s="88"/>
      <c r="N73" s="88"/>
    </row>
    <row r="74" spans="1:14" s="264" customFormat="1" ht="12.95" customHeight="1" x14ac:dyDescent="0.25">
      <c r="A74" s="79" t="s">
        <v>68</v>
      </c>
      <c r="B74" s="87">
        <v>7526</v>
      </c>
      <c r="C74" s="87">
        <v>3834</v>
      </c>
      <c r="D74" s="87">
        <v>3692</v>
      </c>
      <c r="E74" s="309">
        <f t="shared" si="7"/>
        <v>6663</v>
      </c>
      <c r="F74" s="309">
        <v>3414</v>
      </c>
      <c r="G74" s="309">
        <v>3249</v>
      </c>
      <c r="H74" s="309"/>
      <c r="I74" s="309">
        <f>J74+K74</f>
        <v>3529</v>
      </c>
      <c r="J74" s="309">
        <v>1773</v>
      </c>
      <c r="K74" s="309">
        <v>1756</v>
      </c>
      <c r="L74" s="88"/>
      <c r="M74" s="88"/>
      <c r="N74" s="88"/>
    </row>
    <row r="75" spans="1:14" s="264" customFormat="1" ht="12.95" customHeight="1" x14ac:dyDescent="0.25">
      <c r="A75" s="79" t="s">
        <v>69</v>
      </c>
      <c r="B75" s="87">
        <v>4408</v>
      </c>
      <c r="C75" s="87">
        <v>2264</v>
      </c>
      <c r="D75" s="87">
        <v>2144</v>
      </c>
      <c r="E75" s="309">
        <f t="shared" si="7"/>
        <v>4277</v>
      </c>
      <c r="F75" s="309">
        <v>2187</v>
      </c>
      <c r="G75" s="309">
        <v>2090</v>
      </c>
      <c r="H75" s="309"/>
      <c r="I75" s="309">
        <f>J75+K75</f>
        <v>2529</v>
      </c>
      <c r="J75" s="309">
        <v>1278</v>
      </c>
      <c r="K75" s="309">
        <v>1251</v>
      </c>
      <c r="L75" s="88"/>
      <c r="M75" s="88"/>
      <c r="N75" s="88"/>
    </row>
    <row r="76" spans="1:14" s="264" customFormat="1" ht="12" customHeight="1" x14ac:dyDescent="0.2">
      <c r="A76" s="73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6"/>
      <c r="M76" s="86"/>
      <c r="N76" s="86"/>
    </row>
    <row r="77" spans="1:14" s="270" customFormat="1" ht="13.5" customHeight="1" x14ac:dyDescent="0.25">
      <c r="A77" s="75" t="s">
        <v>160</v>
      </c>
      <c r="B77" s="85">
        <v>66750</v>
      </c>
      <c r="C77" s="85">
        <v>32733</v>
      </c>
      <c r="D77" s="85">
        <v>34017</v>
      </c>
      <c r="E77" s="85">
        <f t="shared" ref="E77:E85" si="8">F77+G77</f>
        <v>69522</v>
      </c>
      <c r="F77" s="85">
        <f>SUM(F78:F85)</f>
        <v>33780</v>
      </c>
      <c r="G77" s="85">
        <f>SUM(G78:G85)</f>
        <v>35742</v>
      </c>
      <c r="H77" s="85"/>
      <c r="I77" s="85">
        <f>J77+K77</f>
        <v>57651</v>
      </c>
      <c r="J77" s="85">
        <f>SUM(J78:J85)</f>
        <v>27876</v>
      </c>
      <c r="K77" s="85">
        <f>SUM(K78:K85)</f>
        <v>29775</v>
      </c>
      <c r="L77" s="88"/>
      <c r="M77" s="88"/>
      <c r="N77" s="88"/>
    </row>
    <row r="78" spans="1:14" s="264" customFormat="1" ht="12.95" customHeight="1" x14ac:dyDescent="0.25">
      <c r="A78" s="79" t="s">
        <v>149</v>
      </c>
      <c r="B78" s="87">
        <v>19180</v>
      </c>
      <c r="C78" s="87">
        <v>9307</v>
      </c>
      <c r="D78" s="87">
        <v>9873</v>
      </c>
      <c r="E78" s="309">
        <f t="shared" si="8"/>
        <v>21089</v>
      </c>
      <c r="F78" s="309">
        <v>10175</v>
      </c>
      <c r="G78" s="309">
        <v>10914</v>
      </c>
      <c r="H78" s="309"/>
      <c r="I78" s="309">
        <v>18712</v>
      </c>
      <c r="J78" s="309">
        <v>8937</v>
      </c>
      <c r="K78" s="309">
        <v>9805</v>
      </c>
      <c r="L78" s="88"/>
      <c r="M78" s="88"/>
      <c r="N78" s="88"/>
    </row>
    <row r="79" spans="1:14" s="264" customFormat="1" ht="12.95" customHeight="1" x14ac:dyDescent="0.25">
      <c r="A79" s="79" t="s">
        <v>70</v>
      </c>
      <c r="B79" s="87">
        <v>4320</v>
      </c>
      <c r="C79" s="87">
        <v>2131</v>
      </c>
      <c r="D79" s="87">
        <v>2189</v>
      </c>
      <c r="E79" s="309">
        <f t="shared" si="8"/>
        <v>4354</v>
      </c>
      <c r="F79" s="309">
        <v>2150</v>
      </c>
      <c r="G79" s="309">
        <v>2204</v>
      </c>
      <c r="H79" s="309"/>
      <c r="I79" s="309">
        <v>4239</v>
      </c>
      <c r="J79" s="309">
        <v>1891</v>
      </c>
      <c r="K79" s="309">
        <v>1873</v>
      </c>
      <c r="L79" s="88"/>
      <c r="M79" s="127"/>
      <c r="N79" s="127"/>
    </row>
    <row r="80" spans="1:14" s="264" customFormat="1" ht="12.95" customHeight="1" x14ac:dyDescent="0.25">
      <c r="A80" s="79" t="s">
        <v>71</v>
      </c>
      <c r="B80" s="87">
        <v>5090</v>
      </c>
      <c r="C80" s="87">
        <v>2553</v>
      </c>
      <c r="D80" s="87">
        <v>2537</v>
      </c>
      <c r="E80" s="309">
        <f t="shared" si="8"/>
        <v>4156</v>
      </c>
      <c r="F80" s="309">
        <v>2052</v>
      </c>
      <c r="G80" s="309">
        <v>2104</v>
      </c>
      <c r="H80" s="309"/>
      <c r="I80" s="309">
        <v>5371</v>
      </c>
      <c r="J80" s="309">
        <v>1519</v>
      </c>
      <c r="K80" s="309">
        <v>1564</v>
      </c>
      <c r="L80" s="88"/>
      <c r="M80" s="88"/>
      <c r="N80" s="88"/>
    </row>
    <row r="81" spans="1:14" s="264" customFormat="1" ht="12.95" customHeight="1" x14ac:dyDescent="0.25">
      <c r="A81" s="79" t="s">
        <v>72</v>
      </c>
      <c r="B81" s="87">
        <v>3394</v>
      </c>
      <c r="C81" s="87">
        <v>1671</v>
      </c>
      <c r="D81" s="87">
        <v>1723</v>
      </c>
      <c r="E81" s="309">
        <f t="shared" si="8"/>
        <v>3586</v>
      </c>
      <c r="F81" s="309">
        <v>1736</v>
      </c>
      <c r="G81" s="309">
        <v>1850</v>
      </c>
      <c r="H81" s="309"/>
      <c r="I81" s="309">
        <v>3275</v>
      </c>
      <c r="J81" s="309">
        <v>1273</v>
      </c>
      <c r="K81" s="309">
        <v>1369</v>
      </c>
      <c r="L81" s="88"/>
      <c r="M81" s="88"/>
      <c r="N81" s="88"/>
    </row>
    <row r="82" spans="1:14" s="264" customFormat="1" ht="12.95" customHeight="1" x14ac:dyDescent="0.25">
      <c r="A82" s="79" t="s">
        <v>73</v>
      </c>
      <c r="B82" s="87">
        <v>6415</v>
      </c>
      <c r="C82" s="87">
        <v>3135</v>
      </c>
      <c r="D82" s="87">
        <v>3280</v>
      </c>
      <c r="E82" s="309">
        <f t="shared" si="8"/>
        <v>6516</v>
      </c>
      <c r="F82" s="309">
        <v>3160</v>
      </c>
      <c r="G82" s="309">
        <v>3356</v>
      </c>
      <c r="H82" s="309"/>
      <c r="I82" s="309">
        <v>6278</v>
      </c>
      <c r="J82" s="309">
        <v>2389</v>
      </c>
      <c r="K82" s="309">
        <v>2548</v>
      </c>
      <c r="L82" s="88"/>
      <c r="M82" s="88"/>
      <c r="N82" s="88"/>
    </row>
    <row r="83" spans="1:14" s="264" customFormat="1" ht="12.95" customHeight="1" x14ac:dyDescent="0.25">
      <c r="A83" s="79" t="s">
        <v>74</v>
      </c>
      <c r="B83" s="87">
        <v>5302</v>
      </c>
      <c r="C83" s="87">
        <v>2690</v>
      </c>
      <c r="D83" s="87">
        <v>2612</v>
      </c>
      <c r="E83" s="309">
        <f t="shared" si="8"/>
        <v>5637</v>
      </c>
      <c r="F83" s="309">
        <v>2808</v>
      </c>
      <c r="G83" s="309">
        <v>2829</v>
      </c>
      <c r="H83" s="309"/>
      <c r="I83" s="309">
        <v>5106</v>
      </c>
      <c r="J83" s="309">
        <v>1985</v>
      </c>
      <c r="K83" s="309">
        <v>2094</v>
      </c>
      <c r="L83" s="88"/>
      <c r="M83" s="88"/>
      <c r="N83" s="88"/>
    </row>
    <row r="84" spans="1:14" s="264" customFormat="1" ht="12.95" customHeight="1" x14ac:dyDescent="0.25">
      <c r="A84" s="79" t="s">
        <v>75</v>
      </c>
      <c r="B84" s="87">
        <v>14350</v>
      </c>
      <c r="C84" s="87">
        <v>7115</v>
      </c>
      <c r="D84" s="87">
        <v>7235</v>
      </c>
      <c r="E84" s="309">
        <f t="shared" si="8"/>
        <v>14657</v>
      </c>
      <c r="F84" s="309">
        <v>7232</v>
      </c>
      <c r="G84" s="309">
        <v>7425</v>
      </c>
      <c r="H84" s="309"/>
      <c r="I84" s="309">
        <v>14014</v>
      </c>
      <c r="J84" s="309">
        <v>6382</v>
      </c>
      <c r="K84" s="309">
        <v>6811</v>
      </c>
      <c r="L84" s="88"/>
      <c r="M84" s="88"/>
      <c r="N84" s="88"/>
    </row>
    <row r="85" spans="1:14" s="264" customFormat="1" ht="12.95" customHeight="1" x14ac:dyDescent="0.25">
      <c r="A85" s="79" t="s">
        <v>169</v>
      </c>
      <c r="B85" s="87">
        <v>8699</v>
      </c>
      <c r="C85" s="87">
        <v>4131</v>
      </c>
      <c r="D85" s="87">
        <v>4568</v>
      </c>
      <c r="E85" s="309">
        <f t="shared" si="8"/>
        <v>9527</v>
      </c>
      <c r="F85" s="309">
        <v>4467</v>
      </c>
      <c r="G85" s="309">
        <v>5060</v>
      </c>
      <c r="H85" s="309"/>
      <c r="I85" s="309">
        <v>8290</v>
      </c>
      <c r="J85" s="309">
        <v>3500</v>
      </c>
      <c r="K85" s="309">
        <v>3711</v>
      </c>
      <c r="L85" s="88"/>
      <c r="M85" s="88"/>
      <c r="N85" s="88"/>
    </row>
    <row r="86" spans="1:14" s="264" customFormat="1" ht="12" customHeight="1" x14ac:dyDescent="0.25">
      <c r="A86" s="79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8"/>
      <c r="M86" s="88"/>
      <c r="N86" s="88"/>
    </row>
    <row r="87" spans="1:14" s="270" customFormat="1" ht="13.5" customHeight="1" x14ac:dyDescent="0.2">
      <c r="A87" s="75" t="s">
        <v>150</v>
      </c>
      <c r="B87" s="85">
        <v>51203</v>
      </c>
      <c r="C87" s="85">
        <v>25847</v>
      </c>
      <c r="D87" s="85">
        <v>25356</v>
      </c>
      <c r="E87" s="85">
        <f t="shared" ref="E87:E97" si="9">F87+G87</f>
        <v>48223</v>
      </c>
      <c r="F87" s="85">
        <f>SUM(F88:F97)</f>
        <v>24061</v>
      </c>
      <c r="G87" s="85">
        <f>SUM(G88:G97)</f>
        <v>24162</v>
      </c>
      <c r="H87" s="85"/>
      <c r="I87" s="85">
        <f>SUM(I88:I97)</f>
        <v>40856</v>
      </c>
      <c r="J87" s="85">
        <f>SUM(J88:J97)</f>
        <v>19527</v>
      </c>
      <c r="K87" s="85">
        <f>SUM(K88:K97)</f>
        <v>21329</v>
      </c>
      <c r="L87" s="86"/>
      <c r="M87" s="86"/>
      <c r="N87" s="86"/>
    </row>
    <row r="88" spans="1:14" s="264" customFormat="1" ht="12.95" customHeight="1" x14ac:dyDescent="0.25">
      <c r="A88" s="79" t="s">
        <v>12</v>
      </c>
      <c r="B88" s="87">
        <v>10817</v>
      </c>
      <c r="C88" s="87">
        <v>5066</v>
      </c>
      <c r="D88" s="87">
        <v>5751</v>
      </c>
      <c r="E88" s="309">
        <f t="shared" si="9"/>
        <v>11329</v>
      </c>
      <c r="F88" s="309">
        <v>5407</v>
      </c>
      <c r="G88" s="309">
        <v>5922</v>
      </c>
      <c r="H88" s="309"/>
      <c r="I88" s="309">
        <f t="shared" ref="I88:I97" si="10">J88+K88</f>
        <v>11206</v>
      </c>
      <c r="J88" s="309">
        <v>5257</v>
      </c>
      <c r="K88" s="309">
        <v>5949</v>
      </c>
      <c r="L88" s="88"/>
      <c r="M88" s="88"/>
      <c r="N88" s="88"/>
    </row>
    <row r="89" spans="1:14" s="264" customFormat="1" ht="12.95" customHeight="1" x14ac:dyDescent="0.25">
      <c r="A89" s="79" t="s">
        <v>76</v>
      </c>
      <c r="B89" s="87">
        <v>5473</v>
      </c>
      <c r="C89" s="87">
        <v>2559</v>
      </c>
      <c r="D89" s="87">
        <v>2914</v>
      </c>
      <c r="E89" s="309">
        <f t="shared" si="9"/>
        <v>5573</v>
      </c>
      <c r="F89" s="309">
        <v>2628</v>
      </c>
      <c r="G89" s="309">
        <v>2945</v>
      </c>
      <c r="H89" s="309"/>
      <c r="I89" s="309">
        <f t="shared" si="10"/>
        <v>5352</v>
      </c>
      <c r="J89" s="309">
        <v>2494</v>
      </c>
      <c r="K89" s="309">
        <v>2858</v>
      </c>
      <c r="L89" s="88"/>
      <c r="M89" s="88"/>
      <c r="N89" s="88"/>
    </row>
    <row r="90" spans="1:14" s="264" customFormat="1" ht="12.95" customHeight="1" x14ac:dyDescent="0.25">
      <c r="A90" s="79" t="s">
        <v>77</v>
      </c>
      <c r="B90" s="87">
        <v>1502</v>
      </c>
      <c r="C90" s="96">
        <v>700</v>
      </c>
      <c r="D90" s="96">
        <v>802</v>
      </c>
      <c r="E90" s="309">
        <f t="shared" si="9"/>
        <v>1494</v>
      </c>
      <c r="F90" s="309">
        <v>697</v>
      </c>
      <c r="G90" s="309">
        <v>797</v>
      </c>
      <c r="H90" s="309"/>
      <c r="I90" s="309">
        <f t="shared" si="10"/>
        <v>1585</v>
      </c>
      <c r="J90" s="309">
        <v>744</v>
      </c>
      <c r="K90" s="309">
        <v>841</v>
      </c>
      <c r="L90" s="88"/>
      <c r="M90" s="88"/>
      <c r="N90" s="88"/>
    </row>
    <row r="91" spans="1:14" s="264" customFormat="1" ht="12.95" customHeight="1" x14ac:dyDescent="0.25">
      <c r="A91" s="79" t="s">
        <v>78</v>
      </c>
      <c r="B91" s="87">
        <v>2731</v>
      </c>
      <c r="C91" s="87">
        <v>1310</v>
      </c>
      <c r="D91" s="87">
        <v>1421</v>
      </c>
      <c r="E91" s="309">
        <f t="shared" si="9"/>
        <v>2756</v>
      </c>
      <c r="F91" s="309">
        <v>1316</v>
      </c>
      <c r="G91" s="309">
        <v>1440</v>
      </c>
      <c r="H91" s="309"/>
      <c r="I91" s="309">
        <f t="shared" si="10"/>
        <v>2360</v>
      </c>
      <c r="J91" s="309">
        <v>1118</v>
      </c>
      <c r="K91" s="309">
        <v>1242</v>
      </c>
      <c r="L91" s="88"/>
      <c r="M91" s="88"/>
      <c r="N91" s="88"/>
    </row>
    <row r="92" spans="1:14" s="264" customFormat="1" ht="12.95" customHeight="1" x14ac:dyDescent="0.25">
      <c r="A92" s="79" t="s">
        <v>79</v>
      </c>
      <c r="B92" s="87">
        <v>2995</v>
      </c>
      <c r="C92" s="87">
        <v>1811</v>
      </c>
      <c r="D92" s="87">
        <v>1184</v>
      </c>
      <c r="E92" s="309">
        <f t="shared" si="9"/>
        <v>2655</v>
      </c>
      <c r="F92" s="309">
        <v>1525</v>
      </c>
      <c r="G92" s="309">
        <v>1130</v>
      </c>
      <c r="H92" s="309"/>
      <c r="I92" s="309">
        <f t="shared" si="10"/>
        <v>2237</v>
      </c>
      <c r="J92" s="309">
        <v>1283</v>
      </c>
      <c r="K92" s="309">
        <v>954</v>
      </c>
      <c r="L92" s="88"/>
      <c r="M92" s="88"/>
      <c r="N92" s="88"/>
    </row>
    <row r="93" spans="1:14" s="264" customFormat="1" ht="12.95" customHeight="1" x14ac:dyDescent="0.25">
      <c r="A93" s="79" t="s">
        <v>80</v>
      </c>
      <c r="B93" s="87">
        <v>2944</v>
      </c>
      <c r="C93" s="87">
        <v>1467</v>
      </c>
      <c r="D93" s="87">
        <v>1477</v>
      </c>
      <c r="E93" s="309">
        <f t="shared" si="9"/>
        <v>3027</v>
      </c>
      <c r="F93" s="309">
        <v>1529</v>
      </c>
      <c r="G93" s="309">
        <v>1498</v>
      </c>
      <c r="H93" s="309"/>
      <c r="I93" s="309">
        <f t="shared" si="10"/>
        <v>1817</v>
      </c>
      <c r="J93" s="309">
        <v>886</v>
      </c>
      <c r="K93" s="309">
        <v>931</v>
      </c>
      <c r="L93" s="88"/>
      <c r="M93" s="88"/>
      <c r="N93" s="88"/>
    </row>
    <row r="94" spans="1:14" s="264" customFormat="1" ht="12.95" customHeight="1" x14ac:dyDescent="0.25">
      <c r="A94" s="79" t="s">
        <v>81</v>
      </c>
      <c r="B94" s="87">
        <v>7838</v>
      </c>
      <c r="C94" s="87">
        <v>4527</v>
      </c>
      <c r="D94" s="87">
        <v>3311</v>
      </c>
      <c r="E94" s="309">
        <f t="shared" si="9"/>
        <v>5257</v>
      </c>
      <c r="F94" s="309">
        <v>2928</v>
      </c>
      <c r="G94" s="309">
        <v>2329</v>
      </c>
      <c r="H94" s="309"/>
      <c r="I94" s="309">
        <f t="shared" si="10"/>
        <v>2732</v>
      </c>
      <c r="J94" s="309">
        <v>1382</v>
      </c>
      <c r="K94" s="309">
        <v>1350</v>
      </c>
      <c r="L94" s="88"/>
      <c r="M94" s="88"/>
      <c r="N94" s="88"/>
    </row>
    <row r="95" spans="1:14" s="264" customFormat="1" ht="12.95" customHeight="1" x14ac:dyDescent="0.25">
      <c r="A95" s="79" t="s">
        <v>82</v>
      </c>
      <c r="B95" s="87">
        <v>5607</v>
      </c>
      <c r="C95" s="87">
        <v>2691</v>
      </c>
      <c r="D95" s="87">
        <v>2916</v>
      </c>
      <c r="E95" s="309">
        <f t="shared" si="9"/>
        <v>6060</v>
      </c>
      <c r="F95" s="309">
        <v>2945</v>
      </c>
      <c r="G95" s="309">
        <v>3115</v>
      </c>
      <c r="H95" s="309"/>
      <c r="I95" s="309">
        <f t="shared" si="10"/>
        <v>5306</v>
      </c>
      <c r="J95" s="309">
        <v>2475</v>
      </c>
      <c r="K95" s="309">
        <v>2831</v>
      </c>
      <c r="L95" s="88"/>
      <c r="M95" s="88"/>
      <c r="N95" s="88"/>
    </row>
    <row r="96" spans="1:14" s="264" customFormat="1" ht="12.95" customHeight="1" x14ac:dyDescent="0.25">
      <c r="A96" s="79" t="s">
        <v>83</v>
      </c>
      <c r="B96" s="87">
        <v>7657</v>
      </c>
      <c r="C96" s="87">
        <v>3814</v>
      </c>
      <c r="D96" s="87">
        <v>3843</v>
      </c>
      <c r="E96" s="309">
        <f t="shared" si="9"/>
        <v>7692</v>
      </c>
      <c r="F96" s="309">
        <v>3858</v>
      </c>
      <c r="G96" s="309">
        <v>3834</v>
      </c>
      <c r="H96" s="309"/>
      <c r="I96" s="309">
        <f t="shared" si="10"/>
        <v>7028</v>
      </c>
      <c r="J96" s="309">
        <v>3278</v>
      </c>
      <c r="K96" s="309">
        <v>3750</v>
      </c>
      <c r="L96" s="88"/>
      <c r="M96" s="88"/>
      <c r="N96" s="88"/>
    </row>
    <row r="97" spans="1:14" s="264" customFormat="1" ht="12.95" customHeight="1" x14ac:dyDescent="0.25">
      <c r="A97" s="79" t="s">
        <v>84</v>
      </c>
      <c r="B97" s="87">
        <v>3639</v>
      </c>
      <c r="C97" s="87">
        <v>1902</v>
      </c>
      <c r="D97" s="87">
        <v>1737</v>
      </c>
      <c r="E97" s="309">
        <f t="shared" si="9"/>
        <v>2380</v>
      </c>
      <c r="F97" s="309">
        <v>1228</v>
      </c>
      <c r="G97" s="309">
        <v>1152</v>
      </c>
      <c r="H97" s="309"/>
      <c r="I97" s="309">
        <f t="shared" si="10"/>
        <v>1233</v>
      </c>
      <c r="J97" s="309">
        <v>610</v>
      </c>
      <c r="K97" s="309">
        <v>623</v>
      </c>
      <c r="L97" s="88"/>
      <c r="M97" s="88"/>
      <c r="N97" s="88"/>
    </row>
    <row r="98" spans="1:14" s="264" customFormat="1" ht="12" customHeight="1" x14ac:dyDescent="0.25">
      <c r="A98" s="73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8"/>
      <c r="M98" s="88"/>
      <c r="N98" s="88"/>
    </row>
    <row r="99" spans="1:14" s="270" customFormat="1" ht="13.5" customHeight="1" x14ac:dyDescent="0.25">
      <c r="A99" s="75" t="s">
        <v>151</v>
      </c>
      <c r="B99" s="85">
        <v>77235</v>
      </c>
      <c r="C99" s="85">
        <v>37748</v>
      </c>
      <c r="D99" s="85">
        <v>39487</v>
      </c>
      <c r="E99" s="85">
        <f t="shared" ref="E99:E108" si="11">F99+G99</f>
        <v>74735</v>
      </c>
      <c r="F99" s="85">
        <f>SUM(F100:F108)</f>
        <v>36421</v>
      </c>
      <c r="G99" s="85">
        <f>SUM(G100:G108)</f>
        <v>38314</v>
      </c>
      <c r="H99" s="85"/>
      <c r="I99" s="85">
        <f>SUM(I100:I108)</f>
        <v>67138</v>
      </c>
      <c r="J99" s="85">
        <f>SUM(J100:J108)</f>
        <v>32865</v>
      </c>
      <c r="K99" s="85">
        <f>SUM(K100:K108)</f>
        <v>34273</v>
      </c>
      <c r="L99" s="85"/>
      <c r="M99" s="88"/>
      <c r="N99" s="88"/>
    </row>
    <row r="100" spans="1:14" s="264" customFormat="1" ht="12.95" customHeight="1" x14ac:dyDescent="0.2">
      <c r="A100" s="79" t="s">
        <v>85</v>
      </c>
      <c r="B100" s="87">
        <v>22726</v>
      </c>
      <c r="C100" s="87">
        <v>10829</v>
      </c>
      <c r="D100" s="87">
        <v>11897</v>
      </c>
      <c r="E100" s="309">
        <f t="shared" si="11"/>
        <v>22667</v>
      </c>
      <c r="F100" s="309">
        <v>10837</v>
      </c>
      <c r="G100" s="309">
        <v>11830</v>
      </c>
      <c r="H100" s="309"/>
      <c r="I100" s="309">
        <f t="shared" ref="I100:I108" si="12">J100+K100</f>
        <v>24452</v>
      </c>
      <c r="J100" s="309">
        <v>11702</v>
      </c>
      <c r="K100" s="309">
        <v>12750</v>
      </c>
      <c r="L100" s="86"/>
      <c r="M100" s="86"/>
      <c r="N100" s="86"/>
    </row>
    <row r="101" spans="1:14" s="264" customFormat="1" ht="12.95" customHeight="1" x14ac:dyDescent="0.25">
      <c r="A101" s="79" t="s">
        <v>86</v>
      </c>
      <c r="B101" s="87">
        <v>4691</v>
      </c>
      <c r="C101" s="87">
        <v>2546</v>
      </c>
      <c r="D101" s="87">
        <v>2145</v>
      </c>
      <c r="E101" s="309">
        <f t="shared" si="11"/>
        <v>4993</v>
      </c>
      <c r="F101" s="309">
        <v>2652</v>
      </c>
      <c r="G101" s="309">
        <v>2341</v>
      </c>
      <c r="H101" s="309"/>
      <c r="I101" s="309">
        <f t="shared" si="12"/>
        <v>5359</v>
      </c>
      <c r="J101" s="309">
        <v>3135</v>
      </c>
      <c r="K101" s="309">
        <v>2224</v>
      </c>
      <c r="L101" s="88"/>
      <c r="M101" s="88"/>
      <c r="N101" s="88"/>
    </row>
    <row r="102" spans="1:14" s="264" customFormat="1" ht="12.95" customHeight="1" x14ac:dyDescent="0.25">
      <c r="A102" s="79" t="s">
        <v>87</v>
      </c>
      <c r="B102" s="87">
        <v>3111</v>
      </c>
      <c r="C102" s="87">
        <v>1486</v>
      </c>
      <c r="D102" s="87">
        <v>1625</v>
      </c>
      <c r="E102" s="309">
        <f t="shared" si="11"/>
        <v>2572</v>
      </c>
      <c r="F102" s="309">
        <v>1234</v>
      </c>
      <c r="G102" s="309">
        <v>1338</v>
      </c>
      <c r="H102" s="309"/>
      <c r="I102" s="309">
        <f t="shared" si="12"/>
        <v>1986</v>
      </c>
      <c r="J102" s="309">
        <v>973</v>
      </c>
      <c r="K102" s="309">
        <v>1013</v>
      </c>
      <c r="L102" s="88"/>
      <c r="M102" s="88"/>
      <c r="N102" s="88"/>
    </row>
    <row r="103" spans="1:14" s="264" customFormat="1" ht="12.95" customHeight="1" x14ac:dyDescent="0.25">
      <c r="A103" s="79" t="s">
        <v>88</v>
      </c>
      <c r="B103" s="87">
        <v>4544</v>
      </c>
      <c r="C103" s="87">
        <v>2218</v>
      </c>
      <c r="D103" s="87">
        <v>2326</v>
      </c>
      <c r="E103" s="309">
        <f t="shared" si="11"/>
        <v>3907</v>
      </c>
      <c r="F103" s="309">
        <v>1895</v>
      </c>
      <c r="G103" s="309">
        <v>2012</v>
      </c>
      <c r="H103" s="309"/>
      <c r="I103" s="309">
        <f t="shared" si="12"/>
        <v>2532</v>
      </c>
      <c r="J103" s="309">
        <v>1161</v>
      </c>
      <c r="K103" s="309">
        <v>1371</v>
      </c>
      <c r="L103" s="88"/>
      <c r="M103" s="88"/>
      <c r="N103" s="88"/>
    </row>
    <row r="104" spans="1:14" s="264" customFormat="1" ht="12.95" customHeight="1" x14ac:dyDescent="0.25">
      <c r="A104" s="79" t="s">
        <v>140</v>
      </c>
      <c r="B104" s="87">
        <v>8478</v>
      </c>
      <c r="C104" s="87">
        <v>4253</v>
      </c>
      <c r="D104" s="87">
        <v>4225</v>
      </c>
      <c r="E104" s="309">
        <f t="shared" si="11"/>
        <v>7971</v>
      </c>
      <c r="F104" s="309">
        <v>3968</v>
      </c>
      <c r="G104" s="309">
        <v>4003</v>
      </c>
      <c r="H104" s="309"/>
      <c r="I104" s="309">
        <f t="shared" si="12"/>
        <v>6947</v>
      </c>
      <c r="J104" s="309">
        <v>3398</v>
      </c>
      <c r="K104" s="309">
        <v>3549</v>
      </c>
      <c r="L104" s="88"/>
      <c r="M104" s="88"/>
      <c r="N104" s="88"/>
    </row>
    <row r="105" spans="1:14" s="264" customFormat="1" ht="12.95" customHeight="1" x14ac:dyDescent="0.25">
      <c r="A105" s="79" t="s">
        <v>89</v>
      </c>
      <c r="B105" s="87">
        <v>11171</v>
      </c>
      <c r="C105" s="87">
        <v>5530</v>
      </c>
      <c r="D105" s="87">
        <v>5641</v>
      </c>
      <c r="E105" s="309">
        <f t="shared" si="11"/>
        <v>11121</v>
      </c>
      <c r="F105" s="309">
        <v>5475</v>
      </c>
      <c r="G105" s="309">
        <v>5646</v>
      </c>
      <c r="H105" s="309"/>
      <c r="I105" s="309">
        <f t="shared" si="12"/>
        <v>8450</v>
      </c>
      <c r="J105" s="309">
        <v>4102</v>
      </c>
      <c r="K105" s="309">
        <v>4348</v>
      </c>
      <c r="L105" s="88"/>
      <c r="M105" s="88"/>
      <c r="N105" s="88"/>
    </row>
    <row r="106" spans="1:14" s="264" customFormat="1" ht="12.95" customHeight="1" x14ac:dyDescent="0.25">
      <c r="A106" s="79" t="s">
        <v>90</v>
      </c>
      <c r="B106" s="87">
        <v>10837</v>
      </c>
      <c r="C106" s="87">
        <v>5224</v>
      </c>
      <c r="D106" s="87">
        <v>5613</v>
      </c>
      <c r="E106" s="309">
        <f t="shared" si="11"/>
        <v>10457</v>
      </c>
      <c r="F106" s="309">
        <v>5023</v>
      </c>
      <c r="G106" s="309">
        <v>5434</v>
      </c>
      <c r="H106" s="309"/>
      <c r="I106" s="309">
        <f t="shared" si="12"/>
        <v>7651</v>
      </c>
      <c r="J106" s="309">
        <v>3608</v>
      </c>
      <c r="K106" s="309">
        <v>4043</v>
      </c>
      <c r="L106" s="88"/>
      <c r="M106" s="88"/>
      <c r="N106" s="88"/>
    </row>
    <row r="107" spans="1:14" s="264" customFormat="1" ht="12.95" customHeight="1" x14ac:dyDescent="0.25">
      <c r="A107" s="79" t="s">
        <v>68</v>
      </c>
      <c r="B107" s="87">
        <v>7317</v>
      </c>
      <c r="C107" s="87">
        <v>3578</v>
      </c>
      <c r="D107" s="87">
        <v>3739</v>
      </c>
      <c r="E107" s="309">
        <f t="shared" si="11"/>
        <v>6943</v>
      </c>
      <c r="F107" s="309">
        <v>3365</v>
      </c>
      <c r="G107" s="309">
        <v>3578</v>
      </c>
      <c r="H107" s="309"/>
      <c r="I107" s="309">
        <f t="shared" si="12"/>
        <v>6197</v>
      </c>
      <c r="J107" s="309">
        <v>3029</v>
      </c>
      <c r="K107" s="309">
        <v>3168</v>
      </c>
      <c r="L107" s="88"/>
      <c r="M107" s="88"/>
      <c r="N107" s="88"/>
    </row>
    <row r="108" spans="1:14" s="264" customFormat="1" ht="12.95" customHeight="1" x14ac:dyDescent="0.25">
      <c r="A108" s="79" t="s">
        <v>91</v>
      </c>
      <c r="B108" s="87">
        <v>4360</v>
      </c>
      <c r="C108" s="87">
        <v>2084</v>
      </c>
      <c r="D108" s="87">
        <v>2276</v>
      </c>
      <c r="E108" s="309">
        <f t="shared" si="11"/>
        <v>4104</v>
      </c>
      <c r="F108" s="309">
        <v>1972</v>
      </c>
      <c r="G108" s="309">
        <v>2132</v>
      </c>
      <c r="H108" s="309"/>
      <c r="I108" s="309">
        <f t="shared" si="12"/>
        <v>3564</v>
      </c>
      <c r="J108" s="309">
        <v>1757</v>
      </c>
      <c r="K108" s="309">
        <v>1807</v>
      </c>
      <c r="L108" s="88"/>
      <c r="M108" s="88"/>
      <c r="N108" s="88"/>
    </row>
    <row r="109" spans="1:14" s="264" customFormat="1" ht="12" customHeight="1" x14ac:dyDescent="0.25">
      <c r="A109" s="73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8"/>
      <c r="M109" s="88"/>
      <c r="N109" s="88"/>
    </row>
    <row r="110" spans="1:14" s="270" customFormat="1" ht="13.5" customHeight="1" x14ac:dyDescent="0.25">
      <c r="A110" s="75" t="s">
        <v>152</v>
      </c>
      <c r="B110" s="85">
        <v>26350</v>
      </c>
      <c r="C110" s="85">
        <v>13030</v>
      </c>
      <c r="D110" s="85">
        <v>13320</v>
      </c>
      <c r="E110" s="85">
        <f>F110+G110</f>
        <v>27819</v>
      </c>
      <c r="F110" s="85">
        <f>SUM(F111:F114)</f>
        <v>13647</v>
      </c>
      <c r="G110" s="85">
        <f>SUM(G111:G114)</f>
        <v>14172</v>
      </c>
      <c r="H110" s="85"/>
      <c r="I110" s="85">
        <f>SUM(I111:I114)</f>
        <v>19753</v>
      </c>
      <c r="J110" s="85">
        <f>SUM(J111:J114)</f>
        <v>9462</v>
      </c>
      <c r="K110" s="85">
        <f>SUM(K111:K114)</f>
        <v>10291</v>
      </c>
      <c r="L110" s="88"/>
      <c r="M110" s="88"/>
      <c r="N110" s="88"/>
    </row>
    <row r="111" spans="1:14" s="264" customFormat="1" ht="12.95" customHeight="1" x14ac:dyDescent="0.25">
      <c r="A111" s="79" t="s">
        <v>14</v>
      </c>
      <c r="B111" s="87">
        <v>16187</v>
      </c>
      <c r="C111" s="87">
        <v>8024</v>
      </c>
      <c r="D111" s="87">
        <v>8163</v>
      </c>
      <c r="E111" s="309">
        <f>F111+G111</f>
        <v>17042</v>
      </c>
      <c r="F111" s="309">
        <v>8369</v>
      </c>
      <c r="G111" s="309">
        <v>8673</v>
      </c>
      <c r="H111" s="309"/>
      <c r="I111" s="309">
        <f>J111+K111</f>
        <v>11518</v>
      </c>
      <c r="J111" s="309">
        <v>5515</v>
      </c>
      <c r="K111" s="309">
        <v>6003</v>
      </c>
      <c r="L111" s="88"/>
      <c r="M111" s="88"/>
      <c r="N111" s="88"/>
    </row>
    <row r="112" spans="1:14" s="264" customFormat="1" ht="12.95" customHeight="1" x14ac:dyDescent="0.2">
      <c r="A112" s="79" t="s">
        <v>92</v>
      </c>
      <c r="B112" s="87">
        <v>3091</v>
      </c>
      <c r="C112" s="87">
        <v>1504</v>
      </c>
      <c r="D112" s="87">
        <v>1587</v>
      </c>
      <c r="E112" s="309">
        <f>F112+G112</f>
        <v>3517</v>
      </c>
      <c r="F112" s="309">
        <v>1702</v>
      </c>
      <c r="G112" s="309">
        <v>1815</v>
      </c>
      <c r="H112" s="309"/>
      <c r="I112" s="309">
        <f>J112+K112</f>
        <v>3151</v>
      </c>
      <c r="J112" s="309">
        <v>1534</v>
      </c>
      <c r="K112" s="309">
        <v>1617</v>
      </c>
      <c r="L112" s="86"/>
      <c r="M112" s="86"/>
      <c r="N112" s="86"/>
    </row>
    <row r="113" spans="1:14" s="264" customFormat="1" ht="12.95" customHeight="1" x14ac:dyDescent="0.25">
      <c r="A113" s="79" t="s">
        <v>94</v>
      </c>
      <c r="B113" s="87">
        <v>4280</v>
      </c>
      <c r="C113" s="87">
        <v>2175</v>
      </c>
      <c r="D113" s="87">
        <v>2105</v>
      </c>
      <c r="E113" s="309">
        <f>F113+G113</f>
        <v>4154</v>
      </c>
      <c r="F113" s="309">
        <v>2092</v>
      </c>
      <c r="G113" s="309">
        <v>2062</v>
      </c>
      <c r="H113" s="309"/>
      <c r="I113" s="309">
        <f>J113+K113</f>
        <v>2613</v>
      </c>
      <c r="J113" s="309">
        <v>1265</v>
      </c>
      <c r="K113" s="309">
        <v>1348</v>
      </c>
      <c r="L113" s="88"/>
      <c r="M113" s="88"/>
      <c r="N113" s="88"/>
    </row>
    <row r="114" spans="1:14" s="264" customFormat="1" ht="12.95" customHeight="1" x14ac:dyDescent="0.25">
      <c r="A114" s="79" t="s">
        <v>93</v>
      </c>
      <c r="B114" s="87">
        <v>2792</v>
      </c>
      <c r="C114" s="87">
        <v>1327</v>
      </c>
      <c r="D114" s="87">
        <v>1465</v>
      </c>
      <c r="E114" s="309">
        <f>F114+G114</f>
        <v>3106</v>
      </c>
      <c r="F114" s="309">
        <v>1484</v>
      </c>
      <c r="G114" s="309">
        <v>1622</v>
      </c>
      <c r="H114" s="309"/>
      <c r="I114" s="309">
        <f>J114+K114</f>
        <v>2471</v>
      </c>
      <c r="J114" s="309">
        <v>1148</v>
      </c>
      <c r="K114" s="309">
        <v>1323</v>
      </c>
      <c r="L114" s="88"/>
      <c r="M114" s="88"/>
      <c r="N114" s="88"/>
    </row>
    <row r="115" spans="1:14" s="264" customFormat="1" ht="5.0999999999999996" customHeight="1" x14ac:dyDescent="0.25">
      <c r="A115" s="73"/>
      <c r="B115" s="87"/>
      <c r="C115" s="87"/>
      <c r="D115" s="87"/>
      <c r="E115" s="87"/>
      <c r="F115" s="87"/>
      <c r="G115" s="87"/>
      <c r="H115" s="87"/>
      <c r="I115" s="87"/>
      <c r="J115" s="114"/>
      <c r="K115" s="114"/>
      <c r="L115" s="88"/>
      <c r="M115" s="88"/>
      <c r="N115" s="88"/>
    </row>
    <row r="116" spans="1:14" s="264" customFormat="1" ht="0.75" customHeight="1" x14ac:dyDescent="0.25">
      <c r="A116" s="97"/>
      <c r="B116" s="98"/>
      <c r="C116" s="98"/>
      <c r="D116" s="98"/>
      <c r="E116" s="98"/>
      <c r="F116" s="98"/>
      <c r="G116" s="98"/>
      <c r="H116" s="92"/>
      <c r="I116" s="87"/>
      <c r="J116" s="87"/>
      <c r="K116" s="87"/>
      <c r="L116" s="88"/>
      <c r="M116" s="88"/>
      <c r="N116" s="88"/>
    </row>
    <row r="117" spans="1:14" s="264" customFormat="1" ht="11.25" customHeight="1" x14ac:dyDescent="0.25">
      <c r="A117" s="99"/>
      <c r="B117" s="94"/>
      <c r="C117" s="94"/>
      <c r="D117" s="94"/>
      <c r="E117" s="94"/>
      <c r="I117" s="100"/>
      <c r="J117" s="551" t="s">
        <v>142</v>
      </c>
      <c r="K117" s="551"/>
      <c r="L117" s="88"/>
      <c r="M117" s="88"/>
      <c r="N117" s="88"/>
    </row>
    <row r="118" spans="1:14" s="264" customFormat="1" ht="13.5" x14ac:dyDescent="0.25">
      <c r="A118" s="93"/>
      <c r="B118" s="94"/>
      <c r="C118" s="94"/>
      <c r="D118" s="94"/>
      <c r="E118" s="94"/>
      <c r="F118" s="87"/>
      <c r="G118" s="87"/>
      <c r="H118" s="87"/>
      <c r="I118" s="87"/>
      <c r="J118" s="87"/>
      <c r="K118" s="87"/>
      <c r="L118" s="88"/>
      <c r="M118" s="88"/>
      <c r="N118" s="88"/>
    </row>
    <row r="119" spans="1:14" s="267" customFormat="1" ht="15" customHeight="1" x14ac:dyDescent="0.25">
      <c r="A119" s="525" t="str">
        <f>A1</f>
        <v xml:space="preserve">3.10  PUNO: POBLACIÓN CENSADA POR SEXO, SEGÚN PROVINCIA Y DISTRITO, 2007 Y 2017              </v>
      </c>
      <c r="B119" s="525"/>
      <c r="C119" s="525"/>
      <c r="D119" s="525"/>
      <c r="E119" s="525"/>
      <c r="F119" s="525"/>
      <c r="G119" s="525"/>
      <c r="H119" s="525"/>
      <c r="I119" s="525"/>
      <c r="J119" s="525"/>
      <c r="K119" s="525"/>
      <c r="L119" s="88"/>
      <c r="M119" s="88"/>
      <c r="N119" s="88"/>
    </row>
    <row r="120" spans="1:14" s="264" customFormat="1" ht="8.25" customHeight="1" x14ac:dyDescent="0.2">
      <c r="A120" s="101"/>
      <c r="B120" s="101"/>
      <c r="C120" s="101"/>
      <c r="D120" s="101"/>
      <c r="E120" s="101"/>
      <c r="I120" s="87"/>
      <c r="J120" s="550" t="s">
        <v>578</v>
      </c>
      <c r="K120" s="550"/>
      <c r="L120" s="86"/>
      <c r="M120" s="86"/>
      <c r="N120" s="86"/>
    </row>
    <row r="121" spans="1:14" s="264" customFormat="1" ht="11.45" customHeight="1" x14ac:dyDescent="0.25">
      <c r="A121" s="576" t="s">
        <v>119</v>
      </c>
      <c r="B121" s="521">
        <v>2013</v>
      </c>
      <c r="C121" s="518"/>
      <c r="D121" s="518"/>
      <c r="E121" s="518">
        <v>2007</v>
      </c>
      <c r="F121" s="518"/>
      <c r="G121" s="518"/>
      <c r="H121" s="347"/>
      <c r="I121" s="518">
        <v>2017</v>
      </c>
      <c r="J121" s="518"/>
      <c r="K121" s="518"/>
      <c r="L121" s="88"/>
      <c r="M121" s="88"/>
      <c r="N121" s="88"/>
    </row>
    <row r="122" spans="1:14" s="264" customFormat="1" ht="11.25" customHeight="1" x14ac:dyDescent="0.25">
      <c r="A122" s="577"/>
      <c r="B122" s="83" t="s">
        <v>4</v>
      </c>
      <c r="C122" s="84" t="s">
        <v>19</v>
      </c>
      <c r="D122" s="84" t="s">
        <v>18</v>
      </c>
      <c r="E122" s="401" t="s">
        <v>4</v>
      </c>
      <c r="F122" s="401" t="s">
        <v>19</v>
      </c>
      <c r="G122" s="401" t="s">
        <v>18</v>
      </c>
      <c r="H122" s="84"/>
      <c r="I122" s="401" t="s">
        <v>4</v>
      </c>
      <c r="J122" s="401" t="s">
        <v>19</v>
      </c>
      <c r="K122" s="401" t="s">
        <v>18</v>
      </c>
      <c r="L122" s="88"/>
      <c r="M122" s="88"/>
      <c r="N122" s="88"/>
    </row>
    <row r="123" spans="1:14" s="264" customFormat="1" ht="5.0999999999999996" customHeight="1" x14ac:dyDescent="0.25">
      <c r="A123" s="72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88"/>
      <c r="M123" s="88"/>
      <c r="N123" s="88"/>
    </row>
    <row r="124" spans="1:14" s="270" customFormat="1" ht="12" customHeight="1" x14ac:dyDescent="0.25">
      <c r="A124" s="75" t="s">
        <v>158</v>
      </c>
      <c r="B124" s="271"/>
      <c r="C124" s="271"/>
      <c r="D124" s="271"/>
      <c r="E124" s="271"/>
      <c r="F124" s="271"/>
      <c r="G124" s="271"/>
      <c r="H124" s="271"/>
      <c r="I124" s="87"/>
      <c r="J124" s="87"/>
      <c r="K124" s="87"/>
      <c r="L124" s="88"/>
      <c r="M124" s="88"/>
      <c r="N124" s="88"/>
    </row>
    <row r="125" spans="1:14" s="270" customFormat="1" ht="18" customHeight="1" x14ac:dyDescent="0.25">
      <c r="A125" s="75" t="s">
        <v>159</v>
      </c>
      <c r="B125" s="85">
        <v>64504</v>
      </c>
      <c r="C125" s="85">
        <v>34574</v>
      </c>
      <c r="D125" s="85">
        <v>29930</v>
      </c>
      <c r="E125" s="85">
        <f t="shared" ref="E125:E130" si="13">F125+G125</f>
        <v>50490</v>
      </c>
      <c r="F125" s="85">
        <f>SUM(F126:F130)</f>
        <v>26862</v>
      </c>
      <c r="G125" s="85">
        <f>SUM(G126:G130)</f>
        <v>23628</v>
      </c>
      <c r="H125" s="85"/>
      <c r="I125" s="85">
        <f>SUM(I126:I130)</f>
        <v>36113</v>
      </c>
      <c r="J125" s="85">
        <f>SUM(J126:J130)</f>
        <v>18906</v>
      </c>
      <c r="K125" s="85">
        <f>SUM(K126:K130)</f>
        <v>17207</v>
      </c>
      <c r="L125" s="88"/>
      <c r="M125" s="88"/>
      <c r="N125" s="88"/>
    </row>
    <row r="126" spans="1:14" s="264" customFormat="1" ht="18" customHeight="1" x14ac:dyDescent="0.25">
      <c r="A126" s="79" t="s">
        <v>95</v>
      </c>
      <c r="B126" s="87">
        <v>25270</v>
      </c>
      <c r="C126" s="87">
        <v>12930</v>
      </c>
      <c r="D126" s="87">
        <v>12340</v>
      </c>
      <c r="E126" s="309">
        <f t="shared" si="13"/>
        <v>20792</v>
      </c>
      <c r="F126" s="309">
        <v>10447</v>
      </c>
      <c r="G126" s="309">
        <v>10345</v>
      </c>
      <c r="H126" s="309"/>
      <c r="I126" s="309">
        <f>J126+K126</f>
        <v>14753</v>
      </c>
      <c r="J126" s="309">
        <v>7162</v>
      </c>
      <c r="K126" s="309">
        <v>7591</v>
      </c>
      <c r="L126" s="88"/>
      <c r="M126" s="88"/>
      <c r="N126" s="88"/>
    </row>
    <row r="127" spans="1:14" s="264" customFormat="1" ht="18" customHeight="1" x14ac:dyDescent="0.25">
      <c r="A127" s="79" t="s">
        <v>96</v>
      </c>
      <c r="B127" s="87">
        <v>29105</v>
      </c>
      <c r="C127" s="87">
        <v>16426</v>
      </c>
      <c r="D127" s="87">
        <v>12679</v>
      </c>
      <c r="E127" s="309">
        <f t="shared" si="13"/>
        <v>20572</v>
      </c>
      <c r="F127" s="309">
        <v>11769</v>
      </c>
      <c r="G127" s="309">
        <v>8803</v>
      </c>
      <c r="H127" s="309"/>
      <c r="I127" s="309">
        <f>J127+K127</f>
        <v>12615</v>
      </c>
      <c r="J127" s="309">
        <v>7321</v>
      </c>
      <c r="K127" s="309">
        <v>5294</v>
      </c>
      <c r="L127" s="88"/>
      <c r="M127" s="88"/>
      <c r="N127" s="88"/>
    </row>
    <row r="128" spans="1:14" s="264" customFormat="1" ht="18" customHeight="1" x14ac:dyDescent="0.2">
      <c r="A128" s="79" t="s">
        <v>97</v>
      </c>
      <c r="B128" s="87">
        <v>2854</v>
      </c>
      <c r="C128" s="87">
        <v>1462</v>
      </c>
      <c r="D128" s="87">
        <v>1392</v>
      </c>
      <c r="E128" s="309">
        <f t="shared" si="13"/>
        <v>2523</v>
      </c>
      <c r="F128" s="309">
        <v>1252</v>
      </c>
      <c r="G128" s="309">
        <v>1271</v>
      </c>
      <c r="H128" s="309"/>
      <c r="I128" s="309">
        <f>J128+K128</f>
        <v>1909</v>
      </c>
      <c r="J128" s="309">
        <v>936</v>
      </c>
      <c r="K128" s="309">
        <v>973</v>
      </c>
      <c r="L128" s="86"/>
      <c r="M128" s="86"/>
      <c r="N128" s="86"/>
    </row>
    <row r="129" spans="1:14" s="264" customFormat="1" ht="18" customHeight="1" x14ac:dyDescent="0.25">
      <c r="A129" s="79" t="s">
        <v>98</v>
      </c>
      <c r="B129" s="87">
        <v>5646</v>
      </c>
      <c r="C129" s="87">
        <v>2854</v>
      </c>
      <c r="D129" s="87">
        <v>2792</v>
      </c>
      <c r="E129" s="309">
        <f t="shared" si="13"/>
        <v>5131</v>
      </c>
      <c r="F129" s="309">
        <v>2585</v>
      </c>
      <c r="G129" s="309">
        <v>2546</v>
      </c>
      <c r="H129" s="309"/>
      <c r="I129" s="309">
        <f>J129+K129</f>
        <v>5187</v>
      </c>
      <c r="J129" s="309">
        <v>2630</v>
      </c>
      <c r="K129" s="309">
        <v>2557</v>
      </c>
      <c r="L129" s="88"/>
      <c r="M129" s="88"/>
      <c r="N129" s="88"/>
    </row>
    <row r="130" spans="1:14" s="264" customFormat="1" ht="18" customHeight="1" x14ac:dyDescent="0.25">
      <c r="A130" s="79" t="s">
        <v>99</v>
      </c>
      <c r="B130" s="87">
        <v>1629</v>
      </c>
      <c r="C130" s="96">
        <v>902</v>
      </c>
      <c r="D130" s="96">
        <v>727</v>
      </c>
      <c r="E130" s="309">
        <f t="shared" si="13"/>
        <v>1472</v>
      </c>
      <c r="F130" s="309">
        <v>809</v>
      </c>
      <c r="G130" s="309">
        <v>663</v>
      </c>
      <c r="H130" s="309"/>
      <c r="I130" s="309">
        <f>J130+K130</f>
        <v>1649</v>
      </c>
      <c r="J130" s="309">
        <v>857</v>
      </c>
      <c r="K130" s="309">
        <v>792</v>
      </c>
      <c r="L130" s="88"/>
      <c r="M130" s="88"/>
      <c r="N130" s="88"/>
    </row>
    <row r="131" spans="1:14" s="264" customFormat="1" ht="18" customHeight="1" x14ac:dyDescent="0.25">
      <c r="A131" s="79"/>
      <c r="B131" s="87"/>
      <c r="C131" s="96"/>
      <c r="D131" s="96"/>
      <c r="E131" s="114"/>
      <c r="F131" s="114"/>
      <c r="G131" s="114"/>
      <c r="H131" s="114"/>
      <c r="I131" s="114"/>
      <c r="J131" s="114"/>
      <c r="K131" s="114"/>
      <c r="L131" s="88"/>
      <c r="M131" s="88"/>
      <c r="N131" s="88"/>
    </row>
    <row r="132" spans="1:14" s="270" customFormat="1" ht="18" customHeight="1" x14ac:dyDescent="0.25">
      <c r="A132" s="75" t="s">
        <v>161</v>
      </c>
      <c r="B132" s="85">
        <v>282043</v>
      </c>
      <c r="C132" s="85">
        <v>137746</v>
      </c>
      <c r="D132" s="85">
        <v>144297</v>
      </c>
      <c r="E132" s="85">
        <f t="shared" ref="E132:E136" si="14">F132+G132</f>
        <v>240776</v>
      </c>
      <c r="F132" s="85">
        <f>SUM(F133:F138)</f>
        <v>118151</v>
      </c>
      <c r="G132" s="85">
        <f>SUM(G133:G138)</f>
        <v>122625</v>
      </c>
      <c r="H132" s="85"/>
      <c r="I132" s="85">
        <f>SUM(I133:I138)</f>
        <v>307417</v>
      </c>
      <c r="J132" s="85">
        <f>SUM(J133:J138)</f>
        <v>150164</v>
      </c>
      <c r="K132" s="85">
        <f>SUM(K133:K138)</f>
        <v>157253</v>
      </c>
      <c r="L132" s="88"/>
      <c r="M132" s="88"/>
      <c r="N132" s="88"/>
    </row>
    <row r="133" spans="1:14" s="264" customFormat="1" ht="18" customHeight="1" x14ac:dyDescent="0.25">
      <c r="A133" s="79" t="s">
        <v>100</v>
      </c>
      <c r="B133" s="87">
        <v>266523</v>
      </c>
      <c r="C133" s="87">
        <v>130496</v>
      </c>
      <c r="D133" s="87">
        <v>136027</v>
      </c>
      <c r="E133" s="309">
        <f t="shared" si="14"/>
        <v>225146</v>
      </c>
      <c r="F133" s="309">
        <v>110861</v>
      </c>
      <c r="G133" s="309">
        <v>114285</v>
      </c>
      <c r="H133" s="309"/>
      <c r="I133" s="309">
        <f>J133+K133</f>
        <v>228726</v>
      </c>
      <c r="J133" s="309">
        <v>111690</v>
      </c>
      <c r="K133" s="309">
        <v>117036</v>
      </c>
      <c r="L133" s="88"/>
      <c r="M133" s="88"/>
      <c r="N133" s="88"/>
    </row>
    <row r="134" spans="1:14" s="264" customFormat="1" ht="18" customHeight="1" x14ac:dyDescent="0.25">
      <c r="A134" s="79" t="s">
        <v>101</v>
      </c>
      <c r="B134" s="87">
        <v>4315</v>
      </c>
      <c r="C134" s="87">
        <v>1977</v>
      </c>
      <c r="D134" s="87">
        <v>2338</v>
      </c>
      <c r="E134" s="309">
        <f t="shared" si="14"/>
        <v>4392</v>
      </c>
      <c r="F134" s="309">
        <v>1994</v>
      </c>
      <c r="G134" s="309">
        <v>2398</v>
      </c>
      <c r="H134" s="309"/>
      <c r="I134" s="309">
        <f>J134+K134</f>
        <v>4843</v>
      </c>
      <c r="J134" s="309">
        <v>2254</v>
      </c>
      <c r="K134" s="309">
        <v>2589</v>
      </c>
      <c r="L134" s="88"/>
      <c r="M134" s="88"/>
      <c r="N134" s="88"/>
    </row>
    <row r="135" spans="1:14" s="264" customFormat="1" ht="18" customHeight="1" x14ac:dyDescent="0.25">
      <c r="A135" s="79" t="s">
        <v>102</v>
      </c>
      <c r="B135" s="87">
        <v>5382</v>
      </c>
      <c r="C135" s="87">
        <v>2485</v>
      </c>
      <c r="D135" s="87">
        <v>2897</v>
      </c>
      <c r="E135" s="309">
        <f t="shared" si="14"/>
        <v>5180</v>
      </c>
      <c r="F135" s="309">
        <v>2410</v>
      </c>
      <c r="G135" s="309">
        <v>2770</v>
      </c>
      <c r="H135" s="309"/>
      <c r="I135" s="309">
        <f>J135+K135</f>
        <v>4567</v>
      </c>
      <c r="J135" s="309">
        <v>2085</v>
      </c>
      <c r="K135" s="309">
        <v>2482</v>
      </c>
      <c r="L135" s="88"/>
      <c r="M135" s="88"/>
      <c r="N135" s="88"/>
    </row>
    <row r="136" spans="1:14" s="264" customFormat="1" ht="18" customHeight="1" x14ac:dyDescent="0.2">
      <c r="A136" s="79" t="s">
        <v>103</v>
      </c>
      <c r="B136" s="87">
        <v>5823</v>
      </c>
      <c r="C136" s="87">
        <v>2788</v>
      </c>
      <c r="D136" s="87">
        <v>3035</v>
      </c>
      <c r="E136" s="309">
        <f t="shared" si="14"/>
        <v>6058</v>
      </c>
      <c r="F136" s="309">
        <v>2886</v>
      </c>
      <c r="G136" s="309">
        <v>3172</v>
      </c>
      <c r="H136" s="309"/>
      <c r="I136" s="309">
        <f>J136+K136</f>
        <v>6818</v>
      </c>
      <c r="J136" s="309">
        <v>3349</v>
      </c>
      <c r="K136" s="309">
        <v>3469</v>
      </c>
      <c r="L136" s="86"/>
      <c r="M136" s="86"/>
      <c r="N136" s="86"/>
    </row>
    <row r="137" spans="1:14" s="264" customFormat="1" ht="18" customHeight="1" x14ac:dyDescent="0.2">
      <c r="A137" s="79" t="s">
        <v>170</v>
      </c>
      <c r="B137" s="87"/>
      <c r="C137" s="87"/>
      <c r="D137" s="87"/>
      <c r="E137" s="309" t="s">
        <v>118</v>
      </c>
      <c r="F137" s="309" t="s">
        <v>118</v>
      </c>
      <c r="G137" s="309" t="s">
        <v>118</v>
      </c>
      <c r="H137" s="309"/>
      <c r="I137" s="309">
        <f>J137+K137</f>
        <v>62463</v>
      </c>
      <c r="J137" s="309">
        <v>30786</v>
      </c>
      <c r="K137" s="309">
        <v>31677</v>
      </c>
      <c r="L137" s="86"/>
      <c r="M137" s="86"/>
      <c r="N137" s="86"/>
    </row>
    <row r="138" spans="1:14" s="264" customFormat="1" ht="18" customHeight="1" x14ac:dyDescent="0.25">
      <c r="A138" s="73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8"/>
      <c r="M138" s="88"/>
      <c r="N138" s="88"/>
    </row>
    <row r="139" spans="1:14" s="270" customFormat="1" ht="18" customHeight="1" x14ac:dyDescent="0.25">
      <c r="A139" s="75" t="s">
        <v>154</v>
      </c>
      <c r="B139" s="85">
        <v>69013</v>
      </c>
      <c r="C139" s="85">
        <v>37163</v>
      </c>
      <c r="D139" s="85">
        <v>31850</v>
      </c>
      <c r="E139" s="85">
        <f t="shared" ref="E139:E149" si="15">F139+G139</f>
        <v>62147</v>
      </c>
      <c r="F139" s="85">
        <f>SUM(F140:F149)</f>
        <v>33265</v>
      </c>
      <c r="G139" s="85">
        <f>SUM(G140:G149)</f>
        <v>28882</v>
      </c>
      <c r="H139" s="85"/>
      <c r="I139" s="85">
        <f>SUM(I140:I149)</f>
        <v>50742</v>
      </c>
      <c r="J139" s="85">
        <f>SUM(J140:J149)</f>
        <v>26819</v>
      </c>
      <c r="K139" s="85">
        <f>SUM(K140:K149)</f>
        <v>23923</v>
      </c>
      <c r="L139" s="88"/>
      <c r="M139" s="88"/>
      <c r="N139" s="88"/>
    </row>
    <row r="140" spans="1:14" s="264" customFormat="1" ht="18" customHeight="1" x14ac:dyDescent="0.25">
      <c r="A140" s="79" t="s">
        <v>15</v>
      </c>
      <c r="B140" s="87">
        <v>12123</v>
      </c>
      <c r="C140" s="87">
        <v>6088</v>
      </c>
      <c r="D140" s="87">
        <v>6035</v>
      </c>
      <c r="E140" s="309">
        <f t="shared" si="15"/>
        <v>11374</v>
      </c>
      <c r="F140" s="309">
        <v>5786</v>
      </c>
      <c r="G140" s="309">
        <v>5588</v>
      </c>
      <c r="H140" s="309"/>
      <c r="I140" s="309">
        <f t="shared" ref="I140:I149" si="16">J140+K140</f>
        <v>10266</v>
      </c>
      <c r="J140" s="309">
        <v>5119</v>
      </c>
      <c r="K140" s="309">
        <v>5147</v>
      </c>
      <c r="L140" s="88"/>
      <c r="M140" s="88"/>
      <c r="N140" s="88"/>
    </row>
    <row r="141" spans="1:14" s="264" customFormat="1" ht="18" customHeight="1" x14ac:dyDescent="0.25">
      <c r="A141" s="79" t="s">
        <v>104</v>
      </c>
      <c r="B141" s="87">
        <v>4931</v>
      </c>
      <c r="C141" s="87">
        <v>2391</v>
      </c>
      <c r="D141" s="87">
        <v>2540</v>
      </c>
      <c r="E141" s="309">
        <f t="shared" si="15"/>
        <v>5355</v>
      </c>
      <c r="F141" s="309">
        <v>2574</v>
      </c>
      <c r="G141" s="309">
        <v>2781</v>
      </c>
      <c r="H141" s="309"/>
      <c r="I141" s="309">
        <f t="shared" si="16"/>
        <v>5024</v>
      </c>
      <c r="J141" s="309">
        <v>2535</v>
      </c>
      <c r="K141" s="309">
        <v>2489</v>
      </c>
      <c r="L141" s="88"/>
      <c r="M141" s="88"/>
      <c r="N141" s="88"/>
    </row>
    <row r="142" spans="1:14" s="264" customFormat="1" ht="18" customHeight="1" x14ac:dyDescent="0.25">
      <c r="A142" s="79" t="s">
        <v>105</v>
      </c>
      <c r="B142" s="87">
        <v>4179</v>
      </c>
      <c r="C142" s="87">
        <v>2345</v>
      </c>
      <c r="D142" s="87">
        <v>1834</v>
      </c>
      <c r="E142" s="309">
        <f t="shared" si="15"/>
        <v>3734</v>
      </c>
      <c r="F142" s="309">
        <v>2062</v>
      </c>
      <c r="G142" s="309">
        <v>1672</v>
      </c>
      <c r="H142" s="309"/>
      <c r="I142" s="309">
        <f t="shared" si="16"/>
        <v>2970</v>
      </c>
      <c r="J142" s="309">
        <v>1622</v>
      </c>
      <c r="K142" s="309">
        <v>1348</v>
      </c>
      <c r="L142" s="88"/>
      <c r="M142" s="88"/>
      <c r="N142" s="88"/>
    </row>
    <row r="143" spans="1:14" s="264" customFormat="1" ht="18" customHeight="1" x14ac:dyDescent="0.25">
      <c r="A143" s="79" t="s">
        <v>106</v>
      </c>
      <c r="B143" s="87">
        <v>4088</v>
      </c>
      <c r="C143" s="87">
        <v>1855</v>
      </c>
      <c r="D143" s="87">
        <v>2233</v>
      </c>
      <c r="E143" s="309">
        <f t="shared" si="15"/>
        <v>4266</v>
      </c>
      <c r="F143" s="309">
        <v>1998</v>
      </c>
      <c r="G143" s="309">
        <v>2268</v>
      </c>
      <c r="H143" s="309"/>
      <c r="I143" s="309">
        <f t="shared" si="16"/>
        <v>3863</v>
      </c>
      <c r="J143" s="309">
        <v>1858</v>
      </c>
      <c r="K143" s="309">
        <v>2005</v>
      </c>
      <c r="L143" s="88"/>
      <c r="M143" s="88"/>
      <c r="N143" s="88"/>
    </row>
    <row r="144" spans="1:14" s="264" customFormat="1" ht="18" customHeight="1" x14ac:dyDescent="0.25">
      <c r="A144" s="79" t="s">
        <v>107</v>
      </c>
      <c r="B144" s="87">
        <v>4906</v>
      </c>
      <c r="C144" s="87">
        <v>2618</v>
      </c>
      <c r="D144" s="87">
        <v>2288</v>
      </c>
      <c r="E144" s="309">
        <f t="shared" si="15"/>
        <v>4847</v>
      </c>
      <c r="F144" s="309">
        <v>2607</v>
      </c>
      <c r="G144" s="309">
        <v>2240</v>
      </c>
      <c r="H144" s="309"/>
      <c r="I144" s="309">
        <f t="shared" si="16"/>
        <v>5091</v>
      </c>
      <c r="J144" s="309">
        <v>2768</v>
      </c>
      <c r="K144" s="309">
        <v>2323</v>
      </c>
      <c r="L144" s="88"/>
      <c r="M144" s="88"/>
      <c r="N144" s="88"/>
    </row>
    <row r="145" spans="1:14" s="264" customFormat="1" ht="18" customHeight="1" x14ac:dyDescent="0.25">
      <c r="A145" s="79" t="s">
        <v>108</v>
      </c>
      <c r="B145" s="87">
        <v>2364</v>
      </c>
      <c r="C145" s="87">
        <v>1291</v>
      </c>
      <c r="D145" s="87">
        <v>1073</v>
      </c>
      <c r="E145" s="309">
        <f t="shared" si="15"/>
        <v>2232</v>
      </c>
      <c r="F145" s="309">
        <v>1207</v>
      </c>
      <c r="G145" s="309">
        <v>1025</v>
      </c>
      <c r="H145" s="309"/>
      <c r="I145" s="309">
        <f t="shared" si="16"/>
        <v>2131</v>
      </c>
      <c r="J145" s="309">
        <v>1210</v>
      </c>
      <c r="K145" s="309">
        <v>921</v>
      </c>
      <c r="L145" s="88"/>
      <c r="M145" s="88"/>
      <c r="N145" s="88"/>
    </row>
    <row r="146" spans="1:14" s="264" customFormat="1" ht="18" customHeight="1" x14ac:dyDescent="0.25">
      <c r="A146" s="79" t="s">
        <v>109</v>
      </c>
      <c r="B146" s="87">
        <v>12324</v>
      </c>
      <c r="C146" s="87">
        <v>6581</v>
      </c>
      <c r="D146" s="87">
        <v>5743</v>
      </c>
      <c r="E146" s="309">
        <f t="shared" si="15"/>
        <v>9828</v>
      </c>
      <c r="F146" s="309">
        <v>5325</v>
      </c>
      <c r="G146" s="309">
        <v>4503</v>
      </c>
      <c r="H146" s="309"/>
      <c r="I146" s="309">
        <f t="shared" si="16"/>
        <v>3733</v>
      </c>
      <c r="J146" s="309">
        <v>1986</v>
      </c>
      <c r="K146" s="309">
        <v>1747</v>
      </c>
      <c r="L146" s="88"/>
      <c r="M146" s="88"/>
      <c r="N146" s="88"/>
    </row>
    <row r="147" spans="1:14" s="264" customFormat="1" ht="18" customHeight="1" x14ac:dyDescent="0.25">
      <c r="A147" s="79" t="s">
        <v>116</v>
      </c>
      <c r="B147" s="87">
        <v>2324</v>
      </c>
      <c r="C147" s="87">
        <v>1237</v>
      </c>
      <c r="D147" s="87">
        <v>1087</v>
      </c>
      <c r="E147" s="309">
        <f t="shared" si="15"/>
        <v>2369</v>
      </c>
      <c r="F147" s="309">
        <v>1271</v>
      </c>
      <c r="G147" s="309">
        <v>1098</v>
      </c>
      <c r="H147" s="309"/>
      <c r="I147" s="309">
        <f t="shared" si="16"/>
        <v>1936</v>
      </c>
      <c r="J147" s="309">
        <v>1024</v>
      </c>
      <c r="K147" s="309">
        <v>912</v>
      </c>
      <c r="L147" s="88"/>
      <c r="M147" s="88"/>
      <c r="N147" s="88"/>
    </row>
    <row r="148" spans="1:14" s="264" customFormat="1" ht="18" customHeight="1" x14ac:dyDescent="0.25">
      <c r="A148" s="79" t="s">
        <v>110</v>
      </c>
      <c r="B148" s="87">
        <v>8874</v>
      </c>
      <c r="C148" s="87">
        <v>5177</v>
      </c>
      <c r="D148" s="87">
        <v>3697</v>
      </c>
      <c r="E148" s="309">
        <f t="shared" si="15"/>
        <v>7537</v>
      </c>
      <c r="F148" s="309">
        <v>4272</v>
      </c>
      <c r="G148" s="309">
        <v>3265</v>
      </c>
      <c r="H148" s="309"/>
      <c r="I148" s="309">
        <f t="shared" si="16"/>
        <v>6604</v>
      </c>
      <c r="J148" s="309">
        <v>3652</v>
      </c>
      <c r="K148" s="309">
        <v>2952</v>
      </c>
      <c r="L148" s="88"/>
      <c r="M148" s="88"/>
      <c r="N148" s="88"/>
    </row>
    <row r="149" spans="1:14" s="264" customFormat="1" ht="18" customHeight="1" x14ac:dyDescent="0.25">
      <c r="A149" s="89" t="s">
        <v>141</v>
      </c>
      <c r="B149" s="102">
        <v>12900</v>
      </c>
      <c r="C149" s="102">
        <v>7580</v>
      </c>
      <c r="D149" s="102">
        <v>5320</v>
      </c>
      <c r="E149" s="309">
        <f t="shared" si="15"/>
        <v>10605</v>
      </c>
      <c r="F149" s="309">
        <v>6163</v>
      </c>
      <c r="G149" s="309">
        <v>4442</v>
      </c>
      <c r="H149" s="309"/>
      <c r="I149" s="309">
        <f t="shared" si="16"/>
        <v>9124</v>
      </c>
      <c r="J149" s="309">
        <v>5045</v>
      </c>
      <c r="K149" s="309">
        <v>4079</v>
      </c>
      <c r="L149" s="88"/>
      <c r="M149" s="88"/>
      <c r="N149" s="88"/>
    </row>
    <row r="150" spans="1:14" s="264" customFormat="1" ht="18" customHeight="1" x14ac:dyDescent="0.2">
      <c r="A150" s="73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6"/>
      <c r="M150" s="86"/>
      <c r="N150" s="86"/>
    </row>
    <row r="151" spans="1:14" s="270" customFormat="1" ht="18" customHeight="1" x14ac:dyDescent="0.25">
      <c r="A151" s="75" t="s">
        <v>155</v>
      </c>
      <c r="B151" s="85">
        <v>47919</v>
      </c>
      <c r="C151" s="85">
        <v>23711</v>
      </c>
      <c r="D151" s="85">
        <v>24208</v>
      </c>
      <c r="E151" s="85">
        <f t="shared" ref="E151:E158" si="17">F151+G151</f>
        <v>47400</v>
      </c>
      <c r="F151" s="85">
        <f>SUM(F152:F158)</f>
        <v>23321</v>
      </c>
      <c r="G151" s="85">
        <f>SUM(G152:G158)</f>
        <v>24079</v>
      </c>
      <c r="H151" s="85"/>
      <c r="I151" s="85">
        <f>SUM(I152:I158)</f>
        <v>36939</v>
      </c>
      <c r="J151" s="85">
        <f>SUM(J152:J158)</f>
        <v>18038</v>
      </c>
      <c r="K151" s="85">
        <f>SUM(K152:K158)</f>
        <v>18901</v>
      </c>
      <c r="L151" s="88"/>
      <c r="M151" s="88"/>
      <c r="N151" s="88"/>
    </row>
    <row r="152" spans="1:14" s="264" customFormat="1" ht="18" customHeight="1" x14ac:dyDescent="0.25">
      <c r="A152" s="79" t="s">
        <v>16</v>
      </c>
      <c r="B152" s="87">
        <v>27747</v>
      </c>
      <c r="C152" s="87">
        <v>13561</v>
      </c>
      <c r="D152" s="87">
        <v>14186</v>
      </c>
      <c r="E152" s="309">
        <f t="shared" si="17"/>
        <v>28367</v>
      </c>
      <c r="F152" s="309">
        <v>13843</v>
      </c>
      <c r="G152" s="309">
        <v>14524</v>
      </c>
      <c r="H152" s="309"/>
      <c r="I152" s="309">
        <f t="shared" ref="I152:I158" si="18">J152+K152</f>
        <v>24515</v>
      </c>
      <c r="J152" s="309">
        <v>11948</v>
      </c>
      <c r="K152" s="309">
        <v>12567</v>
      </c>
      <c r="L152" s="88"/>
      <c r="M152" s="88"/>
      <c r="N152" s="88"/>
    </row>
    <row r="153" spans="1:14" s="264" customFormat="1" ht="18" customHeight="1" x14ac:dyDescent="0.25">
      <c r="A153" s="79" t="s">
        <v>111</v>
      </c>
      <c r="B153" s="87">
        <v>3065</v>
      </c>
      <c r="C153" s="87">
        <v>1575</v>
      </c>
      <c r="D153" s="87">
        <v>1490</v>
      </c>
      <c r="E153" s="309">
        <f t="shared" si="17"/>
        <v>2294</v>
      </c>
      <c r="F153" s="309">
        <v>1180</v>
      </c>
      <c r="G153" s="309">
        <v>1114</v>
      </c>
      <c r="H153" s="309"/>
      <c r="I153" s="309">
        <f t="shared" si="18"/>
        <v>1782</v>
      </c>
      <c r="J153" s="309">
        <v>862</v>
      </c>
      <c r="K153" s="309">
        <v>920</v>
      </c>
      <c r="L153" s="88"/>
      <c r="M153" s="88"/>
      <c r="N153" s="88"/>
    </row>
    <row r="154" spans="1:14" s="264" customFormat="1" ht="18" customHeight="1" x14ac:dyDescent="0.25">
      <c r="A154" s="79" t="s">
        <v>112</v>
      </c>
      <c r="B154" s="87">
        <v>5190</v>
      </c>
      <c r="C154" s="87">
        <v>2525</v>
      </c>
      <c r="D154" s="87">
        <v>2665</v>
      </c>
      <c r="E154" s="309">
        <f t="shared" si="17"/>
        <v>5436</v>
      </c>
      <c r="F154" s="309">
        <v>2668</v>
      </c>
      <c r="G154" s="309">
        <v>2768</v>
      </c>
      <c r="H154" s="309"/>
      <c r="I154" s="309">
        <f t="shared" si="18"/>
        <v>4655</v>
      </c>
      <c r="J154" s="309">
        <v>2302</v>
      </c>
      <c r="K154" s="309">
        <v>2353</v>
      </c>
      <c r="L154" s="88"/>
      <c r="M154" s="88"/>
      <c r="N154" s="88"/>
    </row>
    <row r="155" spans="1:14" s="264" customFormat="1" ht="18" customHeight="1" x14ac:dyDescent="0.25">
      <c r="A155" s="79" t="s">
        <v>113</v>
      </c>
      <c r="B155" s="87">
        <v>1320</v>
      </c>
      <c r="C155" s="96">
        <v>616</v>
      </c>
      <c r="D155" s="96">
        <v>704</v>
      </c>
      <c r="E155" s="309">
        <f t="shared" si="17"/>
        <v>1598</v>
      </c>
      <c r="F155" s="309">
        <v>760</v>
      </c>
      <c r="G155" s="309">
        <v>838</v>
      </c>
      <c r="H155" s="309"/>
      <c r="I155" s="309">
        <f t="shared" si="18"/>
        <v>1270</v>
      </c>
      <c r="J155" s="309">
        <v>653</v>
      </c>
      <c r="K155" s="309">
        <v>617</v>
      </c>
      <c r="L155" s="88"/>
      <c r="M155" s="88"/>
      <c r="N155" s="88"/>
    </row>
    <row r="156" spans="1:14" s="264" customFormat="1" ht="18" customHeight="1" x14ac:dyDescent="0.25">
      <c r="A156" s="79" t="s">
        <v>114</v>
      </c>
      <c r="B156" s="87">
        <v>5210</v>
      </c>
      <c r="C156" s="87">
        <v>2702</v>
      </c>
      <c r="D156" s="87">
        <v>2508</v>
      </c>
      <c r="E156" s="309">
        <f t="shared" si="17"/>
        <v>4644</v>
      </c>
      <c r="F156" s="309">
        <v>2315</v>
      </c>
      <c r="G156" s="309">
        <v>2329</v>
      </c>
      <c r="H156" s="309"/>
      <c r="I156" s="309">
        <f t="shared" si="18"/>
        <v>2711</v>
      </c>
      <c r="J156" s="309">
        <v>1327</v>
      </c>
      <c r="K156" s="309">
        <v>1384</v>
      </c>
      <c r="L156" s="88"/>
      <c r="M156" s="88"/>
      <c r="N156" s="88"/>
    </row>
    <row r="157" spans="1:14" s="264" customFormat="1" ht="18" customHeight="1" x14ac:dyDescent="0.25">
      <c r="A157" s="79" t="s">
        <v>115</v>
      </c>
      <c r="B157" s="87">
        <v>1585</v>
      </c>
      <c r="C157" s="96">
        <v>791</v>
      </c>
      <c r="D157" s="96">
        <v>794</v>
      </c>
      <c r="E157" s="309">
        <f t="shared" si="17"/>
        <v>1490</v>
      </c>
      <c r="F157" s="309">
        <v>746</v>
      </c>
      <c r="G157" s="309">
        <v>744</v>
      </c>
      <c r="H157" s="309"/>
      <c r="I157" s="309">
        <f t="shared" si="18"/>
        <v>949</v>
      </c>
      <c r="J157" s="309">
        <v>456</v>
      </c>
      <c r="K157" s="309">
        <v>493</v>
      </c>
      <c r="L157" s="88"/>
      <c r="M157" s="88"/>
      <c r="N157" s="88"/>
    </row>
    <row r="158" spans="1:14" s="264" customFormat="1" ht="18" customHeight="1" x14ac:dyDescent="0.25">
      <c r="A158" s="79" t="s">
        <v>117</v>
      </c>
      <c r="B158" s="87">
        <v>3802</v>
      </c>
      <c r="C158" s="87">
        <v>1941</v>
      </c>
      <c r="D158" s="87">
        <v>1861</v>
      </c>
      <c r="E158" s="309">
        <f t="shared" si="17"/>
        <v>3571</v>
      </c>
      <c r="F158" s="309">
        <v>1809</v>
      </c>
      <c r="G158" s="309">
        <v>1762</v>
      </c>
      <c r="H158" s="309"/>
      <c r="I158" s="309">
        <f t="shared" si="18"/>
        <v>1057</v>
      </c>
      <c r="J158" s="309">
        <v>490</v>
      </c>
      <c r="K158" s="309">
        <v>567</v>
      </c>
      <c r="L158" s="88"/>
      <c r="M158" s="88"/>
      <c r="N158" s="88"/>
    </row>
    <row r="159" spans="1:14" s="264" customFormat="1" ht="5.0999999999999996" customHeight="1" x14ac:dyDescent="0.25">
      <c r="A159" s="113"/>
      <c r="B159" s="277"/>
      <c r="C159" s="277"/>
      <c r="D159" s="278"/>
      <c r="E159" s="278"/>
      <c r="F159" s="278"/>
      <c r="G159" s="279"/>
      <c r="H159" s="279"/>
      <c r="I159" s="279"/>
      <c r="J159" s="279"/>
      <c r="K159" s="279"/>
    </row>
    <row r="160" spans="1:14" s="20" customFormat="1" ht="11.1" customHeight="1" x14ac:dyDescent="0.15">
      <c r="A160" s="68" t="s">
        <v>328</v>
      </c>
      <c r="B160" s="68"/>
      <c r="C160" s="68"/>
      <c r="D160" s="272"/>
      <c r="E160" s="272"/>
      <c r="F160" s="272"/>
      <c r="G160" s="273"/>
      <c r="H160" s="273"/>
      <c r="I160" s="177"/>
    </row>
    <row r="161" spans="1:9" s="264" customFormat="1" ht="12.75" x14ac:dyDescent="0.2">
      <c r="A161" s="71"/>
      <c r="B161" s="71"/>
      <c r="C161" s="71"/>
      <c r="D161" s="274"/>
      <c r="E161" s="274"/>
      <c r="F161" s="274"/>
      <c r="G161" s="275"/>
      <c r="H161" s="275"/>
      <c r="I161" s="276"/>
    </row>
    <row r="162" spans="1:9" s="264" customFormat="1" ht="12.75" x14ac:dyDescent="0.2">
      <c r="A162" s="240"/>
      <c r="B162" s="240"/>
      <c r="C162" s="240"/>
      <c r="D162" s="240"/>
      <c r="E162" s="240"/>
      <c r="F162" s="240"/>
      <c r="G162" s="103"/>
      <c r="H162" s="103"/>
    </row>
  </sheetData>
  <mergeCells count="19">
    <mergeCell ref="A119:K119"/>
    <mergeCell ref="I121:K121"/>
    <mergeCell ref="A3:A4"/>
    <mergeCell ref="B3:D3"/>
    <mergeCell ref="E3:G3"/>
    <mergeCell ref="J117:K117"/>
    <mergeCell ref="J120:K120"/>
    <mergeCell ref="A121:A122"/>
    <mergeCell ref="B121:D121"/>
    <mergeCell ref="E121:G121"/>
    <mergeCell ref="J59:K59"/>
    <mergeCell ref="A60:K60"/>
    <mergeCell ref="A1:K1"/>
    <mergeCell ref="A61:F61"/>
    <mergeCell ref="A62:A63"/>
    <mergeCell ref="B62:D62"/>
    <mergeCell ref="E62:G62"/>
    <mergeCell ref="I3:K3"/>
    <mergeCell ref="I62:K62"/>
  </mergeCells>
  <phoneticPr fontId="14" type="noConversion"/>
  <pageMargins left="0.78740157480314965" right="0.78740157480314965" top="0.98425196850393704" bottom="0.98425196850393704" header="0.31496062992125984" footer="0"/>
  <pageSetup paperSize="9" orientation="portrait" r:id="rId1"/>
  <headerFooter alignWithMargins="0"/>
  <rowBreaks count="2" manualBreakCount="2">
    <brk id="59" max="9" man="1"/>
    <brk id="117" max="9" man="1"/>
  </rowBreaks>
  <ignoredErrors>
    <ignoredError sqref="I8 I25 I42 I54 I77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3"/>
  <sheetViews>
    <sheetView showGridLines="0" zoomScaleNormal="100" zoomScaleSheetLayoutView="100" workbookViewId="0">
      <selection activeCell="P130" sqref="P130"/>
    </sheetView>
  </sheetViews>
  <sheetFormatPr baseColWidth="10" defaultColWidth="11.85546875" defaultRowHeight="12.75" x14ac:dyDescent="0.2"/>
  <cols>
    <col min="1" max="1" width="14.7109375" style="264" customWidth="1"/>
    <col min="2" max="4" width="8.28515625" style="264" customWidth="1"/>
    <col min="5" max="5" width="6.7109375" style="264" customWidth="1"/>
    <col min="6" max="6" width="14.7109375" style="264" customWidth="1"/>
    <col min="7" max="9" width="8.28515625" style="264" customWidth="1"/>
    <col min="10" max="10" width="12.7109375" style="264" customWidth="1"/>
    <col min="11" max="11" width="11.42578125" style="264" customWidth="1"/>
    <col min="12" max="12" width="6.7109375" style="264" customWidth="1"/>
    <col min="13" max="16384" width="11.85546875" style="264"/>
  </cols>
  <sheetData>
    <row r="1" spans="1:13" s="281" customFormat="1" ht="26.1" customHeight="1" x14ac:dyDescent="0.2">
      <c r="A1" s="525" t="s">
        <v>577</v>
      </c>
      <c r="B1" s="525"/>
      <c r="C1" s="525"/>
      <c r="D1" s="525"/>
      <c r="E1" s="525"/>
      <c r="F1" s="525"/>
      <c r="G1" s="525"/>
      <c r="H1" s="525"/>
      <c r="I1" s="525"/>
    </row>
    <row r="2" spans="1:13" s="281" customFormat="1" ht="5.0999999999999996" customHeight="1" x14ac:dyDescent="0.2">
      <c r="A2" s="16"/>
      <c r="B2" s="43"/>
      <c r="C2" s="43"/>
      <c r="D2" s="43"/>
      <c r="E2" s="264"/>
      <c r="F2" s="264"/>
      <c r="G2" s="264"/>
      <c r="H2" s="264"/>
    </row>
    <row r="3" spans="1:13" s="281" customFormat="1" ht="15.75" customHeight="1" x14ac:dyDescent="0.25">
      <c r="A3" s="560" t="s">
        <v>172</v>
      </c>
      <c r="B3" s="533" t="s">
        <v>4</v>
      </c>
      <c r="C3" s="533" t="s">
        <v>8</v>
      </c>
      <c r="D3" s="533" t="s">
        <v>9</v>
      </c>
      <c r="E3" s="23"/>
      <c r="F3" s="560" t="s">
        <v>172</v>
      </c>
      <c r="G3" s="533" t="s">
        <v>4</v>
      </c>
      <c r="H3" s="533" t="s">
        <v>8</v>
      </c>
      <c r="I3" s="533" t="s">
        <v>9</v>
      </c>
    </row>
    <row r="4" spans="1:13" s="281" customFormat="1" ht="22.5" customHeight="1" x14ac:dyDescent="0.25">
      <c r="A4" s="578"/>
      <c r="B4" s="579"/>
      <c r="C4" s="579"/>
      <c r="D4" s="579"/>
      <c r="E4" s="23"/>
      <c r="F4" s="578"/>
      <c r="G4" s="579"/>
      <c r="H4" s="579"/>
      <c r="I4" s="579"/>
    </row>
    <row r="5" spans="1:13" s="281" customFormat="1" ht="5.0999999999999996" customHeight="1" x14ac:dyDescent="0.25">
      <c r="A5" s="440"/>
      <c r="B5" s="78"/>
      <c r="C5" s="78"/>
      <c r="D5" s="78"/>
      <c r="E5" s="23"/>
      <c r="F5" s="440"/>
      <c r="G5" s="78"/>
      <c r="H5" s="78"/>
      <c r="I5" s="78"/>
    </row>
    <row r="6" spans="1:13" s="281" customFormat="1" ht="12.75" customHeight="1" x14ac:dyDescent="0.25">
      <c r="A6" s="441" t="s">
        <v>570</v>
      </c>
      <c r="B6" s="104">
        <f>SUM(B7:B10)</f>
        <v>902036</v>
      </c>
      <c r="C6" s="104">
        <f t="shared" ref="C6:D6" si="0">SUM(C7:C10)</f>
        <v>477809</v>
      </c>
      <c r="D6" s="104">
        <f t="shared" si="0"/>
        <v>424227</v>
      </c>
      <c r="E6" s="23"/>
      <c r="F6" s="443" t="s">
        <v>146</v>
      </c>
      <c r="G6" s="104">
        <f>SUM(G7:G10)</f>
        <v>53449</v>
      </c>
      <c r="H6" s="104">
        <f>SUM(H7:H10)</f>
        <v>22585</v>
      </c>
      <c r="I6" s="104">
        <f t="shared" ref="I6" si="1">SUM(I7:I10)</f>
        <v>30864</v>
      </c>
      <c r="K6" s="513"/>
      <c r="L6" s="513"/>
      <c r="M6" s="513"/>
    </row>
    <row r="7" spans="1:13" s="281" customFormat="1" ht="12.75" customHeight="1" x14ac:dyDescent="0.25">
      <c r="A7" s="442" t="s">
        <v>163</v>
      </c>
      <c r="B7" s="70">
        <v>322819</v>
      </c>
      <c r="C7" s="70">
        <v>190185</v>
      </c>
      <c r="D7" s="70">
        <v>132634</v>
      </c>
      <c r="E7" s="23"/>
      <c r="F7" s="442" t="s">
        <v>163</v>
      </c>
      <c r="G7" s="70">
        <v>20907</v>
      </c>
      <c r="H7" s="70">
        <v>9751</v>
      </c>
      <c r="I7" s="70">
        <v>11156</v>
      </c>
    </row>
    <row r="8" spans="1:13" s="281" customFormat="1" ht="12.75" customHeight="1" x14ac:dyDescent="0.25">
      <c r="A8" s="442" t="s">
        <v>164</v>
      </c>
      <c r="B8" s="70">
        <v>248642</v>
      </c>
      <c r="C8" s="70">
        <v>148507</v>
      </c>
      <c r="D8" s="70">
        <v>100135</v>
      </c>
      <c r="E8" s="23"/>
      <c r="F8" s="442" t="s">
        <v>164</v>
      </c>
      <c r="G8" s="70">
        <v>16601</v>
      </c>
      <c r="H8" s="70">
        <v>6814</v>
      </c>
      <c r="I8" s="70">
        <v>9787</v>
      </c>
    </row>
    <row r="9" spans="1:13" s="281" customFormat="1" ht="12.75" customHeight="1" x14ac:dyDescent="0.25">
      <c r="A9" s="442" t="s">
        <v>171</v>
      </c>
      <c r="B9" s="70">
        <v>221037</v>
      </c>
      <c r="C9" s="70">
        <v>105315</v>
      </c>
      <c r="D9" s="70">
        <v>115722</v>
      </c>
      <c r="E9" s="23"/>
      <c r="F9" s="442" t="s">
        <v>171</v>
      </c>
      <c r="G9" s="70">
        <v>11789</v>
      </c>
      <c r="H9" s="70">
        <v>4413</v>
      </c>
      <c r="I9" s="70">
        <v>7376</v>
      </c>
    </row>
    <row r="10" spans="1:13" s="281" customFormat="1" ht="12.75" customHeight="1" x14ac:dyDescent="0.25">
      <c r="A10" s="442" t="s">
        <v>165</v>
      </c>
      <c r="B10" s="70">
        <v>109538</v>
      </c>
      <c r="C10" s="70">
        <v>33802</v>
      </c>
      <c r="D10" s="70">
        <v>75736</v>
      </c>
      <c r="E10" s="23"/>
      <c r="F10" s="442" t="s">
        <v>165</v>
      </c>
      <c r="G10" s="70">
        <v>4152</v>
      </c>
      <c r="H10" s="70">
        <v>1607</v>
      </c>
      <c r="I10" s="70">
        <v>2545</v>
      </c>
    </row>
    <row r="11" spans="1:13" s="282" customFormat="1" ht="12.75" customHeight="1" x14ac:dyDescent="0.25">
      <c r="A11" s="443" t="s">
        <v>19</v>
      </c>
      <c r="B11" s="104">
        <f>SUM(B12:B15)</f>
        <v>440481</v>
      </c>
      <c r="C11" s="104">
        <f t="shared" ref="C11" si="2">SUM(C12:C15)</f>
        <v>232029</v>
      </c>
      <c r="D11" s="104">
        <f>SUM(D12:D15)</f>
        <v>208452</v>
      </c>
      <c r="E11" s="283"/>
      <c r="F11" s="445" t="s">
        <v>19</v>
      </c>
      <c r="G11" s="104">
        <f>SUM(G12:G15)</f>
        <v>28429</v>
      </c>
      <c r="H11" s="104">
        <f>SUM(H12:H15)</f>
        <v>11086</v>
      </c>
      <c r="I11" s="104">
        <f t="shared" ref="I11" si="3">SUM(I12:I15)</f>
        <v>17343</v>
      </c>
    </row>
    <row r="12" spans="1:13" s="281" customFormat="1" ht="12.75" customHeight="1" x14ac:dyDescent="0.25">
      <c r="A12" s="442" t="s">
        <v>163</v>
      </c>
      <c r="B12" s="70">
        <v>159983</v>
      </c>
      <c r="C12" s="70">
        <v>93034</v>
      </c>
      <c r="D12" s="70">
        <v>66949</v>
      </c>
      <c r="E12" s="23"/>
      <c r="F12" s="442" t="s">
        <v>163</v>
      </c>
      <c r="G12" s="70">
        <v>10906</v>
      </c>
      <c r="H12" s="70">
        <v>4795</v>
      </c>
      <c r="I12" s="70">
        <v>6111</v>
      </c>
      <c r="K12" s="3"/>
      <c r="L12" s="3"/>
    </row>
    <row r="13" spans="1:13" s="281" customFormat="1" ht="12.75" customHeight="1" x14ac:dyDescent="0.25">
      <c r="A13" s="442" t="s">
        <v>164</v>
      </c>
      <c r="B13" s="70">
        <v>120970</v>
      </c>
      <c r="C13" s="70">
        <v>71345</v>
      </c>
      <c r="D13" s="70">
        <v>49625</v>
      </c>
      <c r="E13" s="23"/>
      <c r="F13" s="442" t="s">
        <v>164</v>
      </c>
      <c r="G13" s="70">
        <v>8923</v>
      </c>
      <c r="H13" s="70">
        <v>3334</v>
      </c>
      <c r="I13" s="70">
        <v>5589</v>
      </c>
      <c r="K13" s="373"/>
      <c r="L13" s="373"/>
    </row>
    <row r="14" spans="1:13" s="281" customFormat="1" ht="12.75" customHeight="1" x14ac:dyDescent="0.25">
      <c r="A14" s="442" t="s">
        <v>171</v>
      </c>
      <c r="B14" s="70">
        <v>107837</v>
      </c>
      <c r="C14" s="70">
        <v>51751</v>
      </c>
      <c r="D14" s="70">
        <v>56086</v>
      </c>
      <c r="E14" s="23"/>
      <c r="F14" s="442" t="s">
        <v>171</v>
      </c>
      <c r="G14" s="70">
        <v>6549</v>
      </c>
      <c r="H14" s="70">
        <v>2285</v>
      </c>
      <c r="I14" s="70">
        <v>4264</v>
      </c>
      <c r="K14" s="3"/>
      <c r="L14" s="3"/>
    </row>
    <row r="15" spans="1:13" s="281" customFormat="1" ht="12.75" customHeight="1" x14ac:dyDescent="0.25">
      <c r="A15" s="442" t="s">
        <v>165</v>
      </c>
      <c r="B15" s="70">
        <v>51691</v>
      </c>
      <c r="C15" s="70">
        <v>15899</v>
      </c>
      <c r="D15" s="70">
        <v>35792</v>
      </c>
      <c r="E15" s="23"/>
      <c r="F15" s="442" t="s">
        <v>165</v>
      </c>
      <c r="G15" s="70">
        <v>2051</v>
      </c>
      <c r="H15" s="70">
        <v>672</v>
      </c>
      <c r="I15" s="70">
        <v>1379</v>
      </c>
      <c r="K15" s="3"/>
      <c r="L15" s="3"/>
    </row>
    <row r="16" spans="1:13" s="282" customFormat="1" ht="12.75" customHeight="1" x14ac:dyDescent="0.25">
      <c r="A16" s="443" t="s">
        <v>18</v>
      </c>
      <c r="B16" s="104">
        <f>SUM(B17:B20)</f>
        <v>461555</v>
      </c>
      <c r="C16" s="104">
        <f>SUM(C17:C20)</f>
        <v>245780</v>
      </c>
      <c r="D16" s="104">
        <f t="shared" ref="D16" si="4">SUM(D17:D20)</f>
        <v>215775</v>
      </c>
      <c r="E16" s="283"/>
      <c r="F16" s="445" t="s">
        <v>18</v>
      </c>
      <c r="G16" s="104">
        <f>SUM(G17:G20)</f>
        <v>25020</v>
      </c>
      <c r="H16" s="104">
        <f>SUM(H17:H20)</f>
        <v>11499</v>
      </c>
      <c r="I16" s="104">
        <f t="shared" ref="I16" si="5">SUM(I17:I20)</f>
        <v>13521</v>
      </c>
    </row>
    <row r="17" spans="1:9" s="281" customFormat="1" ht="12.75" customHeight="1" x14ac:dyDescent="0.25">
      <c r="A17" s="442" t="s">
        <v>163</v>
      </c>
      <c r="B17" s="70">
        <v>162836</v>
      </c>
      <c r="C17" s="70">
        <v>97151</v>
      </c>
      <c r="D17" s="70">
        <v>65685</v>
      </c>
      <c r="E17" s="23"/>
      <c r="F17" s="442" t="s">
        <v>163</v>
      </c>
      <c r="G17" s="70">
        <v>10001</v>
      </c>
      <c r="H17" s="70">
        <v>4956</v>
      </c>
      <c r="I17" s="70">
        <v>5045</v>
      </c>
    </row>
    <row r="18" spans="1:9" s="281" customFormat="1" ht="12.75" customHeight="1" x14ac:dyDescent="0.25">
      <c r="A18" s="442" t="s">
        <v>164</v>
      </c>
      <c r="B18" s="70">
        <v>127672</v>
      </c>
      <c r="C18" s="70">
        <v>77162</v>
      </c>
      <c r="D18" s="70">
        <v>50510</v>
      </c>
      <c r="E18" s="23"/>
      <c r="F18" s="442" t="s">
        <v>164</v>
      </c>
      <c r="G18" s="70">
        <v>7678</v>
      </c>
      <c r="H18" s="70">
        <v>3480</v>
      </c>
      <c r="I18" s="70">
        <v>4198</v>
      </c>
    </row>
    <row r="19" spans="1:9" s="281" customFormat="1" ht="12.75" customHeight="1" x14ac:dyDescent="0.25">
      <c r="A19" s="442" t="s">
        <v>171</v>
      </c>
      <c r="B19" s="70">
        <v>113200</v>
      </c>
      <c r="C19" s="70">
        <v>53564</v>
      </c>
      <c r="D19" s="70">
        <v>59636</v>
      </c>
      <c r="E19" s="23"/>
      <c r="F19" s="442" t="s">
        <v>171</v>
      </c>
      <c r="G19" s="70">
        <v>5240</v>
      </c>
      <c r="H19" s="70">
        <v>2128</v>
      </c>
      <c r="I19" s="70">
        <v>3112</v>
      </c>
    </row>
    <row r="20" spans="1:9" s="281" customFormat="1" ht="12.75" customHeight="1" x14ac:dyDescent="0.25">
      <c r="A20" s="442" t="s">
        <v>165</v>
      </c>
      <c r="B20" s="70">
        <v>57847</v>
      </c>
      <c r="C20" s="70">
        <v>17903</v>
      </c>
      <c r="D20" s="70">
        <v>39944</v>
      </c>
      <c r="E20" s="23"/>
      <c r="F20" s="442" t="s">
        <v>165</v>
      </c>
      <c r="G20" s="70">
        <v>2101</v>
      </c>
      <c r="H20" s="70">
        <v>935</v>
      </c>
      <c r="I20" s="70">
        <v>1166</v>
      </c>
    </row>
    <row r="21" spans="1:9" s="281" customFormat="1" ht="6.75" customHeight="1" x14ac:dyDescent="0.25">
      <c r="A21" s="444"/>
      <c r="B21" s="78"/>
      <c r="C21" s="78"/>
      <c r="D21" s="78"/>
      <c r="E21" s="23"/>
      <c r="F21" s="447"/>
      <c r="G21" s="284"/>
      <c r="H21" s="284"/>
      <c r="I21" s="284"/>
    </row>
    <row r="22" spans="1:9" s="281" customFormat="1" ht="16.5" customHeight="1" x14ac:dyDescent="0.25">
      <c r="A22" s="443" t="s">
        <v>143</v>
      </c>
      <c r="B22" s="104">
        <f>SUM(B23:B26)</f>
        <v>172684</v>
      </c>
      <c r="C22" s="104">
        <f>SUM(C23:C26)</f>
        <v>109048</v>
      </c>
      <c r="D22" s="104">
        <f t="shared" ref="D22" si="6">SUM(D23:D26)</f>
        <v>63636</v>
      </c>
      <c r="E22" s="23"/>
      <c r="F22" s="443" t="s">
        <v>147</v>
      </c>
      <c r="G22" s="104">
        <f>SUM(G23:G26)</f>
        <v>70321</v>
      </c>
      <c r="H22" s="104">
        <f>SUM(H23:H26)</f>
        <v>18458</v>
      </c>
      <c r="I22" s="104">
        <f t="shared" ref="I22" si="7">SUM(I23:I26)</f>
        <v>51863</v>
      </c>
    </row>
    <row r="23" spans="1:9" s="281" customFormat="1" ht="12.75" customHeight="1" x14ac:dyDescent="0.25">
      <c r="A23" s="442" t="s">
        <v>163</v>
      </c>
      <c r="B23" s="70">
        <v>60020</v>
      </c>
      <c r="C23" s="70">
        <v>40926</v>
      </c>
      <c r="D23" s="70">
        <v>19094</v>
      </c>
      <c r="E23" s="23"/>
      <c r="F23" s="442" t="s">
        <v>163</v>
      </c>
      <c r="G23" s="70">
        <v>22457</v>
      </c>
      <c r="H23" s="70">
        <v>6683</v>
      </c>
      <c r="I23" s="70">
        <v>15774</v>
      </c>
    </row>
    <row r="24" spans="1:9" s="281" customFormat="1" ht="12.75" customHeight="1" x14ac:dyDescent="0.25">
      <c r="A24" s="442" t="s">
        <v>164</v>
      </c>
      <c r="B24" s="70">
        <v>46349</v>
      </c>
      <c r="C24" s="70">
        <v>32322</v>
      </c>
      <c r="D24" s="70">
        <v>14027</v>
      </c>
      <c r="E24" s="23"/>
      <c r="F24" s="442" t="s">
        <v>164</v>
      </c>
      <c r="G24" s="70">
        <v>18749</v>
      </c>
      <c r="H24" s="70">
        <v>5766</v>
      </c>
      <c r="I24" s="70">
        <v>12983</v>
      </c>
    </row>
    <row r="25" spans="1:9" s="281" customFormat="1" ht="12.75" customHeight="1" x14ac:dyDescent="0.25">
      <c r="A25" s="442" t="s">
        <v>171</v>
      </c>
      <c r="B25" s="70">
        <v>43200</v>
      </c>
      <c r="C25" s="70">
        <v>26168</v>
      </c>
      <c r="D25" s="70">
        <v>17032</v>
      </c>
      <c r="E25" s="23"/>
      <c r="F25" s="442" t="s">
        <v>171</v>
      </c>
      <c r="G25" s="70">
        <v>18424</v>
      </c>
      <c r="H25" s="70">
        <v>4244</v>
      </c>
      <c r="I25" s="70">
        <v>14180</v>
      </c>
    </row>
    <row r="26" spans="1:9" s="281" customFormat="1" ht="12.75" customHeight="1" x14ac:dyDescent="0.25">
      <c r="A26" s="442" t="s">
        <v>165</v>
      </c>
      <c r="B26" s="70">
        <v>23115</v>
      </c>
      <c r="C26" s="70">
        <v>9632</v>
      </c>
      <c r="D26" s="70">
        <v>13483</v>
      </c>
      <c r="E26" s="23"/>
      <c r="F26" s="442" t="s">
        <v>165</v>
      </c>
      <c r="G26" s="70">
        <v>10691</v>
      </c>
      <c r="H26" s="70">
        <v>1765</v>
      </c>
      <c r="I26" s="70">
        <v>8926</v>
      </c>
    </row>
    <row r="27" spans="1:9" s="281" customFormat="1" ht="12.75" customHeight="1" x14ac:dyDescent="0.25">
      <c r="A27" s="445" t="s">
        <v>19</v>
      </c>
      <c r="B27" s="104">
        <f>SUM(B28:B31)</f>
        <v>83107</v>
      </c>
      <c r="C27" s="104">
        <f>SUM(C28:C31)</f>
        <v>52715</v>
      </c>
      <c r="D27" s="104">
        <f t="shared" ref="D27" si="8">SUM(D28:D31)</f>
        <v>30392</v>
      </c>
      <c r="E27" s="23"/>
      <c r="F27" s="445" t="s">
        <v>19</v>
      </c>
      <c r="G27" s="104">
        <f>SUM(G28:G31)</f>
        <v>35121</v>
      </c>
      <c r="H27" s="104">
        <f>SUM(H28:H31)</f>
        <v>9054</v>
      </c>
      <c r="I27" s="104">
        <f t="shared" ref="I27" si="9">SUM(I28:I31)</f>
        <v>26067</v>
      </c>
    </row>
    <row r="28" spans="1:9" s="281" customFormat="1" ht="12.75" customHeight="1" x14ac:dyDescent="0.25">
      <c r="A28" s="442" t="s">
        <v>163</v>
      </c>
      <c r="B28" s="70">
        <v>29911</v>
      </c>
      <c r="C28" s="70">
        <v>20399</v>
      </c>
      <c r="D28" s="70">
        <v>9512</v>
      </c>
      <c r="E28" s="23"/>
      <c r="F28" s="442" t="s">
        <v>163</v>
      </c>
      <c r="G28" s="70">
        <v>11251</v>
      </c>
      <c r="H28" s="70">
        <v>3265</v>
      </c>
      <c r="I28" s="70">
        <v>7986</v>
      </c>
    </row>
    <row r="29" spans="1:9" s="281" customFormat="1" ht="12.75" customHeight="1" x14ac:dyDescent="0.25">
      <c r="A29" s="442" t="s">
        <v>164</v>
      </c>
      <c r="B29" s="70">
        <v>21920</v>
      </c>
      <c r="C29" s="70">
        <v>15282</v>
      </c>
      <c r="D29" s="70">
        <v>6638</v>
      </c>
      <c r="E29" s="23"/>
      <c r="F29" s="442" t="s">
        <v>164</v>
      </c>
      <c r="G29" s="70">
        <v>9379</v>
      </c>
      <c r="H29" s="70">
        <v>2743</v>
      </c>
      <c r="I29" s="70">
        <v>6636</v>
      </c>
    </row>
    <row r="30" spans="1:9" s="281" customFormat="1" ht="12.75" customHeight="1" x14ac:dyDescent="0.25">
      <c r="A30" s="442" t="s">
        <v>171</v>
      </c>
      <c r="B30" s="70">
        <v>20366</v>
      </c>
      <c r="C30" s="70">
        <v>12410</v>
      </c>
      <c r="D30" s="70">
        <v>7956</v>
      </c>
      <c r="E30" s="23"/>
      <c r="F30" s="442" t="s">
        <v>171</v>
      </c>
      <c r="G30" s="70">
        <v>9209</v>
      </c>
      <c r="H30" s="70">
        <v>2178</v>
      </c>
      <c r="I30" s="70">
        <v>7031</v>
      </c>
    </row>
    <row r="31" spans="1:9" s="281" customFormat="1" ht="12.75" customHeight="1" x14ac:dyDescent="0.25">
      <c r="A31" s="442" t="s">
        <v>165</v>
      </c>
      <c r="B31" s="70">
        <v>10910</v>
      </c>
      <c r="C31" s="70">
        <v>4624</v>
      </c>
      <c r="D31" s="70">
        <v>6286</v>
      </c>
      <c r="E31" s="23"/>
      <c r="F31" s="442" t="s">
        <v>165</v>
      </c>
      <c r="G31" s="70">
        <v>5282</v>
      </c>
      <c r="H31" s="70">
        <v>868</v>
      </c>
      <c r="I31" s="70">
        <v>4414</v>
      </c>
    </row>
    <row r="32" spans="1:9" s="281" customFormat="1" ht="12.75" customHeight="1" x14ac:dyDescent="0.25">
      <c r="A32" s="445" t="s">
        <v>18</v>
      </c>
      <c r="B32" s="104">
        <f>SUM(B33:B36)</f>
        <v>89577</v>
      </c>
      <c r="C32" s="104">
        <f>SUM(C33:C36)</f>
        <v>56333</v>
      </c>
      <c r="D32" s="104">
        <f t="shared" ref="D32" si="10">SUM(D33:D36)</f>
        <v>33244</v>
      </c>
      <c r="E32" s="23"/>
      <c r="F32" s="445" t="s">
        <v>18</v>
      </c>
      <c r="G32" s="104">
        <f>SUM(G33:G36)</f>
        <v>35200</v>
      </c>
      <c r="H32" s="104">
        <f>SUM(H33:H36)</f>
        <v>9404</v>
      </c>
      <c r="I32" s="104">
        <f t="shared" ref="I32" si="11">SUM(I33:I36)</f>
        <v>25796</v>
      </c>
    </row>
    <row r="33" spans="1:9" s="281" customFormat="1" ht="12.75" customHeight="1" x14ac:dyDescent="0.25">
      <c r="A33" s="442" t="s">
        <v>163</v>
      </c>
      <c r="B33" s="70">
        <v>30109</v>
      </c>
      <c r="C33" s="70">
        <v>20527</v>
      </c>
      <c r="D33" s="70">
        <v>9582</v>
      </c>
      <c r="E33" s="23"/>
      <c r="F33" s="442" t="s">
        <v>163</v>
      </c>
      <c r="G33" s="70">
        <v>11206</v>
      </c>
      <c r="H33" s="70">
        <v>3418</v>
      </c>
      <c r="I33" s="70">
        <v>7788</v>
      </c>
    </row>
    <row r="34" spans="1:9" s="281" customFormat="1" ht="12.75" customHeight="1" x14ac:dyDescent="0.25">
      <c r="A34" s="442" t="s">
        <v>164</v>
      </c>
      <c r="B34" s="70">
        <v>24429</v>
      </c>
      <c r="C34" s="70">
        <v>17040</v>
      </c>
      <c r="D34" s="70">
        <v>7389</v>
      </c>
      <c r="E34" s="23"/>
      <c r="F34" s="442" t="s">
        <v>164</v>
      </c>
      <c r="G34" s="70">
        <v>9370</v>
      </c>
      <c r="H34" s="70">
        <v>3023</v>
      </c>
      <c r="I34" s="70">
        <v>6347</v>
      </c>
    </row>
    <row r="35" spans="1:9" s="281" customFormat="1" ht="12.75" customHeight="1" x14ac:dyDescent="0.25">
      <c r="A35" s="442" t="s">
        <v>171</v>
      </c>
      <c r="B35" s="70">
        <v>22834</v>
      </c>
      <c r="C35" s="70">
        <v>13758</v>
      </c>
      <c r="D35" s="70">
        <v>9076</v>
      </c>
      <c r="E35" s="23"/>
      <c r="F35" s="442" t="s">
        <v>171</v>
      </c>
      <c r="G35" s="70">
        <v>9215</v>
      </c>
      <c r="H35" s="70">
        <v>2066</v>
      </c>
      <c r="I35" s="70">
        <v>7149</v>
      </c>
    </row>
    <row r="36" spans="1:9" s="281" customFormat="1" ht="12.75" customHeight="1" x14ac:dyDescent="0.25">
      <c r="A36" s="442" t="s">
        <v>165</v>
      </c>
      <c r="B36" s="70">
        <v>12205</v>
      </c>
      <c r="C36" s="70">
        <v>5008</v>
      </c>
      <c r="D36" s="70">
        <v>7197</v>
      </c>
      <c r="E36" s="23"/>
      <c r="F36" s="442" t="s">
        <v>165</v>
      </c>
      <c r="G36" s="70">
        <v>5409</v>
      </c>
      <c r="H36" s="70">
        <v>897</v>
      </c>
      <c r="I36" s="70">
        <v>4512</v>
      </c>
    </row>
    <row r="37" spans="1:9" s="281" customFormat="1" ht="6.75" customHeight="1" x14ac:dyDescent="0.25">
      <c r="A37" s="442"/>
      <c r="B37" s="70"/>
      <c r="C37" s="70"/>
      <c r="D37" s="70"/>
      <c r="E37" s="23"/>
      <c r="F37" s="442"/>
      <c r="G37" s="70"/>
      <c r="H37" s="70"/>
      <c r="I37" s="70"/>
    </row>
    <row r="38" spans="1:9" s="281" customFormat="1" ht="15.75" customHeight="1" x14ac:dyDescent="0.25">
      <c r="A38" s="443" t="s">
        <v>162</v>
      </c>
      <c r="B38" s="104">
        <f>SUM(B39:B42)</f>
        <v>82637</v>
      </c>
      <c r="C38" s="104">
        <f>SUM(C39:C42)</f>
        <v>24339</v>
      </c>
      <c r="D38" s="104">
        <f t="shared" ref="D38" si="12">SUM(D39:D42)</f>
        <v>58298</v>
      </c>
      <c r="E38" s="23"/>
      <c r="F38" s="443" t="s">
        <v>148</v>
      </c>
      <c r="G38" s="104">
        <f>SUM(G39:G42)</f>
        <v>51569</v>
      </c>
      <c r="H38" s="104">
        <f>SUM(H39:H42)</f>
        <v>17224</v>
      </c>
      <c r="I38" s="104">
        <f t="shared" ref="I38" si="13">SUM(I39:I42)</f>
        <v>34345</v>
      </c>
    </row>
    <row r="39" spans="1:9" s="281" customFormat="1" ht="12.75" customHeight="1" x14ac:dyDescent="0.25">
      <c r="A39" s="442" t="s">
        <v>163</v>
      </c>
      <c r="B39" s="70">
        <v>30114</v>
      </c>
      <c r="C39" s="70">
        <v>10525</v>
      </c>
      <c r="D39" s="70">
        <v>19589</v>
      </c>
      <c r="E39" s="23"/>
      <c r="F39" s="442" t="s">
        <v>163</v>
      </c>
      <c r="G39" s="70">
        <v>15996</v>
      </c>
      <c r="H39" s="70">
        <v>6624</v>
      </c>
      <c r="I39" s="70">
        <v>9372</v>
      </c>
    </row>
    <row r="40" spans="1:9" s="281" customFormat="1" ht="12.75" customHeight="1" x14ac:dyDescent="0.25">
      <c r="A40" s="442" t="s">
        <v>164</v>
      </c>
      <c r="B40" s="70">
        <v>19471</v>
      </c>
      <c r="C40" s="70">
        <v>7170</v>
      </c>
      <c r="D40" s="70">
        <v>12301</v>
      </c>
      <c r="E40" s="23"/>
      <c r="F40" s="442" t="s">
        <v>164</v>
      </c>
      <c r="G40" s="70">
        <v>13118</v>
      </c>
      <c r="H40" s="70">
        <v>5564</v>
      </c>
      <c r="I40" s="70">
        <v>7554</v>
      </c>
    </row>
    <row r="41" spans="1:9" s="281" customFormat="1" ht="12.75" customHeight="1" x14ac:dyDescent="0.25">
      <c r="A41" s="442" t="s">
        <v>171</v>
      </c>
      <c r="B41" s="70">
        <v>20867</v>
      </c>
      <c r="C41" s="70">
        <v>4916</v>
      </c>
      <c r="D41" s="70">
        <v>15951</v>
      </c>
      <c r="E41" s="23"/>
      <c r="F41" s="442" t="s">
        <v>171</v>
      </c>
      <c r="G41" s="70">
        <v>13980</v>
      </c>
      <c r="H41" s="70">
        <v>4080</v>
      </c>
      <c r="I41" s="70">
        <v>9900</v>
      </c>
    </row>
    <row r="42" spans="1:9" s="281" customFormat="1" ht="12.75" customHeight="1" x14ac:dyDescent="0.25">
      <c r="A42" s="442" t="s">
        <v>165</v>
      </c>
      <c r="B42" s="70">
        <v>12185</v>
      </c>
      <c r="C42" s="70">
        <v>1728</v>
      </c>
      <c r="D42" s="70">
        <v>10457</v>
      </c>
      <c r="E42" s="23"/>
      <c r="F42" s="442" t="s">
        <v>165</v>
      </c>
      <c r="G42" s="70">
        <v>8475</v>
      </c>
      <c r="H42" s="70">
        <v>956</v>
      </c>
      <c r="I42" s="70">
        <v>7519</v>
      </c>
    </row>
    <row r="43" spans="1:9" s="281" customFormat="1" ht="12.75" customHeight="1" x14ac:dyDescent="0.25">
      <c r="A43" s="443" t="s">
        <v>19</v>
      </c>
      <c r="B43" s="104">
        <f>SUM(B44:B47)</f>
        <v>38855</v>
      </c>
      <c r="C43" s="104">
        <f>SUM(C44:C47)</f>
        <v>11685</v>
      </c>
      <c r="D43" s="104">
        <f t="shared" ref="D43" si="14">SUM(D44:D47)</f>
        <v>27170</v>
      </c>
      <c r="E43" s="23"/>
      <c r="F43" s="445" t="s">
        <v>19</v>
      </c>
      <c r="G43" s="104">
        <f>SUM(G44:G47)</f>
        <v>25187</v>
      </c>
      <c r="H43" s="104">
        <f>SUM(H44:H47)</f>
        <v>8546</v>
      </c>
      <c r="I43" s="104">
        <f t="shared" ref="I43" si="15">SUM(I44:I47)</f>
        <v>16641</v>
      </c>
    </row>
    <row r="44" spans="1:9" s="281" customFormat="1" ht="12.75" customHeight="1" x14ac:dyDescent="0.25">
      <c r="A44" s="442" t="s">
        <v>163</v>
      </c>
      <c r="B44" s="70">
        <v>14779</v>
      </c>
      <c r="C44" s="70">
        <v>5097</v>
      </c>
      <c r="D44" s="70">
        <v>9682</v>
      </c>
      <c r="E44" s="23"/>
      <c r="F44" s="442" t="s">
        <v>163</v>
      </c>
      <c r="G44" s="70">
        <v>7985</v>
      </c>
      <c r="H44" s="70">
        <v>3276</v>
      </c>
      <c r="I44" s="70">
        <v>4709</v>
      </c>
    </row>
    <row r="45" spans="1:9" s="281" customFormat="1" ht="12.75" customHeight="1" x14ac:dyDescent="0.25">
      <c r="A45" s="442" t="s">
        <v>164</v>
      </c>
      <c r="B45" s="70">
        <v>8990</v>
      </c>
      <c r="C45" s="70">
        <v>3419</v>
      </c>
      <c r="D45" s="70">
        <v>5571</v>
      </c>
      <c r="E45" s="23"/>
      <c r="F45" s="442" t="s">
        <v>164</v>
      </c>
      <c r="G45" s="70">
        <v>6222</v>
      </c>
      <c r="H45" s="70">
        <v>2672</v>
      </c>
      <c r="I45" s="70">
        <v>3550</v>
      </c>
    </row>
    <row r="46" spans="1:9" s="281" customFormat="1" ht="12.75" customHeight="1" x14ac:dyDescent="0.25">
      <c r="A46" s="442" t="s">
        <v>171</v>
      </c>
      <c r="B46" s="70">
        <v>9576</v>
      </c>
      <c r="C46" s="70">
        <v>2434</v>
      </c>
      <c r="D46" s="70">
        <v>7142</v>
      </c>
      <c r="E46" s="23"/>
      <c r="F46" s="442" t="s">
        <v>171</v>
      </c>
      <c r="G46" s="70">
        <v>6891</v>
      </c>
      <c r="H46" s="70">
        <v>2122</v>
      </c>
      <c r="I46" s="70">
        <v>4769</v>
      </c>
    </row>
    <row r="47" spans="1:9" s="281" customFormat="1" ht="12.75" customHeight="1" x14ac:dyDescent="0.25">
      <c r="A47" s="442" t="s">
        <v>165</v>
      </c>
      <c r="B47" s="70">
        <v>5510</v>
      </c>
      <c r="C47" s="70">
        <v>735</v>
      </c>
      <c r="D47" s="70">
        <v>4775</v>
      </c>
      <c r="E47" s="23"/>
      <c r="F47" s="442" t="s">
        <v>165</v>
      </c>
      <c r="G47" s="70">
        <v>4089</v>
      </c>
      <c r="H47" s="70">
        <v>476</v>
      </c>
      <c r="I47" s="70">
        <v>3613</v>
      </c>
    </row>
    <row r="48" spans="1:9" s="281" customFormat="1" ht="12.75" customHeight="1" x14ac:dyDescent="0.25">
      <c r="A48" s="443" t="s">
        <v>18</v>
      </c>
      <c r="B48" s="104">
        <f>SUM(B49:B52)</f>
        <v>43782</v>
      </c>
      <c r="C48" s="104">
        <f>SUM(C49:C52)</f>
        <v>12654</v>
      </c>
      <c r="D48" s="104">
        <f t="shared" ref="D48" si="16">SUM(D49:D52)</f>
        <v>31128</v>
      </c>
      <c r="E48" s="23"/>
      <c r="F48" s="445" t="s">
        <v>18</v>
      </c>
      <c r="G48" s="104">
        <f>SUM(G49:G52)</f>
        <v>26382</v>
      </c>
      <c r="H48" s="104">
        <f>SUM(H49:H52)</f>
        <v>8678</v>
      </c>
      <c r="I48" s="104">
        <f t="shared" ref="I48" si="17">SUM(I49:I52)</f>
        <v>17704</v>
      </c>
    </row>
    <row r="49" spans="1:9" s="281" customFormat="1" ht="12.75" customHeight="1" x14ac:dyDescent="0.25">
      <c r="A49" s="442" t="s">
        <v>163</v>
      </c>
      <c r="B49" s="70">
        <v>15335</v>
      </c>
      <c r="C49" s="70">
        <v>5428</v>
      </c>
      <c r="D49" s="70">
        <v>9907</v>
      </c>
      <c r="E49" s="23"/>
      <c r="F49" s="442" t="s">
        <v>163</v>
      </c>
      <c r="G49" s="70">
        <v>8011</v>
      </c>
      <c r="H49" s="70">
        <v>3348</v>
      </c>
      <c r="I49" s="70">
        <v>4663</v>
      </c>
    </row>
    <row r="50" spans="1:9" s="281" customFormat="1" ht="12.75" customHeight="1" x14ac:dyDescent="0.25">
      <c r="A50" s="442" t="s">
        <v>164</v>
      </c>
      <c r="B50" s="70">
        <v>10481</v>
      </c>
      <c r="C50" s="70">
        <v>3751</v>
      </c>
      <c r="D50" s="70">
        <v>6730</v>
      </c>
      <c r="E50" s="23"/>
      <c r="F50" s="442" t="s">
        <v>164</v>
      </c>
      <c r="G50" s="70">
        <v>6896</v>
      </c>
      <c r="H50" s="70">
        <v>2892</v>
      </c>
      <c r="I50" s="70">
        <v>4004</v>
      </c>
    </row>
    <row r="51" spans="1:9" s="281" customFormat="1" ht="12.75" customHeight="1" x14ac:dyDescent="0.25">
      <c r="A51" s="442" t="s">
        <v>171</v>
      </c>
      <c r="B51" s="70">
        <v>11291</v>
      </c>
      <c r="C51" s="70">
        <v>2482</v>
      </c>
      <c r="D51" s="70">
        <v>8809</v>
      </c>
      <c r="E51" s="23"/>
      <c r="F51" s="442" t="s">
        <v>171</v>
      </c>
      <c r="G51" s="70">
        <v>7089</v>
      </c>
      <c r="H51" s="70">
        <v>1958</v>
      </c>
      <c r="I51" s="70">
        <v>5131</v>
      </c>
    </row>
    <row r="52" spans="1:9" s="281" customFormat="1" ht="12.75" customHeight="1" x14ac:dyDescent="0.25">
      <c r="A52" s="442" t="s">
        <v>165</v>
      </c>
      <c r="B52" s="70">
        <v>6675</v>
      </c>
      <c r="C52" s="70">
        <v>993</v>
      </c>
      <c r="D52" s="70">
        <v>5682</v>
      </c>
      <c r="E52" s="23"/>
      <c r="F52" s="442" t="s">
        <v>165</v>
      </c>
      <c r="G52" s="70">
        <v>4386</v>
      </c>
      <c r="H52" s="70">
        <v>480</v>
      </c>
      <c r="I52" s="70">
        <v>3906</v>
      </c>
    </row>
    <row r="53" spans="1:9" s="281" customFormat="1" ht="5.0999999999999996" customHeight="1" x14ac:dyDescent="0.2">
      <c r="A53" s="446"/>
      <c r="B53" s="105"/>
      <c r="C53" s="105"/>
      <c r="D53" s="105"/>
      <c r="E53" s="264"/>
      <c r="F53" s="446"/>
      <c r="G53" s="105"/>
      <c r="H53" s="105"/>
      <c r="I53" s="105"/>
    </row>
    <row r="54" spans="1:9" s="281" customFormat="1" ht="11.1" customHeight="1" x14ac:dyDescent="0.2">
      <c r="A54" s="68"/>
      <c r="B54" s="106"/>
      <c r="C54" s="106"/>
      <c r="D54" s="107" t="s">
        <v>142</v>
      </c>
      <c r="E54" s="264"/>
      <c r="F54" s="68"/>
      <c r="G54" s="106"/>
      <c r="H54" s="106"/>
      <c r="I54" s="107" t="s">
        <v>142</v>
      </c>
    </row>
    <row r="55" spans="1:9" s="281" customFormat="1" ht="3" customHeight="1" x14ac:dyDescent="0.2">
      <c r="A55" s="68"/>
      <c r="B55" s="112"/>
      <c r="C55" s="112"/>
      <c r="D55" s="176"/>
      <c r="E55" s="264"/>
      <c r="F55" s="68"/>
      <c r="G55" s="112"/>
      <c r="H55" s="112"/>
      <c r="I55" s="176"/>
    </row>
    <row r="56" spans="1:9" s="281" customFormat="1" ht="25.5" customHeight="1" x14ac:dyDescent="0.2">
      <c r="A56" s="525" t="str">
        <f>A1</f>
        <v xml:space="preserve">3.11  PUNO: POBLACIÓN CENSADA EN EDAD DE TRABAJAR POR ÁREA URBANA Y RURAL, SEGÚN PROVINCIA,
        GRANDES GRUPOS DE EDAD Y SEXO, 2017 </v>
      </c>
      <c r="B56" s="525"/>
      <c r="C56" s="525"/>
      <c r="D56" s="525"/>
      <c r="E56" s="525"/>
      <c r="F56" s="525"/>
      <c r="G56" s="525"/>
      <c r="H56" s="525"/>
      <c r="I56" s="525"/>
    </row>
    <row r="57" spans="1:9" s="281" customFormat="1" ht="5.0999999999999996" customHeight="1" x14ac:dyDescent="0.2">
      <c r="A57" s="16"/>
      <c r="B57" s="43"/>
      <c r="C57" s="43"/>
      <c r="D57" s="43"/>
    </row>
    <row r="58" spans="1:9" s="281" customFormat="1" x14ac:dyDescent="0.2">
      <c r="A58" s="560" t="s">
        <v>172</v>
      </c>
      <c r="B58" s="533" t="s">
        <v>4</v>
      </c>
      <c r="C58" s="533" t="s">
        <v>8</v>
      </c>
      <c r="D58" s="533" t="s">
        <v>9</v>
      </c>
      <c r="F58" s="560" t="s">
        <v>172</v>
      </c>
      <c r="G58" s="533" t="s">
        <v>4</v>
      </c>
      <c r="H58" s="533" t="s">
        <v>8</v>
      </c>
      <c r="I58" s="533" t="s">
        <v>9</v>
      </c>
    </row>
    <row r="59" spans="1:9" s="281" customFormat="1" x14ac:dyDescent="0.2">
      <c r="A59" s="578"/>
      <c r="B59" s="579"/>
      <c r="C59" s="579"/>
      <c r="D59" s="579"/>
      <c r="F59" s="578"/>
      <c r="G59" s="579"/>
      <c r="H59" s="579"/>
      <c r="I59" s="579"/>
    </row>
    <row r="60" spans="1:9" s="281" customFormat="1" ht="5.0999999999999996" customHeight="1" x14ac:dyDescent="0.2">
      <c r="A60" s="440"/>
      <c r="B60" s="78"/>
      <c r="C60" s="78"/>
      <c r="D60" s="78"/>
      <c r="F60" s="440"/>
      <c r="G60" s="78"/>
      <c r="H60" s="78"/>
      <c r="I60" s="78"/>
    </row>
    <row r="61" spans="1:9" s="281" customFormat="1" ht="13.5" customHeight="1" x14ac:dyDescent="0.2">
      <c r="A61" s="443" t="s">
        <v>160</v>
      </c>
      <c r="B61" s="104">
        <f>SUM(B62:B65)</f>
        <v>46026</v>
      </c>
      <c r="C61" s="104">
        <f>SUM(C62:C65)</f>
        <v>6007</v>
      </c>
      <c r="D61" s="104">
        <f t="shared" ref="D61" si="18">SUM(D62:D65)</f>
        <v>40019</v>
      </c>
      <c r="F61" s="443" t="s">
        <v>152</v>
      </c>
      <c r="G61" s="104">
        <f>SUM(G62:G65)</f>
        <v>16086</v>
      </c>
      <c r="H61" s="104">
        <f>SUM(H62:H65)</f>
        <v>2598</v>
      </c>
      <c r="I61" s="104">
        <f t="shared" ref="I61" si="19">SUM(I62:I65)</f>
        <v>13488</v>
      </c>
    </row>
    <row r="62" spans="1:9" s="281" customFormat="1" ht="13.5" customHeight="1" x14ac:dyDescent="0.2">
      <c r="A62" s="442" t="s">
        <v>163</v>
      </c>
      <c r="B62" s="70">
        <v>13459</v>
      </c>
      <c r="C62" s="70">
        <v>2189</v>
      </c>
      <c r="D62" s="70">
        <v>11270</v>
      </c>
      <c r="F62" s="442" t="s">
        <v>163</v>
      </c>
      <c r="G62" s="70">
        <v>3990</v>
      </c>
      <c r="H62" s="70">
        <v>786</v>
      </c>
      <c r="I62" s="70">
        <v>3204</v>
      </c>
    </row>
    <row r="63" spans="1:9" s="281" customFormat="1" ht="13.5" customHeight="1" x14ac:dyDescent="0.2">
      <c r="A63" s="442" t="s">
        <v>164</v>
      </c>
      <c r="B63" s="70">
        <v>9594</v>
      </c>
      <c r="C63" s="70">
        <v>1623</v>
      </c>
      <c r="D63" s="70">
        <v>7971</v>
      </c>
      <c r="F63" s="442" t="s">
        <v>164</v>
      </c>
      <c r="G63" s="70">
        <v>2950</v>
      </c>
      <c r="H63" s="70">
        <v>639</v>
      </c>
      <c r="I63" s="70">
        <v>2311</v>
      </c>
    </row>
    <row r="64" spans="1:9" s="281" customFormat="1" ht="13.5" customHeight="1" x14ac:dyDescent="0.2">
      <c r="A64" s="442" t="s">
        <v>171</v>
      </c>
      <c r="B64" s="70">
        <v>13228</v>
      </c>
      <c r="C64" s="70">
        <v>1552</v>
      </c>
      <c r="D64" s="70">
        <v>11676</v>
      </c>
      <c r="F64" s="442" t="s">
        <v>171</v>
      </c>
      <c r="G64" s="70">
        <v>4955</v>
      </c>
      <c r="H64" s="70">
        <v>788</v>
      </c>
      <c r="I64" s="70">
        <v>4167</v>
      </c>
    </row>
    <row r="65" spans="1:13" s="281" customFormat="1" ht="13.5" customHeight="1" x14ac:dyDescent="0.2">
      <c r="A65" s="442" t="s">
        <v>165</v>
      </c>
      <c r="B65" s="70">
        <v>9745</v>
      </c>
      <c r="C65" s="70">
        <v>643</v>
      </c>
      <c r="D65" s="70">
        <v>9102</v>
      </c>
      <c r="F65" s="442" t="s">
        <v>165</v>
      </c>
      <c r="G65" s="70">
        <v>4191</v>
      </c>
      <c r="H65" s="70">
        <v>385</v>
      </c>
      <c r="I65" s="70">
        <v>3806</v>
      </c>
    </row>
    <row r="66" spans="1:13" s="281" customFormat="1" ht="13.5" customHeight="1" x14ac:dyDescent="0.2">
      <c r="A66" s="445" t="s">
        <v>19</v>
      </c>
      <c r="B66" s="104">
        <f>SUM(B67:B70)</f>
        <v>21925</v>
      </c>
      <c r="C66" s="104">
        <f>SUM(C67:C70)</f>
        <v>2860</v>
      </c>
      <c r="D66" s="104">
        <f t="shared" ref="D66" si="20">SUM(D67:D70)</f>
        <v>19065</v>
      </c>
      <c r="F66" s="445" t="s">
        <v>19</v>
      </c>
      <c r="G66" s="104">
        <f>SUM(G67:G70)</f>
        <v>7665</v>
      </c>
      <c r="H66" s="104">
        <f>SUM(H67:H70)</f>
        <v>1307</v>
      </c>
      <c r="I66" s="104">
        <f t="shared" ref="I66" si="21">SUM(I67:I70)</f>
        <v>6358</v>
      </c>
    </row>
    <row r="67" spans="1:13" s="281" customFormat="1" ht="13.5" customHeight="1" x14ac:dyDescent="0.2">
      <c r="A67" s="442" t="s">
        <v>163</v>
      </c>
      <c r="B67" s="70">
        <v>6689</v>
      </c>
      <c r="C67" s="70">
        <v>1047</v>
      </c>
      <c r="D67" s="70">
        <v>5642</v>
      </c>
      <c r="F67" s="442" t="s">
        <v>163</v>
      </c>
      <c r="G67" s="70">
        <v>2034</v>
      </c>
      <c r="H67" s="70">
        <v>397</v>
      </c>
      <c r="I67" s="70">
        <v>1637</v>
      </c>
    </row>
    <row r="68" spans="1:13" s="281" customFormat="1" ht="13.5" customHeight="1" x14ac:dyDescent="0.2">
      <c r="A68" s="442" t="s">
        <v>164</v>
      </c>
      <c r="B68" s="70">
        <v>4588</v>
      </c>
      <c r="C68" s="70">
        <v>766</v>
      </c>
      <c r="D68" s="70">
        <v>3822</v>
      </c>
      <c r="F68" s="442" t="s">
        <v>164</v>
      </c>
      <c r="G68" s="70">
        <v>1364</v>
      </c>
      <c r="H68" s="70">
        <v>312</v>
      </c>
      <c r="I68" s="70">
        <v>1052</v>
      </c>
    </row>
    <row r="69" spans="1:13" s="281" customFormat="1" ht="13.5" customHeight="1" x14ac:dyDescent="0.2">
      <c r="A69" s="442" t="s">
        <v>171</v>
      </c>
      <c r="B69" s="70">
        <v>6227</v>
      </c>
      <c r="C69" s="70">
        <v>746</v>
      </c>
      <c r="D69" s="70">
        <v>5481</v>
      </c>
      <c r="F69" s="442" t="s">
        <v>171</v>
      </c>
      <c r="G69" s="70">
        <v>2306</v>
      </c>
      <c r="H69" s="70">
        <v>406</v>
      </c>
      <c r="I69" s="70">
        <v>1900</v>
      </c>
      <c r="K69" s="3"/>
      <c r="L69" s="3"/>
      <c r="M69" s="3"/>
    </row>
    <row r="70" spans="1:13" s="281" customFormat="1" ht="13.5" customHeight="1" x14ac:dyDescent="0.2">
      <c r="A70" s="442" t="s">
        <v>165</v>
      </c>
      <c r="B70" s="70">
        <v>4421</v>
      </c>
      <c r="C70" s="70">
        <v>301</v>
      </c>
      <c r="D70" s="70">
        <v>4120</v>
      </c>
      <c r="F70" s="442" t="s">
        <v>165</v>
      </c>
      <c r="G70" s="70">
        <v>1961</v>
      </c>
      <c r="H70" s="70">
        <v>192</v>
      </c>
      <c r="I70" s="70">
        <v>1769</v>
      </c>
      <c r="K70" s="3"/>
      <c r="L70" s="3"/>
      <c r="M70" s="3"/>
    </row>
    <row r="71" spans="1:13" s="281" customFormat="1" ht="13.5" customHeight="1" x14ac:dyDescent="0.2">
      <c r="A71" s="445" t="s">
        <v>18</v>
      </c>
      <c r="B71" s="104">
        <f>SUM(B72:B75)</f>
        <v>24101</v>
      </c>
      <c r="C71" s="104">
        <f>SUM(C72:C75)</f>
        <v>3147</v>
      </c>
      <c r="D71" s="104">
        <f t="shared" ref="D71" si="22">SUM(D72:D75)</f>
        <v>20954</v>
      </c>
      <c r="F71" s="445" t="s">
        <v>18</v>
      </c>
      <c r="G71" s="104">
        <f>SUM(G72:G75)</f>
        <v>8421</v>
      </c>
      <c r="H71" s="104">
        <f>SUM(H72:H75)</f>
        <v>1291</v>
      </c>
      <c r="I71" s="104">
        <f t="shared" ref="I71" si="23">SUM(I72:I75)</f>
        <v>7130</v>
      </c>
      <c r="K71" s="373"/>
      <c r="L71" s="373"/>
      <c r="M71" s="3"/>
    </row>
    <row r="72" spans="1:13" s="281" customFormat="1" ht="13.5" customHeight="1" x14ac:dyDescent="0.2">
      <c r="A72" s="442" t="s">
        <v>163</v>
      </c>
      <c r="B72" s="70">
        <v>6770</v>
      </c>
      <c r="C72" s="70">
        <v>1142</v>
      </c>
      <c r="D72" s="70">
        <v>5628</v>
      </c>
      <c r="F72" s="442" t="s">
        <v>163</v>
      </c>
      <c r="G72" s="70">
        <v>1956</v>
      </c>
      <c r="H72" s="70">
        <v>389</v>
      </c>
      <c r="I72" s="70">
        <v>1567</v>
      </c>
      <c r="K72" s="3"/>
      <c r="L72" s="3"/>
      <c r="M72" s="3"/>
    </row>
    <row r="73" spans="1:13" s="281" customFormat="1" ht="13.5" customHeight="1" x14ac:dyDescent="0.2">
      <c r="A73" s="442" t="s">
        <v>164</v>
      </c>
      <c r="B73" s="70">
        <v>5006</v>
      </c>
      <c r="C73" s="70">
        <v>857</v>
      </c>
      <c r="D73" s="70">
        <v>4149</v>
      </c>
      <c r="F73" s="442" t="s">
        <v>164</v>
      </c>
      <c r="G73" s="70">
        <v>1586</v>
      </c>
      <c r="H73" s="70">
        <v>327</v>
      </c>
      <c r="I73" s="70">
        <v>1259</v>
      </c>
      <c r="K73" s="3"/>
      <c r="L73" s="3"/>
      <c r="M73" s="3"/>
    </row>
    <row r="74" spans="1:13" s="281" customFormat="1" ht="13.5" customHeight="1" x14ac:dyDescent="0.2">
      <c r="A74" s="442" t="s">
        <v>171</v>
      </c>
      <c r="B74" s="70">
        <v>7001</v>
      </c>
      <c r="C74" s="70">
        <v>806</v>
      </c>
      <c r="D74" s="70">
        <v>6195</v>
      </c>
      <c r="F74" s="442" t="s">
        <v>171</v>
      </c>
      <c r="G74" s="70">
        <v>2649</v>
      </c>
      <c r="H74" s="70">
        <v>382</v>
      </c>
      <c r="I74" s="70">
        <v>2267</v>
      </c>
      <c r="K74" s="3"/>
      <c r="L74" s="3"/>
      <c r="M74" s="3"/>
    </row>
    <row r="75" spans="1:13" s="281" customFormat="1" ht="13.5" customHeight="1" x14ac:dyDescent="0.2">
      <c r="A75" s="442" t="s">
        <v>165</v>
      </c>
      <c r="B75" s="70">
        <v>5324</v>
      </c>
      <c r="C75" s="70">
        <v>342</v>
      </c>
      <c r="D75" s="70">
        <v>4982</v>
      </c>
      <c r="F75" s="442" t="s">
        <v>165</v>
      </c>
      <c r="G75" s="70">
        <v>2230</v>
      </c>
      <c r="H75" s="70">
        <v>193</v>
      </c>
      <c r="I75" s="70">
        <v>2037</v>
      </c>
      <c r="K75" s="3"/>
      <c r="L75" s="3"/>
      <c r="M75" s="3"/>
    </row>
    <row r="76" spans="1:13" s="281" customFormat="1" ht="1.5" customHeight="1" x14ac:dyDescent="0.2">
      <c r="A76" s="442"/>
      <c r="B76" s="70"/>
      <c r="C76" s="70"/>
      <c r="D76" s="70"/>
      <c r="F76" s="442"/>
      <c r="G76" s="70"/>
      <c r="H76" s="70"/>
      <c r="I76" s="70"/>
    </row>
    <row r="77" spans="1:13" s="281" customFormat="1" ht="21" customHeight="1" x14ac:dyDescent="0.2">
      <c r="A77" s="443" t="s">
        <v>150</v>
      </c>
      <c r="B77" s="104">
        <f>SUM(B78:B81)</f>
        <v>31327</v>
      </c>
      <c r="C77" s="104">
        <f>SUM(C78:C81)</f>
        <v>9809</v>
      </c>
      <c r="D77" s="104">
        <f t="shared" ref="D77" si="24">SUM(D78:D81)</f>
        <v>21518</v>
      </c>
      <c r="F77" s="477" t="s">
        <v>153</v>
      </c>
      <c r="G77" s="104">
        <f>SUM(G78:G81)</f>
        <v>28434</v>
      </c>
      <c r="H77" s="104">
        <f>SUM(H78:H81)</f>
        <v>19337</v>
      </c>
      <c r="I77" s="104">
        <f t="shared" ref="I77" si="25">SUM(I78:I81)</f>
        <v>9097</v>
      </c>
    </row>
    <row r="78" spans="1:13" s="281" customFormat="1" ht="13.5" customHeight="1" x14ac:dyDescent="0.2">
      <c r="A78" s="442" t="s">
        <v>163</v>
      </c>
      <c r="B78" s="70">
        <v>10834</v>
      </c>
      <c r="C78" s="70">
        <v>3863</v>
      </c>
      <c r="D78" s="70">
        <v>6971</v>
      </c>
      <c r="F78" s="442" t="s">
        <v>163</v>
      </c>
      <c r="G78" s="70">
        <v>10745</v>
      </c>
      <c r="H78" s="70">
        <v>7704</v>
      </c>
      <c r="I78" s="70">
        <v>3041</v>
      </c>
    </row>
    <row r="79" spans="1:13" s="281" customFormat="1" ht="13.5" customHeight="1" x14ac:dyDescent="0.2">
      <c r="A79" s="442" t="s">
        <v>164</v>
      </c>
      <c r="B79" s="70">
        <v>8153</v>
      </c>
      <c r="C79" s="70">
        <v>2794</v>
      </c>
      <c r="D79" s="70">
        <v>5359</v>
      </c>
      <c r="F79" s="442" t="s">
        <v>164</v>
      </c>
      <c r="G79" s="70">
        <v>8953</v>
      </c>
      <c r="H79" s="70">
        <v>6763</v>
      </c>
      <c r="I79" s="70">
        <v>2190</v>
      </c>
    </row>
    <row r="80" spans="1:13" s="281" customFormat="1" ht="13.5" customHeight="1" x14ac:dyDescent="0.2">
      <c r="A80" s="442" t="s">
        <v>171</v>
      </c>
      <c r="B80" s="70">
        <v>8022</v>
      </c>
      <c r="C80" s="70">
        <v>2123</v>
      </c>
      <c r="D80" s="70">
        <v>5899</v>
      </c>
      <c r="F80" s="442" t="s">
        <v>171</v>
      </c>
      <c r="G80" s="70">
        <v>6509</v>
      </c>
      <c r="H80" s="70">
        <v>4066</v>
      </c>
      <c r="I80" s="70">
        <v>2443</v>
      </c>
    </row>
    <row r="81" spans="1:9" s="281" customFormat="1" ht="13.5" customHeight="1" x14ac:dyDescent="0.2">
      <c r="A81" s="442" t="s">
        <v>165</v>
      </c>
      <c r="B81" s="70">
        <v>4318</v>
      </c>
      <c r="C81" s="70">
        <v>1029</v>
      </c>
      <c r="D81" s="70">
        <v>3289</v>
      </c>
      <c r="F81" s="442" t="s">
        <v>165</v>
      </c>
      <c r="G81" s="70">
        <v>2227</v>
      </c>
      <c r="H81" s="70">
        <v>804</v>
      </c>
      <c r="I81" s="70">
        <v>1423</v>
      </c>
    </row>
    <row r="82" spans="1:9" s="281" customFormat="1" ht="13.5" customHeight="1" x14ac:dyDescent="0.2">
      <c r="A82" s="445" t="s">
        <v>19</v>
      </c>
      <c r="B82" s="104">
        <f>SUM(B83:B86)</f>
        <v>14717</v>
      </c>
      <c r="C82" s="104">
        <f>SUM(C83:C86)</f>
        <v>4423</v>
      </c>
      <c r="D82" s="104">
        <f t="shared" ref="D82" si="26">SUM(D83:D86)</f>
        <v>10294</v>
      </c>
      <c r="F82" s="445" t="s">
        <v>19</v>
      </c>
      <c r="G82" s="104">
        <f>SUM(G83:G86)</f>
        <v>15039</v>
      </c>
      <c r="H82" s="104">
        <f>SUM(H83:H86)</f>
        <v>10451</v>
      </c>
      <c r="I82" s="104">
        <f t="shared" ref="I82" si="27">SUM(I83:I86)</f>
        <v>4588</v>
      </c>
    </row>
    <row r="83" spans="1:9" s="281" customFormat="1" ht="13.5" customHeight="1" x14ac:dyDescent="0.2">
      <c r="A83" s="442" t="s">
        <v>163</v>
      </c>
      <c r="B83" s="70">
        <v>5237</v>
      </c>
      <c r="C83" s="70">
        <v>1779</v>
      </c>
      <c r="D83" s="70">
        <v>3458</v>
      </c>
      <c r="F83" s="442" t="s">
        <v>163</v>
      </c>
      <c r="G83" s="70">
        <v>5363</v>
      </c>
      <c r="H83" s="70">
        <v>3850</v>
      </c>
      <c r="I83" s="70">
        <v>1513</v>
      </c>
    </row>
    <row r="84" spans="1:9" s="281" customFormat="1" ht="13.5" customHeight="1" x14ac:dyDescent="0.2">
      <c r="A84" s="442" t="s">
        <v>164</v>
      </c>
      <c r="B84" s="70">
        <v>3874</v>
      </c>
      <c r="C84" s="70">
        <v>1222</v>
      </c>
      <c r="D84" s="70">
        <v>2652</v>
      </c>
      <c r="F84" s="442" t="s">
        <v>164</v>
      </c>
      <c r="G84" s="70">
        <v>5027</v>
      </c>
      <c r="H84" s="70">
        <v>3881</v>
      </c>
      <c r="I84" s="70">
        <v>1146</v>
      </c>
    </row>
    <row r="85" spans="1:9" s="281" customFormat="1" ht="13.5" customHeight="1" x14ac:dyDescent="0.2">
      <c r="A85" s="442" t="s">
        <v>171</v>
      </c>
      <c r="B85" s="70">
        <v>3673</v>
      </c>
      <c r="C85" s="70">
        <v>968</v>
      </c>
      <c r="D85" s="70">
        <v>2705</v>
      </c>
      <c r="F85" s="442" t="s">
        <v>171</v>
      </c>
      <c r="G85" s="70">
        <v>3611</v>
      </c>
      <c r="H85" s="70">
        <v>2358</v>
      </c>
      <c r="I85" s="70">
        <v>1253</v>
      </c>
    </row>
    <row r="86" spans="1:9" s="281" customFormat="1" ht="13.5" customHeight="1" x14ac:dyDescent="0.2">
      <c r="A86" s="442" t="s">
        <v>165</v>
      </c>
      <c r="B86" s="70">
        <v>1933</v>
      </c>
      <c r="C86" s="70">
        <v>454</v>
      </c>
      <c r="D86" s="70">
        <v>1479</v>
      </c>
      <c r="F86" s="442" t="s">
        <v>165</v>
      </c>
      <c r="G86" s="70">
        <v>1038</v>
      </c>
      <c r="H86" s="70">
        <v>362</v>
      </c>
      <c r="I86" s="70">
        <v>676</v>
      </c>
    </row>
    <row r="87" spans="1:9" s="281" customFormat="1" ht="13.5" customHeight="1" x14ac:dyDescent="0.2">
      <c r="A87" s="445" t="s">
        <v>18</v>
      </c>
      <c r="B87" s="104">
        <f>SUM(B88:B91)</f>
        <v>16610</v>
      </c>
      <c r="C87" s="104">
        <f>SUM(C88:C91)</f>
        <v>5386</v>
      </c>
      <c r="D87" s="104">
        <f t="shared" ref="D87" si="28">SUM(D88:D91)</f>
        <v>11224</v>
      </c>
      <c r="F87" s="445" t="s">
        <v>18</v>
      </c>
      <c r="G87" s="104">
        <f>SUM(G88:G91)</f>
        <v>13395</v>
      </c>
      <c r="H87" s="104">
        <f>SUM(H88:H91)</f>
        <v>8886</v>
      </c>
      <c r="I87" s="104">
        <f t="shared" ref="I87" si="29">SUM(I88:I91)</f>
        <v>4509</v>
      </c>
    </row>
    <row r="88" spans="1:9" s="281" customFormat="1" ht="13.5" customHeight="1" x14ac:dyDescent="0.2">
      <c r="A88" s="442" t="s">
        <v>163</v>
      </c>
      <c r="B88" s="70">
        <v>5597</v>
      </c>
      <c r="C88" s="70">
        <v>2084</v>
      </c>
      <c r="D88" s="70">
        <v>3513</v>
      </c>
      <c r="F88" s="442" t="s">
        <v>163</v>
      </c>
      <c r="G88" s="70">
        <v>5382</v>
      </c>
      <c r="H88" s="70">
        <v>3854</v>
      </c>
      <c r="I88" s="70">
        <v>1528</v>
      </c>
    </row>
    <row r="89" spans="1:9" s="281" customFormat="1" ht="13.5" customHeight="1" x14ac:dyDescent="0.2">
      <c r="A89" s="442" t="s">
        <v>164</v>
      </c>
      <c r="B89" s="70">
        <v>4279</v>
      </c>
      <c r="C89" s="70">
        <v>1572</v>
      </c>
      <c r="D89" s="70">
        <v>2707</v>
      </c>
      <c r="F89" s="442" t="s">
        <v>164</v>
      </c>
      <c r="G89" s="70">
        <v>3926</v>
      </c>
      <c r="H89" s="70">
        <v>2882</v>
      </c>
      <c r="I89" s="70">
        <v>1044</v>
      </c>
    </row>
    <row r="90" spans="1:9" s="281" customFormat="1" ht="13.5" customHeight="1" x14ac:dyDescent="0.2">
      <c r="A90" s="442" t="s">
        <v>171</v>
      </c>
      <c r="B90" s="70">
        <v>4349</v>
      </c>
      <c r="C90" s="70">
        <v>1155</v>
      </c>
      <c r="D90" s="70">
        <v>3194</v>
      </c>
      <c r="F90" s="442" t="s">
        <v>171</v>
      </c>
      <c r="G90" s="70">
        <v>2898</v>
      </c>
      <c r="H90" s="70">
        <v>1708</v>
      </c>
      <c r="I90" s="70">
        <v>1190</v>
      </c>
    </row>
    <row r="91" spans="1:9" s="281" customFormat="1" ht="13.5" customHeight="1" x14ac:dyDescent="0.2">
      <c r="A91" s="442" t="s">
        <v>165</v>
      </c>
      <c r="B91" s="70">
        <v>2385</v>
      </c>
      <c r="C91" s="70">
        <v>575</v>
      </c>
      <c r="D91" s="70">
        <v>1810</v>
      </c>
      <c r="F91" s="442" t="s">
        <v>165</v>
      </c>
      <c r="G91" s="70">
        <v>1189</v>
      </c>
      <c r="H91" s="70">
        <v>442</v>
      </c>
      <c r="I91" s="70">
        <v>747</v>
      </c>
    </row>
    <row r="92" spans="1:9" s="281" customFormat="1" ht="7.5" customHeight="1" x14ac:dyDescent="0.2">
      <c r="A92" s="442"/>
      <c r="B92" s="70"/>
      <c r="C92" s="70"/>
      <c r="D92" s="70"/>
      <c r="F92" s="442"/>
      <c r="G92" s="70"/>
      <c r="H92" s="70"/>
      <c r="I92" s="70"/>
    </row>
    <row r="93" spans="1:9" s="281" customFormat="1" ht="10.5" customHeight="1" x14ac:dyDescent="0.2">
      <c r="A93" s="443" t="s">
        <v>151</v>
      </c>
      <c r="B93" s="104">
        <f>SUM(B94:B97)</f>
        <v>50769</v>
      </c>
      <c r="C93" s="104">
        <f>SUM(C94:C97)</f>
        <v>27355</v>
      </c>
      <c r="D93" s="104">
        <f t="shared" ref="D93" si="30">SUM(D94:D97)</f>
        <v>23414</v>
      </c>
      <c r="F93" s="443" t="s">
        <v>161</v>
      </c>
      <c r="G93" s="104">
        <f>SUM(G94:G97)</f>
        <v>230146</v>
      </c>
      <c r="H93" s="104">
        <f>SUM(H94:H97)</f>
        <v>208708</v>
      </c>
      <c r="I93" s="104">
        <f t="shared" ref="I93" si="31">SUM(I94:I97)</f>
        <v>21438</v>
      </c>
    </row>
    <row r="94" spans="1:9" s="281" customFormat="1" ht="13.5" customHeight="1" x14ac:dyDescent="0.2">
      <c r="A94" s="442" t="s">
        <v>163</v>
      </c>
      <c r="B94" s="70">
        <v>18190</v>
      </c>
      <c r="C94" s="70">
        <v>10707</v>
      </c>
      <c r="D94" s="70">
        <v>7483</v>
      </c>
      <c r="F94" s="442" t="s">
        <v>163</v>
      </c>
      <c r="G94" s="70">
        <v>94096</v>
      </c>
      <c r="H94" s="70">
        <v>86351</v>
      </c>
      <c r="I94" s="70">
        <v>7745</v>
      </c>
    </row>
    <row r="95" spans="1:9" s="281" customFormat="1" ht="13.5" customHeight="1" x14ac:dyDescent="0.2">
      <c r="A95" s="442" t="s">
        <v>164</v>
      </c>
      <c r="B95" s="70">
        <v>13632</v>
      </c>
      <c r="C95" s="70">
        <v>7871</v>
      </c>
      <c r="D95" s="70">
        <v>5761</v>
      </c>
      <c r="F95" s="442" t="s">
        <v>164</v>
      </c>
      <c r="G95" s="70">
        <v>73149</v>
      </c>
      <c r="H95" s="70">
        <v>67574</v>
      </c>
      <c r="I95" s="70">
        <v>5575</v>
      </c>
    </row>
    <row r="96" spans="1:9" s="281" customFormat="1" ht="13.5" customHeight="1" x14ac:dyDescent="0.2">
      <c r="A96" s="442" t="s">
        <v>171</v>
      </c>
      <c r="B96" s="70">
        <v>12486</v>
      </c>
      <c r="C96" s="70">
        <v>5911</v>
      </c>
      <c r="D96" s="70">
        <v>6575</v>
      </c>
      <c r="F96" s="442" t="s">
        <v>171</v>
      </c>
      <c r="G96" s="70">
        <v>48720</v>
      </c>
      <c r="H96" s="70">
        <v>43546</v>
      </c>
      <c r="I96" s="70">
        <v>5174</v>
      </c>
    </row>
    <row r="97" spans="1:9" s="281" customFormat="1" ht="13.5" customHeight="1" x14ac:dyDescent="0.2">
      <c r="A97" s="442" t="s">
        <v>165</v>
      </c>
      <c r="B97" s="70">
        <v>6461</v>
      </c>
      <c r="C97" s="70">
        <v>2866</v>
      </c>
      <c r="D97" s="70">
        <v>3595</v>
      </c>
      <c r="F97" s="442" t="s">
        <v>165</v>
      </c>
      <c r="G97" s="70">
        <v>14181</v>
      </c>
      <c r="H97" s="70">
        <v>11237</v>
      </c>
      <c r="I97" s="70">
        <v>2944</v>
      </c>
    </row>
    <row r="98" spans="1:9" s="281" customFormat="1" ht="13.5" customHeight="1" x14ac:dyDescent="0.2">
      <c r="A98" s="445" t="s">
        <v>19</v>
      </c>
      <c r="B98" s="104">
        <f>SUM(B99:B102)</f>
        <v>24342</v>
      </c>
      <c r="C98" s="104">
        <f>SUM(C99:C102)</f>
        <v>13245</v>
      </c>
      <c r="D98" s="104">
        <f t="shared" ref="D98" si="32">SUM(D99:D102)</f>
        <v>11097</v>
      </c>
      <c r="F98" s="445" t="s">
        <v>19</v>
      </c>
      <c r="G98" s="104">
        <f>SUM(G99:G102)</f>
        <v>110892</v>
      </c>
      <c r="H98" s="104">
        <f>SUM(H99:H102)</f>
        <v>100724</v>
      </c>
      <c r="I98" s="104">
        <f t="shared" ref="I98" si="33">SUM(I99:I102)</f>
        <v>10168</v>
      </c>
    </row>
    <row r="99" spans="1:9" s="281" customFormat="1" ht="13.5" customHeight="1" x14ac:dyDescent="0.2">
      <c r="A99" s="442" t="s">
        <v>163</v>
      </c>
      <c r="B99" s="70">
        <v>8819</v>
      </c>
      <c r="C99" s="70">
        <v>5194</v>
      </c>
      <c r="D99" s="70">
        <v>3625</v>
      </c>
      <c r="F99" s="442" t="s">
        <v>163</v>
      </c>
      <c r="G99" s="70">
        <v>45752</v>
      </c>
      <c r="H99" s="70">
        <v>41964</v>
      </c>
      <c r="I99" s="70">
        <v>3788</v>
      </c>
    </row>
    <row r="100" spans="1:9" s="281" customFormat="1" ht="13.5" customHeight="1" x14ac:dyDescent="0.2">
      <c r="A100" s="442" t="s">
        <v>164</v>
      </c>
      <c r="B100" s="70">
        <v>6600</v>
      </c>
      <c r="C100" s="70">
        <v>3916</v>
      </c>
      <c r="D100" s="70">
        <v>2684</v>
      </c>
      <c r="F100" s="442" t="s">
        <v>164</v>
      </c>
      <c r="G100" s="70">
        <v>34812</v>
      </c>
      <c r="H100" s="70">
        <v>32127</v>
      </c>
      <c r="I100" s="70">
        <v>2685</v>
      </c>
    </row>
    <row r="101" spans="1:9" s="281" customFormat="1" ht="13.5" customHeight="1" x14ac:dyDescent="0.2">
      <c r="A101" s="442" t="s">
        <v>171</v>
      </c>
      <c r="B101" s="70">
        <v>6068</v>
      </c>
      <c r="C101" s="70">
        <v>2940</v>
      </c>
      <c r="D101" s="70">
        <v>3128</v>
      </c>
      <c r="F101" s="442" t="s">
        <v>171</v>
      </c>
      <c r="G101" s="70">
        <v>23528</v>
      </c>
      <c r="H101" s="70">
        <v>21159</v>
      </c>
      <c r="I101" s="70">
        <v>2369</v>
      </c>
    </row>
    <row r="102" spans="1:9" s="281" customFormat="1" ht="13.5" customHeight="1" x14ac:dyDescent="0.2">
      <c r="A102" s="442" t="s">
        <v>165</v>
      </c>
      <c r="B102" s="70">
        <v>2855</v>
      </c>
      <c r="C102" s="70">
        <v>1195</v>
      </c>
      <c r="D102" s="70">
        <v>1660</v>
      </c>
      <c r="F102" s="442" t="s">
        <v>165</v>
      </c>
      <c r="G102" s="70">
        <v>6800</v>
      </c>
      <c r="H102" s="70">
        <v>5474</v>
      </c>
      <c r="I102" s="70">
        <v>1326</v>
      </c>
    </row>
    <row r="103" spans="1:9" s="281" customFormat="1" ht="13.5" customHeight="1" x14ac:dyDescent="0.2">
      <c r="A103" s="445" t="s">
        <v>18</v>
      </c>
      <c r="B103" s="104">
        <f>SUM(B104:B107)</f>
        <v>26427</v>
      </c>
      <c r="C103" s="104">
        <f>SUM(C104:C107)</f>
        <v>14110</v>
      </c>
      <c r="D103" s="104">
        <f t="shared" ref="D103" si="34">SUM(D104:D107)</f>
        <v>12317</v>
      </c>
      <c r="F103" s="445" t="s">
        <v>18</v>
      </c>
      <c r="G103" s="104">
        <f>SUM(G104:G107)</f>
        <v>119254</v>
      </c>
      <c r="H103" s="104">
        <f>SUM(H104:H107)</f>
        <v>107984</v>
      </c>
      <c r="I103" s="104">
        <f t="shared" ref="I103" si="35">SUM(I104:I107)</f>
        <v>11270</v>
      </c>
    </row>
    <row r="104" spans="1:9" s="281" customFormat="1" ht="13.5" customHeight="1" x14ac:dyDescent="0.2">
      <c r="A104" s="442" t="s">
        <v>163</v>
      </c>
      <c r="B104" s="70">
        <v>9371</v>
      </c>
      <c r="C104" s="70">
        <v>5513</v>
      </c>
      <c r="D104" s="70">
        <v>3858</v>
      </c>
      <c r="F104" s="442" t="s">
        <v>163</v>
      </c>
      <c r="G104" s="70">
        <v>48344</v>
      </c>
      <c r="H104" s="70">
        <v>44387</v>
      </c>
      <c r="I104" s="70">
        <v>3957</v>
      </c>
    </row>
    <row r="105" spans="1:9" s="281" customFormat="1" ht="13.5" customHeight="1" x14ac:dyDescent="0.2">
      <c r="A105" s="442" t="s">
        <v>164</v>
      </c>
      <c r="B105" s="70">
        <v>7032</v>
      </c>
      <c r="C105" s="70">
        <v>3955</v>
      </c>
      <c r="D105" s="70">
        <v>3077</v>
      </c>
      <c r="F105" s="442" t="s">
        <v>164</v>
      </c>
      <c r="G105" s="70">
        <v>38337</v>
      </c>
      <c r="H105" s="70">
        <v>35447</v>
      </c>
      <c r="I105" s="70">
        <v>2890</v>
      </c>
    </row>
    <row r="106" spans="1:9" s="281" customFormat="1" ht="13.5" customHeight="1" x14ac:dyDescent="0.2">
      <c r="A106" s="442" t="s">
        <v>171</v>
      </c>
      <c r="B106" s="70">
        <v>6418</v>
      </c>
      <c r="C106" s="70">
        <v>2971</v>
      </c>
      <c r="D106" s="70">
        <v>3447</v>
      </c>
      <c r="F106" s="442" t="s">
        <v>171</v>
      </c>
      <c r="G106" s="70">
        <v>25192</v>
      </c>
      <c r="H106" s="70">
        <v>22387</v>
      </c>
      <c r="I106" s="70">
        <v>2805</v>
      </c>
    </row>
    <row r="107" spans="1:9" s="281" customFormat="1" ht="13.5" customHeight="1" x14ac:dyDescent="0.2">
      <c r="A107" s="442" t="s">
        <v>165</v>
      </c>
      <c r="B107" s="70">
        <v>3606</v>
      </c>
      <c r="C107" s="70">
        <v>1671</v>
      </c>
      <c r="D107" s="70">
        <v>1935</v>
      </c>
      <c r="F107" s="468" t="s">
        <v>165</v>
      </c>
      <c r="G107" s="70">
        <v>7381</v>
      </c>
      <c r="H107" s="70">
        <v>5763</v>
      </c>
      <c r="I107" s="70">
        <v>1618</v>
      </c>
    </row>
    <row r="108" spans="1:9" s="281" customFormat="1" ht="5.0999999999999996" customHeight="1" x14ac:dyDescent="0.2">
      <c r="A108" s="446"/>
      <c r="B108" s="105"/>
      <c r="C108" s="105"/>
      <c r="D108" s="105"/>
      <c r="F108" s="478"/>
    </row>
    <row r="109" spans="1:9" s="281" customFormat="1" ht="11.1" customHeight="1" x14ac:dyDescent="0.2">
      <c r="D109" s="107" t="s">
        <v>142</v>
      </c>
      <c r="F109" s="68"/>
      <c r="G109" s="106"/>
      <c r="H109" s="106"/>
      <c r="I109" s="107" t="s">
        <v>142</v>
      </c>
    </row>
    <row r="110" spans="1:9" s="281" customFormat="1" ht="14.25" customHeight="1" x14ac:dyDescent="0.2">
      <c r="A110" s="525" t="str">
        <f>A1</f>
        <v xml:space="preserve">3.11  PUNO: POBLACIÓN CENSADA EN EDAD DE TRABAJAR POR ÁREA URBANA Y RURAL, SEGÚN PROVINCIA,
        GRANDES GRUPOS DE EDAD Y SEXO, 2017 </v>
      </c>
      <c r="B110" s="525"/>
      <c r="C110" s="525"/>
      <c r="D110" s="525"/>
      <c r="E110" s="525"/>
      <c r="F110" s="525"/>
      <c r="G110" s="525"/>
      <c r="H110" s="525"/>
      <c r="I110" s="525"/>
    </row>
    <row r="111" spans="1:9" s="281" customFormat="1" ht="14.25" customHeight="1" x14ac:dyDescent="0.2">
      <c r="A111" s="525"/>
      <c r="B111" s="525"/>
      <c r="C111" s="525"/>
      <c r="D111" s="525"/>
      <c r="E111" s="525"/>
      <c r="F111" s="525"/>
      <c r="G111" s="525"/>
      <c r="H111" s="525"/>
      <c r="I111" s="525"/>
    </row>
    <row r="112" spans="1:9" s="281" customFormat="1" ht="12" customHeight="1" x14ac:dyDescent="0.2">
      <c r="A112" s="16"/>
      <c r="B112" s="43"/>
      <c r="I112" s="229" t="s">
        <v>578</v>
      </c>
    </row>
    <row r="113" spans="1:13" s="281" customFormat="1" ht="18.75" customHeight="1" x14ac:dyDescent="0.2">
      <c r="A113" s="560" t="s">
        <v>172</v>
      </c>
      <c r="B113" s="533" t="s">
        <v>4</v>
      </c>
      <c r="C113" s="533" t="s">
        <v>8</v>
      </c>
      <c r="D113" s="533" t="s">
        <v>9</v>
      </c>
      <c r="F113" s="560" t="s">
        <v>172</v>
      </c>
      <c r="G113" s="533" t="s">
        <v>4</v>
      </c>
      <c r="H113" s="533" t="s">
        <v>8</v>
      </c>
      <c r="I113" s="533" t="s">
        <v>9</v>
      </c>
    </row>
    <row r="114" spans="1:13" s="281" customFormat="1" ht="15.75" customHeight="1" x14ac:dyDescent="0.2">
      <c r="A114" s="578"/>
      <c r="B114" s="579"/>
      <c r="C114" s="579"/>
      <c r="D114" s="579"/>
      <c r="F114" s="578"/>
      <c r="G114" s="579"/>
      <c r="H114" s="579"/>
      <c r="I114" s="579"/>
    </row>
    <row r="115" spans="1:13" s="281" customFormat="1" ht="5.0999999999999996" customHeight="1" x14ac:dyDescent="0.2">
      <c r="A115" s="440"/>
      <c r="B115" s="78"/>
      <c r="C115" s="78"/>
      <c r="D115" s="78"/>
      <c r="F115" s="440"/>
      <c r="G115" s="78"/>
      <c r="H115" s="78"/>
      <c r="I115" s="78"/>
    </row>
    <row r="116" spans="1:13" s="281" customFormat="1" ht="21.75" customHeight="1" x14ac:dyDescent="0.2">
      <c r="A116" s="443" t="s">
        <v>154</v>
      </c>
      <c r="B116" s="104">
        <f>SUM(B117:B120)</f>
        <v>38658</v>
      </c>
      <c r="C116" s="104">
        <f>SUM(C117:C120)</f>
        <v>3060</v>
      </c>
      <c r="D116" s="104">
        <f t="shared" ref="D116" si="36">SUM(D117:D120)</f>
        <v>35598</v>
      </c>
      <c r="F116" s="443" t="s">
        <v>155</v>
      </c>
      <c r="G116" s="104">
        <f>SUM(G117:G120)</f>
        <v>29930</v>
      </c>
      <c r="H116" s="104">
        <f>SUM(H117:H120)</f>
        <v>9281</v>
      </c>
      <c r="I116" s="104">
        <f t="shared" ref="I116" si="37">SUM(I117:I120)</f>
        <v>20649</v>
      </c>
    </row>
    <row r="117" spans="1:13" s="281" customFormat="1" ht="21.75" customHeight="1" x14ac:dyDescent="0.2">
      <c r="A117" s="442" t="s">
        <v>163</v>
      </c>
      <c r="B117" s="70">
        <v>13626</v>
      </c>
      <c r="C117" s="70">
        <v>1010</v>
      </c>
      <c r="D117" s="70">
        <v>12616</v>
      </c>
      <c r="F117" s="442" t="s">
        <v>163</v>
      </c>
      <c r="G117" s="70">
        <v>8385</v>
      </c>
      <c r="H117" s="70">
        <v>3066</v>
      </c>
      <c r="I117" s="70">
        <v>5319</v>
      </c>
    </row>
    <row r="118" spans="1:13" s="281" customFormat="1" ht="21.75" customHeight="1" x14ac:dyDescent="0.2">
      <c r="A118" s="442" t="s">
        <v>164</v>
      </c>
      <c r="B118" s="70">
        <v>10862</v>
      </c>
      <c r="C118" s="70">
        <v>931</v>
      </c>
      <c r="D118" s="70">
        <v>9931</v>
      </c>
      <c r="F118" s="442" t="s">
        <v>164</v>
      </c>
      <c r="G118" s="70">
        <v>7061</v>
      </c>
      <c r="H118" s="70">
        <v>2676</v>
      </c>
      <c r="I118" s="70">
        <v>4385</v>
      </c>
    </row>
    <row r="119" spans="1:13" s="281" customFormat="1" ht="21.75" customHeight="1" x14ac:dyDescent="0.2">
      <c r="A119" s="442" t="s">
        <v>171</v>
      </c>
      <c r="B119" s="70">
        <v>10269</v>
      </c>
      <c r="C119" s="70">
        <v>869</v>
      </c>
      <c r="D119" s="70">
        <v>9400</v>
      </c>
      <c r="F119" s="442" t="s">
        <v>171</v>
      </c>
      <c r="G119" s="70">
        <v>8588</v>
      </c>
      <c r="H119" s="70">
        <v>2639</v>
      </c>
      <c r="I119" s="70">
        <v>5949</v>
      </c>
    </row>
    <row r="120" spans="1:13" s="281" customFormat="1" ht="21.75" customHeight="1" x14ac:dyDescent="0.2">
      <c r="A120" s="442" t="s">
        <v>165</v>
      </c>
      <c r="B120" s="70">
        <v>3901</v>
      </c>
      <c r="C120" s="70">
        <v>250</v>
      </c>
      <c r="D120" s="70">
        <v>3651</v>
      </c>
      <c r="F120" s="442" t="s">
        <v>165</v>
      </c>
      <c r="G120" s="70">
        <v>5896</v>
      </c>
      <c r="H120" s="70">
        <v>900</v>
      </c>
      <c r="I120" s="70">
        <v>4996</v>
      </c>
    </row>
    <row r="121" spans="1:13" s="281" customFormat="1" ht="21.75" customHeight="1" x14ac:dyDescent="0.2">
      <c r="A121" s="445" t="s">
        <v>19</v>
      </c>
      <c r="B121" s="104">
        <f>SUM(B122:B125)</f>
        <v>20689</v>
      </c>
      <c r="C121" s="104">
        <f>SUM(C122:C125)</f>
        <v>1441</v>
      </c>
      <c r="D121" s="104">
        <f t="shared" ref="D121" si="38">SUM(D122:D125)</f>
        <v>19248</v>
      </c>
      <c r="F121" s="445" t="s">
        <v>19</v>
      </c>
      <c r="G121" s="104">
        <f>SUM(G122:G125)</f>
        <v>14513</v>
      </c>
      <c r="H121" s="104">
        <f>SUM(H122:H125)</f>
        <v>4492</v>
      </c>
      <c r="I121" s="104">
        <f t="shared" ref="I121" si="39">SUM(I122:I125)</f>
        <v>10021</v>
      </c>
      <c r="K121" s="3"/>
      <c r="L121" s="3"/>
      <c r="M121" s="3"/>
    </row>
    <row r="122" spans="1:13" s="281" customFormat="1" ht="21.75" customHeight="1" x14ac:dyDescent="0.2">
      <c r="A122" s="442" t="s">
        <v>163</v>
      </c>
      <c r="B122" s="70">
        <v>7079</v>
      </c>
      <c r="C122" s="70">
        <v>461</v>
      </c>
      <c r="D122" s="70">
        <v>6618</v>
      </c>
      <c r="F122" s="442" t="s">
        <v>163</v>
      </c>
      <c r="G122" s="70">
        <v>4178</v>
      </c>
      <c r="H122" s="70">
        <v>1510</v>
      </c>
      <c r="I122" s="70">
        <v>2668</v>
      </c>
      <c r="K122" s="3"/>
      <c r="L122" s="3"/>
      <c r="M122" s="3"/>
    </row>
    <row r="123" spans="1:13" s="281" customFormat="1" ht="21.75" customHeight="1" x14ac:dyDescent="0.2">
      <c r="A123" s="442" t="s">
        <v>164</v>
      </c>
      <c r="B123" s="70">
        <v>5826</v>
      </c>
      <c r="C123" s="70">
        <v>427</v>
      </c>
      <c r="D123" s="70">
        <v>5399</v>
      </c>
      <c r="F123" s="442" t="s">
        <v>164</v>
      </c>
      <c r="G123" s="70">
        <v>3445</v>
      </c>
      <c r="H123" s="70">
        <v>1244</v>
      </c>
      <c r="I123" s="70">
        <v>2201</v>
      </c>
      <c r="K123" s="373"/>
      <c r="L123" s="373"/>
      <c r="M123" s="3"/>
    </row>
    <row r="124" spans="1:13" s="281" customFormat="1" ht="21.75" customHeight="1" x14ac:dyDescent="0.2">
      <c r="A124" s="442" t="s">
        <v>171</v>
      </c>
      <c r="B124" s="70">
        <v>5667</v>
      </c>
      <c r="C124" s="70">
        <v>432</v>
      </c>
      <c r="D124" s="70">
        <v>5235</v>
      </c>
      <c r="F124" s="442" t="s">
        <v>171</v>
      </c>
      <c r="G124" s="70">
        <v>4166</v>
      </c>
      <c r="H124" s="70">
        <v>1313</v>
      </c>
      <c r="I124" s="70">
        <v>2853</v>
      </c>
      <c r="K124" s="3"/>
      <c r="L124" s="3"/>
      <c r="M124" s="3"/>
    </row>
    <row r="125" spans="1:13" s="281" customFormat="1" ht="21.75" customHeight="1" x14ac:dyDescent="0.2">
      <c r="A125" s="442" t="s">
        <v>165</v>
      </c>
      <c r="B125" s="70">
        <v>2117</v>
      </c>
      <c r="C125" s="70">
        <v>121</v>
      </c>
      <c r="D125" s="70">
        <v>1996</v>
      </c>
      <c r="F125" s="442" t="s">
        <v>165</v>
      </c>
      <c r="G125" s="70">
        <v>2724</v>
      </c>
      <c r="H125" s="70">
        <v>425</v>
      </c>
      <c r="I125" s="70">
        <v>2299</v>
      </c>
    </row>
    <row r="126" spans="1:13" s="281" customFormat="1" ht="21.75" customHeight="1" x14ac:dyDescent="0.2">
      <c r="A126" s="445" t="s">
        <v>18</v>
      </c>
      <c r="B126" s="104">
        <f>SUM(B127:B130)</f>
        <v>17969</v>
      </c>
      <c r="C126" s="104">
        <f>SUM(C127:C130)</f>
        <v>1619</v>
      </c>
      <c r="D126" s="104">
        <f t="shared" ref="D126" si="40">SUM(D127:D130)</f>
        <v>16350</v>
      </c>
      <c r="F126" s="445" t="s">
        <v>18</v>
      </c>
      <c r="G126" s="104">
        <f>SUM(G127:G130)</f>
        <v>15417</v>
      </c>
      <c r="H126" s="104">
        <f>SUM(H127:H130)</f>
        <v>4789</v>
      </c>
      <c r="I126" s="104">
        <f t="shared" ref="I126" si="41">SUM(I127:I130)</f>
        <v>10628</v>
      </c>
    </row>
    <row r="127" spans="1:13" s="281" customFormat="1" ht="21.75" customHeight="1" x14ac:dyDescent="0.2">
      <c r="A127" s="442" t="s">
        <v>163</v>
      </c>
      <c r="B127" s="70">
        <v>6547</v>
      </c>
      <c r="C127" s="70">
        <v>549</v>
      </c>
      <c r="D127" s="70">
        <v>5998</v>
      </c>
      <c r="F127" s="442" t="s">
        <v>163</v>
      </c>
      <c r="G127" s="70">
        <v>4207</v>
      </c>
      <c r="H127" s="70">
        <v>1556</v>
      </c>
      <c r="I127" s="70">
        <v>2651</v>
      </c>
    </row>
    <row r="128" spans="1:13" s="281" customFormat="1" ht="21.75" customHeight="1" x14ac:dyDescent="0.2">
      <c r="A128" s="442" t="s">
        <v>164</v>
      </c>
      <c r="B128" s="70">
        <v>5036</v>
      </c>
      <c r="C128" s="70">
        <v>504</v>
      </c>
      <c r="D128" s="70">
        <v>4532</v>
      </c>
      <c r="F128" s="442" t="s">
        <v>164</v>
      </c>
      <c r="G128" s="70">
        <v>3616</v>
      </c>
      <c r="H128" s="70">
        <v>1432</v>
      </c>
      <c r="I128" s="70">
        <v>2184</v>
      </c>
    </row>
    <row r="129" spans="1:17" s="281" customFormat="1" ht="21.75" customHeight="1" x14ac:dyDescent="0.2">
      <c r="A129" s="442" t="s">
        <v>171</v>
      </c>
      <c r="B129" s="70">
        <v>4602</v>
      </c>
      <c r="C129" s="70">
        <v>437</v>
      </c>
      <c r="D129" s="70">
        <v>4165</v>
      </c>
      <c r="F129" s="442" t="s">
        <v>171</v>
      </c>
      <c r="G129" s="70">
        <v>4422</v>
      </c>
      <c r="H129" s="70">
        <v>1326</v>
      </c>
      <c r="I129" s="70">
        <v>3096</v>
      </c>
    </row>
    <row r="130" spans="1:17" s="281" customFormat="1" ht="21.75" customHeight="1" x14ac:dyDescent="0.2">
      <c r="A130" s="442" t="s">
        <v>165</v>
      </c>
      <c r="B130" s="70">
        <v>1784</v>
      </c>
      <c r="C130" s="70">
        <v>129</v>
      </c>
      <c r="D130" s="70">
        <v>1655</v>
      </c>
      <c r="F130" s="442" t="s">
        <v>165</v>
      </c>
      <c r="G130" s="70">
        <v>3172</v>
      </c>
      <c r="H130" s="70">
        <v>475</v>
      </c>
      <c r="I130" s="70">
        <v>2697</v>
      </c>
    </row>
    <row r="131" spans="1:17" s="281" customFormat="1" ht="5.0999999999999996" customHeight="1" x14ac:dyDescent="0.2">
      <c r="A131" s="479"/>
      <c r="B131" s="69"/>
      <c r="C131" s="69"/>
      <c r="D131" s="69"/>
      <c r="F131" s="446"/>
      <c r="G131" s="105"/>
      <c r="H131" s="105"/>
      <c r="I131" s="105"/>
    </row>
    <row r="132" spans="1:17" s="281" customFormat="1" ht="19.5" customHeight="1" x14ac:dyDescent="0.2">
      <c r="D132" s="494" t="s">
        <v>142</v>
      </c>
      <c r="F132" s="586" t="s">
        <v>588</v>
      </c>
      <c r="G132" s="586"/>
      <c r="H132" s="586"/>
      <c r="I132" s="586"/>
    </row>
    <row r="133" spans="1:17" s="281" customFormat="1" ht="9" customHeight="1" x14ac:dyDescent="0.2">
      <c r="F133" s="495" t="s">
        <v>589</v>
      </c>
    </row>
    <row r="134" spans="1:17" s="281" customFormat="1" ht="4.5" customHeight="1" x14ac:dyDescent="0.2"/>
    <row r="135" spans="1:17" s="281" customFormat="1" ht="12.75" customHeight="1" x14ac:dyDescent="0.2">
      <c r="L135" s="448"/>
      <c r="M135" s="448"/>
      <c r="N135" s="448"/>
      <c r="O135" s="448"/>
      <c r="P135" s="448"/>
      <c r="Q135" s="448"/>
    </row>
    <row r="136" spans="1:17" s="281" customFormat="1" ht="12.75" customHeight="1" x14ac:dyDescent="0.2">
      <c r="L136" s="448"/>
      <c r="M136" s="448"/>
      <c r="N136" s="448"/>
      <c r="O136" s="448"/>
      <c r="P136" s="448"/>
      <c r="Q136" s="448"/>
    </row>
    <row r="137" spans="1:17" s="281" customFormat="1" ht="12.75" customHeight="1" x14ac:dyDescent="0.2">
      <c r="L137" s="448"/>
      <c r="M137" s="580" t="s">
        <v>172</v>
      </c>
      <c r="N137" s="582" t="s">
        <v>4</v>
      </c>
      <c r="O137" s="582" t="s">
        <v>8</v>
      </c>
      <c r="P137" s="584" t="s">
        <v>9</v>
      </c>
      <c r="Q137" s="448"/>
    </row>
    <row r="138" spans="1:17" s="281" customFormat="1" ht="12.75" customHeight="1" x14ac:dyDescent="0.2">
      <c r="L138" s="448"/>
      <c r="M138" s="581"/>
      <c r="N138" s="583"/>
      <c r="O138" s="583"/>
      <c r="P138" s="585"/>
      <c r="Q138" s="448"/>
    </row>
    <row r="139" spans="1:17" s="281" customFormat="1" ht="15.75" customHeight="1" x14ac:dyDescent="0.2">
      <c r="L139" s="448"/>
      <c r="M139" s="449"/>
      <c r="N139" s="450"/>
      <c r="O139" s="450"/>
      <c r="P139" s="450"/>
      <c r="Q139" s="448"/>
    </row>
    <row r="140" spans="1:17" s="281" customFormat="1" ht="13.5" customHeight="1" x14ac:dyDescent="0.2">
      <c r="L140" s="448"/>
      <c r="M140" s="451" t="s">
        <v>174</v>
      </c>
      <c r="N140" s="452">
        <v>902036</v>
      </c>
      <c r="O140" s="452">
        <v>477809</v>
      </c>
      <c r="P140" s="452">
        <v>424227</v>
      </c>
      <c r="Q140" s="448"/>
    </row>
    <row r="141" spans="1:17" s="281" customFormat="1" ht="13.5" customHeight="1" x14ac:dyDescent="0.2">
      <c r="L141" s="448"/>
      <c r="M141" s="453" t="s">
        <v>163</v>
      </c>
      <c r="N141" s="454">
        <v>322819</v>
      </c>
      <c r="O141" s="454">
        <v>190185</v>
      </c>
      <c r="P141" s="454">
        <v>132634</v>
      </c>
      <c r="Q141" s="448"/>
    </row>
    <row r="142" spans="1:17" s="281" customFormat="1" ht="13.5" customHeight="1" x14ac:dyDescent="0.2">
      <c r="L142" s="448"/>
      <c r="M142" s="453" t="s">
        <v>164</v>
      </c>
      <c r="N142" s="454">
        <v>248642</v>
      </c>
      <c r="O142" s="454">
        <v>148507</v>
      </c>
      <c r="P142" s="454">
        <v>100135</v>
      </c>
      <c r="Q142" s="448"/>
    </row>
    <row r="143" spans="1:17" s="281" customFormat="1" ht="13.5" customHeight="1" x14ac:dyDescent="0.2">
      <c r="L143" s="448"/>
      <c r="M143" s="453" t="s">
        <v>171</v>
      </c>
      <c r="N143" s="454">
        <v>221037</v>
      </c>
      <c r="O143" s="454">
        <v>105315</v>
      </c>
      <c r="P143" s="454">
        <v>115722</v>
      </c>
      <c r="Q143" s="448"/>
    </row>
    <row r="144" spans="1:17" s="281" customFormat="1" ht="13.5" customHeight="1" x14ac:dyDescent="0.2">
      <c r="L144" s="448"/>
      <c r="M144" s="453" t="s">
        <v>165</v>
      </c>
      <c r="N144" s="454">
        <v>109538</v>
      </c>
      <c r="O144" s="454">
        <v>33802</v>
      </c>
      <c r="P144" s="454">
        <v>75736</v>
      </c>
      <c r="Q144" s="448"/>
    </row>
    <row r="145" spans="12:17" s="281" customFormat="1" ht="13.5" customHeight="1" x14ac:dyDescent="0.2">
      <c r="L145" s="448"/>
      <c r="M145" s="455"/>
      <c r="N145" s="455"/>
      <c r="O145" s="455"/>
      <c r="P145" s="455"/>
      <c r="Q145" s="455"/>
    </row>
    <row r="146" spans="12:17" s="281" customFormat="1" ht="13.5" customHeight="1" x14ac:dyDescent="0.2">
      <c r="L146" s="448"/>
      <c r="M146" s="448"/>
      <c r="N146" s="448"/>
      <c r="O146" s="448"/>
      <c r="P146" s="448"/>
      <c r="Q146" s="448"/>
    </row>
    <row r="147" spans="12:17" s="281" customFormat="1" ht="13.5" customHeight="1" x14ac:dyDescent="0.2">
      <c r="L147" s="448"/>
      <c r="M147" s="448"/>
      <c r="N147" s="448"/>
      <c r="O147" s="448"/>
      <c r="P147" s="448"/>
      <c r="Q147" s="448"/>
    </row>
    <row r="148" spans="12:17" s="281" customFormat="1" ht="12.75" customHeight="1" x14ac:dyDescent="0.2">
      <c r="L148" s="448"/>
      <c r="M148" s="448"/>
      <c r="N148" s="448"/>
      <c r="O148" s="448"/>
      <c r="P148" s="448"/>
      <c r="Q148" s="448"/>
    </row>
    <row r="149" spans="12:17" s="281" customFormat="1" ht="12.75" customHeight="1" x14ac:dyDescent="0.2">
      <c r="L149" s="448"/>
      <c r="M149" s="448"/>
      <c r="N149" s="448"/>
      <c r="O149" s="448"/>
      <c r="P149" s="448"/>
      <c r="Q149" s="448"/>
    </row>
    <row r="150" spans="12:17" s="281" customFormat="1" ht="12.75" customHeight="1" x14ac:dyDescent="0.2">
      <c r="L150" s="448"/>
      <c r="M150" s="448"/>
      <c r="N150" s="448"/>
      <c r="O150" s="448"/>
      <c r="P150" s="448"/>
      <c r="Q150" s="448"/>
    </row>
    <row r="151" spans="12:17" s="281" customFormat="1" ht="12.75" customHeight="1" x14ac:dyDescent="0.2"/>
    <row r="152" spans="12:17" s="281" customFormat="1" ht="12.75" customHeight="1" x14ac:dyDescent="0.2"/>
    <row r="153" spans="12:17" s="281" customFormat="1" ht="12" customHeight="1" x14ac:dyDescent="0.2"/>
    <row r="154" spans="12:17" s="281" customFormat="1" x14ac:dyDescent="0.2"/>
    <row r="163" spans="1:6" x14ac:dyDescent="0.2">
      <c r="A163" s="240"/>
      <c r="B163" s="240"/>
      <c r="C163" s="240"/>
      <c r="D163" s="240"/>
      <c r="E163" s="240"/>
      <c r="F163" s="240"/>
    </row>
  </sheetData>
  <mergeCells count="32">
    <mergeCell ref="F132:I132"/>
    <mergeCell ref="I113:I114"/>
    <mergeCell ref="A56:I56"/>
    <mergeCell ref="F113:F114"/>
    <mergeCell ref="F58:F59"/>
    <mergeCell ref="G58:G59"/>
    <mergeCell ref="H58:H59"/>
    <mergeCell ref="A113:A114"/>
    <mergeCell ref="A110:I111"/>
    <mergeCell ref="M137:M138"/>
    <mergeCell ref="N137:N138"/>
    <mergeCell ref="O137:O138"/>
    <mergeCell ref="P137:P138"/>
    <mergeCell ref="B3:B4"/>
    <mergeCell ref="C3:C4"/>
    <mergeCell ref="D3:D4"/>
    <mergeCell ref="B113:B114"/>
    <mergeCell ref="C113:C114"/>
    <mergeCell ref="D113:D114"/>
    <mergeCell ref="G113:G114"/>
    <mergeCell ref="H113:H114"/>
    <mergeCell ref="G3:G4"/>
    <mergeCell ref="H3:H4"/>
    <mergeCell ref="I3:I4"/>
    <mergeCell ref="I58:I59"/>
    <mergeCell ref="A1:I1"/>
    <mergeCell ref="A58:A59"/>
    <mergeCell ref="B58:B59"/>
    <mergeCell ref="C58:C59"/>
    <mergeCell ref="D58:D59"/>
    <mergeCell ref="A3:A4"/>
    <mergeCell ref="F3:F4"/>
  </mergeCells>
  <pageMargins left="0.78740157480314965" right="0.78740157480314965" top="0.98425196850393704" bottom="0.98425196850393704" header="0.31496062992125984" footer="0"/>
  <pageSetup paperSize="9" orientation="portrait" r:id="rId1"/>
  <headerFooter alignWithMargins="0"/>
  <rowBreaks count="2" manualBreakCount="2">
    <brk id="54" max="8" man="1"/>
    <brk id="149" max="8" man="1"/>
  </rowBreaks>
  <ignoredErrors>
    <ignoredError sqref="B6" formulaRange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zoomScaleNormal="100" zoomScaleSheetLayoutView="100" workbookViewId="0">
      <selection activeCell="C7" sqref="C7"/>
    </sheetView>
  </sheetViews>
  <sheetFormatPr baseColWidth="10" defaultColWidth="11.85546875" defaultRowHeight="12.75" x14ac:dyDescent="0.2"/>
  <cols>
    <col min="1" max="1" width="15.7109375" style="5" customWidth="1"/>
    <col min="2" max="4" width="10.7109375" style="5" customWidth="1"/>
    <col min="5" max="5" width="5.140625" style="5" customWidth="1"/>
    <col min="6" max="8" width="10.7109375" style="5" customWidth="1"/>
    <col min="9" max="9" width="10.85546875" style="5" customWidth="1"/>
    <col min="10" max="10" width="11.85546875" style="5"/>
    <col min="11" max="11" width="6.5703125" style="5" customWidth="1"/>
    <col min="12" max="16384" width="11.85546875" style="5"/>
  </cols>
  <sheetData>
    <row r="1" spans="1:19" s="153" customFormat="1" ht="15" customHeight="1" x14ac:dyDescent="0.2">
      <c r="A1" s="536" t="s">
        <v>580</v>
      </c>
      <c r="B1" s="536"/>
      <c r="C1" s="536"/>
      <c r="D1" s="536"/>
      <c r="E1" s="536"/>
      <c r="F1" s="536"/>
      <c r="G1" s="536"/>
      <c r="H1" s="536"/>
    </row>
    <row r="2" spans="1:19" s="153" customFormat="1" ht="5.0999999999999996" customHeight="1" x14ac:dyDescent="0.2">
      <c r="A2" s="192"/>
      <c r="B2" s="192"/>
      <c r="C2" s="192"/>
      <c r="D2" s="192"/>
      <c r="E2" s="192"/>
      <c r="F2" s="192"/>
      <c r="G2" s="192"/>
      <c r="H2" s="192"/>
    </row>
    <row r="3" spans="1:19" s="153" customFormat="1" ht="2.25" hidden="1" customHeight="1" x14ac:dyDescent="0.2">
      <c r="A3" s="4"/>
      <c r="B3" s="4"/>
      <c r="C3" s="4"/>
      <c r="D3" s="4"/>
      <c r="E3" s="4"/>
      <c r="F3" s="4"/>
      <c r="G3" s="4"/>
      <c r="I3" s="154"/>
      <c r="J3" s="154"/>
    </row>
    <row r="4" spans="1:19" s="153" customFormat="1" ht="10.5" customHeight="1" x14ac:dyDescent="0.2">
      <c r="A4" s="590" t="s">
        <v>138</v>
      </c>
      <c r="B4" s="557">
        <v>2007</v>
      </c>
      <c r="C4" s="557"/>
      <c r="D4" s="557"/>
      <c r="E4" s="226"/>
      <c r="F4" s="557">
        <v>2017</v>
      </c>
      <c r="G4" s="557"/>
      <c r="H4" s="557"/>
    </row>
    <row r="5" spans="1:19" s="153" customFormat="1" ht="10.5" customHeight="1" x14ac:dyDescent="0.2">
      <c r="A5" s="591"/>
      <c r="B5" s="224" t="s">
        <v>4</v>
      </c>
      <c r="C5" s="149" t="s">
        <v>8</v>
      </c>
      <c r="D5" s="149" t="s">
        <v>9</v>
      </c>
      <c r="E5" s="149"/>
      <c r="F5" s="224" t="s">
        <v>4</v>
      </c>
      <c r="G5" s="149" t="s">
        <v>8</v>
      </c>
      <c r="H5" s="149" t="s">
        <v>9</v>
      </c>
      <c r="K5"/>
      <c r="L5"/>
      <c r="M5"/>
      <c r="N5"/>
      <c r="O5"/>
      <c r="P5"/>
      <c r="Q5"/>
      <c r="R5"/>
      <c r="S5"/>
    </row>
    <row r="6" spans="1:19" s="153" customFormat="1" ht="5.0999999999999996" customHeight="1" x14ac:dyDescent="0.2">
      <c r="A6" s="165"/>
      <c r="B6" s="15"/>
      <c r="C6" s="15"/>
      <c r="D6" s="15"/>
      <c r="E6" s="15"/>
      <c r="F6" s="15"/>
      <c r="G6" s="15"/>
      <c r="H6" s="15"/>
      <c r="K6"/>
      <c r="L6"/>
      <c r="M6"/>
      <c r="N6"/>
      <c r="O6"/>
      <c r="P6"/>
      <c r="Q6"/>
      <c r="R6"/>
      <c r="S6"/>
    </row>
    <row r="7" spans="1:19" s="153" customFormat="1" ht="23.25" customHeight="1" x14ac:dyDescent="0.2">
      <c r="A7" s="297" t="s">
        <v>565</v>
      </c>
      <c r="B7" s="318">
        <f>SUM(C7:D7)</f>
        <v>1268441</v>
      </c>
      <c r="C7" s="318">
        <v>629891</v>
      </c>
      <c r="D7" s="318">
        <v>638550</v>
      </c>
      <c r="E7" s="318"/>
      <c r="F7" s="318">
        <f>SUM(G7:H7)</f>
        <v>1172697</v>
      </c>
      <c r="G7" s="318">
        <v>630648</v>
      </c>
      <c r="H7" s="318">
        <v>542049</v>
      </c>
      <c r="I7" s="514"/>
      <c r="J7" s="514"/>
      <c r="K7" s="514"/>
      <c r="L7"/>
      <c r="M7"/>
      <c r="N7"/>
      <c r="O7"/>
      <c r="P7"/>
      <c r="Q7"/>
      <c r="R7"/>
      <c r="S7"/>
    </row>
    <row r="8" spans="1:19" s="153" customFormat="1" ht="3" customHeight="1" x14ac:dyDescent="0.2">
      <c r="A8" s="166"/>
      <c r="B8" s="319"/>
      <c r="C8" s="319"/>
      <c r="D8" s="319"/>
      <c r="E8" s="319"/>
      <c r="F8" s="319"/>
      <c r="G8" s="319"/>
      <c r="H8" s="319"/>
      <c r="K8"/>
      <c r="L8"/>
      <c r="M8"/>
      <c r="N8"/>
      <c r="O8"/>
      <c r="P8"/>
      <c r="Q8"/>
      <c r="R8"/>
      <c r="S8"/>
    </row>
    <row r="9" spans="1:19" s="153" customFormat="1" ht="22.5" customHeight="1" x14ac:dyDescent="0.2">
      <c r="A9" s="297" t="s">
        <v>326</v>
      </c>
      <c r="B9" s="318">
        <f>SUM(C9:D9)</f>
        <v>580024</v>
      </c>
      <c r="C9" s="318">
        <f>+C11+C16+C24+C31</f>
        <v>295404</v>
      </c>
      <c r="D9" s="318">
        <f>+D11+D16+D24+D31</f>
        <v>284620</v>
      </c>
      <c r="E9" s="318"/>
      <c r="F9" s="318">
        <f>SUM(G9:H9)</f>
        <v>448109</v>
      </c>
      <c r="G9" s="318">
        <f>+G11+G16+G24+G31</f>
        <v>279070</v>
      </c>
      <c r="H9" s="318">
        <f>+H11+H16+H24+H31</f>
        <v>169039</v>
      </c>
      <c r="I9" s="155"/>
      <c r="J9" s="155"/>
      <c r="K9"/>
      <c r="L9"/>
      <c r="M9"/>
      <c r="N9"/>
      <c r="O9"/>
      <c r="P9"/>
      <c r="Q9"/>
      <c r="R9"/>
      <c r="S9"/>
    </row>
    <row r="10" spans="1:19" s="153" customFormat="1" ht="2.25" customHeight="1" x14ac:dyDescent="0.25">
      <c r="A10" s="167"/>
      <c r="B10" s="320"/>
      <c r="C10" s="320"/>
      <c r="D10" s="320"/>
      <c r="E10" s="320"/>
      <c r="F10" s="320"/>
      <c r="G10" s="320"/>
      <c r="H10" s="320"/>
      <c r="K10"/>
      <c r="L10"/>
      <c r="M10"/>
      <c r="N10"/>
      <c r="O10"/>
      <c r="P10"/>
      <c r="Q10"/>
      <c r="R10"/>
      <c r="S10"/>
    </row>
    <row r="11" spans="1:19" s="153" customFormat="1" ht="13.5" customHeight="1" x14ac:dyDescent="0.25">
      <c r="A11" s="296" t="s">
        <v>321</v>
      </c>
      <c r="B11" s="321">
        <f>SUM(B12:B14)</f>
        <v>77788</v>
      </c>
      <c r="C11" s="321">
        <f>SUM(C12:C14)</f>
        <v>36948</v>
      </c>
      <c r="D11" s="321">
        <f>SUM(D12:D14)</f>
        <v>40840</v>
      </c>
      <c r="E11" s="321"/>
      <c r="F11" s="321">
        <f>SUM(F12:F14)</f>
        <v>56912</v>
      </c>
      <c r="G11" s="321">
        <f>SUM(G12:G14)</f>
        <v>35730</v>
      </c>
      <c r="H11" s="321">
        <f>SUM(H12:H14)</f>
        <v>21182</v>
      </c>
      <c r="K11"/>
      <c r="L11"/>
      <c r="M11"/>
      <c r="N11"/>
      <c r="O11"/>
      <c r="P11"/>
      <c r="Q11"/>
      <c r="R11"/>
      <c r="S11"/>
    </row>
    <row r="12" spans="1:19" s="153" customFormat="1" ht="13.5" customHeight="1" x14ac:dyDescent="0.25">
      <c r="A12" s="304">
        <v>3</v>
      </c>
      <c r="B12" s="320">
        <v>25592</v>
      </c>
      <c r="C12" s="320">
        <v>12367</v>
      </c>
      <c r="D12" s="320">
        <v>13225</v>
      </c>
      <c r="E12" s="320"/>
      <c r="F12" s="322">
        <v>18821</v>
      </c>
      <c r="G12" s="322">
        <v>11825</v>
      </c>
      <c r="H12" s="322">
        <v>6996</v>
      </c>
      <c r="I12" s="156"/>
      <c r="J12" s="156"/>
      <c r="K12"/>
      <c r="L12"/>
      <c r="M12"/>
      <c r="N12"/>
      <c r="O12"/>
      <c r="P12"/>
      <c r="Q12"/>
      <c r="R12"/>
      <c r="S12"/>
    </row>
    <row r="13" spans="1:19" s="153" customFormat="1" ht="13.5" customHeight="1" x14ac:dyDescent="0.25">
      <c r="A13" s="304">
        <v>4</v>
      </c>
      <c r="B13" s="320">
        <v>26841</v>
      </c>
      <c r="C13" s="320">
        <v>12536</v>
      </c>
      <c r="D13" s="320">
        <v>14305</v>
      </c>
      <c r="E13" s="320"/>
      <c r="F13" s="322">
        <v>19872</v>
      </c>
      <c r="G13" s="322">
        <v>12406</v>
      </c>
      <c r="H13" s="322">
        <v>7466</v>
      </c>
      <c r="I13" s="156"/>
      <c r="J13" s="156"/>
      <c r="K13"/>
      <c r="L13"/>
      <c r="M13"/>
      <c r="N13"/>
      <c r="O13"/>
      <c r="P13"/>
      <c r="Q13"/>
      <c r="R13"/>
      <c r="S13"/>
    </row>
    <row r="14" spans="1:19" s="153" customFormat="1" ht="13.5" customHeight="1" x14ac:dyDescent="0.25">
      <c r="A14" s="304">
        <v>5</v>
      </c>
      <c r="B14" s="320">
        <v>25355</v>
      </c>
      <c r="C14" s="320">
        <v>12045</v>
      </c>
      <c r="D14" s="320">
        <v>13310</v>
      </c>
      <c r="E14" s="320"/>
      <c r="F14" s="322">
        <v>18219</v>
      </c>
      <c r="G14" s="322">
        <v>11499</v>
      </c>
      <c r="H14" s="322">
        <v>6720</v>
      </c>
      <c r="I14" s="156"/>
      <c r="J14" s="156"/>
      <c r="K14"/>
      <c r="L14"/>
      <c r="M14"/>
      <c r="N14"/>
      <c r="O14"/>
      <c r="P14"/>
      <c r="Q14"/>
      <c r="R14"/>
      <c r="S14"/>
    </row>
    <row r="15" spans="1:19" s="153" customFormat="1" ht="1.5" customHeight="1" x14ac:dyDescent="0.25">
      <c r="A15" s="304"/>
      <c r="B15" s="320"/>
      <c r="C15" s="320"/>
      <c r="D15" s="320"/>
      <c r="E15" s="320"/>
      <c r="F15" s="320"/>
      <c r="G15" s="320"/>
      <c r="H15" s="320"/>
      <c r="I15" s="156"/>
      <c r="J15" s="156"/>
      <c r="K15"/>
      <c r="L15"/>
      <c r="M15"/>
      <c r="N15"/>
      <c r="O15"/>
      <c r="P15"/>
      <c r="Q15"/>
      <c r="R15"/>
      <c r="S15"/>
    </row>
    <row r="16" spans="1:19" s="153" customFormat="1" ht="13.5" customHeight="1" x14ac:dyDescent="0.25">
      <c r="A16" s="296" t="s">
        <v>322</v>
      </c>
      <c r="B16" s="321">
        <f>SUM(B17:B22)</f>
        <v>165590</v>
      </c>
      <c r="C16" s="321">
        <f>SUM(C17:C22)</f>
        <v>80016</v>
      </c>
      <c r="D16" s="321">
        <f>SUM(D17:D22)</f>
        <v>85574</v>
      </c>
      <c r="E16" s="321"/>
      <c r="F16" s="321">
        <f>SUM(F17:F22)</f>
        <v>120733</v>
      </c>
      <c r="G16" s="321">
        <f>SUM(G17:G22)</f>
        <v>74990</v>
      </c>
      <c r="H16" s="321">
        <f>SUM(H17:H22)</f>
        <v>45743</v>
      </c>
      <c r="I16" s="156"/>
      <c r="J16" s="156"/>
      <c r="K16"/>
      <c r="L16"/>
      <c r="M16"/>
      <c r="N16"/>
      <c r="O16"/>
      <c r="P16"/>
      <c r="Q16"/>
      <c r="R16"/>
      <c r="S16"/>
    </row>
    <row r="17" spans="1:19" s="153" customFormat="1" ht="13.5" customHeight="1" x14ac:dyDescent="0.25">
      <c r="A17" s="304">
        <v>6</v>
      </c>
      <c r="B17" s="320">
        <v>24856</v>
      </c>
      <c r="C17" s="320">
        <v>11888</v>
      </c>
      <c r="D17" s="320">
        <v>12968</v>
      </c>
      <c r="E17" s="320"/>
      <c r="F17" s="322">
        <v>19282</v>
      </c>
      <c r="G17" s="322">
        <v>12112</v>
      </c>
      <c r="H17" s="322">
        <v>7170</v>
      </c>
      <c r="I17" s="156"/>
      <c r="J17" s="156"/>
      <c r="K17"/>
      <c r="L17"/>
      <c r="M17"/>
      <c r="N17"/>
      <c r="O17"/>
      <c r="P17"/>
      <c r="Q17"/>
      <c r="R17"/>
      <c r="S17"/>
    </row>
    <row r="18" spans="1:19" s="153" customFormat="1" ht="13.5" customHeight="1" x14ac:dyDescent="0.25">
      <c r="A18" s="304">
        <v>7</v>
      </c>
      <c r="B18" s="320">
        <v>27814</v>
      </c>
      <c r="C18" s="320">
        <v>13468</v>
      </c>
      <c r="D18" s="320">
        <v>14346</v>
      </c>
      <c r="E18" s="320"/>
      <c r="F18" s="322">
        <v>20224</v>
      </c>
      <c r="G18" s="322">
        <v>12821</v>
      </c>
      <c r="H18" s="322">
        <v>7403</v>
      </c>
      <c r="I18" s="156"/>
      <c r="J18" s="156"/>
      <c r="K18"/>
      <c r="L18"/>
      <c r="M18"/>
      <c r="N18"/>
      <c r="O18"/>
      <c r="P18"/>
      <c r="Q18"/>
      <c r="R18"/>
      <c r="S18"/>
    </row>
    <row r="19" spans="1:19" s="153" customFormat="1" ht="13.5" customHeight="1" x14ac:dyDescent="0.25">
      <c r="A19" s="304">
        <v>8</v>
      </c>
      <c r="B19" s="320">
        <v>28618</v>
      </c>
      <c r="C19" s="320">
        <v>13732</v>
      </c>
      <c r="D19" s="320">
        <v>14886</v>
      </c>
      <c r="E19" s="320"/>
      <c r="F19" s="322">
        <v>20128</v>
      </c>
      <c r="G19" s="322">
        <v>12761</v>
      </c>
      <c r="H19" s="322">
        <v>7367</v>
      </c>
      <c r="I19" s="156"/>
      <c r="J19" s="156"/>
      <c r="K19"/>
      <c r="L19"/>
      <c r="M19"/>
      <c r="N19"/>
      <c r="O19"/>
      <c r="P19"/>
      <c r="Q19"/>
      <c r="R19"/>
      <c r="S19"/>
    </row>
    <row r="20" spans="1:19" s="153" customFormat="1" ht="13.5" customHeight="1" x14ac:dyDescent="0.25">
      <c r="A20" s="304">
        <v>9</v>
      </c>
      <c r="B20" s="320">
        <v>27205</v>
      </c>
      <c r="C20" s="320">
        <v>13259</v>
      </c>
      <c r="D20" s="320">
        <v>13946</v>
      </c>
      <c r="E20" s="320"/>
      <c r="F20" s="322">
        <v>19947</v>
      </c>
      <c r="G20" s="322">
        <v>12550</v>
      </c>
      <c r="H20" s="322">
        <v>7397</v>
      </c>
      <c r="I20" s="156"/>
      <c r="J20" s="373"/>
      <c r="K20" s="373"/>
      <c r="L20"/>
      <c r="M20"/>
      <c r="N20"/>
      <c r="O20"/>
      <c r="P20"/>
      <c r="Q20"/>
      <c r="R20"/>
      <c r="S20"/>
    </row>
    <row r="21" spans="1:19" s="153" customFormat="1" ht="13.5" customHeight="1" x14ac:dyDescent="0.25">
      <c r="A21" s="304">
        <v>10</v>
      </c>
      <c r="B21" s="320">
        <v>29763</v>
      </c>
      <c r="C21" s="320">
        <v>14173</v>
      </c>
      <c r="D21" s="320">
        <v>15590</v>
      </c>
      <c r="E21" s="320"/>
      <c r="F21" s="322">
        <v>20010</v>
      </c>
      <c r="G21" s="322">
        <v>12098</v>
      </c>
      <c r="H21" s="322">
        <v>7912</v>
      </c>
      <c r="I21" s="156"/>
      <c r="J21" s="156"/>
      <c r="K21"/>
      <c r="L21"/>
      <c r="M21"/>
      <c r="N21"/>
      <c r="O21"/>
      <c r="P21"/>
      <c r="Q21"/>
      <c r="R21"/>
      <c r="S21"/>
    </row>
    <row r="22" spans="1:19" s="153" customFormat="1" ht="13.5" customHeight="1" x14ac:dyDescent="0.25">
      <c r="A22" s="304">
        <v>11</v>
      </c>
      <c r="B22" s="320">
        <v>27334</v>
      </c>
      <c r="C22" s="320">
        <v>13496</v>
      </c>
      <c r="D22" s="320">
        <v>13838</v>
      </c>
      <c r="E22" s="320"/>
      <c r="F22" s="322">
        <v>21142</v>
      </c>
      <c r="G22" s="322">
        <v>12648</v>
      </c>
      <c r="H22" s="322">
        <v>8494</v>
      </c>
      <c r="I22" s="156"/>
      <c r="J22" s="156"/>
      <c r="K22"/>
      <c r="L22"/>
      <c r="M22"/>
      <c r="N22"/>
      <c r="O22"/>
      <c r="P22"/>
      <c r="Q22"/>
      <c r="R22"/>
      <c r="S22"/>
    </row>
    <row r="23" spans="1:19" s="153" customFormat="1" ht="1.5" customHeight="1" x14ac:dyDescent="0.25">
      <c r="A23" s="304"/>
      <c r="B23" s="320"/>
      <c r="C23" s="320"/>
      <c r="D23" s="320"/>
      <c r="E23" s="320"/>
      <c r="F23" s="320"/>
      <c r="G23" s="320"/>
      <c r="H23" s="320"/>
      <c r="I23" s="156"/>
      <c r="J23" s="156"/>
      <c r="K23"/>
      <c r="L23"/>
      <c r="M23"/>
      <c r="N23"/>
      <c r="O23"/>
      <c r="P23"/>
      <c r="Q23"/>
      <c r="R23"/>
      <c r="S23"/>
    </row>
    <row r="24" spans="1:19" s="153" customFormat="1" ht="13.5" customHeight="1" x14ac:dyDescent="0.25">
      <c r="A24" s="296" t="s">
        <v>323</v>
      </c>
      <c r="B24" s="321">
        <f>SUM(B25:B29)</f>
        <v>145441</v>
      </c>
      <c r="C24" s="321">
        <f>SUM(C25:C29)</f>
        <v>73166</v>
      </c>
      <c r="D24" s="321">
        <f>SUM(D25:D29)</f>
        <v>72275</v>
      </c>
      <c r="E24" s="321"/>
      <c r="F24" s="321">
        <f>SUM(F25:F29)</f>
        <v>105298</v>
      </c>
      <c r="G24" s="321">
        <f>SUM(G25:G29)</f>
        <v>61985</v>
      </c>
      <c r="H24" s="321">
        <f>SUM(H25:H29)</f>
        <v>43313</v>
      </c>
      <c r="I24" s="156"/>
      <c r="J24" s="156"/>
      <c r="K24"/>
      <c r="L24"/>
      <c r="M24"/>
      <c r="N24"/>
      <c r="O24"/>
      <c r="P24"/>
      <c r="Q24"/>
      <c r="R24"/>
      <c r="S24"/>
    </row>
    <row r="25" spans="1:19" s="153" customFormat="1" ht="13.5" customHeight="1" x14ac:dyDescent="0.25">
      <c r="A25" s="304">
        <v>12</v>
      </c>
      <c r="B25" s="320">
        <v>32444</v>
      </c>
      <c r="C25" s="320">
        <v>15451</v>
      </c>
      <c r="D25" s="320">
        <v>16993</v>
      </c>
      <c r="E25" s="320"/>
      <c r="F25" s="322">
        <v>20825</v>
      </c>
      <c r="G25" s="322">
        <v>12480</v>
      </c>
      <c r="H25" s="322">
        <v>8345</v>
      </c>
      <c r="I25" s="156"/>
      <c r="J25" s="156"/>
      <c r="K25"/>
      <c r="L25"/>
      <c r="M25"/>
      <c r="N25"/>
      <c r="O25"/>
      <c r="P25"/>
      <c r="Q25"/>
      <c r="R25"/>
      <c r="S25"/>
    </row>
    <row r="26" spans="1:19" s="153" customFormat="1" ht="13.5" customHeight="1" x14ac:dyDescent="0.25">
      <c r="A26" s="304">
        <v>13</v>
      </c>
      <c r="B26" s="320">
        <v>29595</v>
      </c>
      <c r="C26" s="320">
        <v>14863</v>
      </c>
      <c r="D26" s="320">
        <v>14732</v>
      </c>
      <c r="E26" s="320"/>
      <c r="F26" s="322">
        <v>21222</v>
      </c>
      <c r="G26" s="322">
        <v>12495</v>
      </c>
      <c r="H26" s="322">
        <v>8727</v>
      </c>
      <c r="I26" s="156"/>
      <c r="J26" s="156"/>
      <c r="K26"/>
      <c r="L26"/>
      <c r="M26"/>
      <c r="N26"/>
      <c r="O26"/>
      <c r="P26"/>
      <c r="Q26"/>
      <c r="R26"/>
      <c r="S26"/>
    </row>
    <row r="27" spans="1:19" s="153" customFormat="1" ht="13.5" customHeight="1" x14ac:dyDescent="0.25">
      <c r="A27" s="304">
        <v>14</v>
      </c>
      <c r="B27" s="320">
        <v>29318</v>
      </c>
      <c r="C27" s="320">
        <v>14590</v>
      </c>
      <c r="D27" s="320">
        <v>14728</v>
      </c>
      <c r="E27" s="320"/>
      <c r="F27" s="322">
        <v>21617</v>
      </c>
      <c r="G27" s="322">
        <v>12590</v>
      </c>
      <c r="H27" s="322">
        <v>9027</v>
      </c>
      <c r="I27" s="156"/>
      <c r="J27" s="156"/>
      <c r="K27"/>
      <c r="L27"/>
      <c r="M27"/>
      <c r="N27"/>
      <c r="O27"/>
      <c r="P27"/>
      <c r="Q27"/>
      <c r="R27"/>
      <c r="S27"/>
    </row>
    <row r="28" spans="1:19" s="153" customFormat="1" ht="13.5" customHeight="1" x14ac:dyDescent="0.25">
      <c r="A28" s="304">
        <v>15</v>
      </c>
      <c r="B28" s="320">
        <v>28762</v>
      </c>
      <c r="C28" s="320">
        <v>15006</v>
      </c>
      <c r="D28" s="320">
        <v>13756</v>
      </c>
      <c r="E28" s="320"/>
      <c r="F28" s="322">
        <v>20630</v>
      </c>
      <c r="G28" s="322">
        <v>12158</v>
      </c>
      <c r="H28" s="322">
        <v>8472</v>
      </c>
      <c r="I28" s="156"/>
      <c r="J28" s="156"/>
      <c r="K28"/>
      <c r="L28"/>
      <c r="M28"/>
      <c r="N28"/>
      <c r="O28"/>
      <c r="P28"/>
      <c r="Q28"/>
      <c r="R28"/>
      <c r="S28"/>
    </row>
    <row r="29" spans="1:19" s="153" customFormat="1" ht="13.5" customHeight="1" x14ac:dyDescent="0.25">
      <c r="A29" s="304">
        <v>16</v>
      </c>
      <c r="B29" s="320">
        <v>25322</v>
      </c>
      <c r="C29" s="320">
        <v>13256</v>
      </c>
      <c r="D29" s="320">
        <v>12066</v>
      </c>
      <c r="E29" s="320"/>
      <c r="F29" s="322">
        <v>21004</v>
      </c>
      <c r="G29" s="322">
        <v>12262</v>
      </c>
      <c r="H29" s="322">
        <v>8742</v>
      </c>
      <c r="I29" s="156"/>
      <c r="J29" s="156"/>
      <c r="K29"/>
      <c r="L29"/>
      <c r="M29"/>
      <c r="N29"/>
      <c r="O29"/>
      <c r="P29"/>
      <c r="Q29"/>
      <c r="R29"/>
      <c r="S29"/>
    </row>
    <row r="30" spans="1:19" s="153" customFormat="1" ht="1.5" customHeight="1" x14ac:dyDescent="0.25">
      <c r="A30" s="304"/>
      <c r="B30" s="320"/>
      <c r="C30" s="320"/>
      <c r="D30" s="320"/>
      <c r="E30" s="320"/>
      <c r="F30" s="320"/>
      <c r="G30" s="320"/>
      <c r="H30" s="320"/>
      <c r="I30" s="156"/>
      <c r="J30" s="156"/>
      <c r="K30"/>
      <c r="L30"/>
      <c r="M30"/>
      <c r="N30"/>
      <c r="O30"/>
      <c r="P30"/>
      <c r="Q30"/>
      <c r="R30"/>
      <c r="S30"/>
    </row>
    <row r="31" spans="1:19" s="153" customFormat="1" ht="13.5" customHeight="1" x14ac:dyDescent="0.25">
      <c r="A31" s="296" t="s">
        <v>324</v>
      </c>
      <c r="B31" s="321">
        <f>SUM(B32:B39)</f>
        <v>191205</v>
      </c>
      <c r="C31" s="321">
        <f>SUM(C32:C39)</f>
        <v>105274</v>
      </c>
      <c r="D31" s="321">
        <f>SUM(D32:D39)</f>
        <v>85931</v>
      </c>
      <c r="E31" s="321"/>
      <c r="F31" s="321">
        <f>SUM(F32:F39)</f>
        <v>165166</v>
      </c>
      <c r="G31" s="321">
        <f>SUM(G32:G39)</f>
        <v>106365</v>
      </c>
      <c r="H31" s="321">
        <f>SUM(H32:H39)</f>
        <v>58801</v>
      </c>
      <c r="I31" s="156"/>
      <c r="J31" s="156"/>
      <c r="K31"/>
      <c r="L31"/>
      <c r="M31"/>
      <c r="N31"/>
      <c r="O31"/>
      <c r="P31"/>
      <c r="Q31"/>
      <c r="R31"/>
      <c r="S31"/>
    </row>
    <row r="32" spans="1:19" s="153" customFormat="1" ht="13.5" customHeight="1" x14ac:dyDescent="0.25">
      <c r="A32" s="304">
        <v>17</v>
      </c>
      <c r="B32" s="320">
        <v>26721</v>
      </c>
      <c r="C32" s="320">
        <v>13852</v>
      </c>
      <c r="D32" s="320">
        <v>12869</v>
      </c>
      <c r="E32" s="320"/>
      <c r="F32" s="322">
        <v>21357</v>
      </c>
      <c r="G32" s="322">
        <v>12851</v>
      </c>
      <c r="H32" s="322">
        <v>8506</v>
      </c>
      <c r="I32" s="156"/>
      <c r="J32" s="156"/>
      <c r="K32"/>
      <c r="L32"/>
      <c r="M32"/>
      <c r="N32"/>
      <c r="O32"/>
      <c r="P32"/>
      <c r="Q32"/>
      <c r="R32"/>
      <c r="S32"/>
    </row>
    <row r="33" spans="1:25" s="153" customFormat="1" ht="13.5" customHeight="1" x14ac:dyDescent="0.25">
      <c r="A33" s="304">
        <v>18</v>
      </c>
      <c r="B33" s="320">
        <v>26068</v>
      </c>
      <c r="C33" s="320">
        <v>13851</v>
      </c>
      <c r="D33" s="320">
        <v>12217</v>
      </c>
      <c r="E33" s="320"/>
      <c r="F33" s="322">
        <v>21101</v>
      </c>
      <c r="G33" s="322">
        <v>12993</v>
      </c>
      <c r="H33" s="322">
        <v>8108</v>
      </c>
      <c r="I33" s="156"/>
      <c r="J33" s="156"/>
      <c r="K33"/>
      <c r="L33"/>
      <c r="M33"/>
      <c r="N33"/>
      <c r="O33"/>
      <c r="P33"/>
      <c r="Q33"/>
      <c r="R33"/>
      <c r="S33"/>
    </row>
    <row r="34" spans="1:25" s="153" customFormat="1" ht="13.5" customHeight="1" x14ac:dyDescent="0.25">
      <c r="A34" s="304">
        <v>19</v>
      </c>
      <c r="B34" s="320">
        <v>23485</v>
      </c>
      <c r="C34" s="320">
        <v>13517</v>
      </c>
      <c r="D34" s="320">
        <v>9968</v>
      </c>
      <c r="E34" s="320"/>
      <c r="F34" s="322">
        <v>20371</v>
      </c>
      <c r="G34" s="322">
        <v>13027</v>
      </c>
      <c r="H34" s="322">
        <v>7344</v>
      </c>
      <c r="K34"/>
      <c r="L34"/>
      <c r="M34"/>
      <c r="N34"/>
      <c r="O34"/>
      <c r="P34"/>
      <c r="Q34"/>
      <c r="R34"/>
      <c r="S34"/>
    </row>
    <row r="35" spans="1:25" s="153" customFormat="1" ht="13.5" customHeight="1" x14ac:dyDescent="0.25">
      <c r="A35" s="304">
        <v>20</v>
      </c>
      <c r="B35" s="320">
        <v>27437</v>
      </c>
      <c r="C35" s="320">
        <v>14891</v>
      </c>
      <c r="D35" s="320">
        <v>12546</v>
      </c>
      <c r="E35" s="320"/>
      <c r="F35" s="322">
        <v>20142</v>
      </c>
      <c r="G35" s="322">
        <v>12988</v>
      </c>
      <c r="H35" s="322">
        <v>7154</v>
      </c>
      <c r="K35"/>
      <c r="L35"/>
      <c r="M35"/>
      <c r="N35"/>
      <c r="O35"/>
      <c r="P35"/>
      <c r="Q35"/>
      <c r="R35"/>
      <c r="S35"/>
    </row>
    <row r="36" spans="1:25" s="153" customFormat="1" ht="13.5" customHeight="1" x14ac:dyDescent="0.25">
      <c r="A36" s="304">
        <v>21</v>
      </c>
      <c r="B36" s="320">
        <v>19546</v>
      </c>
      <c r="C36" s="320">
        <v>11218</v>
      </c>
      <c r="D36" s="320">
        <v>8328</v>
      </c>
      <c r="E36" s="320"/>
      <c r="F36" s="322">
        <v>20542</v>
      </c>
      <c r="G36" s="322">
        <v>13462</v>
      </c>
      <c r="H36" s="322">
        <v>7080</v>
      </c>
      <c r="K36"/>
      <c r="L36"/>
      <c r="M36"/>
      <c r="N36"/>
      <c r="O36"/>
      <c r="P36"/>
      <c r="Q36"/>
      <c r="R36"/>
      <c r="S36"/>
    </row>
    <row r="37" spans="1:25" s="153" customFormat="1" ht="13.5" customHeight="1" x14ac:dyDescent="0.25">
      <c r="A37" s="304">
        <v>22</v>
      </c>
      <c r="B37" s="320">
        <v>23851</v>
      </c>
      <c r="C37" s="320">
        <v>13025</v>
      </c>
      <c r="D37" s="320">
        <v>10826</v>
      </c>
      <c r="E37" s="320"/>
      <c r="F37" s="322">
        <v>20969</v>
      </c>
      <c r="G37" s="322">
        <v>13711</v>
      </c>
      <c r="H37" s="322">
        <v>7258</v>
      </c>
      <c r="K37"/>
      <c r="L37"/>
      <c r="M37"/>
      <c r="N37"/>
      <c r="O37"/>
      <c r="P37"/>
      <c r="Q37"/>
      <c r="R37"/>
      <c r="S37"/>
    </row>
    <row r="38" spans="1:25" s="153" customFormat="1" ht="13.5" customHeight="1" x14ac:dyDescent="0.25">
      <c r="A38" s="304">
        <v>23</v>
      </c>
      <c r="B38" s="320">
        <v>21942</v>
      </c>
      <c r="C38" s="320">
        <v>12494</v>
      </c>
      <c r="D38" s="320">
        <v>9448</v>
      </c>
      <c r="E38" s="320"/>
      <c r="F38" s="322">
        <v>20965</v>
      </c>
      <c r="G38" s="322">
        <v>13994</v>
      </c>
      <c r="H38" s="322">
        <v>6971</v>
      </c>
      <c r="K38" s="171"/>
      <c r="L38" s="171"/>
      <c r="M38" s="171"/>
      <c r="N38" s="171"/>
      <c r="O38" s="171"/>
      <c r="P38" s="171"/>
      <c r="Q38" s="171"/>
      <c r="R38" s="171"/>
      <c r="S38" s="171"/>
    </row>
    <row r="39" spans="1:25" s="153" customFormat="1" ht="13.5" customHeight="1" x14ac:dyDescent="0.25">
      <c r="A39" s="304">
        <v>24</v>
      </c>
      <c r="B39" s="320">
        <v>22155</v>
      </c>
      <c r="C39" s="320">
        <v>12426</v>
      </c>
      <c r="D39" s="320">
        <v>9729</v>
      </c>
      <c r="E39" s="320"/>
      <c r="F39" s="322">
        <v>19719</v>
      </c>
      <c r="G39" s="322">
        <v>13339</v>
      </c>
      <c r="H39" s="322">
        <v>6380</v>
      </c>
      <c r="K39" s="171"/>
      <c r="L39" s="171"/>
      <c r="M39" s="171"/>
      <c r="N39" s="171"/>
      <c r="O39" s="171"/>
      <c r="P39" s="171"/>
      <c r="Q39" s="171"/>
      <c r="R39" s="171"/>
      <c r="S39" s="171"/>
    </row>
    <row r="40" spans="1:25" s="153" customFormat="1" ht="5.0999999999999996" customHeight="1" x14ac:dyDescent="0.2">
      <c r="A40" s="168"/>
      <c r="B40" s="169"/>
      <c r="C40" s="170"/>
      <c r="D40" s="170"/>
      <c r="E40" s="170"/>
      <c r="F40" s="170"/>
      <c r="G40" s="170"/>
      <c r="H40" s="170"/>
      <c r="K40" s="171"/>
      <c r="L40" s="171"/>
      <c r="M40" s="171"/>
      <c r="N40" s="171"/>
      <c r="O40" s="171"/>
      <c r="P40" s="171"/>
      <c r="Q40" s="171"/>
      <c r="R40" s="171"/>
      <c r="S40" s="195"/>
    </row>
    <row r="41" spans="1:25" s="157" customFormat="1" ht="11.1" customHeight="1" x14ac:dyDescent="0.2">
      <c r="A41" s="227" t="s">
        <v>329</v>
      </c>
      <c r="B41" s="194"/>
      <c r="C41" s="194"/>
      <c r="D41" s="194"/>
      <c r="E41" s="194"/>
      <c r="F41" s="194"/>
      <c r="G41" s="194"/>
      <c r="K41" s="196"/>
      <c r="L41" s="171" t="s">
        <v>4</v>
      </c>
      <c r="M41" s="171" t="s">
        <v>8</v>
      </c>
      <c r="N41" s="171" t="s">
        <v>9</v>
      </c>
      <c r="O41" s="171"/>
      <c r="P41" s="171" t="s">
        <v>4</v>
      </c>
      <c r="Q41" s="171" t="s">
        <v>8</v>
      </c>
      <c r="R41" s="171" t="s">
        <v>9</v>
      </c>
      <c r="S41" s="196"/>
    </row>
    <row r="42" spans="1:25" s="153" customFormat="1" ht="15.75" customHeight="1" x14ac:dyDescent="0.2">
      <c r="A42" s="4"/>
      <c r="B42" s="4"/>
      <c r="C42" s="4"/>
      <c r="D42" s="4"/>
      <c r="E42" s="4"/>
      <c r="F42" s="4"/>
      <c r="G42" s="4"/>
      <c r="K42" s="171" t="s">
        <v>120</v>
      </c>
      <c r="L42" s="171">
        <v>1268441</v>
      </c>
      <c r="M42" s="171">
        <v>629891</v>
      </c>
      <c r="N42" s="171">
        <v>638550</v>
      </c>
      <c r="O42" s="171"/>
      <c r="P42" s="171">
        <v>1172697</v>
      </c>
      <c r="Q42" s="171">
        <v>630648</v>
      </c>
      <c r="R42" s="171">
        <v>542049</v>
      </c>
      <c r="S42" s="195"/>
    </row>
    <row r="43" spans="1:25" s="153" customFormat="1" x14ac:dyDescent="0.2">
      <c r="A43" s="587"/>
      <c r="B43" s="588"/>
      <c r="C43" s="588"/>
      <c r="D43" s="588"/>
      <c r="E43" s="588"/>
      <c r="F43" s="588"/>
      <c r="G43" s="588"/>
      <c r="K43" s="171" t="s">
        <v>326</v>
      </c>
      <c r="L43" s="171">
        <v>580024</v>
      </c>
      <c r="M43" s="197">
        <v>295404</v>
      </c>
      <c r="N43" s="197">
        <v>284620</v>
      </c>
      <c r="O43" s="197"/>
      <c r="P43" s="197">
        <f>F9</f>
        <v>448109</v>
      </c>
      <c r="Q43" s="197">
        <f>G9</f>
        <v>279070</v>
      </c>
      <c r="R43" s="197">
        <f>H9</f>
        <v>169039</v>
      </c>
      <c r="S43" s="195"/>
    </row>
    <row r="44" spans="1:25" s="153" customFormat="1" ht="13.5" x14ac:dyDescent="0.2">
      <c r="A44" s="589"/>
      <c r="B44" s="589"/>
      <c r="C44" s="589"/>
      <c r="D44" s="589"/>
      <c r="E44" s="589"/>
      <c r="F44" s="589"/>
      <c r="G44" s="589"/>
      <c r="K44" s="195"/>
      <c r="L44" s="195"/>
      <c r="M44" s="195"/>
      <c r="N44" s="195"/>
      <c r="O44" s="195"/>
      <c r="P44" s="195"/>
      <c r="Q44" s="195"/>
      <c r="R44" s="195"/>
      <c r="S44" s="198"/>
      <c r="T44" s="187"/>
      <c r="U44" s="187"/>
      <c r="V44" s="187"/>
      <c r="W44" s="159"/>
      <c r="X44" s="160"/>
      <c r="Y44" s="161"/>
    </row>
    <row r="45" spans="1:25" s="153" customFormat="1" x14ac:dyDescent="0.2">
      <c r="A45" s="4"/>
      <c r="B45" s="4"/>
      <c r="C45" s="4"/>
      <c r="D45" s="4"/>
      <c r="E45" s="4"/>
      <c r="F45" s="4"/>
      <c r="G45" s="4"/>
      <c r="K45" s="195"/>
      <c r="L45" s="195"/>
      <c r="M45" s="195"/>
      <c r="N45" s="195"/>
      <c r="O45" s="195"/>
      <c r="P45" s="195"/>
      <c r="Q45" s="195"/>
      <c r="R45" s="195"/>
      <c r="S45" s="195"/>
    </row>
    <row r="46" spans="1:25" s="153" customFormat="1" x14ac:dyDescent="0.2">
      <c r="A46" s="4"/>
      <c r="B46" s="4"/>
      <c r="C46" s="4"/>
      <c r="D46" s="4"/>
      <c r="E46" s="4"/>
      <c r="F46" s="4"/>
      <c r="G46" s="4"/>
      <c r="K46" s="195"/>
      <c r="L46" s="195"/>
      <c r="M46" s="195"/>
      <c r="N46" s="195"/>
      <c r="O46" s="195"/>
      <c r="P46" s="195"/>
      <c r="Q46" s="195"/>
      <c r="R46" s="195"/>
      <c r="S46" s="199"/>
      <c r="T46" s="162"/>
      <c r="U46" s="162"/>
      <c r="V46" s="162"/>
      <c r="W46" s="162"/>
      <c r="X46" s="162"/>
      <c r="Y46" s="162"/>
    </row>
    <row r="47" spans="1:25" s="153" customFormat="1" x14ac:dyDescent="0.2">
      <c r="A47" s="4"/>
      <c r="B47" s="4"/>
      <c r="C47" s="4"/>
      <c r="D47" s="4"/>
      <c r="E47" s="4"/>
      <c r="F47" s="4"/>
      <c r="G47" s="4"/>
      <c r="K47" s="195"/>
      <c r="L47" s="195"/>
      <c r="M47" s="195"/>
      <c r="N47" s="195"/>
      <c r="O47" s="195"/>
      <c r="P47" s="195"/>
      <c r="Q47" s="195"/>
      <c r="R47" s="195"/>
      <c r="S47" s="195"/>
    </row>
    <row r="48" spans="1:25" s="153" customFormat="1" x14ac:dyDescent="0.2">
      <c r="A48" s="4"/>
      <c r="B48" s="4"/>
      <c r="C48" s="4"/>
      <c r="D48" s="4"/>
      <c r="E48" s="4"/>
      <c r="F48" s="4"/>
      <c r="G48" s="4"/>
    </row>
    <row r="49" spans="1:7" s="153" customFormat="1" x14ac:dyDescent="0.2">
      <c r="A49" s="4"/>
      <c r="B49" s="4"/>
      <c r="C49" s="4"/>
      <c r="D49" s="4"/>
      <c r="E49" s="4"/>
      <c r="F49" s="4"/>
      <c r="G49" s="4"/>
    </row>
    <row r="50" spans="1:7" s="153" customFormat="1" x14ac:dyDescent="0.2">
      <c r="A50" s="4"/>
      <c r="B50" s="4"/>
      <c r="C50" s="4"/>
      <c r="D50" s="4"/>
      <c r="E50" s="4"/>
      <c r="F50" s="4"/>
      <c r="G50" s="4"/>
    </row>
    <row r="51" spans="1:7" s="153" customFormat="1" x14ac:dyDescent="0.2">
      <c r="A51" s="4"/>
      <c r="B51" s="4"/>
      <c r="C51" s="4"/>
      <c r="D51" s="4"/>
      <c r="E51" s="4"/>
      <c r="F51" s="4"/>
      <c r="G51" s="4"/>
    </row>
    <row r="52" spans="1:7" s="153" customFormat="1" x14ac:dyDescent="0.2">
      <c r="A52" s="4"/>
      <c r="B52" s="4"/>
      <c r="C52" s="4"/>
      <c r="D52" s="4"/>
      <c r="E52" s="4"/>
      <c r="F52" s="4"/>
      <c r="G52" s="4"/>
    </row>
    <row r="53" spans="1:7" s="153" customFormat="1" x14ac:dyDescent="0.2">
      <c r="A53" s="4"/>
      <c r="B53" s="4"/>
      <c r="C53" s="4"/>
      <c r="D53" s="4"/>
      <c r="E53" s="4"/>
      <c r="F53" s="4"/>
      <c r="G53" s="4"/>
    </row>
    <row r="54" spans="1:7" s="153" customFormat="1" x14ac:dyDescent="0.2">
      <c r="A54" s="4"/>
      <c r="B54" s="4"/>
      <c r="C54" s="4"/>
      <c r="D54" s="4"/>
      <c r="E54" s="4"/>
      <c r="F54" s="4"/>
      <c r="G54" s="4"/>
    </row>
    <row r="55" spans="1:7" s="153" customFormat="1" x14ac:dyDescent="0.2">
      <c r="A55" s="4"/>
      <c r="B55" s="4"/>
      <c r="C55" s="4"/>
      <c r="D55" s="4"/>
      <c r="E55" s="4"/>
      <c r="F55" s="4"/>
      <c r="G55" s="4"/>
    </row>
    <row r="56" spans="1:7" s="153" customFormat="1" x14ac:dyDescent="0.2">
      <c r="A56" s="4"/>
      <c r="B56" s="4"/>
      <c r="C56" s="4"/>
      <c r="D56" s="4"/>
      <c r="E56" s="4"/>
      <c r="F56" s="4"/>
      <c r="G56" s="4"/>
    </row>
    <row r="57" spans="1:7" s="153" customFormat="1" x14ac:dyDescent="0.2">
      <c r="A57" s="4"/>
      <c r="B57" s="4"/>
      <c r="C57" s="4"/>
      <c r="D57" s="4"/>
      <c r="E57" s="4"/>
      <c r="F57" s="4"/>
      <c r="G57" s="4"/>
    </row>
    <row r="58" spans="1:7" s="153" customFormat="1" x14ac:dyDescent="0.2">
      <c r="A58" s="4"/>
      <c r="B58" s="4"/>
      <c r="C58" s="4"/>
      <c r="D58" s="4"/>
      <c r="E58" s="4"/>
      <c r="F58" s="4"/>
      <c r="G58" s="4"/>
    </row>
    <row r="59" spans="1:7" s="153" customFormat="1" x14ac:dyDescent="0.2">
      <c r="A59" s="4"/>
      <c r="B59" s="4"/>
      <c r="C59" s="4"/>
      <c r="D59" s="4"/>
      <c r="E59" s="4"/>
      <c r="F59" s="4"/>
      <c r="G59" s="4"/>
    </row>
    <row r="60" spans="1:7" s="153" customFormat="1" x14ac:dyDescent="0.2">
      <c r="A60" s="4"/>
      <c r="B60" s="4"/>
      <c r="C60" s="4"/>
      <c r="D60" s="4"/>
      <c r="E60" s="4"/>
      <c r="F60" s="4"/>
      <c r="G60" s="4"/>
    </row>
    <row r="61" spans="1:7" s="153" customFormat="1" x14ac:dyDescent="0.2">
      <c r="A61" s="4"/>
      <c r="B61" s="4"/>
      <c r="C61" s="4"/>
      <c r="D61" s="4"/>
      <c r="E61" s="4"/>
      <c r="F61" s="4"/>
      <c r="G61" s="4"/>
    </row>
    <row r="62" spans="1:7" s="153" customFormat="1" x14ac:dyDescent="0.2">
      <c r="A62" s="4"/>
      <c r="B62" s="4"/>
      <c r="C62" s="4"/>
      <c r="D62" s="4"/>
      <c r="E62" s="4"/>
      <c r="F62" s="4"/>
      <c r="G62" s="4"/>
    </row>
    <row r="63" spans="1:7" s="153" customFormat="1" x14ac:dyDescent="0.2">
      <c r="A63" s="4"/>
      <c r="B63" s="4"/>
      <c r="C63" s="4"/>
      <c r="D63" s="4"/>
      <c r="E63" s="4"/>
      <c r="F63" s="4"/>
      <c r="G63" s="4"/>
    </row>
    <row r="64" spans="1:7" s="153" customFormat="1" x14ac:dyDescent="0.2"/>
    <row r="65" s="153" customFormat="1" x14ac:dyDescent="0.2"/>
    <row r="66" s="153" customFormat="1" x14ac:dyDescent="0.2"/>
  </sheetData>
  <mergeCells count="6">
    <mergeCell ref="A1:H1"/>
    <mergeCell ref="A43:G43"/>
    <mergeCell ref="A44:G44"/>
    <mergeCell ref="B4:D4"/>
    <mergeCell ref="F4:H4"/>
    <mergeCell ref="A4:A5"/>
  </mergeCells>
  <pageMargins left="0.78740157480314965" right="0.78740157480314965" top="0.98425196850393704" bottom="0.98425196850393704" header="0.31496062992125984" footer="0"/>
  <pageSetup paperSize="9" orientation="portrait" r:id="rId1"/>
  <headerFooter alignWithMargins="0"/>
  <ignoredErrors>
    <ignoredError sqref="A24" twoDigitTextYear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showGridLines="0" zoomScaleNormal="100" zoomScaleSheetLayoutView="100" workbookViewId="0">
      <selection activeCell="K33" sqref="K33"/>
    </sheetView>
  </sheetViews>
  <sheetFormatPr baseColWidth="10" defaultColWidth="11.42578125" defaultRowHeight="12.75" x14ac:dyDescent="0.2"/>
  <cols>
    <col min="1" max="1" width="16.7109375" style="153" customWidth="1"/>
    <col min="2" max="4" width="10.7109375" style="153" customWidth="1"/>
    <col min="5" max="5" width="4.28515625" style="153" customWidth="1"/>
    <col min="6" max="6" width="9.7109375" style="153" customWidth="1"/>
    <col min="7" max="8" width="10.7109375" style="153" customWidth="1"/>
    <col min="9" max="10" width="11.42578125" style="153"/>
    <col min="11" max="11" width="7.5703125" style="153" customWidth="1"/>
    <col min="12" max="14" width="11.42578125" style="153"/>
    <col min="15" max="15" width="1.42578125" style="153" customWidth="1"/>
    <col min="16" max="16384" width="11.42578125" style="153"/>
  </cols>
  <sheetData>
    <row r="1" spans="1:18" ht="14.1" customHeight="1" x14ac:dyDescent="0.2">
      <c r="A1" s="589" t="s">
        <v>334</v>
      </c>
      <c r="B1" s="589"/>
      <c r="C1" s="589"/>
      <c r="D1" s="589"/>
      <c r="E1" s="589"/>
      <c r="F1" s="589"/>
      <c r="G1" s="589"/>
      <c r="H1" s="589"/>
    </row>
    <row r="2" spans="1:18" ht="5.0999999999999996" customHeight="1" x14ac:dyDescent="0.2">
      <c r="A2" s="4"/>
      <c r="B2" s="4"/>
      <c r="C2" s="4"/>
      <c r="D2" s="4"/>
      <c r="E2" s="4"/>
      <c r="F2" s="4"/>
      <c r="G2" s="4"/>
      <c r="I2" s="154"/>
    </row>
    <row r="3" spans="1:18" ht="10.5" customHeight="1" x14ac:dyDescent="0.2">
      <c r="A3" s="590" t="s">
        <v>138</v>
      </c>
      <c r="B3" s="557">
        <v>2007</v>
      </c>
      <c r="C3" s="557"/>
      <c r="D3" s="557"/>
      <c r="E3" s="226"/>
      <c r="F3" s="557">
        <v>2017</v>
      </c>
      <c r="G3" s="557"/>
      <c r="H3" s="557"/>
    </row>
    <row r="4" spans="1:18" ht="11.65" customHeight="1" x14ac:dyDescent="0.2">
      <c r="A4" s="591"/>
      <c r="B4" s="224" t="s">
        <v>4</v>
      </c>
      <c r="C4" s="149" t="s">
        <v>178</v>
      </c>
      <c r="D4" s="149" t="s">
        <v>179</v>
      </c>
      <c r="E4" s="149"/>
      <c r="F4" s="224" t="s">
        <v>4</v>
      </c>
      <c r="G4" s="149" t="s">
        <v>178</v>
      </c>
      <c r="H4" s="149" t="s">
        <v>179</v>
      </c>
    </row>
    <row r="5" spans="1:18" ht="5.0999999999999996" customHeight="1" x14ac:dyDescent="0.2">
      <c r="A5" s="231"/>
      <c r="B5" s="4"/>
      <c r="C5" s="4"/>
      <c r="D5" s="4"/>
      <c r="E5" s="4"/>
      <c r="F5" s="4"/>
      <c r="G5" s="4"/>
      <c r="H5" s="4"/>
    </row>
    <row r="6" spans="1:18" ht="20.25" customHeight="1" x14ac:dyDescent="0.25">
      <c r="A6" s="297" t="s">
        <v>565</v>
      </c>
      <c r="B6" s="172">
        <f>SUM(C6:D6)</f>
        <v>1268441</v>
      </c>
      <c r="C6" s="172">
        <v>633332</v>
      </c>
      <c r="D6" s="172">
        <v>635109</v>
      </c>
      <c r="E6" s="172"/>
      <c r="F6" s="172">
        <f>SUM(G6:H6)</f>
        <v>1172697</v>
      </c>
      <c r="G6" s="172">
        <v>578383</v>
      </c>
      <c r="H6" s="172">
        <v>594314</v>
      </c>
      <c r="K6" s="158"/>
      <c r="L6" s="158"/>
      <c r="M6" s="158"/>
      <c r="N6" s="158"/>
      <c r="O6" s="159"/>
      <c r="P6" s="160"/>
      <c r="Q6" s="161"/>
    </row>
    <row r="7" spans="1:18" ht="3" customHeight="1" x14ac:dyDescent="0.25">
      <c r="A7" s="304"/>
      <c r="B7" s="173"/>
      <c r="C7" s="173"/>
      <c r="D7" s="173"/>
      <c r="E7" s="173"/>
      <c r="F7" s="173"/>
      <c r="G7" s="173"/>
      <c r="H7" s="173"/>
    </row>
    <row r="8" spans="1:18" ht="22.5" customHeight="1" x14ac:dyDescent="0.25">
      <c r="A8" s="297" t="s">
        <v>326</v>
      </c>
      <c r="B8" s="172">
        <f>SUM(C8:D8)</f>
        <v>580024</v>
      </c>
      <c r="C8" s="172">
        <v>294598</v>
      </c>
      <c r="D8" s="172">
        <v>285426</v>
      </c>
      <c r="E8" s="172"/>
      <c r="F8" s="172">
        <f>SUM(G8:H8)</f>
        <v>448109</v>
      </c>
      <c r="G8" s="172">
        <v>225581</v>
      </c>
      <c r="H8" s="172">
        <v>222528</v>
      </c>
      <c r="I8" s="155"/>
      <c r="J8" s="155"/>
      <c r="K8" s="162"/>
      <c r="L8" s="162"/>
      <c r="M8" s="162"/>
      <c r="N8" s="162"/>
      <c r="O8" s="162"/>
      <c r="P8" s="162"/>
      <c r="Q8" s="162"/>
    </row>
    <row r="9" spans="1:18" ht="6.75" customHeight="1" x14ac:dyDescent="0.25">
      <c r="A9" s="296"/>
      <c r="B9" s="173"/>
      <c r="C9" s="173"/>
      <c r="D9" s="173"/>
      <c r="E9" s="173"/>
      <c r="F9" s="173"/>
      <c r="G9" s="173"/>
      <c r="H9" s="173"/>
    </row>
    <row r="10" spans="1:18" ht="11.65" customHeight="1" x14ac:dyDescent="0.25">
      <c r="A10" s="296" t="s">
        <v>331</v>
      </c>
      <c r="B10" s="172">
        <f>SUM(B11:B13)</f>
        <v>77788</v>
      </c>
      <c r="C10" s="172">
        <f>SUM(C11:C13)</f>
        <v>39459</v>
      </c>
      <c r="D10" s="172">
        <f>SUM(D11:D13)</f>
        <v>38329</v>
      </c>
      <c r="E10" s="172"/>
      <c r="F10" s="172">
        <f>SUM(F11:F13)</f>
        <v>56912</v>
      </c>
      <c r="G10" s="172">
        <f>SUM(G11:G13)</f>
        <v>28936</v>
      </c>
      <c r="H10" s="172">
        <f>SUM(H11:H13)</f>
        <v>27976</v>
      </c>
      <c r="J10" s="285"/>
      <c r="K10" s="286"/>
      <c r="L10" s="286"/>
      <c r="M10" s="286"/>
      <c r="N10" s="286"/>
      <c r="O10" s="286"/>
      <c r="P10" s="286"/>
      <c r="Q10" s="286"/>
      <c r="R10" s="255"/>
    </row>
    <row r="11" spans="1:18" ht="11.65" customHeight="1" x14ac:dyDescent="0.25">
      <c r="A11" s="304">
        <v>3</v>
      </c>
      <c r="B11" s="173">
        <v>25592</v>
      </c>
      <c r="C11" s="173">
        <v>12857</v>
      </c>
      <c r="D11" s="173">
        <v>12735</v>
      </c>
      <c r="E11" s="173"/>
      <c r="F11" s="174">
        <v>18821</v>
      </c>
      <c r="G11" s="174">
        <v>9534</v>
      </c>
      <c r="H11" s="174">
        <v>9287</v>
      </c>
      <c r="I11" s="156"/>
      <c r="J11" s="287"/>
      <c r="K11" s="128"/>
      <c r="L11" s="128"/>
      <c r="M11" s="128"/>
      <c r="N11" s="128"/>
      <c r="O11" s="130"/>
      <c r="P11" s="131"/>
      <c r="Q11" s="132"/>
      <c r="R11" s="255"/>
    </row>
    <row r="12" spans="1:18" ht="11.65" customHeight="1" x14ac:dyDescent="0.25">
      <c r="A12" s="304">
        <v>4</v>
      </c>
      <c r="B12" s="173">
        <v>26841</v>
      </c>
      <c r="C12" s="173">
        <v>13652</v>
      </c>
      <c r="D12" s="173">
        <v>13189</v>
      </c>
      <c r="E12" s="173"/>
      <c r="F12" s="174">
        <v>19872</v>
      </c>
      <c r="G12" s="174">
        <v>9988</v>
      </c>
      <c r="H12" s="174">
        <v>9884</v>
      </c>
      <c r="I12" s="156"/>
      <c r="J12" s="287"/>
      <c r="K12" s="128"/>
      <c r="L12" s="128"/>
      <c r="M12" s="128"/>
      <c r="N12" s="128"/>
      <c r="O12" s="130"/>
      <c r="P12" s="131"/>
      <c r="Q12" s="132"/>
      <c r="R12" s="255"/>
    </row>
    <row r="13" spans="1:18" ht="11.65" customHeight="1" x14ac:dyDescent="0.25">
      <c r="A13" s="304">
        <v>5</v>
      </c>
      <c r="B13" s="173">
        <v>25355</v>
      </c>
      <c r="C13" s="173">
        <v>12950</v>
      </c>
      <c r="D13" s="173">
        <v>12405</v>
      </c>
      <c r="E13" s="173"/>
      <c r="F13" s="174">
        <v>18219</v>
      </c>
      <c r="G13" s="174">
        <v>9414</v>
      </c>
      <c r="H13" s="174">
        <v>8805</v>
      </c>
      <c r="I13" s="156"/>
      <c r="J13" s="287"/>
      <c r="K13" s="128"/>
      <c r="L13" s="128"/>
      <c r="M13" s="128"/>
      <c r="N13" s="128"/>
      <c r="O13" s="130"/>
      <c r="P13" s="131"/>
      <c r="Q13" s="132"/>
      <c r="R13" s="255"/>
    </row>
    <row r="14" spans="1:18" ht="6.75" customHeight="1" x14ac:dyDescent="0.25">
      <c r="A14" s="304"/>
      <c r="B14" s="173"/>
      <c r="C14" s="173"/>
      <c r="D14" s="173"/>
      <c r="E14" s="173"/>
      <c r="F14" s="173"/>
      <c r="G14" s="173"/>
      <c r="H14" s="173"/>
      <c r="I14" s="156"/>
      <c r="J14" s="287"/>
      <c r="K14" s="255"/>
      <c r="L14" s="255"/>
      <c r="M14" s="255"/>
      <c r="N14" s="255"/>
      <c r="O14" s="255"/>
      <c r="P14" s="255"/>
      <c r="Q14" s="255"/>
      <c r="R14" s="255"/>
    </row>
    <row r="15" spans="1:18" ht="11.65" customHeight="1" x14ac:dyDescent="0.25">
      <c r="A15" s="296" t="s">
        <v>332</v>
      </c>
      <c r="B15" s="172">
        <f>SUM(B16:B21)</f>
        <v>165590</v>
      </c>
      <c r="C15" s="172">
        <f>SUM(C16:C21)</f>
        <v>84578</v>
      </c>
      <c r="D15" s="172">
        <f>SUM(D16:D21)</f>
        <v>81012</v>
      </c>
      <c r="E15" s="172"/>
      <c r="F15" s="172">
        <f>SUM(F16:F21)</f>
        <v>120733</v>
      </c>
      <c r="G15" s="172">
        <f>SUM(G16:G21)</f>
        <v>61782</v>
      </c>
      <c r="H15" s="172">
        <f>SUM(H16:H21)</f>
        <v>58951</v>
      </c>
      <c r="I15" s="156"/>
      <c r="J15" s="380"/>
      <c r="K15" s="381"/>
      <c r="L15" s="381"/>
      <c r="M15" s="286"/>
      <c r="N15" s="286"/>
      <c r="O15" s="286"/>
      <c r="P15" s="286"/>
      <c r="Q15" s="286"/>
      <c r="R15" s="255"/>
    </row>
    <row r="16" spans="1:18" ht="11.65" customHeight="1" x14ac:dyDescent="0.25">
      <c r="A16" s="304">
        <v>6</v>
      </c>
      <c r="B16" s="173">
        <v>24856</v>
      </c>
      <c r="C16" s="173">
        <v>12532</v>
      </c>
      <c r="D16" s="173">
        <v>12324</v>
      </c>
      <c r="E16" s="173"/>
      <c r="F16" s="174">
        <v>19282</v>
      </c>
      <c r="G16" s="174">
        <v>9889</v>
      </c>
      <c r="H16" s="174">
        <v>9393</v>
      </c>
      <c r="I16" s="156"/>
      <c r="J16" s="373"/>
      <c r="K16" s="373"/>
      <c r="L16" s="382"/>
      <c r="M16" s="128"/>
      <c r="N16" s="128"/>
      <c r="O16" s="130"/>
      <c r="P16" s="131"/>
      <c r="Q16" s="132"/>
      <c r="R16" s="255"/>
    </row>
    <row r="17" spans="1:18" ht="11.65" customHeight="1" x14ac:dyDescent="0.25">
      <c r="A17" s="304">
        <v>7</v>
      </c>
      <c r="B17" s="173">
        <v>27814</v>
      </c>
      <c r="C17" s="173">
        <v>14204</v>
      </c>
      <c r="D17" s="173">
        <v>13610</v>
      </c>
      <c r="E17" s="173"/>
      <c r="F17" s="174">
        <v>20224</v>
      </c>
      <c r="G17" s="174">
        <v>10442</v>
      </c>
      <c r="H17" s="174">
        <v>9782</v>
      </c>
      <c r="I17" s="156"/>
      <c r="J17" s="287"/>
      <c r="K17" s="128"/>
      <c r="L17" s="128"/>
      <c r="M17" s="128"/>
      <c r="N17" s="128"/>
      <c r="O17" s="130"/>
      <c r="P17" s="131"/>
      <c r="Q17" s="132"/>
      <c r="R17" s="255"/>
    </row>
    <row r="18" spans="1:18" ht="11.65" customHeight="1" x14ac:dyDescent="0.25">
      <c r="A18" s="304">
        <v>8</v>
      </c>
      <c r="B18" s="173">
        <v>28618</v>
      </c>
      <c r="C18" s="173">
        <v>14495</v>
      </c>
      <c r="D18" s="173">
        <v>14123</v>
      </c>
      <c r="E18" s="173"/>
      <c r="F18" s="174">
        <v>20128</v>
      </c>
      <c r="G18" s="174">
        <v>10304</v>
      </c>
      <c r="H18" s="174">
        <v>9824</v>
      </c>
      <c r="I18" s="156"/>
      <c r="J18" s="287"/>
      <c r="K18" s="128"/>
      <c r="L18" s="128"/>
      <c r="M18" s="128"/>
      <c r="N18" s="128"/>
      <c r="O18" s="130"/>
      <c r="P18" s="131"/>
      <c r="Q18" s="132"/>
      <c r="R18" s="255"/>
    </row>
    <row r="19" spans="1:18" ht="11.65" customHeight="1" x14ac:dyDescent="0.25">
      <c r="A19" s="304">
        <v>9</v>
      </c>
      <c r="B19" s="173">
        <v>27205</v>
      </c>
      <c r="C19" s="173">
        <v>13767</v>
      </c>
      <c r="D19" s="173">
        <v>13438</v>
      </c>
      <c r="E19" s="173"/>
      <c r="F19" s="174">
        <v>19947</v>
      </c>
      <c r="G19" s="174">
        <v>10242</v>
      </c>
      <c r="H19" s="174">
        <v>9705</v>
      </c>
      <c r="I19" s="156"/>
      <c r="J19" s="287"/>
      <c r="K19" s="128"/>
      <c r="L19" s="128"/>
      <c r="M19" s="128"/>
      <c r="N19" s="128"/>
      <c r="O19" s="130"/>
      <c r="P19" s="131"/>
      <c r="Q19" s="132"/>
      <c r="R19" s="255"/>
    </row>
    <row r="20" spans="1:18" ht="11.65" customHeight="1" x14ac:dyDescent="0.25">
      <c r="A20" s="304">
        <v>10</v>
      </c>
      <c r="B20" s="173">
        <v>29763</v>
      </c>
      <c r="C20" s="173">
        <v>15463</v>
      </c>
      <c r="D20" s="173">
        <v>14300</v>
      </c>
      <c r="E20" s="173"/>
      <c r="F20" s="174">
        <v>20010</v>
      </c>
      <c r="G20" s="174">
        <v>10140</v>
      </c>
      <c r="H20" s="174">
        <v>9870</v>
      </c>
      <c r="I20" s="156"/>
      <c r="J20" s="287"/>
      <c r="K20" s="128"/>
      <c r="L20" s="128"/>
      <c r="M20" s="128"/>
      <c r="N20" s="128"/>
      <c r="O20" s="130"/>
      <c r="P20" s="131"/>
      <c r="Q20" s="132"/>
      <c r="R20" s="255"/>
    </row>
    <row r="21" spans="1:18" ht="11.65" customHeight="1" x14ac:dyDescent="0.25">
      <c r="A21" s="304">
        <v>11</v>
      </c>
      <c r="B21" s="173">
        <v>27334</v>
      </c>
      <c r="C21" s="173">
        <v>14117</v>
      </c>
      <c r="D21" s="173">
        <v>13217</v>
      </c>
      <c r="E21" s="173"/>
      <c r="F21" s="174">
        <v>21142</v>
      </c>
      <c r="G21" s="174">
        <v>10765</v>
      </c>
      <c r="H21" s="174">
        <v>10377</v>
      </c>
      <c r="I21" s="156"/>
      <c r="J21" s="287"/>
      <c r="K21" s="128"/>
      <c r="L21" s="128"/>
      <c r="M21" s="128"/>
      <c r="N21" s="128"/>
      <c r="O21" s="130"/>
      <c r="P21" s="131"/>
      <c r="Q21" s="132"/>
      <c r="R21" s="255"/>
    </row>
    <row r="22" spans="1:18" ht="6.75" customHeight="1" x14ac:dyDescent="0.25">
      <c r="A22" s="304"/>
      <c r="B22" s="173"/>
      <c r="C22" s="173"/>
      <c r="D22" s="173"/>
      <c r="E22" s="173"/>
      <c r="F22" s="173"/>
      <c r="G22" s="173"/>
      <c r="H22" s="173"/>
      <c r="I22" s="156"/>
      <c r="J22" s="287"/>
      <c r="K22" s="255"/>
      <c r="L22" s="255"/>
      <c r="M22" s="255"/>
      <c r="N22" s="255"/>
      <c r="O22" s="255"/>
      <c r="P22" s="255"/>
      <c r="Q22" s="255"/>
      <c r="R22" s="255"/>
    </row>
    <row r="23" spans="1:18" ht="11.65" customHeight="1" x14ac:dyDescent="0.25">
      <c r="A23" s="296" t="s">
        <v>330</v>
      </c>
      <c r="B23" s="172">
        <f>SUM(B24:B28)</f>
        <v>145441</v>
      </c>
      <c r="C23" s="172">
        <f t="shared" ref="C23:D23" si="0">SUM(C24:C28)</f>
        <v>74334</v>
      </c>
      <c r="D23" s="172">
        <f t="shared" si="0"/>
        <v>71107</v>
      </c>
      <c r="E23" s="172"/>
      <c r="F23" s="172">
        <f>SUM(F24:F28)</f>
        <v>105298</v>
      </c>
      <c r="G23" s="172">
        <f t="shared" ref="G23" si="1">SUM(G24:G28)</f>
        <v>53127</v>
      </c>
      <c r="H23" s="172">
        <f t="shared" ref="H23" si="2">SUM(H24:H28)</f>
        <v>52171</v>
      </c>
      <c r="I23" s="156"/>
      <c r="J23" s="287"/>
      <c r="K23" s="286"/>
      <c r="L23" s="286"/>
      <c r="M23" s="286"/>
      <c r="N23" s="286"/>
      <c r="O23" s="286"/>
      <c r="P23" s="286"/>
      <c r="Q23" s="286"/>
      <c r="R23" s="255"/>
    </row>
    <row r="24" spans="1:18" ht="11.65" customHeight="1" x14ac:dyDescent="0.25">
      <c r="A24" s="304">
        <v>12</v>
      </c>
      <c r="B24" s="173">
        <v>32444</v>
      </c>
      <c r="C24" s="173">
        <v>16550</v>
      </c>
      <c r="D24" s="173">
        <v>15894</v>
      </c>
      <c r="E24" s="173"/>
      <c r="F24" s="174">
        <v>20825</v>
      </c>
      <c r="G24" s="174">
        <v>10670</v>
      </c>
      <c r="H24" s="174">
        <v>10155</v>
      </c>
      <c r="I24" s="156"/>
      <c r="J24" s="287"/>
      <c r="K24" s="128"/>
      <c r="L24" s="128"/>
      <c r="M24" s="128"/>
      <c r="N24" s="128"/>
      <c r="O24" s="130"/>
      <c r="P24" s="131"/>
      <c r="Q24" s="132"/>
      <c r="R24" s="255"/>
    </row>
    <row r="25" spans="1:18" ht="11.65" customHeight="1" x14ac:dyDescent="0.25">
      <c r="A25" s="304">
        <v>13</v>
      </c>
      <c r="B25" s="173">
        <v>29595</v>
      </c>
      <c r="C25" s="173">
        <v>15168</v>
      </c>
      <c r="D25" s="173">
        <v>14427</v>
      </c>
      <c r="E25" s="173"/>
      <c r="F25" s="174">
        <v>21222</v>
      </c>
      <c r="G25" s="174">
        <v>10677</v>
      </c>
      <c r="H25" s="174">
        <v>10545</v>
      </c>
      <c r="I25" s="156"/>
      <c r="J25" s="287"/>
      <c r="K25" s="128"/>
      <c r="L25" s="128"/>
      <c r="M25" s="128"/>
      <c r="N25" s="128"/>
      <c r="O25" s="130"/>
      <c r="P25" s="131"/>
      <c r="Q25" s="132"/>
      <c r="R25" s="255"/>
    </row>
    <row r="26" spans="1:18" ht="11.65" customHeight="1" x14ac:dyDescent="0.25">
      <c r="A26" s="304">
        <v>14</v>
      </c>
      <c r="B26" s="173">
        <v>29318</v>
      </c>
      <c r="C26" s="173">
        <v>15193</v>
      </c>
      <c r="D26" s="173">
        <v>14125</v>
      </c>
      <c r="E26" s="173"/>
      <c r="F26" s="174">
        <v>21617</v>
      </c>
      <c r="G26" s="174">
        <v>10954</v>
      </c>
      <c r="H26" s="174">
        <v>10663</v>
      </c>
      <c r="I26" s="156"/>
      <c r="J26" s="287"/>
      <c r="K26" s="128"/>
      <c r="L26" s="128"/>
      <c r="M26" s="128"/>
      <c r="N26" s="128"/>
      <c r="O26" s="130"/>
      <c r="P26" s="131"/>
      <c r="Q26" s="132"/>
      <c r="R26" s="255"/>
    </row>
    <row r="27" spans="1:18" ht="11.65" customHeight="1" x14ac:dyDescent="0.25">
      <c r="A27" s="304">
        <v>15</v>
      </c>
      <c r="B27" s="173">
        <v>28762</v>
      </c>
      <c r="C27" s="173">
        <v>14500</v>
      </c>
      <c r="D27" s="173">
        <v>14262</v>
      </c>
      <c r="E27" s="173"/>
      <c r="F27" s="174">
        <v>20630</v>
      </c>
      <c r="G27" s="174">
        <v>10339</v>
      </c>
      <c r="H27" s="174">
        <v>10291</v>
      </c>
      <c r="I27" s="156"/>
      <c r="J27" s="287"/>
      <c r="K27" s="128"/>
      <c r="L27" s="128"/>
      <c r="M27" s="128"/>
      <c r="N27" s="128"/>
      <c r="O27" s="130"/>
      <c r="P27" s="131"/>
      <c r="Q27" s="132"/>
      <c r="R27" s="255"/>
    </row>
    <row r="28" spans="1:18" ht="11.65" customHeight="1" x14ac:dyDescent="0.25">
      <c r="A28" s="304">
        <v>16</v>
      </c>
      <c r="B28" s="173">
        <v>25322</v>
      </c>
      <c r="C28" s="173">
        <v>12923</v>
      </c>
      <c r="D28" s="173">
        <v>12399</v>
      </c>
      <c r="E28" s="173"/>
      <c r="F28" s="174">
        <v>21004</v>
      </c>
      <c r="G28" s="174">
        <v>10487</v>
      </c>
      <c r="H28" s="174">
        <v>10517</v>
      </c>
      <c r="I28" s="156"/>
      <c r="J28" s="287"/>
      <c r="K28" s="128"/>
      <c r="L28" s="128"/>
      <c r="M28" s="128"/>
      <c r="N28" s="128"/>
      <c r="O28" s="130"/>
      <c r="P28" s="131"/>
      <c r="Q28" s="132"/>
      <c r="R28" s="255"/>
    </row>
    <row r="29" spans="1:18" ht="3" customHeight="1" x14ac:dyDescent="0.25">
      <c r="A29" s="304"/>
      <c r="B29" s="173"/>
      <c r="C29" s="173"/>
      <c r="D29" s="173"/>
      <c r="E29" s="173"/>
      <c r="F29" s="173"/>
      <c r="G29" s="173"/>
      <c r="H29" s="173"/>
      <c r="I29" s="156"/>
      <c r="J29" s="287"/>
      <c r="K29" s="255"/>
      <c r="L29" s="255"/>
      <c r="M29" s="255"/>
      <c r="N29" s="255"/>
      <c r="O29" s="255"/>
      <c r="P29" s="255"/>
      <c r="Q29" s="255"/>
      <c r="R29" s="255"/>
    </row>
    <row r="30" spans="1:18" ht="11.65" customHeight="1" x14ac:dyDescent="0.25">
      <c r="A30" s="296" t="s">
        <v>333</v>
      </c>
      <c r="B30" s="172">
        <f>SUM(B31:B38)</f>
        <v>191205</v>
      </c>
      <c r="C30" s="172">
        <f t="shared" ref="C30:D30" si="3">SUM(C31:C38)</f>
        <v>96227</v>
      </c>
      <c r="D30" s="172">
        <f t="shared" si="3"/>
        <v>94978</v>
      </c>
      <c r="E30" s="172"/>
      <c r="F30" s="172">
        <f>SUM(F31:F38)</f>
        <v>165166</v>
      </c>
      <c r="G30" s="172">
        <f t="shared" ref="G30" si="4">SUM(G31:G38)</f>
        <v>81736</v>
      </c>
      <c r="H30" s="172">
        <f t="shared" ref="H30" si="5">SUM(H31:H38)</f>
        <v>83430</v>
      </c>
      <c r="I30" s="156"/>
      <c r="J30" s="287"/>
      <c r="K30" s="286"/>
      <c r="L30" s="286"/>
      <c r="M30" s="286"/>
      <c r="N30" s="286"/>
      <c r="O30" s="286"/>
      <c r="P30" s="286"/>
      <c r="Q30" s="286"/>
      <c r="R30" s="255"/>
    </row>
    <row r="31" spans="1:18" ht="11.65" customHeight="1" x14ac:dyDescent="0.25">
      <c r="A31" s="304">
        <v>17</v>
      </c>
      <c r="B31" s="173">
        <v>26721</v>
      </c>
      <c r="C31" s="173">
        <v>13753</v>
      </c>
      <c r="D31" s="173">
        <v>12968</v>
      </c>
      <c r="E31" s="173"/>
      <c r="F31" s="174">
        <v>21357</v>
      </c>
      <c r="G31" s="174">
        <v>10704</v>
      </c>
      <c r="H31" s="174">
        <v>10653</v>
      </c>
      <c r="I31" s="156"/>
      <c r="J31" s="287"/>
      <c r="K31" s="128"/>
      <c r="L31" s="128"/>
      <c r="M31" s="128"/>
      <c r="N31" s="128"/>
      <c r="O31" s="130"/>
      <c r="P31" s="131"/>
      <c r="Q31" s="132"/>
      <c r="R31" s="255"/>
    </row>
    <row r="32" spans="1:18" ht="11.65" customHeight="1" x14ac:dyDescent="0.25">
      <c r="A32" s="304">
        <v>18</v>
      </c>
      <c r="B32" s="173">
        <v>26068</v>
      </c>
      <c r="C32" s="173">
        <v>13330</v>
      </c>
      <c r="D32" s="173">
        <v>12738</v>
      </c>
      <c r="E32" s="173"/>
      <c r="F32" s="174">
        <v>21101</v>
      </c>
      <c r="G32" s="174">
        <v>10517</v>
      </c>
      <c r="H32" s="174">
        <v>10584</v>
      </c>
      <c r="I32" s="156"/>
      <c r="J32" s="287"/>
      <c r="K32" s="128"/>
      <c r="L32" s="128"/>
      <c r="M32" s="128"/>
      <c r="N32" s="128"/>
      <c r="O32" s="130"/>
      <c r="P32" s="131"/>
      <c r="Q32" s="132"/>
      <c r="R32" s="255"/>
    </row>
    <row r="33" spans="1:24" ht="11.65" customHeight="1" x14ac:dyDescent="0.25">
      <c r="A33" s="304">
        <v>19</v>
      </c>
      <c r="B33" s="173">
        <v>23485</v>
      </c>
      <c r="C33" s="173">
        <v>11837</v>
      </c>
      <c r="D33" s="173">
        <v>11648</v>
      </c>
      <c r="E33" s="173"/>
      <c r="F33" s="174">
        <v>20371</v>
      </c>
      <c r="G33" s="174">
        <v>10053</v>
      </c>
      <c r="H33" s="174">
        <v>10318</v>
      </c>
      <c r="J33" s="287"/>
      <c r="K33" s="128"/>
      <c r="L33" s="128"/>
      <c r="M33" s="128"/>
      <c r="N33" s="128"/>
      <c r="O33" s="130"/>
      <c r="P33" s="131"/>
      <c r="Q33" s="132"/>
      <c r="R33" s="255"/>
    </row>
    <row r="34" spans="1:24" ht="11.65" customHeight="1" x14ac:dyDescent="0.25">
      <c r="A34" s="304">
        <v>20</v>
      </c>
      <c r="B34" s="173">
        <v>27437</v>
      </c>
      <c r="C34" s="173">
        <v>13783</v>
      </c>
      <c r="D34" s="173">
        <v>13654</v>
      </c>
      <c r="E34" s="173"/>
      <c r="F34" s="174">
        <v>20142</v>
      </c>
      <c r="G34" s="174">
        <v>9975</v>
      </c>
      <c r="H34" s="174">
        <v>10167</v>
      </c>
      <c r="J34" s="287"/>
      <c r="K34" s="128"/>
      <c r="L34" s="128"/>
      <c r="M34" s="128"/>
      <c r="N34" s="128"/>
      <c r="O34" s="130"/>
      <c r="P34" s="131"/>
      <c r="Q34" s="132"/>
      <c r="R34" s="255"/>
    </row>
    <row r="35" spans="1:24" ht="11.65" customHeight="1" x14ac:dyDescent="0.25">
      <c r="A35" s="304">
        <v>21</v>
      </c>
      <c r="B35" s="173">
        <v>19546</v>
      </c>
      <c r="C35" s="173">
        <v>9722</v>
      </c>
      <c r="D35" s="173">
        <v>9824</v>
      </c>
      <c r="E35" s="173"/>
      <c r="F35" s="174">
        <v>20542</v>
      </c>
      <c r="G35" s="174">
        <v>10194</v>
      </c>
      <c r="H35" s="174">
        <v>10348</v>
      </c>
      <c r="J35" s="287"/>
      <c r="K35" s="128"/>
      <c r="L35" s="128"/>
      <c r="M35" s="128"/>
      <c r="N35" s="128"/>
      <c r="O35" s="130"/>
      <c r="P35" s="131"/>
      <c r="Q35" s="132"/>
      <c r="R35" s="255"/>
    </row>
    <row r="36" spans="1:24" ht="11.65" customHeight="1" x14ac:dyDescent="0.25">
      <c r="A36" s="304">
        <v>22</v>
      </c>
      <c r="B36" s="173">
        <v>23851</v>
      </c>
      <c r="C36" s="173">
        <v>12064</v>
      </c>
      <c r="D36" s="173">
        <v>11787</v>
      </c>
      <c r="E36" s="173"/>
      <c r="F36" s="174">
        <v>20969</v>
      </c>
      <c r="G36" s="174">
        <v>10282</v>
      </c>
      <c r="H36" s="174">
        <v>10687</v>
      </c>
      <c r="J36" s="288"/>
      <c r="K36" s="200"/>
      <c r="L36" s="200"/>
      <c r="M36" s="200"/>
      <c r="N36" s="200"/>
      <c r="O36" s="201"/>
      <c r="P36" s="202"/>
      <c r="Q36" s="203"/>
      <c r="R36" s="255"/>
    </row>
    <row r="37" spans="1:24" ht="11.65" customHeight="1" x14ac:dyDescent="0.25">
      <c r="A37" s="304">
        <v>23</v>
      </c>
      <c r="B37" s="173">
        <v>21942</v>
      </c>
      <c r="C37" s="173">
        <v>10857</v>
      </c>
      <c r="D37" s="173">
        <v>11085</v>
      </c>
      <c r="E37" s="173"/>
      <c r="F37" s="174">
        <v>20965</v>
      </c>
      <c r="G37" s="174">
        <v>10365</v>
      </c>
      <c r="H37" s="174">
        <v>10600</v>
      </c>
      <c r="J37" s="288"/>
      <c r="K37" s="200"/>
      <c r="L37" s="200"/>
      <c r="M37" s="200"/>
      <c r="N37" s="200"/>
      <c r="O37" s="201"/>
      <c r="P37" s="202"/>
      <c r="Q37" s="203"/>
      <c r="R37" s="255"/>
    </row>
    <row r="38" spans="1:24" ht="11.65" customHeight="1" x14ac:dyDescent="0.25">
      <c r="A38" s="304">
        <v>24</v>
      </c>
      <c r="B38" s="173">
        <v>22155</v>
      </c>
      <c r="C38" s="173">
        <v>10881</v>
      </c>
      <c r="D38" s="173">
        <v>11274</v>
      </c>
      <c r="E38" s="173"/>
      <c r="F38" s="174">
        <v>19719</v>
      </c>
      <c r="G38" s="174">
        <v>9646</v>
      </c>
      <c r="H38" s="174">
        <v>10073</v>
      </c>
      <c r="J38" s="289"/>
      <c r="K38" s="289"/>
      <c r="L38" s="289"/>
      <c r="M38" s="289"/>
      <c r="N38" s="289"/>
      <c r="O38" s="289"/>
      <c r="P38" s="289"/>
      <c r="Q38" s="289"/>
      <c r="R38" s="255"/>
    </row>
    <row r="39" spans="1:24" ht="5.0999999999999996" customHeight="1" x14ac:dyDescent="0.2">
      <c r="A39" s="168"/>
      <c r="B39" s="169"/>
      <c r="C39" s="170"/>
      <c r="D39" s="170"/>
      <c r="E39" s="170"/>
      <c r="F39" s="170"/>
      <c r="G39" s="170"/>
      <c r="H39" s="170"/>
      <c r="J39" s="289"/>
      <c r="K39" s="289"/>
      <c r="L39" s="289"/>
      <c r="M39" s="289"/>
      <c r="N39" s="289"/>
      <c r="O39" s="289"/>
      <c r="P39" s="289"/>
      <c r="Q39" s="289"/>
    </row>
    <row r="40" spans="1:24" s="157" customFormat="1" ht="11.1" customHeight="1" x14ac:dyDescent="0.2">
      <c r="A40" s="592" t="s">
        <v>329</v>
      </c>
      <c r="B40" s="592"/>
      <c r="C40" s="592"/>
      <c r="D40" s="592"/>
      <c r="E40" s="592"/>
      <c r="F40" s="592"/>
      <c r="G40" s="592"/>
      <c r="H40" s="592"/>
      <c r="J40" s="289"/>
      <c r="K40" s="289" t="s">
        <v>4</v>
      </c>
      <c r="L40" s="289" t="s">
        <v>178</v>
      </c>
      <c r="M40" s="289" t="s">
        <v>179</v>
      </c>
      <c r="N40" s="289"/>
      <c r="O40" s="289" t="s">
        <v>4</v>
      </c>
      <c r="P40" s="289" t="s">
        <v>178</v>
      </c>
      <c r="Q40" s="289" t="s">
        <v>179</v>
      </c>
      <c r="R40" s="188"/>
      <c r="S40" s="188"/>
      <c r="T40" s="188"/>
      <c r="U40" s="188"/>
    </row>
    <row r="41" spans="1:24" ht="15.75" customHeight="1" x14ac:dyDescent="0.2">
      <c r="A41" s="4"/>
      <c r="B41" s="4"/>
      <c r="C41" s="4"/>
      <c r="D41" s="4"/>
      <c r="E41" s="4"/>
      <c r="F41" s="4"/>
      <c r="G41" s="4"/>
      <c r="J41" s="289" t="s">
        <v>120</v>
      </c>
      <c r="K41" s="289">
        <v>1268441</v>
      </c>
      <c r="L41" s="289">
        <v>633332</v>
      </c>
      <c r="M41" s="289">
        <v>635109</v>
      </c>
      <c r="N41" s="289"/>
      <c r="O41" s="289">
        <v>1172697</v>
      </c>
      <c r="P41" s="289">
        <v>578383</v>
      </c>
      <c r="Q41" s="289">
        <v>594314</v>
      </c>
      <c r="R41" s="183"/>
      <c r="S41" s="183"/>
      <c r="T41" s="183"/>
      <c r="U41" s="183"/>
    </row>
    <row r="42" spans="1:24" x14ac:dyDescent="0.2">
      <c r="A42" s="587"/>
      <c r="B42" s="588"/>
      <c r="C42" s="588"/>
      <c r="D42" s="588"/>
      <c r="E42" s="588"/>
      <c r="F42" s="588"/>
      <c r="G42" s="588"/>
      <c r="J42" s="289" t="s">
        <v>326</v>
      </c>
      <c r="K42" s="289">
        <v>580024</v>
      </c>
      <c r="L42" s="289">
        <v>294598</v>
      </c>
      <c r="M42" s="289">
        <v>285426</v>
      </c>
      <c r="N42" s="289"/>
      <c r="O42" s="289">
        <v>448109</v>
      </c>
      <c r="P42" s="289">
        <v>225581</v>
      </c>
      <c r="Q42" s="289">
        <v>222528</v>
      </c>
      <c r="R42" s="183"/>
      <c r="S42" s="183"/>
      <c r="T42" s="183"/>
      <c r="U42" s="183"/>
    </row>
    <row r="43" spans="1:24" ht="13.5" x14ac:dyDescent="0.2">
      <c r="A43" s="589"/>
      <c r="B43" s="589"/>
      <c r="C43" s="589"/>
      <c r="D43" s="589"/>
      <c r="E43" s="589"/>
      <c r="F43" s="589"/>
      <c r="G43" s="589"/>
      <c r="J43" s="289"/>
      <c r="K43" s="289"/>
      <c r="L43" s="289"/>
      <c r="M43" s="289"/>
      <c r="N43" s="289"/>
      <c r="O43" s="289"/>
      <c r="P43" s="289"/>
      <c r="Q43" s="289"/>
      <c r="R43" s="189"/>
      <c r="S43" s="189"/>
      <c r="T43" s="189"/>
      <c r="U43" s="189"/>
      <c r="V43" s="159"/>
      <c r="W43" s="160"/>
      <c r="X43" s="161"/>
    </row>
    <row r="44" spans="1:24" x14ac:dyDescent="0.2">
      <c r="A44" s="4"/>
      <c r="B44" s="4"/>
      <c r="C44" s="4"/>
      <c r="D44" s="4"/>
      <c r="E44" s="4"/>
      <c r="F44" s="4"/>
      <c r="G44" s="4"/>
    </row>
    <row r="45" spans="1:24" x14ac:dyDescent="0.2">
      <c r="A45" s="4"/>
      <c r="B45" s="4"/>
      <c r="C45" s="4"/>
      <c r="D45" s="4"/>
      <c r="E45" s="4"/>
      <c r="F45" s="4"/>
      <c r="G45" s="4"/>
      <c r="R45" s="162"/>
      <c r="S45" s="162"/>
      <c r="T45" s="162"/>
      <c r="U45" s="162"/>
      <c r="V45" s="162"/>
      <c r="W45" s="162"/>
      <c r="X45" s="162"/>
    </row>
    <row r="46" spans="1:24" x14ac:dyDescent="0.2">
      <c r="A46" s="4"/>
      <c r="B46" s="4"/>
      <c r="C46" s="4"/>
      <c r="D46" s="4"/>
      <c r="E46" s="4"/>
      <c r="F46" s="4"/>
      <c r="G46" s="4"/>
    </row>
    <row r="47" spans="1:24" x14ac:dyDescent="0.2">
      <c r="A47" s="4"/>
      <c r="B47" s="4"/>
      <c r="C47" s="4"/>
      <c r="D47" s="4"/>
      <c r="E47" s="4"/>
      <c r="F47" s="4"/>
      <c r="G47" s="4"/>
    </row>
    <row r="48" spans="1:24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  <row r="59" spans="1:7" x14ac:dyDescent="0.2">
      <c r="A59" s="4"/>
      <c r="B59" s="4"/>
      <c r="C59" s="4"/>
      <c r="D59" s="4"/>
      <c r="E59" s="4"/>
      <c r="F59" s="4"/>
      <c r="G59" s="4"/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/>
      <c r="B61" s="4"/>
      <c r="C61" s="4"/>
      <c r="D61" s="4"/>
      <c r="E61" s="4"/>
      <c r="F61" s="4"/>
      <c r="G61" s="4"/>
    </row>
    <row r="62" spans="1:7" x14ac:dyDescent="0.2">
      <c r="A62" s="4"/>
      <c r="B62" s="4"/>
      <c r="C62" s="4"/>
      <c r="D62" s="4"/>
      <c r="E62" s="4"/>
      <c r="F62" s="4"/>
      <c r="G62" s="4"/>
    </row>
    <row r="68" spans="1:18" x14ac:dyDescent="0.2">
      <c r="A68" s="195"/>
      <c r="B68" s="195"/>
      <c r="C68" s="195"/>
      <c r="D68" s="195"/>
      <c r="E68" s="195"/>
      <c r="F68" s="195"/>
      <c r="G68" s="195"/>
      <c r="H68" s="195"/>
      <c r="I68" s="195"/>
      <c r="J68" s="195"/>
      <c r="K68" s="195"/>
      <c r="L68" s="195"/>
      <c r="M68" s="195"/>
      <c r="N68" s="195"/>
      <c r="O68" s="195"/>
      <c r="P68" s="195"/>
      <c r="Q68" s="195"/>
      <c r="R68" s="195"/>
    </row>
    <row r="69" spans="1:18" x14ac:dyDescent="0.2">
      <c r="A69" s="298"/>
      <c r="B69" s="298"/>
      <c r="C69" s="298"/>
      <c r="D69" s="298"/>
      <c r="E69" s="298"/>
      <c r="F69" s="298"/>
      <c r="G69" s="298"/>
      <c r="H69" s="298"/>
      <c r="I69" s="298"/>
      <c r="J69" s="298"/>
      <c r="K69" s="298">
        <v>1940</v>
      </c>
      <c r="L69" s="298">
        <v>1961</v>
      </c>
      <c r="M69" s="298">
        <v>1972</v>
      </c>
      <c r="N69" s="298">
        <v>1981</v>
      </c>
      <c r="O69" s="298">
        <v>1993</v>
      </c>
      <c r="P69" s="298">
        <v>2007</v>
      </c>
      <c r="Q69" s="298">
        <v>2017</v>
      </c>
      <c r="R69" s="195"/>
    </row>
    <row r="70" spans="1:18" x14ac:dyDescent="0.2">
      <c r="A70" s="299"/>
      <c r="B70" s="300"/>
      <c r="C70" s="300"/>
      <c r="D70" s="300"/>
      <c r="E70" s="300"/>
      <c r="F70" s="300"/>
      <c r="G70" s="300"/>
      <c r="H70" s="300"/>
      <c r="I70" s="299" t="s">
        <v>120</v>
      </c>
      <c r="J70" s="299"/>
      <c r="K70" s="301">
        <v>6208</v>
      </c>
      <c r="L70" s="301">
        <v>9906.7000000000007</v>
      </c>
      <c r="M70" s="301">
        <v>13538.2</v>
      </c>
      <c r="N70" s="301">
        <v>17005.2</v>
      </c>
      <c r="O70" s="301">
        <v>22048.400000000001</v>
      </c>
      <c r="P70" s="301">
        <f>ROUND('3.12'!G7/1000,1)</f>
        <v>630.6</v>
      </c>
      <c r="Q70" s="301">
        <f>ROUND('3.12'!H7/1000,1)</f>
        <v>542</v>
      </c>
      <c r="R70" s="195"/>
    </row>
    <row r="71" spans="1:18" x14ac:dyDescent="0.2">
      <c r="A71" s="298"/>
      <c r="B71" s="300"/>
      <c r="C71" s="300"/>
      <c r="D71" s="300"/>
      <c r="E71" s="300"/>
      <c r="F71" s="300"/>
      <c r="G71" s="300"/>
      <c r="H71" s="300"/>
      <c r="I71" s="298" t="s">
        <v>325</v>
      </c>
      <c r="J71" s="298"/>
      <c r="K71" s="301">
        <v>3159.1</v>
      </c>
      <c r="L71" s="301">
        <v>5098.8</v>
      </c>
      <c r="M71" s="301">
        <v>7181.8</v>
      </c>
      <c r="N71" s="301">
        <v>9066.7000000000007</v>
      </c>
      <c r="O71" s="301">
        <v>11047</v>
      </c>
      <c r="P71" s="301">
        <f>ROUND('3.12'!G9/1000,1)</f>
        <v>279.10000000000002</v>
      </c>
      <c r="Q71" s="301">
        <f>ROUND('3.12'!H9/1000,1)</f>
        <v>169</v>
      </c>
      <c r="R71" s="195"/>
    </row>
    <row r="72" spans="1:18" x14ac:dyDescent="0.2">
      <c r="A72" s="302"/>
      <c r="B72" s="303"/>
      <c r="C72" s="303"/>
      <c r="D72" s="303"/>
      <c r="E72" s="303"/>
      <c r="F72" s="303"/>
      <c r="G72" s="303"/>
      <c r="H72" s="195"/>
      <c r="I72" s="195"/>
      <c r="J72" s="195"/>
      <c r="K72" s="195"/>
      <c r="L72" s="195"/>
      <c r="M72" s="195"/>
      <c r="N72" s="195"/>
      <c r="O72" s="195"/>
      <c r="P72" s="195"/>
      <c r="Q72" s="195"/>
      <c r="R72" s="195"/>
    </row>
    <row r="73" spans="1:18" x14ac:dyDescent="0.2">
      <c r="A73" s="302" t="s">
        <v>4</v>
      </c>
      <c r="B73" s="302">
        <v>6207967</v>
      </c>
      <c r="C73" s="302">
        <v>9906746</v>
      </c>
      <c r="D73" s="302">
        <v>13538208</v>
      </c>
      <c r="E73" s="302">
        <v>17005210</v>
      </c>
      <c r="F73" s="302">
        <v>22048356</v>
      </c>
      <c r="G73" s="302">
        <v>27419294</v>
      </c>
      <c r="H73" s="195"/>
      <c r="I73" s="195"/>
      <c r="J73" s="195"/>
      <c r="K73" s="195"/>
      <c r="L73" s="195"/>
      <c r="M73" s="195"/>
      <c r="N73" s="195"/>
      <c r="O73" s="195"/>
      <c r="P73" s="195"/>
      <c r="Q73" s="195"/>
      <c r="R73" s="195"/>
    </row>
    <row r="74" spans="1:18" x14ac:dyDescent="0.2">
      <c r="A74" s="195" t="s">
        <v>325</v>
      </c>
      <c r="B74" s="302">
        <v>3159118</v>
      </c>
      <c r="C74" s="302">
        <v>5098781</v>
      </c>
      <c r="D74" s="302">
        <v>7181789</v>
      </c>
      <c r="E74" s="302">
        <v>9066739</v>
      </c>
      <c r="F74" s="302">
        <v>11047040</v>
      </c>
      <c r="G74" s="302">
        <v>12021951</v>
      </c>
      <c r="H74" s="195"/>
      <c r="I74" s="195"/>
      <c r="J74" s="195"/>
      <c r="K74" s="195"/>
      <c r="L74" s="195"/>
      <c r="M74" s="195"/>
      <c r="N74" s="195"/>
      <c r="O74" s="195"/>
      <c r="P74" s="195"/>
      <c r="Q74" s="195"/>
      <c r="R74" s="195"/>
    </row>
    <row r="75" spans="1:18" x14ac:dyDescent="0.2">
      <c r="A75" s="195"/>
      <c r="B75" s="195"/>
      <c r="C75" s="195"/>
      <c r="D75" s="195"/>
      <c r="E75" s="195"/>
      <c r="F75" s="195"/>
      <c r="G75" s="195"/>
      <c r="H75" s="195"/>
      <c r="I75" s="195"/>
      <c r="J75" s="195"/>
      <c r="K75" s="195"/>
      <c r="L75" s="195"/>
      <c r="M75" s="195"/>
      <c r="N75" s="195"/>
      <c r="O75" s="195"/>
      <c r="P75" s="195"/>
      <c r="Q75" s="195"/>
      <c r="R75" s="195"/>
    </row>
    <row r="76" spans="1:18" x14ac:dyDescent="0.2">
      <c r="A76" s="195"/>
      <c r="B76" s="195"/>
      <c r="C76" s="195"/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195"/>
    </row>
    <row r="77" spans="1:18" x14ac:dyDescent="0.2">
      <c r="A77" s="195"/>
      <c r="B77" s="195"/>
      <c r="C77" s="195"/>
      <c r="D77" s="195"/>
      <c r="E77" s="195"/>
      <c r="F77" s="195"/>
      <c r="G77" s="195"/>
      <c r="H77" s="195"/>
      <c r="I77" s="195"/>
      <c r="J77" s="195"/>
      <c r="K77" s="195"/>
      <c r="L77" s="195"/>
      <c r="M77" s="195"/>
      <c r="N77" s="195"/>
      <c r="O77" s="195"/>
      <c r="P77" s="195"/>
      <c r="Q77" s="195"/>
      <c r="R77" s="195"/>
    </row>
    <row r="78" spans="1:18" x14ac:dyDescent="0.2">
      <c r="A78" s="195"/>
      <c r="B78" s="195"/>
      <c r="C78" s="195"/>
      <c r="D78" s="195"/>
      <c r="E78" s="195"/>
      <c r="F78" s="195"/>
      <c r="G78" s="195"/>
      <c r="H78" s="195"/>
      <c r="I78" s="195"/>
      <c r="J78" s="195"/>
      <c r="K78" s="195"/>
      <c r="L78" s="195"/>
      <c r="M78" s="195"/>
      <c r="N78" s="195"/>
      <c r="O78" s="195"/>
      <c r="P78" s="195"/>
      <c r="Q78" s="195"/>
      <c r="R78" s="195"/>
    </row>
    <row r="79" spans="1:18" x14ac:dyDescent="0.2">
      <c r="A79" s="195"/>
      <c r="B79" s="195"/>
      <c r="C79" s="195"/>
      <c r="D79" s="195"/>
      <c r="E79" s="195"/>
      <c r="F79" s="195"/>
      <c r="G79" s="195"/>
      <c r="H79" s="195"/>
      <c r="I79" s="195"/>
      <c r="J79" s="195"/>
      <c r="K79" s="195"/>
      <c r="L79" s="195"/>
      <c r="M79" s="195"/>
      <c r="N79" s="195"/>
      <c r="O79" s="195"/>
      <c r="P79" s="195"/>
      <c r="Q79" s="195"/>
      <c r="R79" s="195"/>
    </row>
  </sheetData>
  <mergeCells count="7">
    <mergeCell ref="A1:H1"/>
    <mergeCell ref="A40:H40"/>
    <mergeCell ref="A42:G42"/>
    <mergeCell ref="A43:G43"/>
    <mergeCell ref="B3:D3"/>
    <mergeCell ref="F3:H3"/>
    <mergeCell ref="A3:A4"/>
  </mergeCells>
  <phoneticPr fontId="0" type="noConversion"/>
  <pageMargins left="0.78740157480314965" right="0.78740157480314965" top="0.98425196850393704" bottom="0.98425196850393704" header="0.31496062992125984" footer="0"/>
  <pageSetup paperSize="9" orientation="portrait" horizontalDpi="1200" verticalDpi="12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showGridLines="0" zoomScaleNormal="100" zoomScaleSheetLayoutView="100" workbookViewId="0">
      <selection activeCell="K23" sqref="K23"/>
    </sheetView>
  </sheetViews>
  <sheetFormatPr baseColWidth="10" defaultColWidth="11.42578125" defaultRowHeight="12.75" x14ac:dyDescent="0.2"/>
  <cols>
    <col min="1" max="1" width="9" style="223" customWidth="1"/>
    <col min="2" max="2" width="23" style="157" customWidth="1"/>
    <col min="3" max="3" width="10.42578125" style="153" hidden="1" customWidth="1"/>
    <col min="4" max="8" width="10.42578125" style="153" customWidth="1"/>
    <col min="9" max="9" width="8.85546875" style="153" customWidth="1"/>
    <col min="10" max="10" width="7.140625" style="153" customWidth="1"/>
    <col min="11" max="13" width="11.42578125" style="153"/>
    <col min="14" max="14" width="1.42578125" style="153" customWidth="1"/>
    <col min="15" max="16384" width="11.42578125" style="153"/>
  </cols>
  <sheetData>
    <row r="1" spans="1:10" ht="27" customHeight="1" x14ac:dyDescent="0.2">
      <c r="A1" s="593" t="s">
        <v>579</v>
      </c>
      <c r="B1" s="593"/>
      <c r="C1" s="593"/>
      <c r="D1" s="593"/>
      <c r="E1" s="593"/>
      <c r="F1" s="593"/>
      <c r="G1" s="593"/>
      <c r="H1" s="593"/>
      <c r="I1" s="593"/>
    </row>
    <row r="2" spans="1:10" ht="5.0999999999999996" customHeight="1" x14ac:dyDescent="0.2">
      <c r="C2" s="208"/>
    </row>
    <row r="3" spans="1:10" ht="2.25" customHeight="1" thickBot="1" x14ac:dyDescent="0.25">
      <c r="A3" s="599" t="s">
        <v>427</v>
      </c>
      <c r="B3" s="603" t="s">
        <v>597</v>
      </c>
      <c r="C3" s="594">
        <v>2018</v>
      </c>
      <c r="D3" s="597">
        <v>2019</v>
      </c>
      <c r="E3" s="597">
        <v>2020</v>
      </c>
      <c r="F3" s="597">
        <v>2021</v>
      </c>
      <c r="G3" s="597">
        <v>2022</v>
      </c>
      <c r="H3" s="597">
        <v>2023</v>
      </c>
      <c r="I3" s="597">
        <v>2024</v>
      </c>
    </row>
    <row r="4" spans="1:10" ht="13.5" customHeight="1" x14ac:dyDescent="0.2">
      <c r="A4" s="600"/>
      <c r="B4" s="604"/>
      <c r="C4" s="596"/>
      <c r="D4" s="598"/>
      <c r="E4" s="598"/>
      <c r="F4" s="598"/>
      <c r="G4" s="598"/>
      <c r="H4" s="598"/>
      <c r="I4" s="598"/>
    </row>
    <row r="5" spans="1:10" ht="5.0999999999999996" customHeight="1" x14ac:dyDescent="0.2">
      <c r="A5" s="456"/>
      <c r="B5" s="480"/>
      <c r="C5" s="457"/>
      <c r="D5" s="47"/>
      <c r="E5" s="47"/>
      <c r="F5" s="47"/>
      <c r="G5" s="47"/>
      <c r="H5" s="47"/>
      <c r="I5" s="47"/>
    </row>
    <row r="6" spans="1:10" ht="14.25" customHeight="1" x14ac:dyDescent="0.25">
      <c r="A6" s="481" t="s">
        <v>335</v>
      </c>
      <c r="B6" s="482" t="s">
        <v>143</v>
      </c>
      <c r="C6" s="212">
        <f t="shared" ref="C6" si="0">+C8+C24+C40+C58+C66+C72+C81+C92+C109+C114+C120+C126+C137</f>
        <v>1236836</v>
      </c>
      <c r="D6" s="212">
        <f t="shared" ref="D6:I6" si="1">+D8+D24+D40+D58+D66+D72+D81+D92+D109+D114+D120+D126+D137</f>
        <v>1239022</v>
      </c>
      <c r="E6" s="212">
        <f t="shared" si="1"/>
        <v>1237997</v>
      </c>
      <c r="F6" s="212">
        <f t="shared" si="1"/>
        <v>1233277</v>
      </c>
      <c r="G6" s="212">
        <f t="shared" si="1"/>
        <v>1226353</v>
      </c>
      <c r="H6" s="212">
        <f t="shared" si="1"/>
        <v>1217951</v>
      </c>
      <c r="I6" s="212">
        <f t="shared" si="1"/>
        <v>1208802</v>
      </c>
    </row>
    <row r="7" spans="1:10" ht="2.25" customHeight="1" x14ac:dyDescent="0.25">
      <c r="A7" s="481"/>
      <c r="B7" s="482"/>
      <c r="C7" s="212"/>
      <c r="D7" s="212"/>
      <c r="E7" s="212"/>
      <c r="F7" s="212"/>
      <c r="G7" s="212"/>
      <c r="H7" s="212"/>
    </row>
    <row r="8" spans="1:10" ht="14.25" customHeight="1" x14ac:dyDescent="0.25">
      <c r="A8" s="481" t="s">
        <v>336</v>
      </c>
      <c r="B8" s="482" t="s">
        <v>143</v>
      </c>
      <c r="C8" s="212">
        <f t="shared" ref="C8:F8" si="2">+SUM(C9:C23)</f>
        <v>229668</v>
      </c>
      <c r="D8" s="212">
        <f>+SUM(D9:D23)</f>
        <v>230273</v>
      </c>
      <c r="E8" s="212">
        <f t="shared" si="2"/>
        <v>230219</v>
      </c>
      <c r="F8" s="212">
        <f t="shared" si="2"/>
        <v>227448</v>
      </c>
      <c r="G8" s="212">
        <f t="shared" ref="G8" si="3">+SUM(G9:G23)</f>
        <v>224425</v>
      </c>
      <c r="H8" s="212">
        <f t="shared" ref="H8" si="4">+SUM(H9:H23)</f>
        <v>221257</v>
      </c>
      <c r="I8" s="212">
        <f>SUM(I9:I23)</f>
        <v>218046</v>
      </c>
      <c r="J8" s="516"/>
    </row>
    <row r="9" spans="1:10" ht="14.25" customHeight="1" x14ac:dyDescent="0.25">
      <c r="A9" s="483" t="s">
        <v>337</v>
      </c>
      <c r="B9" s="484" t="s">
        <v>143</v>
      </c>
      <c r="C9" s="213">
        <v>141077</v>
      </c>
      <c r="D9" s="213">
        <v>142691</v>
      </c>
      <c r="E9" s="213">
        <v>143867</v>
      </c>
      <c r="F9" s="213">
        <v>143434</v>
      </c>
      <c r="G9" s="213">
        <v>142897</v>
      </c>
      <c r="H9" s="213">
        <v>142282</v>
      </c>
      <c r="I9" s="213">
        <v>141629</v>
      </c>
    </row>
    <row r="10" spans="1:10" ht="14.25" customHeight="1" x14ac:dyDescent="0.25">
      <c r="A10" s="483" t="s">
        <v>338</v>
      </c>
      <c r="B10" s="484" t="s">
        <v>339</v>
      </c>
      <c r="C10" s="213">
        <v>24212</v>
      </c>
      <c r="D10" s="213">
        <v>23858</v>
      </c>
      <c r="E10" s="213">
        <v>23439</v>
      </c>
      <c r="F10" s="213">
        <v>22703</v>
      </c>
      <c r="G10" s="213">
        <v>21929</v>
      </c>
      <c r="H10" s="213">
        <v>21138</v>
      </c>
      <c r="I10" s="213">
        <v>20348</v>
      </c>
    </row>
    <row r="11" spans="1:10" ht="14.25" customHeight="1" x14ac:dyDescent="0.25">
      <c r="A11" s="483" t="s">
        <v>340</v>
      </c>
      <c r="B11" s="484" t="s">
        <v>341</v>
      </c>
      <c r="C11" s="213">
        <v>3550</v>
      </c>
      <c r="D11" s="213">
        <v>3494</v>
      </c>
      <c r="E11" s="213">
        <v>3430</v>
      </c>
      <c r="F11" s="213">
        <v>3318</v>
      </c>
      <c r="G11" s="213">
        <v>3202</v>
      </c>
      <c r="H11" s="213">
        <v>3083</v>
      </c>
      <c r="I11" s="213">
        <v>2966</v>
      </c>
    </row>
    <row r="12" spans="1:10" ht="14.25" customHeight="1" x14ac:dyDescent="0.25">
      <c r="A12" s="483" t="s">
        <v>342</v>
      </c>
      <c r="B12" s="484" t="s">
        <v>343</v>
      </c>
      <c r="C12" s="213">
        <v>4830</v>
      </c>
      <c r="D12" s="213">
        <v>4791</v>
      </c>
      <c r="E12" s="213">
        <v>4739</v>
      </c>
      <c r="F12" s="213">
        <v>4623</v>
      </c>
      <c r="G12" s="213">
        <v>4496</v>
      </c>
      <c r="H12" s="213">
        <v>4364</v>
      </c>
      <c r="I12" s="213">
        <v>4231</v>
      </c>
    </row>
    <row r="13" spans="1:10" ht="14.25" customHeight="1" x14ac:dyDescent="0.25">
      <c r="A13" s="483" t="s">
        <v>344</v>
      </c>
      <c r="B13" s="484" t="s">
        <v>345</v>
      </c>
      <c r="C13" s="213">
        <v>7717</v>
      </c>
      <c r="D13" s="213">
        <v>7448</v>
      </c>
      <c r="E13" s="213">
        <v>7167</v>
      </c>
      <c r="F13" s="213">
        <v>6801</v>
      </c>
      <c r="G13" s="213">
        <v>6433</v>
      </c>
      <c r="H13" s="213">
        <v>6074</v>
      </c>
      <c r="I13" s="213">
        <v>5727</v>
      </c>
    </row>
    <row r="14" spans="1:10" ht="14.25" customHeight="1" x14ac:dyDescent="0.25">
      <c r="A14" s="483" t="s">
        <v>346</v>
      </c>
      <c r="B14" s="484" t="s">
        <v>147</v>
      </c>
      <c r="C14" s="213">
        <v>7463</v>
      </c>
      <c r="D14" s="213">
        <v>7433</v>
      </c>
      <c r="E14" s="213">
        <v>7380</v>
      </c>
      <c r="F14" s="213">
        <v>7226</v>
      </c>
      <c r="G14" s="213">
        <v>7055</v>
      </c>
      <c r="H14" s="213">
        <v>6873</v>
      </c>
      <c r="I14" s="213">
        <v>6689</v>
      </c>
    </row>
    <row r="15" spans="1:10" ht="14.25" customHeight="1" x14ac:dyDescent="0.25">
      <c r="A15" s="483" t="s">
        <v>347</v>
      </c>
      <c r="B15" s="484" t="s">
        <v>348</v>
      </c>
      <c r="C15" s="213">
        <v>6975</v>
      </c>
      <c r="D15" s="213">
        <v>6947</v>
      </c>
      <c r="E15" s="213">
        <v>6898</v>
      </c>
      <c r="F15" s="213">
        <v>6754</v>
      </c>
      <c r="G15" s="213">
        <v>6595</v>
      </c>
      <c r="H15" s="213">
        <v>6426</v>
      </c>
      <c r="I15" s="213">
        <v>6253</v>
      </c>
      <c r="J15" s="373"/>
    </row>
    <row r="16" spans="1:10" ht="14.25" customHeight="1" x14ac:dyDescent="0.25">
      <c r="A16" s="483" t="s">
        <v>349</v>
      </c>
      <c r="B16" s="484" t="s">
        <v>350</v>
      </c>
      <c r="C16" s="213">
        <v>3220</v>
      </c>
      <c r="D16" s="213">
        <v>3058</v>
      </c>
      <c r="E16" s="213">
        <v>2904</v>
      </c>
      <c r="F16" s="213">
        <v>2720</v>
      </c>
      <c r="G16" s="213">
        <v>2537</v>
      </c>
      <c r="H16" s="213">
        <v>2357</v>
      </c>
      <c r="I16" s="213">
        <v>2181</v>
      </c>
    </row>
    <row r="17" spans="1:9" ht="14.25" customHeight="1" x14ac:dyDescent="0.25">
      <c r="A17" s="483" t="s">
        <v>351</v>
      </c>
      <c r="B17" s="484" t="s">
        <v>352</v>
      </c>
      <c r="C17" s="213">
        <v>5363</v>
      </c>
      <c r="D17" s="213">
        <v>5362</v>
      </c>
      <c r="E17" s="213">
        <v>5345</v>
      </c>
      <c r="F17" s="213">
        <v>5254</v>
      </c>
      <c r="G17" s="213">
        <v>5149</v>
      </c>
      <c r="H17" s="213">
        <v>5037</v>
      </c>
      <c r="I17" s="213">
        <v>4921</v>
      </c>
    </row>
    <row r="18" spans="1:9" ht="14.25" customHeight="1" x14ac:dyDescent="0.25">
      <c r="A18" s="483" t="s">
        <v>353</v>
      </c>
      <c r="B18" s="484" t="s">
        <v>354</v>
      </c>
      <c r="C18" s="213">
        <v>4444</v>
      </c>
      <c r="D18" s="213">
        <v>4413</v>
      </c>
      <c r="E18" s="213">
        <v>4368</v>
      </c>
      <c r="F18" s="213">
        <v>4263</v>
      </c>
      <c r="G18" s="213">
        <v>4149</v>
      </c>
      <c r="H18" s="213">
        <v>4031</v>
      </c>
      <c r="I18" s="213">
        <v>3910</v>
      </c>
    </row>
    <row r="19" spans="1:9" ht="14.25" customHeight="1" x14ac:dyDescent="0.25">
      <c r="A19" s="483" t="s">
        <v>355</v>
      </c>
      <c r="B19" s="484" t="s">
        <v>356</v>
      </c>
      <c r="C19" s="213">
        <v>5958</v>
      </c>
      <c r="D19" s="213">
        <v>6000</v>
      </c>
      <c r="E19" s="213">
        <v>6026</v>
      </c>
      <c r="F19" s="213">
        <v>6018</v>
      </c>
      <c r="G19" s="213">
        <v>6006</v>
      </c>
      <c r="H19" s="213">
        <v>5990</v>
      </c>
      <c r="I19" s="213">
        <v>5972</v>
      </c>
    </row>
    <row r="20" spans="1:9" ht="14.25" customHeight="1" x14ac:dyDescent="0.25">
      <c r="A20" s="483" t="s">
        <v>357</v>
      </c>
      <c r="B20" s="484" t="s">
        <v>358</v>
      </c>
      <c r="C20" s="213">
        <v>7487</v>
      </c>
      <c r="D20" s="213">
        <v>7426</v>
      </c>
      <c r="E20" s="213">
        <v>7346</v>
      </c>
      <c r="F20" s="213">
        <v>7165</v>
      </c>
      <c r="G20" s="213">
        <v>6967</v>
      </c>
      <c r="H20" s="213">
        <v>6762</v>
      </c>
      <c r="I20" s="213">
        <v>6553</v>
      </c>
    </row>
    <row r="21" spans="1:9" ht="14.25" customHeight="1" x14ac:dyDescent="0.25">
      <c r="A21" s="483" t="s">
        <v>359</v>
      </c>
      <c r="B21" s="484" t="s">
        <v>360</v>
      </c>
      <c r="C21" s="213">
        <v>2676</v>
      </c>
      <c r="D21" s="213">
        <v>2690</v>
      </c>
      <c r="E21" s="213">
        <v>2697</v>
      </c>
      <c r="F21" s="213">
        <v>2665</v>
      </c>
      <c r="G21" s="213">
        <v>2627</v>
      </c>
      <c r="H21" s="213">
        <v>2584</v>
      </c>
      <c r="I21" s="213">
        <v>2538</v>
      </c>
    </row>
    <row r="22" spans="1:9" ht="14.25" customHeight="1" x14ac:dyDescent="0.25">
      <c r="A22" s="483" t="s">
        <v>361</v>
      </c>
      <c r="B22" s="484" t="s">
        <v>362</v>
      </c>
      <c r="C22" s="213">
        <v>1683</v>
      </c>
      <c r="D22" s="213">
        <v>1654</v>
      </c>
      <c r="E22" s="213">
        <v>1620</v>
      </c>
      <c r="F22" s="213">
        <v>1567</v>
      </c>
      <c r="G22" s="213">
        <v>1509</v>
      </c>
      <c r="H22" s="213">
        <v>1450</v>
      </c>
      <c r="I22" s="213">
        <v>1392</v>
      </c>
    </row>
    <row r="23" spans="1:9" ht="14.25" customHeight="1" x14ac:dyDescent="0.25">
      <c r="A23" s="483" t="s">
        <v>363</v>
      </c>
      <c r="B23" s="484" t="s">
        <v>364</v>
      </c>
      <c r="C23" s="213">
        <v>3013</v>
      </c>
      <c r="D23" s="213">
        <v>3008</v>
      </c>
      <c r="E23" s="213">
        <v>2993</v>
      </c>
      <c r="F23" s="213">
        <v>2937</v>
      </c>
      <c r="G23" s="213">
        <v>2874</v>
      </c>
      <c r="H23" s="213">
        <v>2806</v>
      </c>
      <c r="I23" s="213">
        <v>2736</v>
      </c>
    </row>
    <row r="24" spans="1:9" ht="14.25" customHeight="1" x14ac:dyDescent="0.25">
      <c r="A24" s="481" t="s">
        <v>365</v>
      </c>
      <c r="B24" s="482" t="s">
        <v>162</v>
      </c>
      <c r="C24" s="212">
        <f t="shared" ref="C24:F24" si="5">+SUM(C25:C39)</f>
        <v>115562</v>
      </c>
      <c r="D24" s="212">
        <f>+SUM(D25:D39)</f>
        <v>114007</v>
      </c>
      <c r="E24" s="212">
        <f t="shared" si="5"/>
        <v>112149</v>
      </c>
      <c r="F24" s="212">
        <f t="shared" si="5"/>
        <v>110782</v>
      </c>
      <c r="G24" s="212">
        <f t="shared" ref="G24" si="6">+SUM(G25:G39)</f>
        <v>109293</v>
      </c>
      <c r="H24" s="212">
        <f t="shared" ref="H24" si="7">+SUM(H25:H39)</f>
        <v>107733</v>
      </c>
      <c r="I24" s="212">
        <f>SUM(I25:I39)</f>
        <v>106153</v>
      </c>
    </row>
    <row r="25" spans="1:9" ht="14.25" customHeight="1" x14ac:dyDescent="0.25">
      <c r="A25" s="483" t="s">
        <v>366</v>
      </c>
      <c r="B25" s="484" t="s">
        <v>162</v>
      </c>
      <c r="C25" s="213">
        <v>31139</v>
      </c>
      <c r="D25" s="213">
        <v>31427</v>
      </c>
      <c r="E25" s="213">
        <v>31615</v>
      </c>
      <c r="F25" s="213">
        <v>31851</v>
      </c>
      <c r="G25" s="213">
        <v>32095</v>
      </c>
      <c r="H25" s="213">
        <v>32345</v>
      </c>
      <c r="I25" s="213">
        <v>32616</v>
      </c>
    </row>
    <row r="26" spans="1:9" ht="14.25" customHeight="1" x14ac:dyDescent="0.25">
      <c r="A26" s="483" t="s">
        <v>367</v>
      </c>
      <c r="B26" s="484" t="s">
        <v>368</v>
      </c>
      <c r="C26" s="213">
        <v>2952</v>
      </c>
      <c r="D26" s="213">
        <v>2870</v>
      </c>
      <c r="E26" s="213">
        <v>2782</v>
      </c>
      <c r="F26" s="213">
        <v>2717</v>
      </c>
      <c r="G26" s="213">
        <v>2647</v>
      </c>
      <c r="H26" s="213">
        <v>2576</v>
      </c>
      <c r="I26" s="213">
        <v>2504</v>
      </c>
    </row>
    <row r="27" spans="1:9" ht="14.25" customHeight="1" x14ac:dyDescent="0.25">
      <c r="A27" s="483" t="s">
        <v>369</v>
      </c>
      <c r="B27" s="484" t="s">
        <v>370</v>
      </c>
      <c r="C27" s="213">
        <v>7350</v>
      </c>
      <c r="D27" s="213">
        <v>7252</v>
      </c>
      <c r="E27" s="213">
        <v>7130</v>
      </c>
      <c r="F27" s="213">
        <v>7064</v>
      </c>
      <c r="G27" s="213">
        <v>6983</v>
      </c>
      <c r="H27" s="213">
        <v>6891</v>
      </c>
      <c r="I27" s="213">
        <v>6795</v>
      </c>
    </row>
    <row r="28" spans="1:9" ht="14.25" customHeight="1" x14ac:dyDescent="0.25">
      <c r="A28" s="483" t="s">
        <v>371</v>
      </c>
      <c r="B28" s="484" t="s">
        <v>372</v>
      </c>
      <c r="C28" s="213">
        <v>15165</v>
      </c>
      <c r="D28" s="213">
        <v>14984</v>
      </c>
      <c r="E28" s="213">
        <v>14758</v>
      </c>
      <c r="F28" s="213">
        <v>14510</v>
      </c>
      <c r="G28" s="213">
        <v>14258</v>
      </c>
      <c r="H28" s="213">
        <v>14001</v>
      </c>
      <c r="I28" s="213">
        <v>13743</v>
      </c>
    </row>
    <row r="29" spans="1:9" ht="14.25" customHeight="1" x14ac:dyDescent="0.25">
      <c r="A29" s="483" t="s">
        <v>373</v>
      </c>
      <c r="B29" s="484" t="s">
        <v>374</v>
      </c>
      <c r="C29" s="213">
        <v>3103</v>
      </c>
      <c r="D29" s="213">
        <v>3046</v>
      </c>
      <c r="E29" s="213">
        <v>2980</v>
      </c>
      <c r="F29" s="213">
        <v>2937</v>
      </c>
      <c r="G29" s="213">
        <v>2888</v>
      </c>
      <c r="H29" s="213">
        <v>2836</v>
      </c>
      <c r="I29" s="213">
        <v>2782</v>
      </c>
    </row>
    <row r="30" spans="1:9" ht="14.25" customHeight="1" x14ac:dyDescent="0.25">
      <c r="A30" s="483" t="s">
        <v>375</v>
      </c>
      <c r="B30" s="484" t="s">
        <v>376</v>
      </c>
      <c r="C30" s="213">
        <v>6609</v>
      </c>
      <c r="D30" s="213">
        <v>6177</v>
      </c>
      <c r="E30" s="213">
        <v>5756</v>
      </c>
      <c r="F30" s="213">
        <v>5409</v>
      </c>
      <c r="G30" s="213">
        <v>5054</v>
      </c>
      <c r="H30" s="213">
        <v>4692</v>
      </c>
      <c r="I30" s="213">
        <v>4324</v>
      </c>
    </row>
    <row r="31" spans="1:9" ht="14.25" customHeight="1" x14ac:dyDescent="0.25">
      <c r="A31" s="483" t="s">
        <v>377</v>
      </c>
      <c r="B31" s="484" t="s">
        <v>378</v>
      </c>
      <c r="C31" s="213">
        <v>4844</v>
      </c>
      <c r="D31" s="213">
        <v>4814</v>
      </c>
      <c r="E31" s="213">
        <v>4767</v>
      </c>
      <c r="F31" s="213">
        <v>4756</v>
      </c>
      <c r="G31" s="213">
        <v>4733</v>
      </c>
      <c r="H31" s="213">
        <v>4705</v>
      </c>
      <c r="I31" s="213">
        <v>4672</v>
      </c>
    </row>
    <row r="32" spans="1:9" ht="14.25" customHeight="1" x14ac:dyDescent="0.25">
      <c r="A32" s="483" t="s">
        <v>379</v>
      </c>
      <c r="B32" s="484" t="s">
        <v>380</v>
      </c>
      <c r="C32" s="213">
        <v>6995</v>
      </c>
      <c r="D32" s="213">
        <v>6943</v>
      </c>
      <c r="E32" s="213">
        <v>6867</v>
      </c>
      <c r="F32" s="213">
        <v>6844</v>
      </c>
      <c r="G32" s="213">
        <v>6804</v>
      </c>
      <c r="H32" s="213">
        <v>6754</v>
      </c>
      <c r="I32" s="213">
        <v>6700</v>
      </c>
    </row>
    <row r="33" spans="1:9" ht="14.25" customHeight="1" x14ac:dyDescent="0.25">
      <c r="A33" s="483" t="s">
        <v>381</v>
      </c>
      <c r="B33" s="484" t="s">
        <v>382</v>
      </c>
      <c r="C33" s="213">
        <v>4009</v>
      </c>
      <c r="D33" s="213">
        <v>3824</v>
      </c>
      <c r="E33" s="213">
        <v>3637</v>
      </c>
      <c r="F33" s="213">
        <v>3471</v>
      </c>
      <c r="G33" s="213">
        <v>3301</v>
      </c>
      <c r="H33" s="213">
        <v>3128</v>
      </c>
      <c r="I33" s="213">
        <v>2952</v>
      </c>
    </row>
    <row r="34" spans="1:9" ht="14.25" customHeight="1" x14ac:dyDescent="0.25">
      <c r="A34" s="483" t="s">
        <v>383</v>
      </c>
      <c r="B34" s="484" t="s">
        <v>384</v>
      </c>
      <c r="C34" s="213">
        <v>9925</v>
      </c>
      <c r="D34" s="213">
        <v>9588</v>
      </c>
      <c r="E34" s="213">
        <v>9231</v>
      </c>
      <c r="F34" s="213">
        <v>8875</v>
      </c>
      <c r="G34" s="213">
        <v>8511</v>
      </c>
      <c r="H34" s="213">
        <v>8140</v>
      </c>
      <c r="I34" s="213">
        <v>7763</v>
      </c>
    </row>
    <row r="35" spans="1:9" ht="14.25" customHeight="1" x14ac:dyDescent="0.25">
      <c r="A35" s="483" t="s">
        <v>385</v>
      </c>
      <c r="B35" s="484" t="s">
        <v>386</v>
      </c>
      <c r="C35" s="213">
        <v>7632</v>
      </c>
      <c r="D35" s="213">
        <v>7503</v>
      </c>
      <c r="E35" s="213">
        <v>7352</v>
      </c>
      <c r="F35" s="213">
        <v>7258</v>
      </c>
      <c r="G35" s="213">
        <v>7149</v>
      </c>
      <c r="H35" s="213">
        <v>7030</v>
      </c>
      <c r="I35" s="213">
        <v>6909</v>
      </c>
    </row>
    <row r="36" spans="1:9" ht="14.25" customHeight="1" x14ac:dyDescent="0.25">
      <c r="A36" s="483" t="s">
        <v>387</v>
      </c>
      <c r="B36" s="484" t="s">
        <v>388</v>
      </c>
      <c r="C36" s="213">
        <v>5092</v>
      </c>
      <c r="D36" s="213">
        <v>5015</v>
      </c>
      <c r="E36" s="213">
        <v>4923</v>
      </c>
      <c r="F36" s="213">
        <v>4870</v>
      </c>
      <c r="G36" s="213">
        <v>4805</v>
      </c>
      <c r="H36" s="213">
        <v>4735</v>
      </c>
      <c r="I36" s="213">
        <v>4662</v>
      </c>
    </row>
    <row r="37" spans="1:9" ht="14.25" customHeight="1" x14ac:dyDescent="0.25">
      <c r="A37" s="483" t="s">
        <v>389</v>
      </c>
      <c r="B37" s="484" t="s">
        <v>390</v>
      </c>
      <c r="C37" s="213">
        <v>3043</v>
      </c>
      <c r="D37" s="213">
        <v>2962</v>
      </c>
      <c r="E37" s="213">
        <v>2875</v>
      </c>
      <c r="F37" s="213">
        <v>2813</v>
      </c>
      <c r="G37" s="213">
        <v>2743</v>
      </c>
      <c r="H37" s="213">
        <v>2672</v>
      </c>
      <c r="I37" s="213">
        <v>2600</v>
      </c>
    </row>
    <row r="38" spans="1:9" ht="14.25" customHeight="1" x14ac:dyDescent="0.25">
      <c r="A38" s="483" t="s">
        <v>391</v>
      </c>
      <c r="B38" s="484" t="s">
        <v>392</v>
      </c>
      <c r="C38" s="213">
        <v>4704</v>
      </c>
      <c r="D38" s="213">
        <v>4613</v>
      </c>
      <c r="E38" s="213">
        <v>4509</v>
      </c>
      <c r="F38" s="213">
        <v>4440</v>
      </c>
      <c r="G38" s="213">
        <v>4361</v>
      </c>
      <c r="H38" s="213">
        <v>4278</v>
      </c>
      <c r="I38" s="213">
        <v>4194</v>
      </c>
    </row>
    <row r="39" spans="1:9" ht="14.25" customHeight="1" x14ac:dyDescent="0.25">
      <c r="A39" s="483" t="s">
        <v>393</v>
      </c>
      <c r="B39" s="484" t="s">
        <v>394</v>
      </c>
      <c r="C39" s="213">
        <v>3000</v>
      </c>
      <c r="D39" s="213">
        <v>2989</v>
      </c>
      <c r="E39" s="213">
        <v>2967</v>
      </c>
      <c r="F39" s="213">
        <v>2967</v>
      </c>
      <c r="G39" s="213">
        <v>2961</v>
      </c>
      <c r="H39" s="213">
        <v>2950</v>
      </c>
      <c r="I39" s="213">
        <v>2937</v>
      </c>
    </row>
    <row r="40" spans="1:9" ht="14.25" customHeight="1" x14ac:dyDescent="0.25">
      <c r="A40" s="481" t="s">
        <v>395</v>
      </c>
      <c r="B40" s="482" t="s">
        <v>146</v>
      </c>
      <c r="C40" s="212">
        <f t="shared" ref="C40" si="8">+SUM(C41:C51)</f>
        <v>77927</v>
      </c>
      <c r="D40" s="212">
        <f>+SUM(D41:D50)</f>
        <v>78511</v>
      </c>
      <c r="E40" s="212">
        <f>+SUM(E41:E50)</f>
        <v>78873</v>
      </c>
      <c r="F40" s="212">
        <f>+SUM(F41:F50)</f>
        <v>79376</v>
      </c>
      <c r="G40" s="212">
        <f>+SUM(G41:G50)</f>
        <v>79766</v>
      </c>
      <c r="H40" s="212">
        <f>+SUM(H41:H50)</f>
        <v>80078</v>
      </c>
      <c r="I40" s="212">
        <f>SUM(I41:I50)</f>
        <v>80346</v>
      </c>
    </row>
    <row r="41" spans="1:9" ht="14.25" customHeight="1" x14ac:dyDescent="0.25">
      <c r="A41" s="483" t="s">
        <v>396</v>
      </c>
      <c r="B41" s="484" t="s">
        <v>397</v>
      </c>
      <c r="C41" s="213">
        <v>13848</v>
      </c>
      <c r="D41" s="213">
        <v>14035</v>
      </c>
      <c r="E41" s="213">
        <v>14173</v>
      </c>
      <c r="F41" s="213">
        <v>14357</v>
      </c>
      <c r="G41" s="213">
        <v>14529</v>
      </c>
      <c r="H41" s="213">
        <v>14695</v>
      </c>
      <c r="I41" s="213">
        <v>14863</v>
      </c>
    </row>
    <row r="42" spans="1:9" ht="14.25" customHeight="1" x14ac:dyDescent="0.25">
      <c r="A42" s="483" t="s">
        <v>398</v>
      </c>
      <c r="B42" s="484" t="s">
        <v>399</v>
      </c>
      <c r="C42" s="213">
        <v>2397</v>
      </c>
      <c r="D42" s="213">
        <v>2441</v>
      </c>
      <c r="E42" s="213">
        <v>2477</v>
      </c>
      <c r="F42" s="213">
        <v>2522</v>
      </c>
      <c r="G42" s="213">
        <v>2562</v>
      </c>
      <c r="H42" s="213">
        <v>2600</v>
      </c>
      <c r="I42" s="213">
        <v>2635</v>
      </c>
    </row>
    <row r="43" spans="1:9" ht="14.25" customHeight="1" x14ac:dyDescent="0.25">
      <c r="A43" s="483" t="s">
        <v>400</v>
      </c>
      <c r="B43" s="484" t="s">
        <v>401</v>
      </c>
      <c r="C43" s="213">
        <v>9587</v>
      </c>
      <c r="D43" s="213">
        <v>9626</v>
      </c>
      <c r="E43" s="213">
        <v>9627</v>
      </c>
      <c r="F43" s="213">
        <v>9591</v>
      </c>
      <c r="G43" s="213">
        <v>9574</v>
      </c>
      <c r="H43" s="213">
        <v>9569</v>
      </c>
      <c r="I43" s="213">
        <v>9564</v>
      </c>
    </row>
    <row r="44" spans="1:9" ht="14.25" customHeight="1" x14ac:dyDescent="0.25">
      <c r="A44" s="483" t="s">
        <v>402</v>
      </c>
      <c r="B44" s="484" t="s">
        <v>403</v>
      </c>
      <c r="C44" s="213">
        <v>6690</v>
      </c>
      <c r="D44" s="213">
        <v>6310</v>
      </c>
      <c r="E44" s="213">
        <v>5932</v>
      </c>
      <c r="F44" s="213">
        <v>5573</v>
      </c>
      <c r="G44" s="213">
        <v>5224</v>
      </c>
      <c r="H44" s="213">
        <v>4879</v>
      </c>
      <c r="I44" s="213">
        <v>4635</v>
      </c>
    </row>
    <row r="45" spans="1:9" ht="14.25" customHeight="1" x14ac:dyDescent="0.25">
      <c r="A45" s="483" t="s">
        <v>404</v>
      </c>
      <c r="B45" s="484" t="s">
        <v>405</v>
      </c>
      <c r="C45" s="213">
        <v>4569</v>
      </c>
      <c r="D45" s="213">
        <v>4659</v>
      </c>
      <c r="E45" s="213">
        <v>4735</v>
      </c>
      <c r="F45" s="213">
        <v>4827</v>
      </c>
      <c r="G45" s="213">
        <v>4909</v>
      </c>
      <c r="H45" s="213">
        <v>4983</v>
      </c>
      <c r="I45" s="213">
        <v>5054</v>
      </c>
    </row>
    <row r="46" spans="1:9" ht="14.25" customHeight="1" x14ac:dyDescent="0.25">
      <c r="A46" s="483" t="s">
        <v>406</v>
      </c>
      <c r="B46" s="484" t="s">
        <v>407</v>
      </c>
      <c r="C46" s="213">
        <v>9887</v>
      </c>
      <c r="D46" s="213">
        <v>10008</v>
      </c>
      <c r="E46" s="213">
        <v>10095</v>
      </c>
      <c r="F46" s="213">
        <v>10214</v>
      </c>
      <c r="G46" s="213">
        <v>10326</v>
      </c>
      <c r="H46" s="213">
        <v>10437</v>
      </c>
      <c r="I46" s="213">
        <v>10546</v>
      </c>
    </row>
    <row r="47" spans="1:9" ht="14.25" customHeight="1" x14ac:dyDescent="0.25">
      <c r="A47" s="483" t="s">
        <v>408</v>
      </c>
      <c r="B47" s="484" t="s">
        <v>409</v>
      </c>
      <c r="C47" s="213">
        <v>8174</v>
      </c>
      <c r="D47" s="213">
        <v>8385</v>
      </c>
      <c r="E47" s="213">
        <v>8569</v>
      </c>
      <c r="F47" s="213">
        <v>8786</v>
      </c>
      <c r="G47" s="213">
        <v>8973</v>
      </c>
      <c r="H47" s="213">
        <v>9139</v>
      </c>
      <c r="I47" s="213">
        <v>9296</v>
      </c>
    </row>
    <row r="48" spans="1:9" ht="14.25" customHeight="1" x14ac:dyDescent="0.25">
      <c r="A48" s="483" t="s">
        <v>410</v>
      </c>
      <c r="B48" s="484" t="s">
        <v>411</v>
      </c>
      <c r="C48" s="213">
        <v>6299</v>
      </c>
      <c r="D48" s="213">
        <v>6432</v>
      </c>
      <c r="E48" s="213">
        <v>6544</v>
      </c>
      <c r="F48" s="213">
        <v>6679</v>
      </c>
      <c r="G48" s="213">
        <v>6798</v>
      </c>
      <c r="H48" s="213">
        <v>6907</v>
      </c>
      <c r="I48" s="213">
        <v>7009</v>
      </c>
    </row>
    <row r="49" spans="1:9" ht="14.25" customHeight="1" x14ac:dyDescent="0.25">
      <c r="A49" s="483" t="s">
        <v>412</v>
      </c>
      <c r="B49" s="484" t="s">
        <v>413</v>
      </c>
      <c r="C49" s="213">
        <v>7341</v>
      </c>
      <c r="D49" s="213">
        <v>7743</v>
      </c>
      <c r="E49" s="213">
        <v>8135</v>
      </c>
      <c r="F49" s="213">
        <v>8564</v>
      </c>
      <c r="G49" s="213">
        <v>8916</v>
      </c>
      <c r="H49" s="213">
        <v>9214</v>
      </c>
      <c r="I49" s="213">
        <v>9385</v>
      </c>
    </row>
    <row r="50" spans="1:9" ht="14.25" customHeight="1" x14ac:dyDescent="0.25">
      <c r="A50" s="483" t="s">
        <v>414</v>
      </c>
      <c r="B50" s="484" t="s">
        <v>415</v>
      </c>
      <c r="C50" s="213">
        <v>9135</v>
      </c>
      <c r="D50" s="213">
        <v>8872</v>
      </c>
      <c r="E50" s="213">
        <v>8586</v>
      </c>
      <c r="F50" s="213">
        <v>8263</v>
      </c>
      <c r="G50" s="213">
        <v>7955</v>
      </c>
      <c r="H50" s="213">
        <v>7655</v>
      </c>
      <c r="I50" s="213">
        <v>7359</v>
      </c>
    </row>
    <row r="51" spans="1:9" ht="5.0999999999999996" customHeight="1" x14ac:dyDescent="0.25">
      <c r="A51" s="232"/>
      <c r="B51" s="485"/>
      <c r="C51" s="233"/>
      <c r="D51" s="233"/>
      <c r="E51" s="233"/>
      <c r="F51" s="233"/>
      <c r="G51" s="233"/>
      <c r="H51" s="233"/>
      <c r="I51" s="233"/>
    </row>
    <row r="52" spans="1:9" ht="11.1" customHeight="1" x14ac:dyDescent="0.25">
      <c r="A52" s="219"/>
      <c r="B52" s="216"/>
      <c r="C52" s="205"/>
      <c r="D52" s="205"/>
      <c r="E52" s="205"/>
      <c r="F52" s="290"/>
      <c r="G52" s="290"/>
      <c r="I52" s="290" t="s">
        <v>142</v>
      </c>
    </row>
    <row r="53" spans="1:9" ht="27" customHeight="1" x14ac:dyDescent="0.2">
      <c r="A53" s="593" t="str">
        <f>A1</f>
        <v>3.14  PUNO: POBLACIÓN TOTAL PROYECTADA AL 30 DE  JUNIO DE CADA AÑO, SEGÚN PROVINCIA Y DISTRITO,
         2019 - 2024</v>
      </c>
      <c r="B53" s="593"/>
      <c r="C53" s="593"/>
      <c r="D53" s="593"/>
      <c r="E53" s="593"/>
      <c r="F53" s="593"/>
      <c r="G53" s="593"/>
      <c r="H53" s="593"/>
      <c r="I53" s="593"/>
    </row>
    <row r="54" spans="1:9" ht="5.0999999999999996" customHeight="1" x14ac:dyDescent="0.2">
      <c r="A54" s="405"/>
      <c r="B54" s="405"/>
      <c r="C54" s="405"/>
      <c r="D54" s="405"/>
      <c r="E54" s="405"/>
      <c r="F54" s="405"/>
      <c r="G54" s="405"/>
      <c r="H54" s="405"/>
    </row>
    <row r="55" spans="1:9" ht="13.5" thickBot="1" x14ac:dyDescent="0.25">
      <c r="A55" s="599" t="s">
        <v>427</v>
      </c>
      <c r="B55" s="603" t="s">
        <v>597</v>
      </c>
      <c r="C55" s="594">
        <v>2018</v>
      </c>
      <c r="D55" s="597">
        <v>2019</v>
      </c>
      <c r="E55" s="597">
        <v>2020</v>
      </c>
      <c r="F55" s="597">
        <v>2021</v>
      </c>
      <c r="G55" s="597">
        <v>2022</v>
      </c>
      <c r="H55" s="597">
        <v>2023</v>
      </c>
      <c r="I55" s="597">
        <v>2024</v>
      </c>
    </row>
    <row r="56" spans="1:9" x14ac:dyDescent="0.2">
      <c r="A56" s="600"/>
      <c r="B56" s="604"/>
      <c r="C56" s="596"/>
      <c r="D56" s="598"/>
      <c r="E56" s="598"/>
      <c r="F56" s="598"/>
      <c r="G56" s="598"/>
      <c r="H56" s="598"/>
      <c r="I56" s="598"/>
    </row>
    <row r="57" spans="1:9" ht="5.0999999999999996" customHeight="1" x14ac:dyDescent="0.2">
      <c r="A57" s="456"/>
      <c r="B57" s="486"/>
      <c r="C57" s="209"/>
      <c r="D57" s="32"/>
      <c r="E57" s="32"/>
      <c r="F57" s="31"/>
      <c r="G57" s="31"/>
      <c r="H57" s="31"/>
    </row>
    <row r="58" spans="1:9" ht="14.25" customHeight="1" x14ac:dyDescent="0.25">
      <c r="A58" s="481" t="s">
        <v>416</v>
      </c>
      <c r="B58" s="482" t="s">
        <v>147</v>
      </c>
      <c r="C58" s="212">
        <f t="shared" ref="C58" si="9">+SUM(C59:C63,C64:C65)</f>
        <v>93178</v>
      </c>
      <c r="D58" s="212">
        <f t="shared" ref="D58:I58" si="10">+SUM(D59:D65)</f>
        <v>90742</v>
      </c>
      <c r="E58" s="212">
        <f t="shared" si="10"/>
        <v>88112</v>
      </c>
      <c r="F58" s="212">
        <f t="shared" si="10"/>
        <v>86734</v>
      </c>
      <c r="G58" s="212">
        <f t="shared" si="10"/>
        <v>85265</v>
      </c>
      <c r="H58" s="212">
        <f t="shared" si="10"/>
        <v>83747</v>
      </c>
      <c r="I58" s="212">
        <f t="shared" si="10"/>
        <v>82219</v>
      </c>
    </row>
    <row r="59" spans="1:9" ht="14.25" customHeight="1" x14ac:dyDescent="0.25">
      <c r="A59" s="483" t="s">
        <v>417</v>
      </c>
      <c r="B59" s="484" t="s">
        <v>418</v>
      </c>
      <c r="C59" s="213">
        <v>20995</v>
      </c>
      <c r="D59" s="213">
        <v>20740</v>
      </c>
      <c r="E59" s="213">
        <v>20420</v>
      </c>
      <c r="F59" s="213">
        <v>20375</v>
      </c>
      <c r="G59" s="213">
        <v>20291</v>
      </c>
      <c r="H59" s="205">
        <v>20184</v>
      </c>
      <c r="I59" s="205">
        <v>20060</v>
      </c>
    </row>
    <row r="60" spans="1:9" ht="14.25" customHeight="1" x14ac:dyDescent="0.25">
      <c r="A60" s="483" t="s">
        <v>419</v>
      </c>
      <c r="B60" s="484" t="s">
        <v>420</v>
      </c>
      <c r="C60" s="213">
        <v>14082</v>
      </c>
      <c r="D60" s="213">
        <v>13621</v>
      </c>
      <c r="E60" s="213">
        <v>13132</v>
      </c>
      <c r="F60" s="213">
        <v>12831</v>
      </c>
      <c r="G60" s="213">
        <v>12516</v>
      </c>
      <c r="H60" s="205">
        <v>12195</v>
      </c>
      <c r="I60" s="205">
        <v>11872</v>
      </c>
    </row>
    <row r="61" spans="1:9" ht="14.25" customHeight="1" x14ac:dyDescent="0.25">
      <c r="A61" s="483" t="s">
        <v>421</v>
      </c>
      <c r="B61" s="484" t="s">
        <v>422</v>
      </c>
      <c r="C61" s="213">
        <v>9444</v>
      </c>
      <c r="D61" s="213">
        <v>9044</v>
      </c>
      <c r="E61" s="213">
        <v>8634</v>
      </c>
      <c r="F61" s="213">
        <v>8350</v>
      </c>
      <c r="G61" s="213">
        <v>8064</v>
      </c>
      <c r="H61" s="205">
        <v>7779</v>
      </c>
      <c r="I61" s="205">
        <v>7497</v>
      </c>
    </row>
    <row r="62" spans="1:9" ht="14.25" customHeight="1" x14ac:dyDescent="0.25">
      <c r="A62" s="483" t="s">
        <v>423</v>
      </c>
      <c r="B62" s="484" t="s">
        <v>424</v>
      </c>
      <c r="C62" s="213">
        <v>7565</v>
      </c>
      <c r="D62" s="213">
        <v>6975</v>
      </c>
      <c r="E62" s="213">
        <v>6411</v>
      </c>
      <c r="F62" s="213">
        <v>5973</v>
      </c>
      <c r="G62" s="213">
        <v>5557</v>
      </c>
      <c r="H62" s="205">
        <v>5163</v>
      </c>
      <c r="I62" s="205">
        <v>4798</v>
      </c>
    </row>
    <row r="63" spans="1:9" ht="14.25" customHeight="1" x14ac:dyDescent="0.25">
      <c r="A63" s="483" t="s">
        <v>425</v>
      </c>
      <c r="B63" s="484" t="s">
        <v>426</v>
      </c>
      <c r="C63" s="213">
        <v>8676</v>
      </c>
      <c r="D63" s="213">
        <v>8404</v>
      </c>
      <c r="E63" s="213">
        <v>8114</v>
      </c>
      <c r="F63" s="213">
        <v>7939</v>
      </c>
      <c r="G63" s="213">
        <v>7756</v>
      </c>
      <c r="H63" s="205">
        <v>7567</v>
      </c>
      <c r="I63" s="205">
        <v>7377</v>
      </c>
    </row>
    <row r="64" spans="1:9" ht="14.25" customHeight="1" x14ac:dyDescent="0.25">
      <c r="A64" s="487" t="s">
        <v>428</v>
      </c>
      <c r="B64" s="484" t="s">
        <v>429</v>
      </c>
      <c r="C64" s="213">
        <v>14587</v>
      </c>
      <c r="D64" s="213">
        <v>14314</v>
      </c>
      <c r="E64" s="213">
        <v>13999</v>
      </c>
      <c r="F64" s="213">
        <v>13874</v>
      </c>
      <c r="G64" s="213">
        <v>13729</v>
      </c>
      <c r="H64" s="205">
        <v>13568</v>
      </c>
      <c r="I64" s="205">
        <v>13400</v>
      </c>
    </row>
    <row r="65" spans="1:10" ht="14.25" customHeight="1" x14ac:dyDescent="0.25">
      <c r="A65" s="487" t="s">
        <v>430</v>
      </c>
      <c r="B65" s="484" t="s">
        <v>431</v>
      </c>
      <c r="C65" s="213">
        <v>17829</v>
      </c>
      <c r="D65" s="213">
        <v>17644</v>
      </c>
      <c r="E65" s="213">
        <v>17402</v>
      </c>
      <c r="F65" s="213">
        <v>17392</v>
      </c>
      <c r="G65" s="213">
        <v>17352</v>
      </c>
      <c r="H65" s="205">
        <v>17291</v>
      </c>
      <c r="I65" s="205">
        <v>17215</v>
      </c>
    </row>
    <row r="66" spans="1:10" ht="14.25" customHeight="1" x14ac:dyDescent="0.25">
      <c r="A66" s="488" t="s">
        <v>432</v>
      </c>
      <c r="B66" s="482" t="s">
        <v>148</v>
      </c>
      <c r="C66" s="212">
        <f t="shared" ref="C66" si="11">+SUM(C67:C71)</f>
        <v>68320</v>
      </c>
      <c r="D66" s="212">
        <f t="shared" ref="D66:I66" si="12">+SUM(D67:D71)</f>
        <v>67392</v>
      </c>
      <c r="E66" s="212">
        <f t="shared" si="12"/>
        <v>66287</v>
      </c>
      <c r="F66" s="212">
        <f t="shared" si="12"/>
        <v>65355</v>
      </c>
      <c r="G66" s="212">
        <f t="shared" si="12"/>
        <v>64354</v>
      </c>
      <c r="H66" s="212">
        <f t="shared" si="12"/>
        <v>63313</v>
      </c>
      <c r="I66" s="212">
        <f t="shared" si="12"/>
        <v>62262</v>
      </c>
    </row>
    <row r="67" spans="1:10" ht="14.25" customHeight="1" x14ac:dyDescent="0.25">
      <c r="A67" s="487" t="s">
        <v>433</v>
      </c>
      <c r="B67" s="484" t="s">
        <v>434</v>
      </c>
      <c r="C67" s="213">
        <v>49591</v>
      </c>
      <c r="D67" s="213">
        <v>49234</v>
      </c>
      <c r="E67" s="213">
        <v>48729</v>
      </c>
      <c r="F67" s="213">
        <v>48331</v>
      </c>
      <c r="G67" s="213">
        <v>47866</v>
      </c>
      <c r="H67" s="213">
        <v>47358</v>
      </c>
      <c r="I67" s="205">
        <v>46825</v>
      </c>
    </row>
    <row r="68" spans="1:10" ht="14.25" customHeight="1" x14ac:dyDescent="0.25">
      <c r="A68" s="487" t="s">
        <v>435</v>
      </c>
      <c r="B68" s="484" t="s">
        <v>436</v>
      </c>
      <c r="C68" s="213">
        <v>1197</v>
      </c>
      <c r="D68" s="213">
        <v>1152</v>
      </c>
      <c r="E68" s="213">
        <v>1107</v>
      </c>
      <c r="F68" s="213">
        <v>1066</v>
      </c>
      <c r="G68" s="213">
        <v>1025</v>
      </c>
      <c r="H68" s="213">
        <v>985</v>
      </c>
      <c r="I68" s="205">
        <v>946</v>
      </c>
    </row>
    <row r="69" spans="1:10" ht="14.25" customHeight="1" x14ac:dyDescent="0.25">
      <c r="A69" s="487" t="s">
        <v>437</v>
      </c>
      <c r="B69" s="484" t="s">
        <v>438</v>
      </c>
      <c r="C69" s="213">
        <v>11279</v>
      </c>
      <c r="D69" s="213">
        <v>11059</v>
      </c>
      <c r="E69" s="213">
        <v>10812</v>
      </c>
      <c r="F69" s="213">
        <v>10595</v>
      </c>
      <c r="G69" s="213">
        <v>10369</v>
      </c>
      <c r="H69" s="213">
        <v>10136</v>
      </c>
      <c r="I69" s="205">
        <v>9905</v>
      </c>
    </row>
    <row r="70" spans="1:10" ht="14.25" customHeight="1" x14ac:dyDescent="0.25">
      <c r="A70" s="487" t="s">
        <v>439</v>
      </c>
      <c r="B70" s="484" t="s">
        <v>440</v>
      </c>
      <c r="C70" s="213">
        <v>3605</v>
      </c>
      <c r="D70" s="213">
        <v>3412</v>
      </c>
      <c r="E70" s="213">
        <v>3220</v>
      </c>
      <c r="F70" s="213">
        <v>3048</v>
      </c>
      <c r="G70" s="213">
        <v>2882</v>
      </c>
      <c r="H70" s="213">
        <v>2723</v>
      </c>
      <c r="I70" s="205">
        <v>2573</v>
      </c>
    </row>
    <row r="71" spans="1:10" ht="14.25" customHeight="1" x14ac:dyDescent="0.25">
      <c r="A71" s="487" t="s">
        <v>441</v>
      </c>
      <c r="B71" s="484" t="s">
        <v>442</v>
      </c>
      <c r="C71" s="213">
        <v>2648</v>
      </c>
      <c r="D71" s="213">
        <v>2535</v>
      </c>
      <c r="E71" s="213">
        <v>2419</v>
      </c>
      <c r="F71" s="213">
        <v>2315</v>
      </c>
      <c r="G71" s="213">
        <v>2212</v>
      </c>
      <c r="H71" s="213">
        <v>2111</v>
      </c>
      <c r="I71" s="205">
        <v>2013</v>
      </c>
    </row>
    <row r="72" spans="1:10" ht="14.25" customHeight="1" x14ac:dyDescent="0.25">
      <c r="A72" s="488" t="s">
        <v>443</v>
      </c>
      <c r="B72" s="482" t="s">
        <v>160</v>
      </c>
      <c r="C72" s="212">
        <f t="shared" ref="C72" si="13">+SUM(C73:C80)</f>
        <v>60419</v>
      </c>
      <c r="D72" s="212">
        <f t="shared" ref="D72:I72" si="14">+SUM(D73:D80)</f>
        <v>59769</v>
      </c>
      <c r="E72" s="212">
        <f t="shared" si="14"/>
        <v>58957</v>
      </c>
      <c r="F72" s="212">
        <f t="shared" si="14"/>
        <v>58213</v>
      </c>
      <c r="G72" s="212">
        <f t="shared" si="14"/>
        <v>57406</v>
      </c>
      <c r="H72" s="212">
        <f t="shared" si="14"/>
        <v>56562</v>
      </c>
      <c r="I72" s="212">
        <f t="shared" si="14"/>
        <v>55707</v>
      </c>
    </row>
    <row r="73" spans="1:10" ht="14.25" customHeight="1" x14ac:dyDescent="0.25">
      <c r="A73" s="487" t="s">
        <v>444</v>
      </c>
      <c r="B73" s="484" t="s">
        <v>160</v>
      </c>
      <c r="C73" s="213">
        <v>19341</v>
      </c>
      <c r="D73" s="213">
        <v>19222</v>
      </c>
      <c r="E73" s="213">
        <v>19050</v>
      </c>
      <c r="F73" s="213">
        <v>18895</v>
      </c>
      <c r="G73" s="213">
        <v>18718</v>
      </c>
      <c r="H73" s="213">
        <v>18527</v>
      </c>
      <c r="I73" s="205">
        <v>18328</v>
      </c>
    </row>
    <row r="74" spans="1:10" ht="14.25" customHeight="1" x14ac:dyDescent="0.25">
      <c r="A74" s="487" t="s">
        <v>445</v>
      </c>
      <c r="B74" s="484" t="s">
        <v>446</v>
      </c>
      <c r="C74" s="213">
        <v>4056</v>
      </c>
      <c r="D74" s="213">
        <v>4037</v>
      </c>
      <c r="E74" s="213">
        <v>4007</v>
      </c>
      <c r="F74" s="213">
        <v>3982</v>
      </c>
      <c r="G74" s="213">
        <v>3951</v>
      </c>
      <c r="H74" s="213">
        <v>3916</v>
      </c>
      <c r="I74" s="205">
        <v>3881</v>
      </c>
      <c r="J74" s="373"/>
    </row>
    <row r="75" spans="1:10" ht="14.25" customHeight="1" x14ac:dyDescent="0.25">
      <c r="A75" s="487" t="s">
        <v>447</v>
      </c>
      <c r="B75" s="484" t="s">
        <v>448</v>
      </c>
      <c r="C75" s="213">
        <v>3279</v>
      </c>
      <c r="D75" s="213">
        <v>3213</v>
      </c>
      <c r="E75" s="213">
        <v>3140</v>
      </c>
      <c r="F75" s="213">
        <v>3071</v>
      </c>
      <c r="G75" s="213">
        <v>3000</v>
      </c>
      <c r="H75" s="213">
        <v>2927</v>
      </c>
      <c r="I75" s="205">
        <v>2855</v>
      </c>
    </row>
    <row r="76" spans="1:10" ht="14.25" customHeight="1" x14ac:dyDescent="0.25">
      <c r="A76" s="487" t="s">
        <v>449</v>
      </c>
      <c r="B76" s="484" t="s">
        <v>450</v>
      </c>
      <c r="C76" s="213">
        <v>2731</v>
      </c>
      <c r="D76" s="213">
        <v>2668</v>
      </c>
      <c r="E76" s="213">
        <v>2598</v>
      </c>
      <c r="F76" s="213">
        <v>2533</v>
      </c>
      <c r="G76" s="213">
        <v>2466</v>
      </c>
      <c r="H76" s="213">
        <v>2398</v>
      </c>
      <c r="I76" s="205">
        <v>2331</v>
      </c>
    </row>
    <row r="77" spans="1:10" ht="14.25" customHeight="1" x14ac:dyDescent="0.25">
      <c r="A77" s="487" t="s">
        <v>451</v>
      </c>
      <c r="B77" s="484" t="s">
        <v>452</v>
      </c>
      <c r="C77" s="213">
        <v>5294</v>
      </c>
      <c r="D77" s="213">
        <v>5201</v>
      </c>
      <c r="E77" s="213">
        <v>5097</v>
      </c>
      <c r="F77" s="213">
        <v>4998</v>
      </c>
      <c r="G77" s="213">
        <v>4895</v>
      </c>
      <c r="H77" s="213">
        <v>4790</v>
      </c>
      <c r="I77" s="205">
        <v>4686</v>
      </c>
    </row>
    <row r="78" spans="1:10" ht="14.25" customHeight="1" x14ac:dyDescent="0.25">
      <c r="A78" s="487" t="s">
        <v>453</v>
      </c>
      <c r="B78" s="484" t="s">
        <v>454</v>
      </c>
      <c r="C78" s="213">
        <v>4253</v>
      </c>
      <c r="D78" s="213">
        <v>4151</v>
      </c>
      <c r="E78" s="213">
        <v>4039</v>
      </c>
      <c r="F78" s="213">
        <v>3934</v>
      </c>
      <c r="G78" s="213">
        <v>3825</v>
      </c>
      <c r="H78" s="213">
        <v>3717</v>
      </c>
      <c r="I78" s="205">
        <v>3610</v>
      </c>
    </row>
    <row r="79" spans="1:10" ht="14.25" customHeight="1" x14ac:dyDescent="0.25">
      <c r="A79" s="487" t="s">
        <v>455</v>
      </c>
      <c r="B79" s="484" t="s">
        <v>456</v>
      </c>
      <c r="C79" s="213">
        <v>13694</v>
      </c>
      <c r="D79" s="213">
        <v>13636</v>
      </c>
      <c r="E79" s="213">
        <v>13536</v>
      </c>
      <c r="F79" s="213">
        <v>13451</v>
      </c>
      <c r="G79" s="213">
        <v>13349</v>
      </c>
      <c r="H79" s="213">
        <v>13235</v>
      </c>
      <c r="I79" s="205">
        <v>13115</v>
      </c>
    </row>
    <row r="80" spans="1:10" ht="14.25" customHeight="1" x14ac:dyDescent="0.25">
      <c r="A80" s="487" t="s">
        <v>457</v>
      </c>
      <c r="B80" s="484" t="s">
        <v>458</v>
      </c>
      <c r="C80" s="213">
        <v>7771</v>
      </c>
      <c r="D80" s="213">
        <v>7641</v>
      </c>
      <c r="E80" s="213">
        <v>7490</v>
      </c>
      <c r="F80" s="213">
        <v>7349</v>
      </c>
      <c r="G80" s="213">
        <v>7202</v>
      </c>
      <c r="H80" s="213">
        <v>7052</v>
      </c>
      <c r="I80" s="205">
        <v>6901</v>
      </c>
    </row>
    <row r="81" spans="1:9" ht="14.25" customHeight="1" x14ac:dyDescent="0.25">
      <c r="A81" s="488" t="s">
        <v>459</v>
      </c>
      <c r="B81" s="482" t="s">
        <v>150</v>
      </c>
      <c r="C81" s="212">
        <f t="shared" ref="C81" si="15">+SUM(C82:C91)</f>
        <v>43322</v>
      </c>
      <c r="D81" s="212">
        <f t="shared" ref="D81:I81" si="16">+SUM(D82:D91)</f>
        <v>42996</v>
      </c>
      <c r="E81" s="212">
        <f t="shared" si="16"/>
        <v>42549</v>
      </c>
      <c r="F81" s="212">
        <f t="shared" si="16"/>
        <v>41971</v>
      </c>
      <c r="G81" s="212">
        <f t="shared" si="16"/>
        <v>41348</v>
      </c>
      <c r="H81" s="212">
        <f t="shared" si="16"/>
        <v>40700</v>
      </c>
      <c r="I81" s="212">
        <f t="shared" si="16"/>
        <v>40044</v>
      </c>
    </row>
    <row r="82" spans="1:9" ht="14.25" customHeight="1" x14ac:dyDescent="0.25">
      <c r="A82" s="487" t="s">
        <v>460</v>
      </c>
      <c r="B82" s="484" t="s">
        <v>150</v>
      </c>
      <c r="C82" s="213">
        <v>11752</v>
      </c>
      <c r="D82" s="213">
        <v>11786</v>
      </c>
      <c r="E82" s="213">
        <v>11783</v>
      </c>
      <c r="F82" s="213">
        <v>11749</v>
      </c>
      <c r="G82" s="213">
        <v>11708</v>
      </c>
      <c r="H82" s="213">
        <v>11661</v>
      </c>
      <c r="I82" s="205">
        <v>11610</v>
      </c>
    </row>
    <row r="83" spans="1:9" ht="14.25" customHeight="1" x14ac:dyDescent="0.25">
      <c r="A83" s="487" t="s">
        <v>461</v>
      </c>
      <c r="B83" s="484" t="s">
        <v>462</v>
      </c>
      <c r="C83" s="213">
        <v>5911</v>
      </c>
      <c r="D83" s="213">
        <v>5943</v>
      </c>
      <c r="E83" s="213">
        <v>5955</v>
      </c>
      <c r="F83" s="213">
        <v>5977</v>
      </c>
      <c r="G83" s="213">
        <v>5992</v>
      </c>
      <c r="H83" s="213">
        <v>6004</v>
      </c>
      <c r="I83" s="205">
        <v>6014</v>
      </c>
    </row>
    <row r="84" spans="1:9" ht="14.25" customHeight="1" x14ac:dyDescent="0.25">
      <c r="A84" s="487" t="s">
        <v>463</v>
      </c>
      <c r="B84" s="484" t="s">
        <v>464</v>
      </c>
      <c r="C84" s="213">
        <v>1716</v>
      </c>
      <c r="D84" s="213">
        <v>1739</v>
      </c>
      <c r="E84" s="213">
        <v>1755</v>
      </c>
      <c r="F84" s="213">
        <v>1776</v>
      </c>
      <c r="G84" s="213">
        <v>1797</v>
      </c>
      <c r="H84" s="213">
        <v>1817</v>
      </c>
      <c r="I84" s="205">
        <v>1838</v>
      </c>
    </row>
    <row r="85" spans="1:9" ht="14.25" customHeight="1" x14ac:dyDescent="0.25">
      <c r="A85" s="487" t="s">
        <v>465</v>
      </c>
      <c r="B85" s="484" t="s">
        <v>466</v>
      </c>
      <c r="C85" s="213">
        <v>2476</v>
      </c>
      <c r="D85" s="213">
        <v>2451</v>
      </c>
      <c r="E85" s="213">
        <v>2419</v>
      </c>
      <c r="F85" s="213">
        <v>2365</v>
      </c>
      <c r="G85" s="213">
        <v>2306</v>
      </c>
      <c r="H85" s="213">
        <v>2245</v>
      </c>
      <c r="I85" s="205">
        <v>2183</v>
      </c>
    </row>
    <row r="86" spans="1:9" ht="14.25" customHeight="1" x14ac:dyDescent="0.25">
      <c r="A86" s="487" t="s">
        <v>467</v>
      </c>
      <c r="B86" s="484" t="s">
        <v>468</v>
      </c>
      <c r="C86" s="213">
        <v>2425</v>
      </c>
      <c r="D86" s="213">
        <v>2404</v>
      </c>
      <c r="E86" s="213">
        <v>2376</v>
      </c>
      <c r="F86" s="213">
        <v>2328</v>
      </c>
      <c r="G86" s="213">
        <v>2276</v>
      </c>
      <c r="H86" s="213">
        <v>2222</v>
      </c>
      <c r="I86" s="205">
        <v>2166</v>
      </c>
    </row>
    <row r="87" spans="1:9" ht="14.25" customHeight="1" x14ac:dyDescent="0.25">
      <c r="A87" s="487" t="s">
        <v>469</v>
      </c>
      <c r="B87" s="484" t="s">
        <v>470</v>
      </c>
      <c r="C87" s="213">
        <v>1892</v>
      </c>
      <c r="D87" s="213">
        <v>1810</v>
      </c>
      <c r="E87" s="213">
        <v>1725</v>
      </c>
      <c r="F87" s="213">
        <v>1635</v>
      </c>
      <c r="G87" s="213">
        <v>1545</v>
      </c>
      <c r="H87" s="213">
        <v>1455</v>
      </c>
      <c r="I87" s="205">
        <v>1365</v>
      </c>
    </row>
    <row r="88" spans="1:9" ht="14.25" customHeight="1" x14ac:dyDescent="0.25">
      <c r="A88" s="487" t="s">
        <v>471</v>
      </c>
      <c r="B88" s="484" t="s">
        <v>472</v>
      </c>
      <c r="C88" s="213">
        <v>2823</v>
      </c>
      <c r="D88" s="213">
        <v>2666</v>
      </c>
      <c r="E88" s="213">
        <v>2510</v>
      </c>
      <c r="F88" s="213">
        <v>2358</v>
      </c>
      <c r="G88" s="213">
        <v>2205</v>
      </c>
      <c r="H88" s="213">
        <v>2052</v>
      </c>
      <c r="I88" s="205">
        <v>1901</v>
      </c>
    </row>
    <row r="89" spans="1:9" ht="14.25" customHeight="1" x14ac:dyDescent="0.25">
      <c r="A89" s="487" t="s">
        <v>473</v>
      </c>
      <c r="B89" s="484" t="s">
        <v>474</v>
      </c>
      <c r="C89" s="213">
        <v>5550</v>
      </c>
      <c r="D89" s="213">
        <v>5505</v>
      </c>
      <c r="E89" s="213">
        <v>5442</v>
      </c>
      <c r="F89" s="213">
        <v>5336</v>
      </c>
      <c r="G89" s="213">
        <v>5219</v>
      </c>
      <c r="H89" s="213">
        <v>5098</v>
      </c>
      <c r="I89" s="205">
        <v>4975</v>
      </c>
    </row>
    <row r="90" spans="1:9" ht="14.25" customHeight="1" x14ac:dyDescent="0.25">
      <c r="A90" s="487" t="s">
        <v>475</v>
      </c>
      <c r="B90" s="484" t="s">
        <v>476</v>
      </c>
      <c r="C90" s="213">
        <v>7503</v>
      </c>
      <c r="D90" s="213">
        <v>7486</v>
      </c>
      <c r="E90" s="213">
        <v>7445</v>
      </c>
      <c r="F90" s="213">
        <v>7367</v>
      </c>
      <c r="G90" s="213">
        <v>7279</v>
      </c>
      <c r="H90" s="213">
        <v>7185</v>
      </c>
      <c r="I90" s="205">
        <v>7090</v>
      </c>
    </row>
    <row r="91" spans="1:9" ht="14.25" customHeight="1" x14ac:dyDescent="0.25">
      <c r="A91" s="487" t="s">
        <v>477</v>
      </c>
      <c r="B91" s="484" t="s">
        <v>478</v>
      </c>
      <c r="C91" s="213">
        <v>1274</v>
      </c>
      <c r="D91" s="213">
        <v>1206</v>
      </c>
      <c r="E91" s="213">
        <v>1139</v>
      </c>
      <c r="F91" s="213">
        <v>1080</v>
      </c>
      <c r="G91" s="213">
        <v>1021</v>
      </c>
      <c r="H91" s="213">
        <v>961</v>
      </c>
      <c r="I91" s="205">
        <v>902</v>
      </c>
    </row>
    <row r="92" spans="1:9" ht="14.25" customHeight="1" x14ac:dyDescent="0.25">
      <c r="A92" s="488" t="s">
        <v>479</v>
      </c>
      <c r="B92" s="482" t="s">
        <v>151</v>
      </c>
      <c r="C92" s="212">
        <f t="shared" ref="C92" si="17">+SUM(C93:C101)</f>
        <v>70348</v>
      </c>
      <c r="D92" s="212">
        <f t="shared" ref="D92:I92" si="18">+SUM(D93:D101)</f>
        <v>70119</v>
      </c>
      <c r="E92" s="212">
        <f t="shared" si="18"/>
        <v>69693</v>
      </c>
      <c r="F92" s="212">
        <f t="shared" si="18"/>
        <v>69142</v>
      </c>
      <c r="G92" s="212">
        <f t="shared" si="18"/>
        <v>68510</v>
      </c>
      <c r="H92" s="212">
        <f t="shared" si="18"/>
        <v>67829</v>
      </c>
      <c r="I92" s="212">
        <f t="shared" si="18"/>
        <v>67128</v>
      </c>
    </row>
    <row r="93" spans="1:9" ht="14.25" customHeight="1" x14ac:dyDescent="0.25">
      <c r="A93" s="487" t="s">
        <v>480</v>
      </c>
      <c r="B93" s="484" t="s">
        <v>481</v>
      </c>
      <c r="C93" s="213">
        <v>25418</v>
      </c>
      <c r="D93" s="213">
        <v>25708</v>
      </c>
      <c r="E93" s="213">
        <v>25921</v>
      </c>
      <c r="F93" s="213">
        <v>26084</v>
      </c>
      <c r="G93" s="213">
        <v>26215</v>
      </c>
      <c r="H93" s="213">
        <v>26329</v>
      </c>
      <c r="I93" s="205">
        <v>26440</v>
      </c>
    </row>
    <row r="94" spans="1:9" ht="14.25" customHeight="1" x14ac:dyDescent="0.25">
      <c r="A94" s="487" t="s">
        <v>482</v>
      </c>
      <c r="B94" s="484" t="s">
        <v>483</v>
      </c>
      <c r="C94" s="213">
        <v>5635</v>
      </c>
      <c r="D94" s="213">
        <v>5711</v>
      </c>
      <c r="E94" s="213">
        <v>5770</v>
      </c>
      <c r="F94" s="213">
        <v>5818</v>
      </c>
      <c r="G94" s="213">
        <v>5859</v>
      </c>
      <c r="H94" s="213">
        <v>5897</v>
      </c>
      <c r="I94" s="205">
        <v>5934</v>
      </c>
    </row>
    <row r="95" spans="1:9" ht="14.25" customHeight="1" x14ac:dyDescent="0.25">
      <c r="A95" s="487" t="s">
        <v>484</v>
      </c>
      <c r="B95" s="484" t="s">
        <v>485</v>
      </c>
      <c r="C95" s="213">
        <v>2109</v>
      </c>
      <c r="D95" s="213">
        <v>2073</v>
      </c>
      <c r="E95" s="213">
        <v>2031</v>
      </c>
      <c r="F95" s="213">
        <v>1985</v>
      </c>
      <c r="G95" s="213">
        <v>1936</v>
      </c>
      <c r="H95" s="213">
        <v>1886</v>
      </c>
      <c r="I95" s="205">
        <v>1833</v>
      </c>
    </row>
    <row r="96" spans="1:9" ht="14.25" customHeight="1" x14ac:dyDescent="0.25">
      <c r="A96" s="487" t="s">
        <v>486</v>
      </c>
      <c r="B96" s="484" t="s">
        <v>487</v>
      </c>
      <c r="C96" s="213">
        <v>2698</v>
      </c>
      <c r="D96" s="213">
        <v>2608</v>
      </c>
      <c r="E96" s="213">
        <v>2513</v>
      </c>
      <c r="F96" s="213">
        <v>2416</v>
      </c>
      <c r="G96" s="213">
        <v>2317</v>
      </c>
      <c r="H96" s="213">
        <v>2217</v>
      </c>
      <c r="I96" s="205">
        <v>2118</v>
      </c>
    </row>
    <row r="97" spans="1:9" ht="14.25" customHeight="1" x14ac:dyDescent="0.25">
      <c r="A97" s="487" t="s">
        <v>488</v>
      </c>
      <c r="B97" s="484" t="s">
        <v>489</v>
      </c>
      <c r="C97" s="213">
        <v>7377</v>
      </c>
      <c r="D97" s="213">
        <v>7334</v>
      </c>
      <c r="E97" s="213">
        <v>7268</v>
      </c>
      <c r="F97" s="213">
        <v>7186</v>
      </c>
      <c r="G97" s="213">
        <v>7094</v>
      </c>
      <c r="H97" s="213">
        <v>6993</v>
      </c>
      <c r="I97" s="205">
        <v>6888</v>
      </c>
    </row>
    <row r="98" spans="1:9" ht="14.25" customHeight="1" x14ac:dyDescent="0.25">
      <c r="A98" s="487" t="s">
        <v>490</v>
      </c>
      <c r="B98" s="484" t="s">
        <v>491</v>
      </c>
      <c r="C98" s="213">
        <v>8765</v>
      </c>
      <c r="D98" s="213">
        <v>8581</v>
      </c>
      <c r="E98" s="213">
        <v>8374</v>
      </c>
      <c r="F98" s="213">
        <v>8152</v>
      </c>
      <c r="G98" s="213">
        <v>7921</v>
      </c>
      <c r="H98" s="213">
        <v>7683</v>
      </c>
      <c r="I98" s="205">
        <v>7439</v>
      </c>
    </row>
    <row r="99" spans="1:9" ht="14.25" customHeight="1" x14ac:dyDescent="0.25">
      <c r="A99" s="487" t="s">
        <v>492</v>
      </c>
      <c r="B99" s="484" t="s">
        <v>493</v>
      </c>
      <c r="C99" s="213">
        <v>7983</v>
      </c>
      <c r="D99" s="213">
        <v>7790</v>
      </c>
      <c r="E99" s="213">
        <v>7579</v>
      </c>
      <c r="F99" s="213">
        <v>7358</v>
      </c>
      <c r="G99" s="213">
        <v>7130</v>
      </c>
      <c r="H99" s="213">
        <v>6899</v>
      </c>
      <c r="I99" s="205">
        <v>6665</v>
      </c>
    </row>
    <row r="100" spans="1:9" ht="14.25" customHeight="1" x14ac:dyDescent="0.25">
      <c r="A100" s="487" t="s">
        <v>494</v>
      </c>
      <c r="B100" s="484" t="s">
        <v>440</v>
      </c>
      <c r="C100" s="213">
        <v>6445</v>
      </c>
      <c r="D100" s="213">
        <v>6408</v>
      </c>
      <c r="E100" s="213">
        <v>6353</v>
      </c>
      <c r="F100" s="213">
        <v>6287</v>
      </c>
      <c r="G100" s="213">
        <v>6213</v>
      </c>
      <c r="H100" s="213">
        <v>6134</v>
      </c>
      <c r="I100" s="205">
        <v>6053</v>
      </c>
    </row>
    <row r="101" spans="1:9" ht="14.25" customHeight="1" x14ac:dyDescent="0.25">
      <c r="A101" s="487" t="s">
        <v>495</v>
      </c>
      <c r="B101" s="484" t="s">
        <v>496</v>
      </c>
      <c r="C101" s="213">
        <v>3918</v>
      </c>
      <c r="D101" s="213">
        <v>3906</v>
      </c>
      <c r="E101" s="213">
        <v>3884</v>
      </c>
      <c r="F101" s="213">
        <v>3856</v>
      </c>
      <c r="G101" s="213">
        <v>3825</v>
      </c>
      <c r="H101" s="213">
        <v>3791</v>
      </c>
      <c r="I101" s="205">
        <v>3758</v>
      </c>
    </row>
    <row r="102" spans="1:9" ht="5.0999999999999996" customHeight="1" x14ac:dyDescent="0.25">
      <c r="A102" s="295"/>
      <c r="B102" s="485"/>
      <c r="C102" s="233"/>
      <c r="D102" s="233"/>
      <c r="E102" s="233"/>
      <c r="F102" s="233"/>
      <c r="G102" s="233"/>
      <c r="H102" s="233"/>
      <c r="I102" s="233"/>
    </row>
    <row r="103" spans="1:9" ht="11.1" customHeight="1" x14ac:dyDescent="0.25">
      <c r="A103" s="219"/>
      <c r="B103" s="216"/>
      <c r="C103" s="205"/>
      <c r="D103" s="205"/>
      <c r="E103" s="205"/>
      <c r="F103" s="290"/>
      <c r="G103" s="290"/>
      <c r="I103" s="290" t="s">
        <v>142</v>
      </c>
    </row>
    <row r="104" spans="1:9" ht="27" customHeight="1" x14ac:dyDescent="0.2">
      <c r="A104" s="593" t="str">
        <f>A1</f>
        <v>3.14  PUNO: POBLACIÓN TOTAL PROYECTADA AL 30 DE  JUNIO DE CADA AÑO, SEGÚN PROVINCIA Y DISTRITO,
         2019 - 2024</v>
      </c>
      <c r="B104" s="593"/>
      <c r="C104" s="593"/>
      <c r="D104" s="593"/>
      <c r="E104" s="593"/>
      <c r="F104" s="593"/>
      <c r="G104" s="593"/>
      <c r="H104" s="593"/>
      <c r="I104" s="593"/>
    </row>
    <row r="105" spans="1:9" ht="9" customHeight="1" x14ac:dyDescent="0.15">
      <c r="A105" s="220"/>
      <c r="B105" s="489"/>
      <c r="C105" s="210"/>
      <c r="D105" s="210"/>
      <c r="E105" s="211"/>
      <c r="F105" s="290"/>
      <c r="G105" s="290"/>
      <c r="I105" s="290" t="s">
        <v>578</v>
      </c>
    </row>
    <row r="106" spans="1:9" ht="13.5" thickBot="1" x14ac:dyDescent="0.25">
      <c r="A106" s="599" t="s">
        <v>427</v>
      </c>
      <c r="B106" s="603" t="s">
        <v>597</v>
      </c>
      <c r="C106" s="594">
        <v>2018</v>
      </c>
      <c r="D106" s="594">
        <v>2019</v>
      </c>
      <c r="E106" s="594">
        <v>2020</v>
      </c>
      <c r="F106" s="594">
        <v>2021</v>
      </c>
      <c r="G106" s="594">
        <v>2022</v>
      </c>
      <c r="H106" s="594">
        <v>2023</v>
      </c>
      <c r="I106" s="594">
        <v>2024</v>
      </c>
    </row>
    <row r="107" spans="1:9" x14ac:dyDescent="0.2">
      <c r="A107" s="600"/>
      <c r="B107" s="604"/>
      <c r="C107" s="596"/>
      <c r="D107" s="595"/>
      <c r="E107" s="595"/>
      <c r="F107" s="595"/>
      <c r="G107" s="595"/>
      <c r="H107" s="595"/>
      <c r="I107" s="595"/>
    </row>
    <row r="108" spans="1:9" ht="5.0999999999999996" customHeight="1" x14ac:dyDescent="0.2">
      <c r="A108" s="456"/>
      <c r="B108" s="486"/>
      <c r="C108" s="209"/>
      <c r="D108" s="32"/>
      <c r="E108" s="32"/>
      <c r="F108" s="31"/>
      <c r="G108" s="31"/>
      <c r="H108" s="31"/>
    </row>
    <row r="109" spans="1:9" ht="17.45" customHeight="1" x14ac:dyDescent="0.25">
      <c r="A109" s="488" t="s">
        <v>497</v>
      </c>
      <c r="B109" s="482" t="s">
        <v>152</v>
      </c>
      <c r="C109" s="212">
        <f t="shared" ref="C109:I109" si="19">SUM(C110:C113)</f>
        <v>20321</v>
      </c>
      <c r="D109" s="212">
        <f t="shared" si="19"/>
        <v>19776</v>
      </c>
      <c r="E109" s="212">
        <f t="shared" si="19"/>
        <v>19190</v>
      </c>
      <c r="F109" s="212">
        <f t="shared" si="19"/>
        <v>18826</v>
      </c>
      <c r="G109" s="212">
        <f t="shared" si="19"/>
        <v>18445</v>
      </c>
      <c r="H109" s="212">
        <f t="shared" si="19"/>
        <v>18053</v>
      </c>
      <c r="I109" s="212">
        <f t="shared" si="19"/>
        <v>17661</v>
      </c>
    </row>
    <row r="110" spans="1:9" ht="17.100000000000001" customHeight="1" x14ac:dyDescent="0.25">
      <c r="A110" s="487" t="s">
        <v>498</v>
      </c>
      <c r="B110" s="484" t="s">
        <v>152</v>
      </c>
      <c r="C110" s="213">
        <v>11723</v>
      </c>
      <c r="D110" s="213">
        <v>11334</v>
      </c>
      <c r="E110" s="213">
        <v>10927</v>
      </c>
      <c r="F110" s="213">
        <v>10662</v>
      </c>
      <c r="G110" s="213">
        <v>10383</v>
      </c>
      <c r="H110" s="213">
        <v>10100</v>
      </c>
      <c r="I110" s="213">
        <v>9818</v>
      </c>
    </row>
    <row r="111" spans="1:9" ht="17.100000000000001" customHeight="1" x14ac:dyDescent="0.25">
      <c r="A111" s="487" t="s">
        <v>499</v>
      </c>
      <c r="B111" s="484" t="s">
        <v>500</v>
      </c>
      <c r="C111" s="213">
        <v>3304</v>
      </c>
      <c r="D111" s="213">
        <v>3289</v>
      </c>
      <c r="E111" s="213">
        <v>3263</v>
      </c>
      <c r="F111" s="213">
        <v>3252</v>
      </c>
      <c r="G111" s="213">
        <v>3242</v>
      </c>
      <c r="H111" s="213">
        <v>3231</v>
      </c>
      <c r="I111" s="213">
        <v>3220</v>
      </c>
    </row>
    <row r="112" spans="1:9" ht="17.100000000000001" customHeight="1" x14ac:dyDescent="0.25">
      <c r="A112" s="487" t="s">
        <v>501</v>
      </c>
      <c r="B112" s="484" t="s">
        <v>502</v>
      </c>
      <c r="C112" s="213">
        <v>2697</v>
      </c>
      <c r="D112" s="213">
        <v>2594</v>
      </c>
      <c r="E112" s="213">
        <v>2488</v>
      </c>
      <c r="F112" s="213">
        <v>2415</v>
      </c>
      <c r="G112" s="213">
        <v>2341</v>
      </c>
      <c r="H112" s="213">
        <v>2266</v>
      </c>
      <c r="I112" s="213">
        <v>2191</v>
      </c>
    </row>
    <row r="113" spans="1:10" ht="17.100000000000001" customHeight="1" x14ac:dyDescent="0.25">
      <c r="A113" s="487" t="s">
        <v>503</v>
      </c>
      <c r="B113" s="484" t="s">
        <v>504</v>
      </c>
      <c r="C113" s="213">
        <v>2597</v>
      </c>
      <c r="D113" s="213">
        <v>2559</v>
      </c>
      <c r="E113" s="213">
        <v>2512</v>
      </c>
      <c r="F113" s="213">
        <v>2497</v>
      </c>
      <c r="G113" s="213">
        <v>2479</v>
      </c>
      <c r="H113" s="213">
        <v>2456</v>
      </c>
      <c r="I113" s="213">
        <v>2432</v>
      </c>
    </row>
    <row r="114" spans="1:10" ht="17.45" customHeight="1" x14ac:dyDescent="0.2">
      <c r="A114" s="490" t="s">
        <v>505</v>
      </c>
      <c r="B114" s="491" t="s">
        <v>153</v>
      </c>
      <c r="C114" s="234">
        <f t="shared" ref="C114" si="20">+SUM(C115:C119)</f>
        <v>36799</v>
      </c>
      <c r="D114" s="234">
        <f t="shared" ref="D114:I114" si="21">+SUM(D115:D119)</f>
        <v>35803</v>
      </c>
      <c r="E114" s="234">
        <f t="shared" si="21"/>
        <v>34734</v>
      </c>
      <c r="F114" s="234">
        <f t="shared" si="21"/>
        <v>34000</v>
      </c>
      <c r="G114" s="234">
        <f t="shared" si="21"/>
        <v>33233</v>
      </c>
      <c r="H114" s="234">
        <f t="shared" si="21"/>
        <v>32450</v>
      </c>
      <c r="I114" s="234">
        <f t="shared" si="21"/>
        <v>31668</v>
      </c>
    </row>
    <row r="115" spans="1:10" ht="17.100000000000001" customHeight="1" x14ac:dyDescent="0.25">
      <c r="A115" s="487" t="s">
        <v>506</v>
      </c>
      <c r="B115" s="484" t="s">
        <v>159</v>
      </c>
      <c r="C115" s="213">
        <v>14824</v>
      </c>
      <c r="D115" s="213">
        <v>14367</v>
      </c>
      <c r="E115" s="213">
        <v>13882</v>
      </c>
      <c r="F115" s="213">
        <v>13547</v>
      </c>
      <c r="G115" s="213">
        <v>13197</v>
      </c>
      <c r="H115" s="213">
        <v>12840</v>
      </c>
      <c r="I115" s="213">
        <v>12483</v>
      </c>
    </row>
    <row r="116" spans="1:10" ht="17.100000000000001" customHeight="1" x14ac:dyDescent="0.25">
      <c r="A116" s="487" t="s">
        <v>507</v>
      </c>
      <c r="B116" s="484" t="s">
        <v>508</v>
      </c>
      <c r="C116" s="213">
        <v>12692</v>
      </c>
      <c r="D116" s="213">
        <v>12129</v>
      </c>
      <c r="E116" s="213">
        <v>11551</v>
      </c>
      <c r="F116" s="213">
        <v>11145</v>
      </c>
      <c r="G116" s="213">
        <v>10722</v>
      </c>
      <c r="H116" s="213">
        <v>10289</v>
      </c>
      <c r="I116" s="213">
        <v>9857</v>
      </c>
    </row>
    <row r="117" spans="1:10" ht="17.100000000000001" customHeight="1" x14ac:dyDescent="0.25">
      <c r="A117" s="487" t="s">
        <v>509</v>
      </c>
      <c r="B117" s="484" t="s">
        <v>510</v>
      </c>
      <c r="C117" s="213">
        <v>2005</v>
      </c>
      <c r="D117" s="213">
        <v>1963</v>
      </c>
      <c r="E117" s="213">
        <v>1916</v>
      </c>
      <c r="F117" s="213">
        <v>1884</v>
      </c>
      <c r="G117" s="213">
        <v>1852</v>
      </c>
      <c r="H117" s="213">
        <v>1818</v>
      </c>
      <c r="I117" s="213">
        <v>1784</v>
      </c>
    </row>
    <row r="118" spans="1:10" ht="17.100000000000001" customHeight="1" x14ac:dyDescent="0.25">
      <c r="A118" s="487" t="s">
        <v>511</v>
      </c>
      <c r="B118" s="484" t="s">
        <v>512</v>
      </c>
      <c r="C118" s="213">
        <v>5495</v>
      </c>
      <c r="D118" s="213">
        <v>5528</v>
      </c>
      <c r="E118" s="213">
        <v>5541</v>
      </c>
      <c r="F118" s="213">
        <v>5557</v>
      </c>
      <c r="G118" s="213">
        <v>5574</v>
      </c>
      <c r="H118" s="213">
        <v>5592</v>
      </c>
      <c r="I118" s="213">
        <v>5609</v>
      </c>
    </row>
    <row r="119" spans="1:10" ht="17.100000000000001" customHeight="1" x14ac:dyDescent="0.25">
      <c r="A119" s="487" t="s">
        <v>513</v>
      </c>
      <c r="B119" s="484" t="s">
        <v>514</v>
      </c>
      <c r="C119" s="213">
        <v>1783</v>
      </c>
      <c r="D119" s="213">
        <v>1816</v>
      </c>
      <c r="E119" s="213">
        <v>1844</v>
      </c>
      <c r="F119" s="213">
        <v>1867</v>
      </c>
      <c r="G119" s="213">
        <v>1888</v>
      </c>
      <c r="H119" s="213">
        <v>1911</v>
      </c>
      <c r="I119" s="213">
        <v>1935</v>
      </c>
    </row>
    <row r="120" spans="1:10" ht="17.45" customHeight="1" x14ac:dyDescent="0.25">
      <c r="A120" s="488" t="s">
        <v>515</v>
      </c>
      <c r="B120" s="482" t="s">
        <v>161</v>
      </c>
      <c r="C120" s="212">
        <f t="shared" ref="C120" si="22">+SUM(C121,C122:C125)</f>
        <v>325549</v>
      </c>
      <c r="D120" s="212">
        <f t="shared" ref="D120:I120" si="23">+SUM(D121:D125)</f>
        <v>335193</v>
      </c>
      <c r="E120" s="212">
        <f t="shared" si="23"/>
        <v>344030</v>
      </c>
      <c r="F120" s="212">
        <f t="shared" si="23"/>
        <v>349156</v>
      </c>
      <c r="G120" s="212">
        <f t="shared" si="23"/>
        <v>353070</v>
      </c>
      <c r="H120" s="212">
        <f t="shared" si="23"/>
        <v>356090</v>
      </c>
      <c r="I120" s="212">
        <f t="shared" si="23"/>
        <v>358549</v>
      </c>
    </row>
    <row r="121" spans="1:10" ht="17.100000000000001" customHeight="1" x14ac:dyDescent="0.25">
      <c r="A121" s="487" t="s">
        <v>516</v>
      </c>
      <c r="B121" s="484" t="s">
        <v>517</v>
      </c>
      <c r="C121" s="213">
        <v>240615</v>
      </c>
      <c r="D121" s="213">
        <v>246970</v>
      </c>
      <c r="E121" s="213">
        <v>252671</v>
      </c>
      <c r="F121" s="213">
        <v>256093</v>
      </c>
      <c r="G121" s="213">
        <v>258728</v>
      </c>
      <c r="H121" s="213">
        <v>260785</v>
      </c>
      <c r="I121" s="213">
        <v>262477</v>
      </c>
      <c r="J121" s="373"/>
    </row>
    <row r="122" spans="1:10" ht="17.100000000000001" customHeight="1" x14ac:dyDescent="0.25">
      <c r="A122" s="483" t="s">
        <v>518</v>
      </c>
      <c r="B122" s="484" t="s">
        <v>519</v>
      </c>
      <c r="C122" s="213">
        <v>5314</v>
      </c>
      <c r="D122" s="213">
        <v>5412</v>
      </c>
      <c r="E122" s="213">
        <v>5495</v>
      </c>
      <c r="F122" s="213">
        <v>5547</v>
      </c>
      <c r="G122" s="213">
        <v>5587</v>
      </c>
      <c r="H122" s="213">
        <v>5618</v>
      </c>
      <c r="I122" s="213">
        <v>5644</v>
      </c>
    </row>
    <row r="123" spans="1:10" ht="17.100000000000001" customHeight="1" x14ac:dyDescent="0.25">
      <c r="A123" s="483" t="s">
        <v>520</v>
      </c>
      <c r="B123" s="484" t="s">
        <v>521</v>
      </c>
      <c r="C123" s="213">
        <v>4652</v>
      </c>
      <c r="D123" s="213">
        <v>4606</v>
      </c>
      <c r="E123" s="213">
        <v>4546</v>
      </c>
      <c r="F123" s="213">
        <v>4412</v>
      </c>
      <c r="G123" s="213">
        <v>4279</v>
      </c>
      <c r="H123" s="213">
        <v>4145</v>
      </c>
      <c r="I123" s="213">
        <v>4011</v>
      </c>
    </row>
    <row r="124" spans="1:10" ht="17.100000000000001" customHeight="1" x14ac:dyDescent="0.25">
      <c r="A124" s="483" t="s">
        <v>522</v>
      </c>
      <c r="B124" s="484" t="s">
        <v>523</v>
      </c>
      <c r="C124" s="213">
        <v>7247</v>
      </c>
      <c r="D124" s="213">
        <v>7374</v>
      </c>
      <c r="E124" s="213">
        <v>7479</v>
      </c>
      <c r="F124" s="213">
        <v>7545</v>
      </c>
      <c r="G124" s="213">
        <v>7597</v>
      </c>
      <c r="H124" s="213">
        <v>7637</v>
      </c>
      <c r="I124" s="213">
        <v>7671</v>
      </c>
    </row>
    <row r="125" spans="1:10" ht="17.100000000000001" customHeight="1" x14ac:dyDescent="0.25">
      <c r="A125" s="492" t="s">
        <v>524</v>
      </c>
      <c r="B125" s="493" t="s">
        <v>525</v>
      </c>
      <c r="C125" s="215">
        <v>67721</v>
      </c>
      <c r="D125" s="215">
        <v>70831</v>
      </c>
      <c r="E125" s="215">
        <v>73839</v>
      </c>
      <c r="F125" s="215">
        <v>75559</v>
      </c>
      <c r="G125" s="215">
        <v>76879</v>
      </c>
      <c r="H125" s="215">
        <v>77905</v>
      </c>
      <c r="I125" s="213">
        <v>78746</v>
      </c>
    </row>
    <row r="126" spans="1:10" ht="17.45" customHeight="1" x14ac:dyDescent="0.25">
      <c r="A126" s="481" t="s">
        <v>526</v>
      </c>
      <c r="B126" s="482" t="s">
        <v>154</v>
      </c>
      <c r="C126" s="212">
        <f t="shared" ref="C126" si="24">+SUM(C127:C136)</f>
        <v>56902</v>
      </c>
      <c r="D126" s="212">
        <f t="shared" ref="D126:I126" si="25">+SUM(D127:D136)</f>
        <v>56575</v>
      </c>
      <c r="E126" s="212">
        <f t="shared" si="25"/>
        <v>56088</v>
      </c>
      <c r="F126" s="212">
        <f t="shared" si="25"/>
        <v>55552</v>
      </c>
      <c r="G126" s="212">
        <f t="shared" si="25"/>
        <v>54952</v>
      </c>
      <c r="H126" s="212">
        <f t="shared" si="25"/>
        <v>54314</v>
      </c>
      <c r="I126" s="212">
        <f t="shared" si="25"/>
        <v>53662</v>
      </c>
    </row>
    <row r="127" spans="1:10" ht="17.100000000000001" customHeight="1" x14ac:dyDescent="0.25">
      <c r="A127" s="483" t="s">
        <v>527</v>
      </c>
      <c r="B127" s="484" t="s">
        <v>154</v>
      </c>
      <c r="C127" s="213">
        <v>11498</v>
      </c>
      <c r="D127" s="213">
        <v>11490</v>
      </c>
      <c r="E127" s="213">
        <v>11446</v>
      </c>
      <c r="F127" s="213">
        <v>11374</v>
      </c>
      <c r="G127" s="213">
        <v>11289</v>
      </c>
      <c r="H127" s="213">
        <v>11199</v>
      </c>
      <c r="I127" s="213">
        <v>11105</v>
      </c>
    </row>
    <row r="128" spans="1:10" ht="17.100000000000001" customHeight="1" x14ac:dyDescent="0.25">
      <c r="A128" s="483" t="s">
        <v>528</v>
      </c>
      <c r="B128" s="484" t="s">
        <v>529</v>
      </c>
      <c r="C128" s="213">
        <v>5619</v>
      </c>
      <c r="D128" s="213">
        <v>5636</v>
      </c>
      <c r="E128" s="213">
        <v>5633</v>
      </c>
      <c r="F128" s="213">
        <v>5623</v>
      </c>
      <c r="G128" s="213">
        <v>5611</v>
      </c>
      <c r="H128" s="213">
        <v>5597</v>
      </c>
      <c r="I128" s="213">
        <v>5581</v>
      </c>
    </row>
    <row r="129" spans="1:9" ht="17.100000000000001" customHeight="1" x14ac:dyDescent="0.25">
      <c r="A129" s="483" t="s">
        <v>530</v>
      </c>
      <c r="B129" s="484" t="s">
        <v>531</v>
      </c>
      <c r="C129" s="213">
        <v>3358</v>
      </c>
      <c r="D129" s="213">
        <v>3319</v>
      </c>
      <c r="E129" s="213">
        <v>3269</v>
      </c>
      <c r="F129" s="213">
        <v>3199</v>
      </c>
      <c r="G129" s="213">
        <v>3122</v>
      </c>
      <c r="H129" s="213">
        <v>3039</v>
      </c>
      <c r="I129" s="213">
        <v>2955</v>
      </c>
    </row>
    <row r="130" spans="1:9" ht="17.100000000000001" customHeight="1" x14ac:dyDescent="0.25">
      <c r="A130" s="483" t="s">
        <v>532</v>
      </c>
      <c r="B130" s="484" t="s">
        <v>533</v>
      </c>
      <c r="C130" s="213">
        <v>4244</v>
      </c>
      <c r="D130" s="213">
        <v>4236</v>
      </c>
      <c r="E130" s="213">
        <v>4212</v>
      </c>
      <c r="F130" s="213">
        <v>4177</v>
      </c>
      <c r="G130" s="213">
        <v>4136</v>
      </c>
      <c r="H130" s="213">
        <v>4093</v>
      </c>
      <c r="I130" s="213">
        <v>4049</v>
      </c>
    </row>
    <row r="131" spans="1:9" ht="17.100000000000001" customHeight="1" x14ac:dyDescent="0.25">
      <c r="A131" s="483" t="s">
        <v>534</v>
      </c>
      <c r="B131" s="484" t="s">
        <v>535</v>
      </c>
      <c r="C131" s="213">
        <v>5956</v>
      </c>
      <c r="D131" s="213">
        <v>6061</v>
      </c>
      <c r="E131" s="213">
        <v>6145</v>
      </c>
      <c r="F131" s="213">
        <v>6220</v>
      </c>
      <c r="G131" s="213">
        <v>6290</v>
      </c>
      <c r="H131" s="213">
        <v>6357</v>
      </c>
      <c r="I131" s="213">
        <v>6421</v>
      </c>
    </row>
    <row r="132" spans="1:9" ht="17.100000000000001" customHeight="1" x14ac:dyDescent="0.25">
      <c r="A132" s="483" t="s">
        <v>536</v>
      </c>
      <c r="B132" s="484" t="s">
        <v>537</v>
      </c>
      <c r="C132" s="213">
        <v>2308</v>
      </c>
      <c r="D132" s="213">
        <v>2312</v>
      </c>
      <c r="E132" s="213">
        <v>2308</v>
      </c>
      <c r="F132" s="213">
        <v>2300</v>
      </c>
      <c r="G132" s="213">
        <v>2291</v>
      </c>
      <c r="H132" s="213">
        <v>2281</v>
      </c>
      <c r="I132" s="213">
        <v>2270</v>
      </c>
    </row>
    <row r="133" spans="1:9" ht="17.100000000000001" customHeight="1" x14ac:dyDescent="0.25">
      <c r="A133" s="483" t="s">
        <v>538</v>
      </c>
      <c r="B133" s="484" t="s">
        <v>539</v>
      </c>
      <c r="C133" s="213">
        <v>3869</v>
      </c>
      <c r="D133" s="213">
        <v>3543</v>
      </c>
      <c r="E133" s="213">
        <v>3235</v>
      </c>
      <c r="F133" s="213">
        <v>3022</v>
      </c>
      <c r="G133" s="213">
        <v>2808</v>
      </c>
      <c r="H133" s="213">
        <v>2595</v>
      </c>
      <c r="I133" s="213">
        <v>2383</v>
      </c>
    </row>
    <row r="134" spans="1:9" ht="17.100000000000001" customHeight="1" x14ac:dyDescent="0.25">
      <c r="A134" s="483" t="s">
        <v>540</v>
      </c>
      <c r="B134" s="484" t="s">
        <v>541</v>
      </c>
      <c r="C134" s="213">
        <v>2176</v>
      </c>
      <c r="D134" s="213">
        <v>2155</v>
      </c>
      <c r="E134" s="213">
        <v>2127</v>
      </c>
      <c r="F134" s="213">
        <v>2089</v>
      </c>
      <c r="G134" s="213">
        <v>2045</v>
      </c>
      <c r="H134" s="213">
        <v>1996</v>
      </c>
      <c r="I134" s="213">
        <v>1949</v>
      </c>
    </row>
    <row r="135" spans="1:9" ht="17.100000000000001" customHeight="1" x14ac:dyDescent="0.25">
      <c r="A135" s="483" t="s">
        <v>542</v>
      </c>
      <c r="B135" s="484" t="s">
        <v>543</v>
      </c>
      <c r="C135" s="213">
        <v>7530</v>
      </c>
      <c r="D135" s="213">
        <v>7517</v>
      </c>
      <c r="E135" s="213">
        <v>7480</v>
      </c>
      <c r="F135" s="213">
        <v>7422</v>
      </c>
      <c r="G135" s="213">
        <v>7356</v>
      </c>
      <c r="H135" s="213">
        <v>7284</v>
      </c>
      <c r="I135" s="213">
        <v>7210</v>
      </c>
    </row>
    <row r="136" spans="1:9" ht="17.100000000000001" customHeight="1" x14ac:dyDescent="0.25">
      <c r="A136" s="483" t="s">
        <v>544</v>
      </c>
      <c r="B136" s="484" t="s">
        <v>567</v>
      </c>
      <c r="C136" s="213">
        <v>10344</v>
      </c>
      <c r="D136" s="213">
        <v>10306</v>
      </c>
      <c r="E136" s="213">
        <v>10233</v>
      </c>
      <c r="F136" s="213">
        <v>10126</v>
      </c>
      <c r="G136" s="213">
        <v>10004</v>
      </c>
      <c r="H136" s="213">
        <v>9873</v>
      </c>
      <c r="I136" s="213">
        <v>9739</v>
      </c>
    </row>
    <row r="137" spans="1:9" ht="17.45" customHeight="1" x14ac:dyDescent="0.25">
      <c r="A137" s="481" t="s">
        <v>545</v>
      </c>
      <c r="B137" s="482" t="s">
        <v>155</v>
      </c>
      <c r="C137" s="212">
        <f t="shared" ref="C137" si="26">+SUM(C138:C145)</f>
        <v>38521</v>
      </c>
      <c r="D137" s="212">
        <f t="shared" ref="D137:I137" si="27">+SUM(D138:D145)</f>
        <v>37866</v>
      </c>
      <c r="E137" s="212">
        <f t="shared" si="27"/>
        <v>37116</v>
      </c>
      <c r="F137" s="212">
        <f t="shared" si="27"/>
        <v>36722</v>
      </c>
      <c r="G137" s="212">
        <f t="shared" si="27"/>
        <v>36286</v>
      </c>
      <c r="H137" s="212">
        <f t="shared" si="27"/>
        <v>35825</v>
      </c>
      <c r="I137" s="212">
        <f t="shared" si="27"/>
        <v>35357</v>
      </c>
    </row>
    <row r="138" spans="1:9" ht="17.100000000000001" customHeight="1" x14ac:dyDescent="0.25">
      <c r="A138" s="483" t="s">
        <v>546</v>
      </c>
      <c r="B138" s="484" t="s">
        <v>155</v>
      </c>
      <c r="C138" s="213">
        <v>25447</v>
      </c>
      <c r="D138" s="213">
        <v>25159</v>
      </c>
      <c r="E138" s="213">
        <v>24795</v>
      </c>
      <c r="F138" s="213">
        <v>24651</v>
      </c>
      <c r="G138" s="213">
        <v>24474</v>
      </c>
      <c r="H138" s="213">
        <v>24268</v>
      </c>
      <c r="I138" s="213">
        <v>24046</v>
      </c>
    </row>
    <row r="139" spans="1:9" ht="17.100000000000001" customHeight="1" x14ac:dyDescent="0.25">
      <c r="A139" s="483" t="s">
        <v>547</v>
      </c>
      <c r="B139" s="484" t="s">
        <v>548</v>
      </c>
      <c r="C139" s="213">
        <v>1826</v>
      </c>
      <c r="D139" s="213">
        <v>1787</v>
      </c>
      <c r="E139" s="213">
        <v>1743</v>
      </c>
      <c r="F139" s="213">
        <v>1717</v>
      </c>
      <c r="G139" s="213">
        <v>1687</v>
      </c>
      <c r="H139" s="213">
        <v>1657</v>
      </c>
      <c r="I139" s="213">
        <v>1627</v>
      </c>
    </row>
    <row r="140" spans="1:9" ht="17.100000000000001" customHeight="1" x14ac:dyDescent="0.25">
      <c r="A140" s="483" t="s">
        <v>549</v>
      </c>
      <c r="B140" s="484" t="s">
        <v>550</v>
      </c>
      <c r="C140" s="213">
        <v>5023</v>
      </c>
      <c r="D140" s="213">
        <v>4985</v>
      </c>
      <c r="E140" s="213">
        <v>4930</v>
      </c>
      <c r="F140" s="213">
        <v>4922</v>
      </c>
      <c r="G140" s="213">
        <v>4904</v>
      </c>
      <c r="H140" s="213">
        <v>4883</v>
      </c>
      <c r="I140" s="213">
        <v>4859</v>
      </c>
    </row>
    <row r="141" spans="1:9" ht="17.100000000000001" customHeight="1" x14ac:dyDescent="0.25">
      <c r="A141" s="483" t="s">
        <v>551</v>
      </c>
      <c r="B141" s="484" t="s">
        <v>552</v>
      </c>
      <c r="C141" s="213">
        <v>1385</v>
      </c>
      <c r="D141" s="213">
        <v>1366</v>
      </c>
      <c r="E141" s="213">
        <v>1344</v>
      </c>
      <c r="F141" s="213">
        <v>1335</v>
      </c>
      <c r="G141" s="213">
        <v>1323</v>
      </c>
      <c r="H141" s="213">
        <v>1310</v>
      </c>
      <c r="I141" s="213">
        <v>1297</v>
      </c>
    </row>
    <row r="142" spans="1:9" ht="17.100000000000001" customHeight="1" x14ac:dyDescent="0.25">
      <c r="A142" s="483" t="s">
        <v>553</v>
      </c>
      <c r="B142" s="484" t="s">
        <v>554</v>
      </c>
      <c r="C142" s="213">
        <v>2839</v>
      </c>
      <c r="D142" s="213">
        <v>2710</v>
      </c>
      <c r="E142" s="213">
        <v>2579</v>
      </c>
      <c r="F142" s="213">
        <v>2476</v>
      </c>
      <c r="G142" s="213">
        <v>2373</v>
      </c>
      <c r="H142" s="213">
        <v>2272</v>
      </c>
      <c r="I142" s="213">
        <v>2176</v>
      </c>
    </row>
    <row r="143" spans="1:9" ht="17.100000000000001" customHeight="1" x14ac:dyDescent="0.25">
      <c r="A143" s="216">
        <v>211306</v>
      </c>
      <c r="B143" s="484" t="s">
        <v>555</v>
      </c>
      <c r="C143" s="213">
        <v>957</v>
      </c>
      <c r="D143" s="213">
        <v>917</v>
      </c>
      <c r="E143" s="213">
        <v>876</v>
      </c>
      <c r="F143" s="213">
        <v>846</v>
      </c>
      <c r="G143" s="213">
        <v>815</v>
      </c>
      <c r="H143" s="213">
        <v>784</v>
      </c>
      <c r="I143" s="213">
        <v>754</v>
      </c>
    </row>
    <row r="144" spans="1:9" ht="17.100000000000001" customHeight="1" x14ac:dyDescent="0.25">
      <c r="A144" s="216">
        <v>211307</v>
      </c>
      <c r="B144" s="484" t="s">
        <v>556</v>
      </c>
      <c r="C144" s="213">
        <v>1044</v>
      </c>
      <c r="D144" s="213">
        <v>942</v>
      </c>
      <c r="E144" s="213">
        <v>849</v>
      </c>
      <c r="F144" s="213">
        <v>775</v>
      </c>
      <c r="G144" s="213">
        <v>710</v>
      </c>
      <c r="H144" s="213">
        <v>651</v>
      </c>
      <c r="I144" s="213">
        <v>598</v>
      </c>
    </row>
    <row r="145" spans="1:9" ht="5.0999999999999996" customHeight="1" x14ac:dyDescent="0.25">
      <c r="A145" s="232"/>
      <c r="B145" s="485"/>
      <c r="C145" s="214"/>
      <c r="D145" s="214"/>
      <c r="E145" s="214"/>
      <c r="F145" s="214"/>
      <c r="G145" s="214"/>
      <c r="H145" s="214"/>
      <c r="I145" s="214"/>
    </row>
    <row r="146" spans="1:9" ht="11.1" customHeight="1" x14ac:dyDescent="0.2">
      <c r="A146" s="601" t="s">
        <v>557</v>
      </c>
      <c r="B146" s="601"/>
      <c r="C146" s="602"/>
      <c r="D146" s="602"/>
      <c r="E146" s="602"/>
      <c r="F146" s="31"/>
      <c r="G146" s="31"/>
      <c r="H146" s="31"/>
    </row>
    <row r="147" spans="1:9" x14ac:dyDescent="0.2">
      <c r="A147" s="221"/>
      <c r="B147" s="217"/>
      <c r="C147" s="206"/>
      <c r="D147" s="206"/>
      <c r="E147" s="206"/>
    </row>
    <row r="148" spans="1:9" x14ac:dyDescent="0.25">
      <c r="A148" s="222"/>
      <c r="B148" s="218"/>
      <c r="C148" s="207"/>
      <c r="D148" s="207"/>
      <c r="E148" s="207"/>
    </row>
  </sheetData>
  <mergeCells count="31">
    <mergeCell ref="A1:I1"/>
    <mergeCell ref="B55:B56"/>
    <mergeCell ref="C55:C56"/>
    <mergeCell ref="D55:D56"/>
    <mergeCell ref="E55:E56"/>
    <mergeCell ref="A3:A4"/>
    <mergeCell ref="B3:B4"/>
    <mergeCell ref="I3:I4"/>
    <mergeCell ref="I55:I56"/>
    <mergeCell ref="A53:I53"/>
    <mergeCell ref="A146:E146"/>
    <mergeCell ref="A106:A107"/>
    <mergeCell ref="B106:B107"/>
    <mergeCell ref="C106:C107"/>
    <mergeCell ref="D106:D107"/>
    <mergeCell ref="E106:E107"/>
    <mergeCell ref="A104:I104"/>
    <mergeCell ref="I106:I107"/>
    <mergeCell ref="F106:F107"/>
    <mergeCell ref="C3:C4"/>
    <mergeCell ref="D3:D4"/>
    <mergeCell ref="E3:E4"/>
    <mergeCell ref="G3:G4"/>
    <mergeCell ref="G55:G56"/>
    <mergeCell ref="H3:H4"/>
    <mergeCell ref="H55:H56"/>
    <mergeCell ref="H106:H107"/>
    <mergeCell ref="G106:G107"/>
    <mergeCell ref="A55:A56"/>
    <mergeCell ref="F3:F4"/>
    <mergeCell ref="F55:F56"/>
  </mergeCells>
  <phoneticPr fontId="14" type="noConversion"/>
  <pageMargins left="0.78740157480314965" right="0.78740157480314965" top="0.98425196850393704" bottom="0.98425196850393704" header="0.31496062992125984" footer="0"/>
  <pageSetup paperSize="9" orientation="portrait" r:id="rId1"/>
  <ignoredErrors>
    <ignoredError sqref="A59:F61 A6:A50 A64:A101 A114:A142 A109:A113 A63:F63 A62:F62 J62:XFD62 J58:XFD61 J63:XFD63 A58:C5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6"/>
  <sheetViews>
    <sheetView showGridLines="0" zoomScaleNormal="100" zoomScaleSheetLayoutView="100" workbookViewId="0">
      <selection activeCell="H4" sqref="H4"/>
    </sheetView>
  </sheetViews>
  <sheetFormatPr baseColWidth="10" defaultColWidth="11.28515625" defaultRowHeight="9" x14ac:dyDescent="0.15"/>
  <cols>
    <col min="1" max="1" width="11.85546875" style="1" customWidth="1"/>
    <col min="2" max="4" width="11.7109375" style="1" customWidth="1"/>
    <col min="5" max="5" width="11.42578125" style="1" customWidth="1"/>
    <col min="6" max="6" width="11" style="1" customWidth="1"/>
    <col min="7" max="7" width="14.7109375" style="1" customWidth="1"/>
    <col min="8" max="8" width="10.42578125" style="1" customWidth="1"/>
    <col min="9" max="9" width="2.42578125" style="1" customWidth="1"/>
    <col min="10" max="10" width="11.28515625" style="1"/>
    <col min="11" max="11" width="8.140625" style="1" customWidth="1"/>
    <col min="12" max="12" width="9.85546875" style="1" customWidth="1"/>
    <col min="13" max="14" width="10.85546875" style="1" customWidth="1"/>
    <col min="15" max="15" width="2.7109375" style="1" customWidth="1"/>
    <col min="16" max="17" width="10.28515625" style="1" customWidth="1"/>
    <col min="18" max="18" width="2.7109375" style="1" customWidth="1"/>
    <col min="19" max="20" width="10" style="1" customWidth="1"/>
    <col min="21" max="16384" width="11.28515625" style="1"/>
  </cols>
  <sheetData>
    <row r="1" spans="1:21" ht="26.25" customHeight="1" x14ac:dyDescent="0.15">
      <c r="A1" s="525" t="s">
        <v>586</v>
      </c>
      <c r="B1" s="525"/>
      <c r="C1" s="525"/>
      <c r="D1" s="525"/>
      <c r="E1" s="525"/>
      <c r="F1" s="525"/>
      <c r="G1" s="525"/>
      <c r="H1" s="16"/>
      <c r="I1" s="20"/>
      <c r="K1" s="525" t="s">
        <v>587</v>
      </c>
      <c r="L1" s="525"/>
      <c r="M1" s="525"/>
      <c r="N1" s="525"/>
      <c r="O1" s="525"/>
      <c r="P1" s="525"/>
      <c r="Q1" s="525"/>
      <c r="R1" s="525"/>
      <c r="S1" s="525"/>
      <c r="T1" s="525"/>
    </row>
    <row r="2" spans="1:21" ht="5.0999999999999996" customHeight="1" x14ac:dyDescent="0.15">
      <c r="A2" s="21"/>
      <c r="B2" s="349"/>
      <c r="C2" s="22"/>
      <c r="D2" s="22"/>
      <c r="E2" s="22"/>
      <c r="F2" s="22"/>
      <c r="G2" s="22"/>
      <c r="H2" s="22"/>
      <c r="I2" s="20"/>
    </row>
    <row r="3" spans="1:21" s="2" customFormat="1" ht="27" customHeight="1" x14ac:dyDescent="0.25">
      <c r="A3" s="527" t="s">
        <v>2</v>
      </c>
      <c r="B3" s="531" t="s">
        <v>4</v>
      </c>
      <c r="C3" s="533" t="s">
        <v>5</v>
      </c>
      <c r="D3" s="533" t="s">
        <v>6</v>
      </c>
      <c r="E3" s="533" t="s">
        <v>166</v>
      </c>
      <c r="F3" s="533" t="s">
        <v>583</v>
      </c>
      <c r="G3" s="529" t="s">
        <v>582</v>
      </c>
      <c r="H3" s="23"/>
      <c r="K3" s="527" t="s">
        <v>2</v>
      </c>
      <c r="L3" s="521" t="s">
        <v>4</v>
      </c>
      <c r="M3" s="520" t="s">
        <v>7</v>
      </c>
      <c r="N3" s="520"/>
      <c r="O3" s="403"/>
      <c r="P3" s="519" t="s">
        <v>583</v>
      </c>
      <c r="Q3" s="519"/>
      <c r="R3" s="347"/>
      <c r="S3" s="518" t="s">
        <v>582</v>
      </c>
      <c r="T3" s="518"/>
    </row>
    <row r="4" spans="1:21" s="2" customFormat="1" ht="24" customHeight="1" x14ac:dyDescent="0.25">
      <c r="A4" s="528"/>
      <c r="B4" s="532"/>
      <c r="C4" s="530"/>
      <c r="D4" s="530"/>
      <c r="E4" s="530"/>
      <c r="F4" s="530"/>
      <c r="G4" s="530"/>
      <c r="H4" s="23"/>
      <c r="K4" s="528"/>
      <c r="L4" s="522"/>
      <c r="M4" s="30" t="s">
        <v>8</v>
      </c>
      <c r="N4" s="30" t="s">
        <v>9</v>
      </c>
      <c r="O4" s="84"/>
      <c r="P4" s="30" t="s">
        <v>8</v>
      </c>
      <c r="Q4" s="30" t="s">
        <v>9</v>
      </c>
      <c r="R4" s="84"/>
      <c r="S4" s="30" t="s">
        <v>8</v>
      </c>
      <c r="T4" s="30" t="s">
        <v>9</v>
      </c>
    </row>
    <row r="5" spans="1:21" s="2" customFormat="1" ht="5.0999999999999996" customHeight="1" x14ac:dyDescent="0.25">
      <c r="A5" s="235"/>
      <c r="B5" s="47"/>
      <c r="C5" s="47"/>
      <c r="D5" s="47"/>
      <c r="E5" s="47"/>
      <c r="F5" s="47"/>
      <c r="G5" s="47"/>
      <c r="H5" s="23"/>
      <c r="J5" s="153"/>
      <c r="K5" s="348"/>
      <c r="L5" s="32"/>
      <c r="M5" s="33"/>
      <c r="N5" s="33"/>
      <c r="O5" s="33"/>
      <c r="P5" s="33"/>
      <c r="Q5" s="33"/>
      <c r="R5" s="33"/>
      <c r="S5" s="34"/>
      <c r="T5" s="34"/>
      <c r="U5" s="153"/>
    </row>
    <row r="6" spans="1:21" s="2" customFormat="1" ht="12" customHeight="1" x14ac:dyDescent="0.25">
      <c r="A6" s="305">
        <v>14618</v>
      </c>
      <c r="B6" s="308">
        <f>SUM(C6:E6)</f>
        <v>646385</v>
      </c>
      <c r="C6" s="308">
        <v>548371</v>
      </c>
      <c r="D6" s="308">
        <v>88014</v>
      </c>
      <c r="E6" s="309">
        <v>10000</v>
      </c>
      <c r="F6" s="310" t="s">
        <v>157</v>
      </c>
      <c r="G6" s="60" t="s">
        <v>0</v>
      </c>
      <c r="H6" s="23"/>
      <c r="J6" s="153"/>
      <c r="K6" s="294">
        <v>1940</v>
      </c>
      <c r="L6" s="35">
        <f>M6+N6</f>
        <v>548371</v>
      </c>
      <c r="M6" s="35">
        <v>71079</v>
      </c>
      <c r="N6" s="35">
        <v>477292</v>
      </c>
      <c r="O6" s="35"/>
      <c r="P6" s="36"/>
      <c r="Q6" s="36"/>
      <c r="R6" s="36"/>
      <c r="S6" s="36"/>
      <c r="T6" s="36"/>
      <c r="U6" s="153"/>
    </row>
    <row r="7" spans="1:21" s="2" customFormat="1" ht="12" customHeight="1" x14ac:dyDescent="0.25">
      <c r="A7" s="293" t="str">
        <f>"02/07/1961"</f>
        <v>02/07/1961</v>
      </c>
      <c r="B7" s="308">
        <f>SUM(C7:E7)</f>
        <v>727309</v>
      </c>
      <c r="C7" s="308">
        <v>686260</v>
      </c>
      <c r="D7" s="308">
        <v>40249</v>
      </c>
      <c r="E7" s="309">
        <v>800</v>
      </c>
      <c r="F7" s="308">
        <f>B7-B6</f>
        <v>80924</v>
      </c>
      <c r="G7" s="182">
        <f>(((B7/B6)^(1/YEARFRAC(A6,A7))-1)*100)</f>
        <v>0.6</v>
      </c>
      <c r="H7" s="23"/>
      <c r="J7" s="383">
        <f>2007-1993</f>
        <v>14</v>
      </c>
      <c r="K7" s="294"/>
      <c r="L7" s="35"/>
      <c r="M7" s="35"/>
      <c r="N7" s="35"/>
      <c r="O7" s="35"/>
      <c r="P7" s="35">
        <f>M8-M6</f>
        <v>53068</v>
      </c>
      <c r="Q7" s="35">
        <f>N8-N6</f>
        <v>84821</v>
      </c>
      <c r="R7" s="35"/>
      <c r="S7" s="155">
        <f>(((M8/M6)^(1/YEARFRAC($A$6,$A$7))-1)*100)</f>
        <v>2.6</v>
      </c>
      <c r="T7" s="155">
        <f>(((N8/N6)^(1/YEARFRAC($A$6,$A$7))-1)*100)</f>
        <v>0.8</v>
      </c>
      <c r="U7" s="153"/>
    </row>
    <row r="8" spans="1:21" s="2" customFormat="1" ht="12" customHeight="1" x14ac:dyDescent="0.25">
      <c r="A8" s="293" t="str">
        <f>"04/06/1972"</f>
        <v>04/06/1972</v>
      </c>
      <c r="B8" s="308">
        <f>SUM(C8:E8)</f>
        <v>813172</v>
      </c>
      <c r="C8" s="308">
        <v>776173</v>
      </c>
      <c r="D8" s="308">
        <v>36999</v>
      </c>
      <c r="E8" s="310" t="s">
        <v>156</v>
      </c>
      <c r="F8" s="308">
        <f>B8-B7</f>
        <v>85863</v>
      </c>
      <c r="G8" s="182">
        <f t="shared" ref="G8:G10" si="0">(((B8/B7)^(1/YEARFRAC(A7,A8))-1)*100)</f>
        <v>1</v>
      </c>
      <c r="H8" s="23"/>
      <c r="J8" s="153"/>
      <c r="K8" s="294">
        <v>1961</v>
      </c>
      <c r="L8" s="35">
        <f>M8+N8</f>
        <v>686260</v>
      </c>
      <c r="M8" s="350">
        <v>124147</v>
      </c>
      <c r="N8" s="350">
        <v>562113</v>
      </c>
      <c r="O8" s="350"/>
      <c r="P8" s="350"/>
      <c r="Q8" s="350"/>
      <c r="R8" s="350"/>
      <c r="S8" s="153"/>
      <c r="T8" s="153"/>
      <c r="U8" s="153"/>
    </row>
    <row r="9" spans="1:21" s="2" customFormat="1" ht="12" customHeight="1" x14ac:dyDescent="0.25">
      <c r="A9" s="293" t="str">
        <f>"12/07/1981"</f>
        <v>12/07/1981</v>
      </c>
      <c r="B9" s="308">
        <f>SUM(C9:E9)</f>
        <v>910377</v>
      </c>
      <c r="C9" s="308">
        <v>890258</v>
      </c>
      <c r="D9" s="308">
        <v>20119</v>
      </c>
      <c r="E9" s="310" t="s">
        <v>156</v>
      </c>
      <c r="F9" s="308">
        <f>B9-B8</f>
        <v>97205</v>
      </c>
      <c r="G9" s="182">
        <f t="shared" si="0"/>
        <v>1.2</v>
      </c>
      <c r="H9" s="23"/>
      <c r="J9" s="153"/>
      <c r="K9" s="294"/>
      <c r="L9" s="35"/>
      <c r="M9" s="350"/>
      <c r="N9" s="350"/>
      <c r="O9" s="350"/>
      <c r="P9" s="350">
        <f>M10-M8</f>
        <v>62013</v>
      </c>
      <c r="Q9" s="350">
        <f>N10-N8</f>
        <v>27900</v>
      </c>
      <c r="R9" s="350"/>
      <c r="S9" s="155">
        <f>(((M10/M8)^(1/YEARFRAC($A$7,$A$8))-1)*100)</f>
        <v>3.8</v>
      </c>
      <c r="T9" s="155">
        <f>(((N10/N8)^(1/YEARFRAC($A$7,$A$8))-1)*100)</f>
        <v>0.4</v>
      </c>
      <c r="U9" s="153"/>
    </row>
    <row r="10" spans="1:21" s="2" customFormat="1" ht="12" customHeight="1" x14ac:dyDescent="0.25">
      <c r="A10" s="293" t="str">
        <f>"11/07/1993"</f>
        <v>11/07/1993</v>
      </c>
      <c r="B10" s="308">
        <f>SUM(C10:E10)</f>
        <v>1103689</v>
      </c>
      <c r="C10" s="308">
        <v>1079849</v>
      </c>
      <c r="D10" s="308">
        <v>23840</v>
      </c>
      <c r="E10" s="310" t="s">
        <v>156</v>
      </c>
      <c r="F10" s="308">
        <f>B10-B9</f>
        <v>193312</v>
      </c>
      <c r="G10" s="182">
        <f t="shared" si="0"/>
        <v>1.6</v>
      </c>
      <c r="H10" s="23"/>
      <c r="J10" s="153"/>
      <c r="K10" s="294">
        <v>1972</v>
      </c>
      <c r="L10" s="35">
        <f>M10+N10</f>
        <v>776173</v>
      </c>
      <c r="M10" s="350">
        <v>186160</v>
      </c>
      <c r="N10" s="350">
        <v>590013</v>
      </c>
      <c r="O10" s="350"/>
      <c r="P10" s="350"/>
      <c r="Q10" s="350"/>
      <c r="R10" s="350"/>
      <c r="S10" s="153"/>
      <c r="T10" s="153"/>
      <c r="U10" s="153"/>
    </row>
    <row r="11" spans="1:21" s="2" customFormat="1" ht="12" customHeight="1" x14ac:dyDescent="0.25">
      <c r="A11" s="293" t="str">
        <f>"12/08/2005"</f>
        <v>12/08/2005</v>
      </c>
      <c r="B11" s="308">
        <v>1293493</v>
      </c>
      <c r="C11" s="308">
        <v>1245508</v>
      </c>
      <c r="D11" s="308">
        <v>47985</v>
      </c>
      <c r="E11" s="310" t="s">
        <v>156</v>
      </c>
      <c r="F11" s="308">
        <f>B11-B10</f>
        <v>189804</v>
      </c>
      <c r="G11" s="182">
        <f>(((B11/B10)^(1/YEARFRAC(A10,A11))-1)*100)</f>
        <v>1.3</v>
      </c>
      <c r="H11" s="23"/>
      <c r="J11" s="153"/>
      <c r="K11" s="294"/>
      <c r="L11" s="35"/>
      <c r="M11" s="350"/>
      <c r="N11" s="350"/>
      <c r="O11" s="350"/>
      <c r="P11" s="350">
        <f>M12-M10</f>
        <v>97062</v>
      </c>
      <c r="Q11" s="350">
        <f>N12-N10</f>
        <v>17023</v>
      </c>
      <c r="R11" s="350"/>
      <c r="S11" s="155">
        <f>(((M12/M10)^(1/YEARFRAC($A$8,$A$9))-1)*100)</f>
        <v>4.7</v>
      </c>
      <c r="T11" s="155">
        <f>(((N12/N10)^(1/YEARFRAC($A$8,$A$9))-1)*100)</f>
        <v>0.3</v>
      </c>
      <c r="U11" s="153"/>
    </row>
    <row r="12" spans="1:21" s="2" customFormat="1" ht="12" customHeight="1" x14ac:dyDescent="0.25">
      <c r="A12" s="293">
        <v>39376</v>
      </c>
      <c r="B12" s="308">
        <v>1320075</v>
      </c>
      <c r="C12" s="308">
        <v>1268441</v>
      </c>
      <c r="D12" s="308">
        <f>B12-C12</f>
        <v>51634</v>
      </c>
      <c r="E12" s="310" t="s">
        <v>156</v>
      </c>
      <c r="F12" s="308">
        <f t="shared" ref="F12" si="1">B12-B11</f>
        <v>26582</v>
      </c>
      <c r="G12" s="182">
        <f>(((B12/B11)^(1/YEARFRAC(A11,A12))-1)*100)</f>
        <v>0.9</v>
      </c>
      <c r="H12" s="24"/>
      <c r="I12" s="190"/>
      <c r="J12" s="153"/>
      <c r="K12" s="294">
        <v>1981</v>
      </c>
      <c r="L12" s="35">
        <f>M12+N12</f>
        <v>890258</v>
      </c>
      <c r="M12" s="350">
        <v>283222</v>
      </c>
      <c r="N12" s="350">
        <v>607036</v>
      </c>
      <c r="O12" s="350"/>
      <c r="P12" s="350"/>
      <c r="Q12" s="350"/>
      <c r="R12" s="350"/>
      <c r="S12" s="153"/>
      <c r="T12" s="153"/>
      <c r="U12" s="153"/>
    </row>
    <row r="13" spans="1:21" s="2" customFormat="1" ht="12" customHeight="1" x14ac:dyDescent="0.25">
      <c r="A13" s="293">
        <v>43030</v>
      </c>
      <c r="B13" s="308">
        <v>1226936</v>
      </c>
      <c r="C13" s="308">
        <v>1172697</v>
      </c>
      <c r="D13" s="308">
        <v>54239</v>
      </c>
      <c r="E13" s="310" t="s">
        <v>156</v>
      </c>
      <c r="F13" s="308">
        <f>B13-B12</f>
        <v>-93139</v>
      </c>
      <c r="G13" s="182">
        <f>(((B13/B12)^(1/YEARFRAC(A12,A13))-1)*100)</f>
        <v>-0.7</v>
      </c>
      <c r="H13" s="23"/>
      <c r="J13" s="384"/>
      <c r="K13" s="294"/>
      <c r="L13" s="35"/>
      <c r="M13" s="350"/>
      <c r="N13" s="350"/>
      <c r="O13" s="350"/>
      <c r="P13" s="350">
        <f>M14-M12</f>
        <v>140031</v>
      </c>
      <c r="Q13" s="350">
        <f>N14-N12</f>
        <v>49560</v>
      </c>
      <c r="R13" s="350"/>
      <c r="S13" s="155">
        <f>(((M14/M12)^(1/YEARFRAC($A$9,$A$10))-1)*100)</f>
        <v>3.4</v>
      </c>
      <c r="T13" s="155">
        <f>(((N14/N12)^(1/YEARFRAC($A$9,$A$10))-1)*100)</f>
        <v>0.7</v>
      </c>
      <c r="U13" s="153"/>
    </row>
    <row r="14" spans="1:21" s="2" customFormat="1" ht="12" customHeight="1" x14ac:dyDescent="0.25">
      <c r="A14" s="37"/>
      <c r="B14" s="25"/>
      <c r="C14" s="25"/>
      <c r="D14" s="26"/>
      <c r="E14" s="27"/>
      <c r="F14" s="28"/>
      <c r="G14" s="118"/>
      <c r="H14" s="23"/>
      <c r="J14" s="153"/>
      <c r="K14" s="294">
        <v>1993</v>
      </c>
      <c r="L14" s="35">
        <f>M14+N14</f>
        <v>1079849</v>
      </c>
      <c r="M14" s="350">
        <v>423253</v>
      </c>
      <c r="N14" s="350">
        <v>656596</v>
      </c>
      <c r="O14" s="350"/>
      <c r="P14" s="350"/>
      <c r="Q14" s="350"/>
      <c r="R14" s="350"/>
      <c r="S14" s="153"/>
      <c r="T14" s="153"/>
      <c r="U14" s="153"/>
    </row>
    <row r="15" spans="1:21" s="2" customFormat="1" ht="9.75" customHeight="1" x14ac:dyDescent="0.25">
      <c r="A15" s="311" t="s">
        <v>558</v>
      </c>
      <c r="B15" s="311"/>
      <c r="C15" s="312"/>
      <c r="D15" s="312"/>
      <c r="E15" s="313"/>
      <c r="F15" s="314"/>
      <c r="G15" s="315"/>
      <c r="H15" s="29"/>
      <c r="I15" s="23"/>
      <c r="J15" s="153"/>
      <c r="K15" s="294"/>
      <c r="L15" s="35"/>
      <c r="M15" s="350"/>
      <c r="N15" s="350"/>
      <c r="O15" s="350"/>
      <c r="P15" s="350">
        <f>M16-M14</f>
        <v>206638</v>
      </c>
      <c r="Q15" s="350">
        <f>N16-N14</f>
        <v>-18046</v>
      </c>
      <c r="R15" s="350"/>
      <c r="S15" s="155">
        <f>(((M16/M14)^(1/YEARFRAC($A$10,$A$12))-1)*100)</f>
        <v>2.8</v>
      </c>
      <c r="T15" s="155">
        <f>(((N16/N14)^(1/YEARFRAC($A$10,$A$12))-1)*100)</f>
        <v>-0.2</v>
      </c>
      <c r="U15" s="153"/>
    </row>
    <row r="16" spans="1:21" ht="9.75" customHeight="1" x14ac:dyDescent="0.15">
      <c r="A16" s="526" t="s">
        <v>590</v>
      </c>
      <c r="B16" s="526"/>
      <c r="C16" s="526"/>
      <c r="D16" s="526"/>
      <c r="E16" s="526"/>
      <c r="F16" s="526"/>
      <c r="G16" s="526"/>
      <c r="H16" s="191"/>
      <c r="I16" s="191"/>
      <c r="J16" s="385"/>
      <c r="K16" s="294">
        <v>2007</v>
      </c>
      <c r="L16" s="35">
        <f>M16+N16</f>
        <v>1268441</v>
      </c>
      <c r="M16" s="350">
        <v>629891</v>
      </c>
      <c r="N16" s="350">
        <v>638550</v>
      </c>
      <c r="O16" s="350"/>
      <c r="P16" s="350"/>
      <c r="Q16" s="350"/>
      <c r="R16" s="350"/>
      <c r="S16" s="153"/>
      <c r="T16" s="153"/>
      <c r="U16" s="385"/>
    </row>
    <row r="17" spans="1:29" ht="8.1" customHeight="1" x14ac:dyDescent="0.15">
      <c r="A17" s="524" t="s">
        <v>596</v>
      </c>
      <c r="B17" s="524"/>
      <c r="C17" s="524"/>
      <c r="D17" s="524"/>
      <c r="E17" s="306"/>
      <c r="F17" s="306"/>
      <c r="G17" s="306"/>
      <c r="H17" s="20"/>
      <c r="I17" s="20"/>
      <c r="J17" s="385"/>
      <c r="K17" s="294"/>
      <c r="L17" s="35"/>
      <c r="M17" s="350"/>
      <c r="N17" s="350"/>
      <c r="O17" s="350"/>
      <c r="P17" s="350">
        <f>M18-M16</f>
        <v>63281</v>
      </c>
      <c r="Q17" s="350">
        <f>N18-N16</f>
        <v>-159025</v>
      </c>
      <c r="R17" s="350"/>
      <c r="S17" s="155">
        <f>(((M18/M16)^(1/YEARFRAC($A$12,$A$13))-1)*100)</f>
        <v>1</v>
      </c>
      <c r="T17" s="155">
        <f>(((N18/N16)^(1/YEARFRAC($A$12,$A$13))-1)*100)</f>
        <v>-2.8</v>
      </c>
      <c r="U17" s="385"/>
    </row>
    <row r="18" spans="1:29" ht="12" customHeight="1" x14ac:dyDescent="0.15">
      <c r="A18" s="68"/>
      <c r="B18" s="306"/>
      <c r="C18" s="306"/>
      <c r="D18" s="306"/>
      <c r="E18" s="306"/>
      <c r="F18" s="306"/>
      <c r="G18" s="306"/>
      <c r="H18" s="20"/>
      <c r="I18" s="20"/>
      <c r="J18" s="385"/>
      <c r="K18" s="294">
        <v>2017</v>
      </c>
      <c r="L18" s="35">
        <f>M18+N18</f>
        <v>1172697</v>
      </c>
      <c r="M18" s="350">
        <v>693172</v>
      </c>
      <c r="N18" s="350">
        <v>479525</v>
      </c>
      <c r="O18" s="350"/>
      <c r="P18" s="350"/>
      <c r="Q18" s="350"/>
      <c r="R18" s="350"/>
      <c r="S18" s="351"/>
      <c r="T18" s="351"/>
      <c r="U18" s="385"/>
    </row>
    <row r="19" spans="1:29" ht="5.0999999999999996" customHeight="1" x14ac:dyDescent="0.15">
      <c r="A19" s="68"/>
      <c r="B19" s="306"/>
      <c r="C19" s="306"/>
      <c r="D19" s="306"/>
      <c r="E19" s="306"/>
      <c r="F19" s="306"/>
      <c r="G19" s="306"/>
      <c r="H19" s="509"/>
      <c r="I19" s="20"/>
      <c r="J19" s="385"/>
      <c r="K19" s="37"/>
      <c r="L19" s="38"/>
      <c r="M19" s="225"/>
      <c r="N19" s="225"/>
      <c r="O19" s="225"/>
      <c r="P19" s="39"/>
      <c r="Q19" s="39"/>
      <c r="R19" s="39"/>
      <c r="S19" s="40"/>
      <c r="T19" s="40"/>
      <c r="U19" s="385"/>
    </row>
    <row r="20" spans="1:29" ht="8.25" customHeight="1" x14ac:dyDescent="0.15">
      <c r="A20" s="68"/>
      <c r="B20" s="306"/>
      <c r="C20" s="306"/>
      <c r="D20" s="306"/>
      <c r="E20" s="306"/>
      <c r="F20" s="306"/>
      <c r="G20" s="306"/>
      <c r="H20" s="509"/>
      <c r="I20" s="20"/>
      <c r="K20" s="523" t="s">
        <v>566</v>
      </c>
      <c r="L20" s="523"/>
      <c r="M20" s="523"/>
      <c r="N20" s="523"/>
      <c r="O20" s="523"/>
      <c r="P20" s="523"/>
      <c r="Q20" s="523"/>
      <c r="R20" s="523"/>
      <c r="S20" s="523"/>
      <c r="T20" s="523"/>
      <c r="V20" s="517"/>
      <c r="W20" s="517"/>
      <c r="X20" s="517"/>
      <c r="Y20" s="517"/>
      <c r="Z20" s="517"/>
      <c r="AA20" s="517"/>
      <c r="AB20" s="517"/>
      <c r="AC20" s="517"/>
    </row>
    <row r="21" spans="1:29" ht="9" customHeight="1" x14ac:dyDescent="0.15">
      <c r="A21" s="68"/>
      <c r="B21" s="306"/>
      <c r="C21" s="306"/>
      <c r="D21" s="306"/>
      <c r="E21" s="306"/>
      <c r="F21" s="306"/>
      <c r="G21" s="306"/>
      <c r="H21" s="509"/>
      <c r="I21" s="20"/>
      <c r="K21" s="344" t="s">
        <v>598</v>
      </c>
    </row>
    <row r="22" spans="1:29" ht="9" customHeight="1" x14ac:dyDescent="0.15">
      <c r="A22" s="68"/>
      <c r="B22" s="306"/>
      <c r="C22" s="306"/>
      <c r="D22" s="306"/>
      <c r="E22" s="306"/>
      <c r="F22" s="306"/>
      <c r="G22" s="306"/>
      <c r="H22" s="20"/>
      <c r="I22" s="20"/>
      <c r="K22" s="344"/>
    </row>
    <row r="23" spans="1:29" ht="15" customHeight="1" x14ac:dyDescent="0.15">
      <c r="A23" s="112"/>
      <c r="B23" s="112"/>
      <c r="C23" s="112"/>
      <c r="D23" s="112"/>
      <c r="E23" s="112"/>
      <c r="F23" s="112"/>
      <c r="G23" s="112"/>
      <c r="H23" s="112"/>
      <c r="I23" s="20"/>
      <c r="K23" s="195" t="s">
        <v>2</v>
      </c>
      <c r="L23" s="195" t="s">
        <v>175</v>
      </c>
      <c r="M23" s="195" t="s">
        <v>176</v>
      </c>
      <c r="N23" s="407"/>
      <c r="O23" s="184"/>
    </row>
    <row r="24" spans="1:29" ht="6.75" customHeight="1" x14ac:dyDescent="0.15">
      <c r="A24" s="20"/>
      <c r="B24" s="20"/>
      <c r="C24" s="20"/>
      <c r="D24" s="20"/>
      <c r="E24" s="20"/>
      <c r="F24" s="20"/>
      <c r="G24" s="20"/>
      <c r="H24" s="20"/>
      <c r="I24" s="20"/>
      <c r="K24" s="195">
        <v>1940</v>
      </c>
      <c r="L24" s="408">
        <v>646385</v>
      </c>
      <c r="M24" s="195"/>
      <c r="N24" s="407"/>
      <c r="O24" s="184"/>
    </row>
    <row r="25" spans="1:29" ht="12.75" x14ac:dyDescent="0.15">
      <c r="A25" s="20"/>
      <c r="B25" s="20"/>
      <c r="C25" s="20"/>
      <c r="D25" s="20"/>
      <c r="E25" s="20"/>
      <c r="F25" s="20"/>
      <c r="G25" s="20"/>
      <c r="H25" s="20"/>
      <c r="I25" s="20"/>
      <c r="K25" s="195"/>
      <c r="L25" s="409"/>
      <c r="M25" s="410">
        <v>0.6</v>
      </c>
      <c r="N25" s="407"/>
      <c r="O25" s="184"/>
    </row>
    <row r="26" spans="1:29" ht="12.75" x14ac:dyDescent="0.25">
      <c r="A26" s="20"/>
      <c r="B26" s="20"/>
      <c r="C26" s="20"/>
      <c r="D26" s="20"/>
      <c r="E26" s="23"/>
      <c r="F26" s="20"/>
      <c r="G26" s="20"/>
      <c r="H26" s="20"/>
      <c r="I26" s="20"/>
      <c r="K26" s="195">
        <v>1961</v>
      </c>
      <c r="L26" s="408">
        <v>727309</v>
      </c>
      <c r="M26" s="195"/>
      <c r="N26" s="407"/>
      <c r="O26" s="184"/>
    </row>
    <row r="27" spans="1:29" ht="12.75" x14ac:dyDescent="0.25">
      <c r="A27" s="20"/>
      <c r="B27" s="20"/>
      <c r="C27" s="20"/>
      <c r="D27" s="20"/>
      <c r="E27" s="23"/>
      <c r="F27" s="20"/>
      <c r="G27" s="20"/>
      <c r="H27" s="20"/>
      <c r="I27" s="20"/>
      <c r="K27" s="195"/>
      <c r="L27" s="409"/>
      <c r="M27" s="410">
        <v>1</v>
      </c>
      <c r="N27" s="407"/>
      <c r="O27" s="184"/>
    </row>
    <row r="28" spans="1:29" ht="12.75" x14ac:dyDescent="0.25">
      <c r="A28" s="20"/>
      <c r="B28" s="20"/>
      <c r="C28" s="20"/>
      <c r="D28" s="20"/>
      <c r="E28" s="23"/>
      <c r="F28" s="20"/>
      <c r="G28" s="20"/>
      <c r="H28" s="20"/>
      <c r="I28" s="20"/>
      <c r="K28" s="195">
        <v>1972</v>
      </c>
      <c r="L28" s="408">
        <v>813172</v>
      </c>
      <c r="M28" s="195"/>
      <c r="N28" s="407"/>
      <c r="O28" s="184"/>
    </row>
    <row r="29" spans="1:29" ht="12.75" x14ac:dyDescent="0.25">
      <c r="A29" s="20"/>
      <c r="B29" s="20"/>
      <c r="C29" s="20"/>
      <c r="D29" s="20"/>
      <c r="E29" s="23"/>
      <c r="F29" s="20"/>
      <c r="G29" s="20"/>
      <c r="H29" s="20"/>
      <c r="I29" s="20"/>
      <c r="K29" s="195"/>
      <c r="L29" s="409"/>
      <c r="M29" s="410">
        <v>1.2</v>
      </c>
      <c r="N29" s="407"/>
      <c r="O29" s="184"/>
    </row>
    <row r="30" spans="1:29" ht="12.75" x14ac:dyDescent="0.25">
      <c r="A30" s="20"/>
      <c r="B30" s="20"/>
      <c r="C30" s="20"/>
      <c r="D30" s="20"/>
      <c r="E30" s="23"/>
      <c r="F30" s="20"/>
      <c r="G30" s="20"/>
      <c r="H30" s="20"/>
      <c r="I30" s="20"/>
      <c r="K30" s="195">
        <v>1981</v>
      </c>
      <c r="L30" s="408">
        <v>910377</v>
      </c>
      <c r="M30" s="411"/>
      <c r="N30" s="407"/>
      <c r="O30" s="184"/>
    </row>
    <row r="31" spans="1:29" ht="12.75" x14ac:dyDescent="0.15">
      <c r="A31" s="20"/>
      <c r="B31" s="20"/>
      <c r="C31" s="20"/>
      <c r="D31" s="20"/>
      <c r="E31" s="20"/>
      <c r="F31" s="20"/>
      <c r="G31" s="20"/>
      <c r="H31" s="20"/>
      <c r="I31" s="20"/>
      <c r="K31" s="195"/>
      <c r="L31" s="409"/>
      <c r="M31" s="410">
        <v>1.6</v>
      </c>
      <c r="N31" s="407"/>
      <c r="O31" s="184"/>
    </row>
    <row r="32" spans="1:29" ht="12.75" x14ac:dyDescent="0.15">
      <c r="A32" s="20"/>
      <c r="B32" s="20"/>
      <c r="C32" s="20"/>
      <c r="D32" s="20"/>
      <c r="E32" s="20"/>
      <c r="F32" s="20"/>
      <c r="G32" s="20"/>
      <c r="H32" s="20"/>
      <c r="I32" s="20"/>
      <c r="K32" s="195">
        <v>1993</v>
      </c>
      <c r="L32" s="408">
        <v>1103689</v>
      </c>
      <c r="M32" s="411"/>
      <c r="N32" s="410"/>
      <c r="O32" s="185"/>
    </row>
    <row r="33" spans="1:15" ht="12.75" x14ac:dyDescent="0.15">
      <c r="A33" s="20"/>
      <c r="B33" s="20"/>
      <c r="C33" s="20"/>
      <c r="D33" s="20"/>
      <c r="E33" s="20"/>
      <c r="F33" s="20"/>
      <c r="G33" s="20"/>
      <c r="H33" s="20"/>
      <c r="I33" s="20"/>
      <c r="K33" s="195"/>
      <c r="L33" s="408"/>
      <c r="M33" s="411">
        <v>1.3</v>
      </c>
      <c r="N33" s="407"/>
      <c r="O33" s="184"/>
    </row>
    <row r="34" spans="1:15" ht="12.75" x14ac:dyDescent="0.15">
      <c r="A34" s="20"/>
      <c r="B34" s="20"/>
      <c r="C34" s="20"/>
      <c r="D34" s="20"/>
      <c r="E34" s="20"/>
      <c r="F34" s="20"/>
      <c r="G34" s="20"/>
      <c r="H34" s="20"/>
      <c r="I34" s="20"/>
      <c r="K34" s="195">
        <v>2005</v>
      </c>
      <c r="L34" s="408">
        <v>1293493</v>
      </c>
      <c r="M34" s="411"/>
      <c r="N34" s="407"/>
      <c r="O34" s="184"/>
    </row>
    <row r="35" spans="1:15" ht="12.75" x14ac:dyDescent="0.25">
      <c r="A35" s="20"/>
      <c r="B35" s="20"/>
      <c r="C35" s="20"/>
      <c r="D35" s="20"/>
      <c r="E35" s="20"/>
      <c r="F35" s="20"/>
      <c r="G35" s="20"/>
      <c r="H35" s="20"/>
      <c r="I35" s="20"/>
      <c r="K35" s="195"/>
      <c r="L35" s="409"/>
      <c r="M35" s="412">
        <v>1.1000000000000001</v>
      </c>
      <c r="N35" s="407"/>
      <c r="O35" s="184"/>
    </row>
    <row r="36" spans="1:15" ht="12.75" x14ac:dyDescent="0.15">
      <c r="A36" s="20"/>
      <c r="B36" s="20"/>
      <c r="C36" s="20"/>
      <c r="D36" s="20"/>
      <c r="E36" s="20"/>
      <c r="F36" s="20"/>
      <c r="G36" s="20"/>
      <c r="H36" s="20"/>
      <c r="I36" s="20"/>
      <c r="K36" s="195">
        <v>2007</v>
      </c>
      <c r="L36" s="408">
        <v>1320075</v>
      </c>
      <c r="M36" s="411"/>
      <c r="N36" s="407"/>
      <c r="O36" s="184"/>
    </row>
    <row r="37" spans="1:15" ht="12.75" x14ac:dyDescent="0.15">
      <c r="A37" s="20"/>
      <c r="B37" s="20"/>
      <c r="C37" s="20"/>
      <c r="D37" s="20"/>
      <c r="E37" s="20"/>
      <c r="F37" s="20"/>
      <c r="G37" s="20"/>
      <c r="H37" s="20"/>
      <c r="I37" s="20"/>
      <c r="K37" s="195"/>
      <c r="L37" s="409"/>
      <c r="M37" s="410">
        <f>G13</f>
        <v>-0.7</v>
      </c>
      <c r="N37" s="407"/>
      <c r="O37" s="184"/>
    </row>
    <row r="38" spans="1:15" ht="12.75" x14ac:dyDescent="0.15">
      <c r="A38" s="20"/>
      <c r="B38" s="20"/>
      <c r="C38" s="20"/>
      <c r="D38" s="20"/>
      <c r="E38" s="20"/>
      <c r="F38" s="20"/>
      <c r="G38" s="20"/>
      <c r="H38" s="20"/>
      <c r="I38" s="20"/>
      <c r="K38" s="195">
        <v>2017</v>
      </c>
      <c r="L38" s="408">
        <v>1226936</v>
      </c>
      <c r="M38" s="195"/>
      <c r="N38" s="413">
        <f>+C13/(1-0.0442)</f>
        <v>1226927</v>
      </c>
      <c r="O38" s="186"/>
    </row>
    <row r="39" spans="1:15" x14ac:dyDescent="0.15">
      <c r="A39" s="20"/>
      <c r="B39" s="20"/>
      <c r="C39" s="20"/>
      <c r="D39" s="20"/>
      <c r="E39" s="20"/>
      <c r="F39" s="20"/>
      <c r="G39" s="20"/>
      <c r="H39" s="20"/>
      <c r="I39" s="20"/>
    </row>
    <row r="40" spans="1:15" x14ac:dyDescent="0.15">
      <c r="A40" s="20"/>
      <c r="B40" s="20"/>
      <c r="C40" s="509"/>
      <c r="D40" s="20"/>
      <c r="E40" s="20"/>
      <c r="F40" s="20"/>
      <c r="G40" s="20"/>
      <c r="H40" s="20"/>
      <c r="I40" s="20"/>
    </row>
    <row r="41" spans="1:15" x14ac:dyDescent="0.15">
      <c r="A41" s="20"/>
      <c r="B41" s="20"/>
      <c r="C41" s="509"/>
      <c r="D41" s="20"/>
      <c r="E41" s="20"/>
      <c r="F41" s="20"/>
      <c r="G41" s="20"/>
      <c r="H41" s="20"/>
      <c r="I41" s="20"/>
    </row>
    <row r="42" spans="1:15" x14ac:dyDescent="0.15">
      <c r="A42" s="20"/>
      <c r="B42" s="20"/>
      <c r="C42" s="509"/>
      <c r="D42" s="20"/>
      <c r="E42" s="20"/>
      <c r="F42" s="20"/>
      <c r="G42" s="20"/>
      <c r="H42" s="20"/>
      <c r="I42" s="20"/>
    </row>
    <row r="43" spans="1:15" x14ac:dyDescent="0.15">
      <c r="A43" s="20"/>
      <c r="B43" s="20"/>
      <c r="C43" s="509"/>
      <c r="D43" s="20"/>
      <c r="E43" s="20"/>
      <c r="F43" s="20"/>
      <c r="G43" s="20"/>
      <c r="H43" s="20"/>
      <c r="I43" s="20"/>
      <c r="M43" s="163"/>
    </row>
    <row r="44" spans="1:15" x14ac:dyDescent="0.15">
      <c r="A44" s="20"/>
      <c r="B44" s="20"/>
      <c r="C44" s="20"/>
      <c r="D44" s="20"/>
      <c r="E44" s="20"/>
      <c r="F44" s="20"/>
      <c r="G44" s="20"/>
      <c r="H44" s="20"/>
      <c r="I44" s="20"/>
    </row>
    <row r="45" spans="1:15" ht="26.25" customHeight="1" x14ac:dyDescent="0.15">
      <c r="I45" s="110"/>
    </row>
    <row r="46" spans="1:15" ht="4.5" customHeight="1" x14ac:dyDescent="0.15">
      <c r="I46" s="20"/>
    </row>
    <row r="47" spans="1:15" ht="12" customHeight="1" x14ac:dyDescent="0.15">
      <c r="I47" s="20"/>
    </row>
    <row r="48" spans="1:15" ht="10.5" customHeight="1" x14ac:dyDescent="0.15">
      <c r="I48" s="20"/>
    </row>
    <row r="49" spans="9:9" x14ac:dyDescent="0.15">
      <c r="I49" s="20"/>
    </row>
    <row r="50" spans="9:9" ht="4.5" customHeight="1" x14ac:dyDescent="0.15">
      <c r="I50" s="20"/>
    </row>
    <row r="51" spans="9:9" ht="11.25" customHeight="1" x14ac:dyDescent="0.15">
      <c r="I51" s="20"/>
    </row>
    <row r="52" spans="9:9" ht="11.25" customHeight="1" x14ac:dyDescent="0.15">
      <c r="I52" s="20"/>
    </row>
    <row r="53" spans="9:9" ht="11.25" customHeight="1" x14ac:dyDescent="0.15">
      <c r="I53" s="20"/>
    </row>
    <row r="54" spans="9:9" ht="11.25" customHeight="1" x14ac:dyDescent="0.15">
      <c r="I54" s="20"/>
    </row>
    <row r="55" spans="9:9" ht="11.25" customHeight="1" x14ac:dyDescent="0.15">
      <c r="I55" s="20"/>
    </row>
    <row r="56" spans="9:9" ht="11.25" customHeight="1" x14ac:dyDescent="0.15">
      <c r="I56" s="20"/>
    </row>
    <row r="57" spans="9:9" ht="11.25" customHeight="1" x14ac:dyDescent="0.15">
      <c r="I57" s="20"/>
    </row>
    <row r="58" spans="9:9" ht="11.25" customHeight="1" x14ac:dyDescent="0.15">
      <c r="I58" s="20"/>
    </row>
    <row r="59" spans="9:9" ht="11.25" customHeight="1" x14ac:dyDescent="0.15">
      <c r="I59" s="20"/>
    </row>
    <row r="60" spans="9:9" ht="11.25" customHeight="1" x14ac:dyDescent="0.15">
      <c r="I60" s="20"/>
    </row>
    <row r="61" spans="9:9" ht="11.25" customHeight="1" x14ac:dyDescent="0.15">
      <c r="I61" s="20"/>
    </row>
    <row r="62" spans="9:9" ht="11.25" customHeight="1" x14ac:dyDescent="0.15">
      <c r="I62" s="20"/>
    </row>
    <row r="63" spans="9:9" ht="11.25" customHeight="1" x14ac:dyDescent="0.15">
      <c r="I63" s="20"/>
    </row>
    <row r="64" spans="9:9" ht="3.75" customHeight="1" x14ac:dyDescent="0.15">
      <c r="I64" s="20"/>
    </row>
    <row r="65" spans="1:9" ht="9" customHeight="1" x14ac:dyDescent="0.15">
      <c r="I65" s="20"/>
    </row>
    <row r="66" spans="1:9" x14ac:dyDescent="0.15">
      <c r="A66" s="68"/>
      <c r="B66" s="306"/>
      <c r="C66" s="306"/>
      <c r="D66" s="306"/>
      <c r="E66" s="306"/>
      <c r="F66" s="306"/>
      <c r="G66" s="306"/>
      <c r="H66" s="20"/>
      <c r="I66" s="20"/>
    </row>
  </sheetData>
  <mergeCells count="18">
    <mergeCell ref="A17:D17"/>
    <mergeCell ref="A1:G1"/>
    <mergeCell ref="K1:T1"/>
    <mergeCell ref="A16:G16"/>
    <mergeCell ref="K3:K4"/>
    <mergeCell ref="G3:G4"/>
    <mergeCell ref="A3:A4"/>
    <mergeCell ref="B3:B4"/>
    <mergeCell ref="C3:C4"/>
    <mergeCell ref="D3:D4"/>
    <mergeCell ref="E3:E4"/>
    <mergeCell ref="F3:F4"/>
    <mergeCell ref="V20:AC20"/>
    <mergeCell ref="S3:T3"/>
    <mergeCell ref="P3:Q3"/>
    <mergeCell ref="M3:N3"/>
    <mergeCell ref="L3:L4"/>
    <mergeCell ref="K20:T20"/>
  </mergeCells>
  <phoneticPr fontId="0" type="noConversion"/>
  <pageMargins left="0.78740157480314965" right="0.78740157480314965" top="0.98425196850393704" bottom="0.98425196850393704" header="0.31496062992125984" footer="0"/>
  <pageSetup paperSize="9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1"/>
  <sheetViews>
    <sheetView showGridLines="0" zoomScaleNormal="100" zoomScaleSheetLayoutView="100" workbookViewId="0">
      <selection activeCell="G5" sqref="G5"/>
    </sheetView>
  </sheetViews>
  <sheetFormatPr baseColWidth="10" defaultColWidth="11.85546875" defaultRowHeight="12.75" x14ac:dyDescent="0.2"/>
  <cols>
    <col min="1" max="1" width="13.7109375" style="5" customWidth="1"/>
    <col min="2" max="10" width="7.7109375" style="5" customWidth="1"/>
    <col min="11" max="16384" width="11.85546875" style="5"/>
  </cols>
  <sheetData>
    <row r="1" spans="1:14" ht="17.25" customHeight="1" x14ac:dyDescent="0.2">
      <c r="A1" s="536" t="s">
        <v>573</v>
      </c>
      <c r="B1" s="536"/>
      <c r="C1" s="536"/>
      <c r="D1" s="536"/>
      <c r="E1" s="536"/>
      <c r="F1" s="536"/>
      <c r="G1" s="536"/>
      <c r="H1" s="536"/>
      <c r="I1" s="536"/>
      <c r="J1" s="536"/>
    </row>
    <row r="2" spans="1:14" ht="5.0999999999999996" customHeight="1" x14ac:dyDescent="0.2">
      <c r="A2" s="414"/>
      <c r="B2" s="534"/>
      <c r="C2" s="534"/>
      <c r="D2" s="534"/>
      <c r="E2" s="534"/>
      <c r="F2" s="534"/>
      <c r="G2" s="534"/>
      <c r="H2" s="534"/>
      <c r="I2" s="534"/>
      <c r="J2" s="534"/>
    </row>
    <row r="3" spans="1:14" ht="12.75" customHeight="1" x14ac:dyDescent="0.2">
      <c r="A3" s="386" t="s">
        <v>17</v>
      </c>
      <c r="B3" s="9">
        <v>1862</v>
      </c>
      <c r="C3" s="9">
        <v>1876</v>
      </c>
      <c r="D3" s="9">
        <v>1940</v>
      </c>
      <c r="E3" s="9">
        <v>1961</v>
      </c>
      <c r="F3" s="9">
        <v>1972</v>
      </c>
      <c r="G3" s="9">
        <v>1981</v>
      </c>
      <c r="H3" s="9">
        <v>1993</v>
      </c>
      <c r="I3" s="9">
        <v>2007</v>
      </c>
      <c r="J3" s="9">
        <v>2017</v>
      </c>
    </row>
    <row r="4" spans="1:14" ht="5.0999999999999996" customHeight="1" x14ac:dyDescent="0.2">
      <c r="A4" s="18"/>
      <c r="B4" s="8"/>
      <c r="C4" s="8"/>
      <c r="D4" s="8"/>
      <c r="E4" s="8"/>
      <c r="F4" s="8"/>
      <c r="G4" s="8"/>
      <c r="H4" s="8"/>
      <c r="I4" s="8"/>
      <c r="J4" s="8"/>
    </row>
    <row r="5" spans="1:14" ht="9.9499999999999993" customHeight="1" x14ac:dyDescent="0.2">
      <c r="A5" s="10" t="s">
        <v>570</v>
      </c>
      <c r="B5" s="11">
        <f t="shared" ref="B5:J5" si="0">SUM(B6:B18)</f>
        <v>224708</v>
      </c>
      <c r="C5" s="11">
        <f t="shared" si="0"/>
        <v>259449</v>
      </c>
      <c r="D5" s="11">
        <f t="shared" si="0"/>
        <v>548371</v>
      </c>
      <c r="E5" s="11">
        <f t="shared" si="0"/>
        <v>686260</v>
      </c>
      <c r="F5" s="11">
        <f t="shared" si="0"/>
        <v>776173</v>
      </c>
      <c r="G5" s="11">
        <f t="shared" si="0"/>
        <v>890258</v>
      </c>
      <c r="H5" s="11">
        <f t="shared" si="0"/>
        <v>1079849</v>
      </c>
      <c r="I5" s="11">
        <f t="shared" si="0"/>
        <v>1268441</v>
      </c>
      <c r="J5" s="11">
        <f t="shared" si="0"/>
        <v>1172697</v>
      </c>
      <c r="M5"/>
    </row>
    <row r="6" spans="1:14" ht="9.9499999999999993" customHeight="1" x14ac:dyDescent="0.2">
      <c r="A6" s="6" t="s">
        <v>3</v>
      </c>
      <c r="B6" s="12">
        <v>52859</v>
      </c>
      <c r="C6" s="12">
        <v>57480</v>
      </c>
      <c r="D6" s="12">
        <v>101732</v>
      </c>
      <c r="E6" s="12">
        <v>124823</v>
      </c>
      <c r="F6" s="12">
        <v>148652</v>
      </c>
      <c r="G6" s="12">
        <v>177358</v>
      </c>
      <c r="H6" s="12">
        <v>201205</v>
      </c>
      <c r="I6" s="12">
        <v>229236</v>
      </c>
      <c r="J6" s="12">
        <v>219494</v>
      </c>
      <c r="L6"/>
      <c r="M6"/>
      <c r="N6"/>
    </row>
    <row r="7" spans="1:14" ht="9.9499999999999993" customHeight="1" x14ac:dyDescent="0.2">
      <c r="A7" s="6" t="s">
        <v>21</v>
      </c>
      <c r="B7" s="12">
        <v>48739</v>
      </c>
      <c r="C7" s="12">
        <v>46338</v>
      </c>
      <c r="D7" s="12">
        <v>97038</v>
      </c>
      <c r="E7" s="12">
        <v>111468</v>
      </c>
      <c r="F7" s="12">
        <v>122210</v>
      </c>
      <c r="G7" s="12">
        <v>130576</v>
      </c>
      <c r="H7" s="12">
        <v>138998</v>
      </c>
      <c r="I7" s="12">
        <v>136829</v>
      </c>
      <c r="J7" s="12">
        <v>110392</v>
      </c>
      <c r="L7"/>
      <c r="M7"/>
      <c r="N7"/>
    </row>
    <row r="8" spans="1:14" ht="9.9499999999999993" customHeight="1" x14ac:dyDescent="0.2">
      <c r="A8" s="6" t="s">
        <v>10</v>
      </c>
      <c r="B8" s="12">
        <v>12843</v>
      </c>
      <c r="C8" s="12">
        <v>11221</v>
      </c>
      <c r="D8" s="12">
        <v>21149</v>
      </c>
      <c r="E8" s="12">
        <v>28179</v>
      </c>
      <c r="F8" s="12">
        <v>29948</v>
      </c>
      <c r="G8" s="12">
        <v>33090</v>
      </c>
      <c r="H8" s="12">
        <v>46777</v>
      </c>
      <c r="I8" s="12">
        <v>73946</v>
      </c>
      <c r="J8" s="12">
        <v>73322</v>
      </c>
      <c r="L8"/>
      <c r="M8"/>
      <c r="N8"/>
    </row>
    <row r="9" spans="1:14" ht="9.9499999999999993" customHeight="1" x14ac:dyDescent="0.2">
      <c r="A9" s="6" t="s">
        <v>11</v>
      </c>
      <c r="B9" s="12">
        <v>27870</v>
      </c>
      <c r="C9" s="12">
        <v>42353</v>
      </c>
      <c r="D9" s="12">
        <v>110138</v>
      </c>
      <c r="E9" s="12">
        <v>147385</v>
      </c>
      <c r="F9" s="12">
        <v>168155</v>
      </c>
      <c r="G9" s="12">
        <v>189232</v>
      </c>
      <c r="H9" s="12">
        <v>93001</v>
      </c>
      <c r="I9" s="12">
        <v>126259</v>
      </c>
      <c r="J9" s="12">
        <v>89002</v>
      </c>
      <c r="L9"/>
      <c r="M9"/>
      <c r="N9"/>
    </row>
    <row r="10" spans="1:14" ht="9.9499999999999993" customHeight="1" x14ac:dyDescent="0.2">
      <c r="A10" s="6" t="s">
        <v>20</v>
      </c>
      <c r="B10" s="13" t="s">
        <v>118</v>
      </c>
      <c r="C10" s="13" t="s">
        <v>118</v>
      </c>
      <c r="D10" s="13" t="s">
        <v>118</v>
      </c>
      <c r="E10" s="13" t="s">
        <v>118</v>
      </c>
      <c r="F10" s="13" t="s">
        <v>118</v>
      </c>
      <c r="G10" s="13" t="s">
        <v>118</v>
      </c>
      <c r="H10" s="12">
        <v>75456</v>
      </c>
      <c r="I10" s="12">
        <v>81059</v>
      </c>
      <c r="J10" s="12">
        <v>63878</v>
      </c>
      <c r="L10"/>
      <c r="M10"/>
      <c r="N10"/>
    </row>
    <row r="11" spans="1:14" ht="9.9499999999999993" customHeight="1" x14ac:dyDescent="0.2">
      <c r="A11" s="6" t="s">
        <v>23</v>
      </c>
      <c r="B11" s="12">
        <v>32708</v>
      </c>
      <c r="C11" s="12">
        <v>44525</v>
      </c>
      <c r="D11" s="12">
        <v>96447</v>
      </c>
      <c r="E11" s="12">
        <v>107170</v>
      </c>
      <c r="F11" s="12">
        <v>108450</v>
      </c>
      <c r="G11" s="12">
        <v>109113</v>
      </c>
      <c r="H11" s="12">
        <v>80317</v>
      </c>
      <c r="I11" s="12">
        <v>69522</v>
      </c>
      <c r="J11" s="12">
        <v>57651</v>
      </c>
      <c r="M11"/>
      <c r="N11"/>
    </row>
    <row r="12" spans="1:14" ht="9.9499999999999993" customHeight="1" x14ac:dyDescent="0.2">
      <c r="A12" s="6" t="s">
        <v>12</v>
      </c>
      <c r="B12" s="12">
        <v>39681</v>
      </c>
      <c r="C12" s="12">
        <v>44811</v>
      </c>
      <c r="D12" s="12">
        <v>28215</v>
      </c>
      <c r="E12" s="12">
        <v>34655</v>
      </c>
      <c r="F12" s="12">
        <v>36693</v>
      </c>
      <c r="G12" s="12">
        <v>38979</v>
      </c>
      <c r="H12" s="12">
        <v>43461</v>
      </c>
      <c r="I12" s="12">
        <v>48223</v>
      </c>
      <c r="J12" s="12">
        <v>40856</v>
      </c>
      <c r="L12"/>
      <c r="M12"/>
      <c r="N12"/>
    </row>
    <row r="13" spans="1:14" ht="9.9499999999999993" customHeight="1" x14ac:dyDescent="0.2">
      <c r="A13" s="6" t="s">
        <v>13</v>
      </c>
      <c r="B13" s="13" t="s">
        <v>118</v>
      </c>
      <c r="C13" s="13" t="s">
        <v>118</v>
      </c>
      <c r="D13" s="12">
        <v>41197</v>
      </c>
      <c r="E13" s="12">
        <v>48201</v>
      </c>
      <c r="F13" s="12">
        <v>52420</v>
      </c>
      <c r="G13" s="12">
        <v>61562</v>
      </c>
      <c r="H13" s="12">
        <v>72005</v>
      </c>
      <c r="I13" s="12">
        <v>74735</v>
      </c>
      <c r="J13" s="12">
        <v>67138</v>
      </c>
    </row>
    <row r="14" spans="1:14" ht="9.9499999999999993" customHeight="1" x14ac:dyDescent="0.2">
      <c r="A14" s="6" t="s">
        <v>14</v>
      </c>
      <c r="B14" s="13" t="s">
        <v>118</v>
      </c>
      <c r="C14" s="13" t="s">
        <v>118</v>
      </c>
      <c r="D14" s="13" t="s">
        <v>118</v>
      </c>
      <c r="E14" s="13" t="s">
        <v>118</v>
      </c>
      <c r="F14" s="13" t="s">
        <v>118</v>
      </c>
      <c r="G14" s="13" t="s">
        <v>118</v>
      </c>
      <c r="H14" s="12">
        <v>33320</v>
      </c>
      <c r="I14" s="12">
        <v>27819</v>
      </c>
      <c r="J14" s="12">
        <v>19753</v>
      </c>
    </row>
    <row r="15" spans="1:14" ht="9.9499999999999993" customHeight="1" x14ac:dyDescent="0.2">
      <c r="A15" s="316" t="s">
        <v>24</v>
      </c>
      <c r="B15" s="13" t="s">
        <v>118</v>
      </c>
      <c r="C15" s="13" t="s">
        <v>118</v>
      </c>
      <c r="D15" s="13" t="s">
        <v>118</v>
      </c>
      <c r="E15" s="13" t="s">
        <v>118</v>
      </c>
      <c r="F15" s="13" t="s">
        <v>118</v>
      </c>
      <c r="G15" s="13" t="s">
        <v>118</v>
      </c>
      <c r="H15" s="12">
        <v>28475</v>
      </c>
      <c r="I15" s="12">
        <v>50490</v>
      </c>
      <c r="J15" s="12">
        <v>36113</v>
      </c>
    </row>
    <row r="16" spans="1:14" ht="9.9499999999999993" customHeight="1" x14ac:dyDescent="0.2">
      <c r="A16" s="6" t="s">
        <v>22</v>
      </c>
      <c r="B16" s="13" t="s">
        <v>118</v>
      </c>
      <c r="C16" s="13" t="s">
        <v>118</v>
      </c>
      <c r="D16" s="12">
        <v>27284</v>
      </c>
      <c r="E16" s="12">
        <v>45829</v>
      </c>
      <c r="F16" s="12">
        <v>65792</v>
      </c>
      <c r="G16" s="12">
        <v>102988</v>
      </c>
      <c r="H16" s="12">
        <v>168534</v>
      </c>
      <c r="I16" s="12">
        <v>240776</v>
      </c>
      <c r="J16" s="12">
        <v>307417</v>
      </c>
    </row>
    <row r="17" spans="1:24" ht="9.9499999999999993" customHeight="1" x14ac:dyDescent="0.2">
      <c r="A17" s="73" t="s">
        <v>15</v>
      </c>
      <c r="B17" s="12">
        <v>10008</v>
      </c>
      <c r="C17" s="14">
        <v>12721</v>
      </c>
      <c r="D17" s="12">
        <v>25171</v>
      </c>
      <c r="E17" s="12">
        <v>38550</v>
      </c>
      <c r="F17" s="12">
        <v>43853</v>
      </c>
      <c r="G17" s="12">
        <v>47360</v>
      </c>
      <c r="H17" s="12">
        <v>50042</v>
      </c>
      <c r="I17" s="12">
        <v>62147</v>
      </c>
      <c r="J17" s="12">
        <v>50742</v>
      </c>
      <c r="O17" s="346"/>
      <c r="P17" s="68"/>
      <c r="Q17" s="68"/>
      <c r="R17" s="68"/>
      <c r="S17" s="68"/>
      <c r="T17" s="68"/>
      <c r="U17" s="68"/>
      <c r="V17" s="68"/>
      <c r="W17" s="345"/>
      <c r="X17" s="345"/>
    </row>
    <row r="18" spans="1:24" ht="9.9499999999999993" customHeight="1" x14ac:dyDescent="0.2">
      <c r="A18" s="73" t="s">
        <v>16</v>
      </c>
      <c r="B18" s="13" t="s">
        <v>118</v>
      </c>
      <c r="C18" s="13" t="s">
        <v>118</v>
      </c>
      <c r="D18" s="13" t="s">
        <v>118</v>
      </c>
      <c r="E18" s="13" t="s">
        <v>118</v>
      </c>
      <c r="F18" s="14" t="s">
        <v>118</v>
      </c>
      <c r="G18" s="14" t="s">
        <v>118</v>
      </c>
      <c r="H18" s="12">
        <v>48258</v>
      </c>
      <c r="I18" s="12">
        <v>47400</v>
      </c>
      <c r="J18" s="12">
        <v>36939</v>
      </c>
      <c r="O18" s="68"/>
    </row>
    <row r="19" spans="1:24" ht="5.0999999999999996" customHeight="1" x14ac:dyDescent="0.2">
      <c r="A19" s="73"/>
      <c r="B19" s="388"/>
      <c r="C19" s="13"/>
      <c r="D19" s="13"/>
      <c r="E19" s="13"/>
      <c r="F19" s="14"/>
      <c r="G19" s="14"/>
      <c r="H19" s="12"/>
      <c r="I19" s="12"/>
      <c r="J19" s="12"/>
    </row>
    <row r="20" spans="1:24" ht="9.75" customHeight="1" x14ac:dyDescent="0.2">
      <c r="A20" s="535" t="s">
        <v>591</v>
      </c>
      <c r="B20" s="535"/>
      <c r="C20" s="535"/>
      <c r="D20" s="535"/>
      <c r="E20" s="535"/>
      <c r="F20" s="535"/>
      <c r="G20" s="535"/>
      <c r="H20" s="535"/>
      <c r="I20" s="535"/>
      <c r="J20" s="535"/>
    </row>
    <row r="21" spans="1:24" ht="11.1" customHeight="1" x14ac:dyDescent="0.2">
      <c r="A21" s="415" t="s">
        <v>592</v>
      </c>
    </row>
  </sheetData>
  <mergeCells count="3">
    <mergeCell ref="B2:J2"/>
    <mergeCell ref="A20:J20"/>
    <mergeCell ref="A1:J1"/>
  </mergeCells>
  <phoneticPr fontId="0" type="noConversion"/>
  <pageMargins left="0.78740157480314965" right="0.78740157480314965" top="0.98425196850393704" bottom="0.98425196850393704" header="0.31496062992125984" footer="0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showGridLines="0" zoomScaleNormal="100" zoomScaleSheetLayoutView="130" workbookViewId="0">
      <selection activeCell="G7" sqref="G7"/>
    </sheetView>
  </sheetViews>
  <sheetFormatPr baseColWidth="10" defaultRowHeight="12.75" x14ac:dyDescent="0.2"/>
  <cols>
    <col min="1" max="1" width="19" customWidth="1"/>
    <col min="2" max="8" width="9.28515625" customWidth="1"/>
  </cols>
  <sheetData>
    <row r="1" spans="1:12" ht="28.5" customHeight="1" x14ac:dyDescent="0.25">
      <c r="A1" s="542" t="s">
        <v>584</v>
      </c>
      <c r="B1" s="542"/>
      <c r="C1" s="542"/>
      <c r="D1" s="542"/>
      <c r="E1" s="542"/>
      <c r="F1" s="542"/>
      <c r="G1" s="542"/>
      <c r="H1" s="542"/>
      <c r="I1" s="42"/>
      <c r="J1" s="42"/>
      <c r="K1" s="42"/>
      <c r="L1" s="42"/>
    </row>
    <row r="2" spans="1:12" ht="11.25" customHeight="1" x14ac:dyDescent="0.2">
      <c r="A2" s="31" t="s">
        <v>569</v>
      </c>
      <c r="B2" s="16"/>
      <c r="C2" s="16"/>
      <c r="D2" s="16"/>
      <c r="E2" s="16"/>
      <c r="F2" s="16"/>
      <c r="G2" s="16"/>
      <c r="H2" s="16"/>
      <c r="I2" s="42"/>
      <c r="J2" s="42"/>
      <c r="K2" s="42"/>
      <c r="L2" s="42"/>
    </row>
    <row r="3" spans="1:12" ht="5.0999999999999996" customHeight="1" x14ac:dyDescent="0.2">
      <c r="A3" s="21"/>
      <c r="B3" s="44"/>
      <c r="C3" s="44"/>
      <c r="D3" s="44"/>
      <c r="E3" s="44"/>
      <c r="F3" s="44"/>
      <c r="G3" s="44"/>
      <c r="H3" s="41"/>
      <c r="I3" s="42"/>
      <c r="J3" s="42"/>
      <c r="K3" s="42"/>
      <c r="L3" s="42"/>
    </row>
    <row r="4" spans="1:12" ht="13.5" hidden="1" customHeight="1" x14ac:dyDescent="0.2">
      <c r="A4" s="387"/>
      <c r="B4" s="537" t="s">
        <v>568</v>
      </c>
      <c r="C4" s="538"/>
      <c r="D4" s="538"/>
      <c r="E4" s="538"/>
      <c r="F4" s="538"/>
      <c r="G4" s="538"/>
      <c r="H4" s="538"/>
      <c r="I4" s="42"/>
      <c r="J4" s="42"/>
      <c r="K4" s="42"/>
      <c r="L4" s="42"/>
    </row>
    <row r="5" spans="1:12" ht="13.5" customHeight="1" x14ac:dyDescent="0.2">
      <c r="A5" s="269" t="s">
        <v>17</v>
      </c>
      <c r="B5" s="458">
        <v>1940</v>
      </c>
      <c r="C5" s="45">
        <v>1961</v>
      </c>
      <c r="D5" s="45">
        <v>1972</v>
      </c>
      <c r="E5" s="45">
        <v>1981</v>
      </c>
      <c r="F5" s="45">
        <v>1993</v>
      </c>
      <c r="G5" s="45">
        <v>2007</v>
      </c>
      <c r="H5" s="45">
        <v>2017</v>
      </c>
      <c r="I5" s="42"/>
      <c r="J5" s="42"/>
      <c r="K5" s="42"/>
      <c r="L5" s="42"/>
    </row>
    <row r="6" spans="1:12" ht="5.0999999999999996" customHeight="1" x14ac:dyDescent="0.2">
      <c r="A6" s="348"/>
      <c r="B6" s="47"/>
      <c r="C6" s="47"/>
      <c r="D6" s="47"/>
      <c r="E6" s="48"/>
      <c r="F6" s="48"/>
      <c r="G6" s="48"/>
      <c r="H6" s="48"/>
      <c r="I6" s="42"/>
      <c r="J6" s="42"/>
      <c r="K6" s="42"/>
      <c r="L6" s="42"/>
    </row>
    <row r="7" spans="1:12" ht="9.9499999999999993" customHeight="1" x14ac:dyDescent="0.2">
      <c r="A7" s="459" t="s">
        <v>571</v>
      </c>
      <c r="B7" s="50">
        <v>7.6</v>
      </c>
      <c r="C7" s="33">
        <v>9.5</v>
      </c>
      <c r="D7" s="33">
        <v>10.8</v>
      </c>
      <c r="E7" s="51">
        <v>12.4</v>
      </c>
      <c r="F7" s="51">
        <v>15</v>
      </c>
      <c r="G7" s="51">
        <v>17.600000000000001</v>
      </c>
      <c r="H7" s="51">
        <v>17.5</v>
      </c>
      <c r="I7" s="108"/>
      <c r="L7" s="42"/>
    </row>
    <row r="8" spans="1:12" ht="9.9499999999999993" customHeight="1" x14ac:dyDescent="0.2">
      <c r="A8" s="460" t="s">
        <v>122</v>
      </c>
      <c r="B8" s="53">
        <v>19.899999999999999</v>
      </c>
      <c r="C8" s="47">
        <v>24.4</v>
      </c>
      <c r="D8" s="47">
        <v>22.9</v>
      </c>
      <c r="E8" s="54">
        <v>27.3</v>
      </c>
      <c r="F8" s="54">
        <v>31</v>
      </c>
      <c r="G8" s="54">
        <v>35.299999999999997</v>
      </c>
      <c r="H8" s="54">
        <v>33.799999999999997</v>
      </c>
      <c r="I8" s="42"/>
      <c r="L8" s="42"/>
    </row>
    <row r="9" spans="1:12" ht="9.9499999999999993" customHeight="1" x14ac:dyDescent="0.2">
      <c r="A9" s="460" t="s">
        <v>123</v>
      </c>
      <c r="B9" s="53">
        <v>15.1</v>
      </c>
      <c r="C9" s="47">
        <v>17.3</v>
      </c>
      <c r="D9" s="54">
        <v>22</v>
      </c>
      <c r="E9" s="54">
        <v>23.3</v>
      </c>
      <c r="F9" s="54">
        <v>28</v>
      </c>
      <c r="G9" s="54">
        <v>27.5</v>
      </c>
      <c r="H9" s="54">
        <v>22.2</v>
      </c>
      <c r="I9" s="42"/>
      <c r="L9" s="42"/>
    </row>
    <row r="10" spans="1:12" ht="9.9499999999999993" customHeight="1" x14ac:dyDescent="0.2">
      <c r="A10" s="460" t="s">
        <v>124</v>
      </c>
      <c r="B10" s="53">
        <v>1.4</v>
      </c>
      <c r="C10" s="47">
        <v>1.8</v>
      </c>
      <c r="D10" s="47">
        <v>2.4</v>
      </c>
      <c r="E10" s="54">
        <v>2.7</v>
      </c>
      <c r="F10" s="54">
        <v>3.8</v>
      </c>
      <c r="G10" s="54">
        <v>6</v>
      </c>
      <c r="H10" s="54">
        <v>6</v>
      </c>
      <c r="I10" s="42"/>
      <c r="L10" s="42"/>
    </row>
    <row r="11" spans="1:12" ht="9.9499999999999993" customHeight="1" x14ac:dyDescent="0.2">
      <c r="A11" s="460" t="s">
        <v>125</v>
      </c>
      <c r="B11" s="53">
        <v>9.6</v>
      </c>
      <c r="C11" s="47">
        <v>12.8</v>
      </c>
      <c r="D11" s="47">
        <v>19.100000000000001</v>
      </c>
      <c r="E11" s="54">
        <v>21.4</v>
      </c>
      <c r="F11" s="54">
        <v>23.4</v>
      </c>
      <c r="G11" s="54">
        <v>31.7</v>
      </c>
      <c r="H11" s="54">
        <v>22.4</v>
      </c>
      <c r="I11" s="42"/>
      <c r="J11" s="352"/>
      <c r="L11" s="42"/>
    </row>
    <row r="12" spans="1:12" ht="9.9499999999999993" customHeight="1" x14ac:dyDescent="0.2">
      <c r="A12" s="460" t="s">
        <v>126</v>
      </c>
      <c r="B12" s="47" t="s">
        <v>137</v>
      </c>
      <c r="C12" s="47" t="s">
        <v>137</v>
      </c>
      <c r="D12" s="47">
        <v>9.1999999999999993</v>
      </c>
      <c r="E12" s="54">
        <v>11</v>
      </c>
      <c r="F12" s="54">
        <v>13.5</v>
      </c>
      <c r="G12" s="54">
        <v>14.5</v>
      </c>
      <c r="H12" s="54">
        <v>11.4</v>
      </c>
      <c r="I12" s="42"/>
      <c r="J12" s="353"/>
      <c r="L12" s="42"/>
    </row>
    <row r="13" spans="1:12" ht="9.9499999999999993" customHeight="1" x14ac:dyDescent="0.2">
      <c r="A13" s="460" t="s">
        <v>127</v>
      </c>
      <c r="B13" s="53">
        <v>23.6</v>
      </c>
      <c r="C13" s="47">
        <v>26.2</v>
      </c>
      <c r="D13" s="47">
        <v>29.3</v>
      </c>
      <c r="E13" s="54">
        <v>28.7</v>
      </c>
      <c r="F13" s="54">
        <v>28.6</v>
      </c>
      <c r="G13" s="54">
        <v>24.8</v>
      </c>
      <c r="H13" s="54">
        <v>20.5</v>
      </c>
      <c r="I13" s="42"/>
      <c r="J13" s="353"/>
      <c r="L13" s="42"/>
    </row>
    <row r="14" spans="1:12" ht="9.9499999999999993" customHeight="1" x14ac:dyDescent="0.2">
      <c r="A14" s="460" t="s">
        <v>128</v>
      </c>
      <c r="B14" s="53">
        <v>4.5999999999999996</v>
      </c>
      <c r="C14" s="47">
        <v>5.6</v>
      </c>
      <c r="D14" s="47">
        <v>6.3</v>
      </c>
      <c r="E14" s="54">
        <v>6.7</v>
      </c>
      <c r="F14" s="54">
        <v>7.5</v>
      </c>
      <c r="G14" s="54">
        <v>8.3000000000000007</v>
      </c>
      <c r="H14" s="54">
        <v>7.1</v>
      </c>
      <c r="I14" s="42"/>
      <c r="J14" s="33"/>
      <c r="K14" s="42"/>
      <c r="L14" s="42"/>
    </row>
    <row r="15" spans="1:12" ht="9.9499999999999993" customHeight="1" x14ac:dyDescent="0.2">
      <c r="A15" s="460" t="s">
        <v>129</v>
      </c>
      <c r="B15" s="53">
        <v>9.6</v>
      </c>
      <c r="C15" s="47">
        <v>11.2</v>
      </c>
      <c r="D15" s="47">
        <v>8.1</v>
      </c>
      <c r="E15" s="54">
        <v>9.5</v>
      </c>
      <c r="F15" s="54">
        <v>11.2</v>
      </c>
      <c r="G15" s="54">
        <v>11.6</v>
      </c>
      <c r="H15" s="54">
        <v>10.4</v>
      </c>
      <c r="I15" s="42"/>
      <c r="J15" s="33"/>
      <c r="K15" s="42"/>
      <c r="L15" s="42"/>
    </row>
    <row r="16" spans="1:12" ht="9.9499999999999993" customHeight="1" x14ac:dyDescent="0.2">
      <c r="A16" s="460" t="s">
        <v>130</v>
      </c>
      <c r="B16" s="47" t="s">
        <v>137</v>
      </c>
      <c r="C16" s="47" t="s">
        <v>137</v>
      </c>
      <c r="D16" s="47">
        <v>25.9</v>
      </c>
      <c r="E16" s="54">
        <v>27.6</v>
      </c>
      <c r="F16" s="54">
        <v>33.299999999999997</v>
      </c>
      <c r="G16" s="54">
        <v>27.8</v>
      </c>
      <c r="H16" s="54">
        <v>19.7</v>
      </c>
      <c r="I16" s="42"/>
      <c r="J16" s="33"/>
      <c r="K16" s="42"/>
      <c r="L16" s="42"/>
    </row>
    <row r="17" spans="1:23" ht="9.9499999999999993" customHeight="1" x14ac:dyDescent="0.2">
      <c r="A17" s="460" t="s">
        <v>131</v>
      </c>
      <c r="B17" s="47" t="s">
        <v>137</v>
      </c>
      <c r="C17" s="47" t="s">
        <v>137</v>
      </c>
      <c r="D17" s="47">
        <v>4.9000000000000004</v>
      </c>
      <c r="E17" s="54">
        <v>5.9</v>
      </c>
      <c r="F17" s="54">
        <v>8.9</v>
      </c>
      <c r="G17" s="54">
        <v>15.7</v>
      </c>
      <c r="H17" s="54">
        <v>11.3</v>
      </c>
      <c r="I17" s="42"/>
      <c r="J17" s="42"/>
      <c r="K17" s="42"/>
      <c r="L17" s="42"/>
    </row>
    <row r="18" spans="1:23" ht="9.9499999999999993" customHeight="1" x14ac:dyDescent="0.2">
      <c r="A18" s="460" t="s">
        <v>132</v>
      </c>
      <c r="B18" s="53">
        <v>13.4</v>
      </c>
      <c r="C18" s="47">
        <v>22.5</v>
      </c>
      <c r="D18" s="47">
        <v>28.9</v>
      </c>
      <c r="E18" s="54">
        <v>45.2</v>
      </c>
      <c r="F18" s="54">
        <v>74</v>
      </c>
      <c r="G18" s="54">
        <v>105.7</v>
      </c>
      <c r="H18" s="54">
        <v>135</v>
      </c>
      <c r="I18" s="396"/>
      <c r="J18" s="396"/>
      <c r="K18" s="396"/>
      <c r="L18" s="396"/>
      <c r="M18" s="397"/>
      <c r="N18" s="397"/>
      <c r="O18" s="397"/>
    </row>
    <row r="19" spans="1:23" ht="9.9499999999999993" customHeight="1" x14ac:dyDescent="0.2">
      <c r="A19" s="460" t="s">
        <v>133</v>
      </c>
      <c r="B19" s="53">
        <v>2</v>
      </c>
      <c r="C19" s="47">
        <v>3.1</v>
      </c>
      <c r="D19" s="47">
        <v>3.5</v>
      </c>
      <c r="E19" s="54">
        <v>3.7</v>
      </c>
      <c r="F19" s="54">
        <v>4.2</v>
      </c>
      <c r="G19" s="54">
        <v>5.2</v>
      </c>
      <c r="H19" s="54">
        <v>4.3</v>
      </c>
      <c r="I19" s="396"/>
      <c r="J19" s="396"/>
      <c r="K19" s="396"/>
      <c r="L19" s="396"/>
      <c r="M19" s="397"/>
      <c r="N19" s="397"/>
      <c r="O19" s="397"/>
    </row>
    <row r="20" spans="1:23" ht="9.9499999999999993" customHeight="1" x14ac:dyDescent="0.2">
      <c r="A20" s="460" t="s">
        <v>134</v>
      </c>
      <c r="B20" s="47" t="s">
        <v>137</v>
      </c>
      <c r="C20" s="47" t="s">
        <v>137</v>
      </c>
      <c r="D20" s="47">
        <v>140.80000000000001</v>
      </c>
      <c r="E20" s="54">
        <v>147.5</v>
      </c>
      <c r="F20" s="54">
        <v>167.4</v>
      </c>
      <c r="G20" s="54">
        <v>164.4</v>
      </c>
      <c r="H20" s="54">
        <v>127.3</v>
      </c>
      <c r="I20" s="396"/>
      <c r="J20" s="396"/>
      <c r="K20" s="396"/>
      <c r="L20" s="396"/>
      <c r="M20" s="397"/>
      <c r="N20" s="397"/>
      <c r="O20" s="397"/>
    </row>
    <row r="21" spans="1:23" ht="5.0999999999999996" customHeight="1" x14ac:dyDescent="0.2">
      <c r="A21" s="461"/>
      <c r="B21" s="56"/>
      <c r="C21" s="56"/>
      <c r="D21" s="56"/>
      <c r="E21" s="57"/>
      <c r="F21" s="58"/>
      <c r="G21" s="58"/>
      <c r="H21" s="58"/>
      <c r="I21" s="396"/>
      <c r="J21" s="396"/>
      <c r="K21" s="396"/>
      <c r="L21" s="396"/>
      <c r="M21" s="397"/>
      <c r="N21" s="397"/>
      <c r="O21" s="397"/>
    </row>
    <row r="22" spans="1:23" ht="11.1" customHeight="1" x14ac:dyDescent="0.2">
      <c r="A22" s="539" t="s">
        <v>167</v>
      </c>
      <c r="B22" s="540"/>
      <c r="C22" s="540"/>
      <c r="D22" s="540"/>
      <c r="E22" s="540"/>
      <c r="F22" s="540"/>
      <c r="G22" s="540"/>
      <c r="H22" s="540"/>
      <c r="I22" s="396"/>
      <c r="J22" s="396"/>
      <c r="K22" s="398"/>
      <c r="L22" s="398"/>
      <c r="M22" s="398"/>
      <c r="N22" s="398"/>
      <c r="O22" s="398"/>
      <c r="P22" s="193"/>
      <c r="Q22" s="193"/>
      <c r="R22" s="193"/>
      <c r="S22" s="193"/>
      <c r="T22" s="193"/>
      <c r="U22" s="193"/>
      <c r="V22" s="193"/>
      <c r="W22" s="193"/>
    </row>
    <row r="23" spans="1:23" ht="11.1" customHeight="1" x14ac:dyDescent="0.2">
      <c r="A23" s="541" t="s">
        <v>559</v>
      </c>
      <c r="B23" s="541"/>
      <c r="C23" s="541"/>
      <c r="D23" s="541"/>
      <c r="E23" s="541"/>
      <c r="F23" s="541"/>
      <c r="G23" s="541"/>
      <c r="H23" s="541"/>
      <c r="I23" s="396"/>
      <c r="J23" s="396"/>
      <c r="K23" s="171"/>
      <c r="L23" s="171">
        <v>2007</v>
      </c>
      <c r="M23" s="171">
        <v>2017</v>
      </c>
      <c r="N23" s="171"/>
      <c r="O23" s="398"/>
      <c r="P23" s="193"/>
      <c r="Q23" s="193"/>
      <c r="R23" s="193"/>
      <c r="S23" s="193"/>
      <c r="T23" s="193"/>
      <c r="U23" s="193"/>
      <c r="V23" s="193"/>
      <c r="W23" s="193"/>
    </row>
    <row r="24" spans="1:23" x14ac:dyDescent="0.2">
      <c r="A24" s="42"/>
      <c r="B24" s="42"/>
      <c r="C24" s="42"/>
      <c r="D24" s="42"/>
      <c r="E24" s="42"/>
      <c r="F24" s="42"/>
      <c r="G24" s="42"/>
      <c r="H24" s="42"/>
      <c r="I24" s="396"/>
      <c r="J24" s="396"/>
      <c r="K24" s="416" t="s">
        <v>132</v>
      </c>
      <c r="L24" s="417">
        <v>105.7</v>
      </c>
      <c r="M24" s="417">
        <v>135</v>
      </c>
      <c r="N24" s="171"/>
      <c r="O24" s="398"/>
      <c r="P24" s="193"/>
      <c r="Q24" s="193"/>
      <c r="R24" s="193"/>
      <c r="S24" s="193"/>
      <c r="T24" s="193"/>
      <c r="U24" s="193"/>
      <c r="V24" s="193"/>
      <c r="W24" s="193"/>
    </row>
    <row r="25" spans="1:23" x14ac:dyDescent="0.2">
      <c r="A25" s="42"/>
      <c r="B25" s="42"/>
      <c r="C25" s="42"/>
      <c r="D25" s="42"/>
      <c r="E25" s="42"/>
      <c r="F25" s="42"/>
      <c r="G25" s="42"/>
      <c r="H25" s="42"/>
      <c r="I25" s="396"/>
      <c r="J25" s="396"/>
      <c r="K25" s="416" t="s">
        <v>134</v>
      </c>
      <c r="L25" s="417">
        <v>164.4</v>
      </c>
      <c r="M25" s="417">
        <v>127.3</v>
      </c>
      <c r="N25" s="171"/>
      <c r="O25" s="398"/>
      <c r="P25" s="193"/>
      <c r="Q25" s="193"/>
      <c r="R25" s="193"/>
      <c r="S25" s="193"/>
      <c r="T25" s="193"/>
      <c r="U25" s="193"/>
      <c r="V25" s="193"/>
      <c r="W25" s="193"/>
    </row>
    <row r="26" spans="1:23" x14ac:dyDescent="0.2">
      <c r="A26" s="42"/>
      <c r="B26" s="42"/>
      <c r="C26" s="42"/>
      <c r="D26" s="42"/>
      <c r="E26" s="42"/>
      <c r="F26" s="42"/>
      <c r="G26" s="42"/>
      <c r="H26" s="42"/>
      <c r="I26" s="396"/>
      <c r="J26" s="396"/>
      <c r="K26" s="416" t="s">
        <v>122</v>
      </c>
      <c r="L26" s="417">
        <v>35.299999999999997</v>
      </c>
      <c r="M26" s="417">
        <v>33.799999999999997</v>
      </c>
      <c r="N26" s="171"/>
      <c r="O26" s="398"/>
      <c r="P26" s="193"/>
      <c r="Q26" s="193"/>
      <c r="R26" s="193"/>
      <c r="S26" s="193"/>
      <c r="T26" s="193"/>
      <c r="U26" s="193"/>
      <c r="V26" s="193"/>
      <c r="W26" s="193"/>
    </row>
    <row r="27" spans="1:23" x14ac:dyDescent="0.2">
      <c r="A27" s="42"/>
      <c r="B27" s="42"/>
      <c r="C27" s="42"/>
      <c r="D27" s="42"/>
      <c r="E27" s="42"/>
      <c r="F27" s="42"/>
      <c r="G27" s="42"/>
      <c r="H27" s="42"/>
      <c r="I27" s="396"/>
      <c r="J27" s="396"/>
      <c r="K27" s="416" t="s">
        <v>125</v>
      </c>
      <c r="L27" s="417">
        <v>31.7</v>
      </c>
      <c r="M27" s="417">
        <v>22.4</v>
      </c>
      <c r="N27" s="171"/>
      <c r="O27" s="398"/>
      <c r="P27" s="193"/>
      <c r="Q27" s="193"/>
      <c r="R27" s="193"/>
      <c r="S27" s="193"/>
      <c r="T27" s="193"/>
      <c r="U27" s="193"/>
      <c r="V27" s="193"/>
      <c r="W27" s="193"/>
    </row>
    <row r="28" spans="1:23" x14ac:dyDescent="0.2">
      <c r="A28" s="42"/>
      <c r="B28" s="42"/>
      <c r="C28" s="42"/>
      <c r="D28" s="42"/>
      <c r="E28" s="42"/>
      <c r="F28" s="42"/>
      <c r="G28" s="42"/>
      <c r="H28" s="42"/>
      <c r="I28" s="396"/>
      <c r="J28" s="396"/>
      <c r="K28" s="416" t="s">
        <v>123</v>
      </c>
      <c r="L28" s="417">
        <v>27.5</v>
      </c>
      <c r="M28" s="417">
        <v>22.2</v>
      </c>
      <c r="N28" s="171"/>
      <c r="O28" s="398"/>
      <c r="P28" s="193"/>
      <c r="Q28" s="193"/>
      <c r="R28" s="193"/>
      <c r="S28" s="193"/>
      <c r="T28" s="193"/>
      <c r="U28" s="193"/>
      <c r="V28" s="193"/>
      <c r="W28" s="193"/>
    </row>
    <row r="29" spans="1:23" x14ac:dyDescent="0.2">
      <c r="A29" s="42"/>
      <c r="B29" s="42"/>
      <c r="C29" s="42"/>
      <c r="D29" s="42"/>
      <c r="E29" s="42"/>
      <c r="F29" s="42"/>
      <c r="G29" s="42"/>
      <c r="H29" s="42"/>
      <c r="I29" s="396"/>
      <c r="J29" s="396"/>
      <c r="K29" s="416" t="s">
        <v>127</v>
      </c>
      <c r="L29" s="417">
        <v>24.8</v>
      </c>
      <c r="M29" s="417">
        <v>20.5</v>
      </c>
      <c r="N29" s="171"/>
      <c r="O29" s="398"/>
      <c r="P29" s="193"/>
      <c r="Q29" s="193"/>
      <c r="R29" s="193"/>
      <c r="S29" s="193"/>
      <c r="T29" s="193"/>
      <c r="U29" s="193"/>
      <c r="V29" s="193"/>
      <c r="W29" s="193"/>
    </row>
    <row r="30" spans="1:23" x14ac:dyDescent="0.2">
      <c r="A30" s="42"/>
      <c r="B30" s="42"/>
      <c r="C30" s="42"/>
      <c r="D30" s="42"/>
      <c r="E30" s="42"/>
      <c r="F30" s="42"/>
      <c r="G30" s="42"/>
      <c r="H30" s="42"/>
      <c r="I30" s="396"/>
      <c r="J30" s="396"/>
      <c r="K30" s="416" t="s">
        <v>130</v>
      </c>
      <c r="L30" s="417">
        <v>27.8</v>
      </c>
      <c r="M30" s="417">
        <v>19.7</v>
      </c>
      <c r="N30" s="171"/>
      <c r="O30" s="398"/>
      <c r="P30" s="193"/>
      <c r="Q30" s="193"/>
      <c r="R30" s="193"/>
      <c r="S30" s="193"/>
      <c r="T30" s="193"/>
      <c r="U30" s="193"/>
      <c r="V30" s="193"/>
      <c r="W30" s="193"/>
    </row>
    <row r="31" spans="1:23" x14ac:dyDescent="0.2">
      <c r="A31" s="42"/>
      <c r="B31" s="42"/>
      <c r="C31" s="42"/>
      <c r="D31" s="42"/>
      <c r="E31" s="42"/>
      <c r="F31" s="42"/>
      <c r="G31" s="42"/>
      <c r="H31" s="42"/>
      <c r="I31" s="396"/>
      <c r="J31" s="396"/>
      <c r="K31" s="416" t="s">
        <v>126</v>
      </c>
      <c r="L31" s="417">
        <v>14.5</v>
      </c>
      <c r="M31" s="417">
        <v>11.4</v>
      </c>
      <c r="N31" s="171"/>
      <c r="O31" s="398"/>
      <c r="P31" s="193"/>
      <c r="Q31" s="193"/>
      <c r="R31" s="193"/>
      <c r="S31" s="193"/>
      <c r="T31" s="193"/>
      <c r="U31" s="193"/>
      <c r="V31" s="193"/>
      <c r="W31" s="193"/>
    </row>
    <row r="32" spans="1:23" x14ac:dyDescent="0.2">
      <c r="A32" s="42"/>
      <c r="B32" s="42"/>
      <c r="C32" s="42"/>
      <c r="D32" s="42"/>
      <c r="E32" s="42"/>
      <c r="F32" s="42"/>
      <c r="G32" s="42"/>
      <c r="H32" s="42"/>
      <c r="I32" s="396"/>
      <c r="J32" s="396"/>
      <c r="K32" s="416" t="s">
        <v>564</v>
      </c>
      <c r="L32" s="417">
        <v>15.7</v>
      </c>
      <c r="M32" s="417">
        <v>11.3</v>
      </c>
      <c r="N32" s="171"/>
      <c r="O32" s="398"/>
      <c r="P32" s="193"/>
      <c r="Q32" s="193"/>
      <c r="R32" s="193"/>
      <c r="S32" s="193"/>
      <c r="T32" s="193"/>
      <c r="U32" s="193"/>
      <c r="V32" s="193"/>
      <c r="W32" s="193"/>
    </row>
    <row r="33" spans="1:23" x14ac:dyDescent="0.2">
      <c r="A33" s="42"/>
      <c r="B33" s="42"/>
      <c r="C33" s="42"/>
      <c r="D33" s="42"/>
      <c r="E33" s="42"/>
      <c r="F33" s="42"/>
      <c r="G33" s="42"/>
      <c r="H33" s="42"/>
      <c r="I33" s="396"/>
      <c r="J33" s="396"/>
      <c r="K33" s="416" t="s">
        <v>129</v>
      </c>
      <c r="L33" s="417">
        <v>11.6</v>
      </c>
      <c r="M33" s="417">
        <v>10.4</v>
      </c>
      <c r="N33" s="171"/>
      <c r="O33" s="398"/>
      <c r="P33" s="193"/>
      <c r="Q33" s="193"/>
      <c r="R33" s="193"/>
      <c r="S33" s="193"/>
      <c r="T33" s="193"/>
      <c r="U33" s="193"/>
      <c r="V33" s="193"/>
      <c r="W33" s="193"/>
    </row>
    <row r="34" spans="1:23" x14ac:dyDescent="0.2">
      <c r="A34" s="42"/>
      <c r="B34" s="42"/>
      <c r="C34" s="42"/>
      <c r="D34" s="42"/>
      <c r="E34" s="42"/>
      <c r="F34" s="42"/>
      <c r="G34" s="42"/>
      <c r="H34" s="42"/>
      <c r="I34" s="396"/>
      <c r="J34" s="396"/>
      <c r="K34" s="416" t="s">
        <v>128</v>
      </c>
      <c r="L34" s="417">
        <v>8.3000000000000007</v>
      </c>
      <c r="M34" s="417">
        <v>7.1</v>
      </c>
      <c r="N34" s="171"/>
      <c r="O34" s="398"/>
      <c r="P34" s="193"/>
      <c r="Q34" s="193"/>
      <c r="R34" s="193"/>
      <c r="S34" s="193"/>
      <c r="T34" s="193"/>
      <c r="U34" s="193"/>
      <c r="V34" s="193"/>
      <c r="W34" s="193"/>
    </row>
    <row r="35" spans="1:23" x14ac:dyDescent="0.2">
      <c r="A35" s="42"/>
      <c r="B35" s="42"/>
      <c r="C35" s="42"/>
      <c r="D35" s="42"/>
      <c r="E35" s="42"/>
      <c r="F35" s="42"/>
      <c r="G35" s="42"/>
      <c r="H35" s="42"/>
      <c r="I35" s="396"/>
      <c r="J35" s="396"/>
      <c r="K35" s="416" t="s">
        <v>124</v>
      </c>
      <c r="L35" s="417">
        <v>6</v>
      </c>
      <c r="M35" s="417">
        <v>6</v>
      </c>
      <c r="N35" s="418"/>
      <c r="O35" s="397"/>
    </row>
    <row r="36" spans="1:23" x14ac:dyDescent="0.2">
      <c r="A36" s="42"/>
      <c r="B36" s="42"/>
      <c r="C36" s="42"/>
      <c r="D36" s="42"/>
      <c r="E36" s="42"/>
      <c r="F36" s="42"/>
      <c r="G36" s="42"/>
      <c r="H36" s="42"/>
      <c r="I36" s="396"/>
      <c r="J36" s="396"/>
      <c r="K36" s="416" t="s">
        <v>133</v>
      </c>
      <c r="L36" s="417">
        <v>5.2</v>
      </c>
      <c r="M36" s="417">
        <v>4.3</v>
      </c>
      <c r="N36" s="418"/>
      <c r="O36" s="397"/>
    </row>
    <row r="37" spans="1:23" x14ac:dyDescent="0.2">
      <c r="A37" s="42"/>
      <c r="B37" s="42"/>
      <c r="C37" s="42"/>
      <c r="D37" s="42"/>
      <c r="E37" s="42"/>
      <c r="F37" s="42"/>
      <c r="G37" s="42"/>
      <c r="H37" s="42"/>
      <c r="I37" s="396"/>
      <c r="J37" s="396"/>
      <c r="K37" s="419"/>
      <c r="L37" s="419"/>
      <c r="M37" s="418"/>
      <c r="N37" s="418"/>
      <c r="O37" s="397"/>
    </row>
    <row r="38" spans="1:23" x14ac:dyDescent="0.2">
      <c r="A38" s="42"/>
      <c r="B38" s="42"/>
      <c r="C38" s="42"/>
      <c r="D38" s="42"/>
      <c r="E38" s="42"/>
      <c r="F38" s="42"/>
      <c r="G38" s="42"/>
      <c r="H38" s="42"/>
      <c r="I38" s="396"/>
      <c r="J38" s="399"/>
      <c r="K38" s="399"/>
      <c r="L38" s="399"/>
      <c r="M38" s="400"/>
      <c r="N38" s="400"/>
      <c r="O38" s="397"/>
    </row>
    <row r="39" spans="1:23" x14ac:dyDescent="0.2">
      <c r="A39" s="42"/>
      <c r="B39" s="42"/>
      <c r="C39" s="42"/>
      <c r="D39" s="42"/>
      <c r="E39" s="42"/>
      <c r="F39" s="42"/>
      <c r="G39" s="42"/>
      <c r="H39" s="42"/>
      <c r="I39" s="396"/>
      <c r="J39" s="396"/>
      <c r="K39" s="396"/>
      <c r="L39" s="396"/>
      <c r="M39" s="397"/>
      <c r="N39" s="397"/>
      <c r="O39" s="397"/>
    </row>
    <row r="40" spans="1:23" x14ac:dyDescent="0.2">
      <c r="A40" s="42"/>
      <c r="B40" s="42"/>
      <c r="C40" s="42"/>
      <c r="D40" s="42"/>
      <c r="E40" s="42"/>
      <c r="F40" s="42"/>
      <c r="G40" s="42"/>
      <c r="H40" s="42"/>
      <c r="I40" s="396"/>
      <c r="J40" s="396"/>
      <c r="K40" s="396"/>
      <c r="L40" s="396"/>
      <c r="M40" s="397"/>
      <c r="N40" s="397"/>
      <c r="O40" s="397"/>
    </row>
    <row r="41" spans="1:23" x14ac:dyDescent="0.2">
      <c r="A41" s="42"/>
      <c r="B41" s="42"/>
      <c r="C41" s="42"/>
      <c r="D41" s="42"/>
      <c r="E41" s="42"/>
      <c r="F41" s="42"/>
      <c r="G41" s="42"/>
      <c r="H41" s="42"/>
      <c r="I41" s="396"/>
      <c r="J41" s="396"/>
      <c r="K41" s="396"/>
      <c r="L41" s="396"/>
      <c r="M41" s="397"/>
      <c r="N41" s="397"/>
      <c r="O41" s="397"/>
    </row>
    <row r="42" spans="1:23" x14ac:dyDescent="0.2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</row>
    <row r="43" spans="1:23" x14ac:dyDescent="0.2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</row>
    <row r="44" spans="1:23" x14ac:dyDescent="0.2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</row>
  </sheetData>
  <sortState ref="K24:M36">
    <sortCondition descending="1" ref="M24:M36"/>
  </sortState>
  <mergeCells count="4">
    <mergeCell ref="B4:H4"/>
    <mergeCell ref="A22:H22"/>
    <mergeCell ref="A23:H23"/>
    <mergeCell ref="A1:H1"/>
  </mergeCells>
  <phoneticPr fontId="0" type="noConversion"/>
  <pageMargins left="0.78740157480314965" right="0.78740157480314965" top="0.98425196850393704" bottom="0.98425196850393704" header="0.31496062992125984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showGridLines="0" zoomScaleNormal="100" zoomScaleSheetLayoutView="175" workbookViewId="0">
      <selection activeCell="C7" sqref="C7"/>
    </sheetView>
  </sheetViews>
  <sheetFormatPr baseColWidth="10" defaultRowHeight="12.75" x14ac:dyDescent="0.2"/>
  <cols>
    <col min="1" max="1" width="18.85546875" customWidth="1"/>
    <col min="2" max="2" width="11.28515625" hidden="1" customWidth="1"/>
    <col min="3" max="8" width="10.7109375" customWidth="1"/>
    <col min="9" max="9" width="4.85546875" hidden="1" customWidth="1"/>
    <col min="10" max="14" width="10.85546875" hidden="1" customWidth="1"/>
    <col min="15" max="15" width="4.85546875" hidden="1" customWidth="1"/>
    <col min="17" max="17" width="18.5703125" customWidth="1"/>
  </cols>
  <sheetData>
    <row r="1" spans="1:18" ht="27.75" customHeight="1" x14ac:dyDescent="0.2">
      <c r="A1" s="544" t="s">
        <v>599</v>
      </c>
      <c r="B1" s="544"/>
      <c r="C1" s="544"/>
      <c r="D1" s="544"/>
      <c r="E1" s="544"/>
      <c r="F1" s="544"/>
      <c r="G1" s="544"/>
      <c r="H1" s="544"/>
      <c r="I1" s="544"/>
      <c r="J1" s="544"/>
      <c r="K1" s="544"/>
      <c r="L1" s="544"/>
      <c r="M1" s="544"/>
      <c r="N1" s="544"/>
      <c r="O1" s="544"/>
    </row>
    <row r="2" spans="1:18" ht="5.0999999999999996" customHeight="1" x14ac:dyDescent="0.2">
      <c r="A2" s="21" t="s">
        <v>560</v>
      </c>
      <c r="B2" s="21"/>
      <c r="C2" s="21"/>
      <c r="D2" s="21"/>
      <c r="E2" s="21"/>
      <c r="F2" s="21"/>
      <c r="G2" s="21"/>
      <c r="H2" s="21"/>
      <c r="I2" s="17"/>
      <c r="J2" s="21"/>
      <c r="K2" s="21"/>
      <c r="L2" s="21"/>
      <c r="M2" s="21"/>
      <c r="N2" s="21"/>
      <c r="O2" s="41"/>
      <c r="P2" s="41"/>
      <c r="Q2" s="41"/>
    </row>
    <row r="3" spans="1:18" ht="30" customHeight="1" x14ac:dyDescent="0.2">
      <c r="A3" s="548" t="s">
        <v>17</v>
      </c>
      <c r="B3" s="547" t="s">
        <v>135</v>
      </c>
      <c r="C3" s="519"/>
      <c r="D3" s="519"/>
      <c r="E3" s="519"/>
      <c r="F3" s="519"/>
      <c r="G3" s="519"/>
      <c r="H3" s="519"/>
      <c r="I3" s="236"/>
      <c r="J3" s="519" t="s">
        <v>136</v>
      </c>
      <c r="K3" s="519"/>
      <c r="L3" s="519"/>
      <c r="M3" s="519"/>
      <c r="N3" s="519"/>
      <c r="O3" s="519"/>
      <c r="P3" s="41"/>
      <c r="Q3" s="41"/>
    </row>
    <row r="4" spans="1:18" ht="18.75" customHeight="1" x14ac:dyDescent="0.2">
      <c r="A4" s="549"/>
      <c r="B4" s="59">
        <v>1940</v>
      </c>
      <c r="C4" s="59">
        <v>1961</v>
      </c>
      <c r="D4" s="59">
        <v>1972</v>
      </c>
      <c r="E4" s="59">
        <v>1981</v>
      </c>
      <c r="F4" s="59">
        <v>1993</v>
      </c>
      <c r="G4" s="59">
        <v>2007</v>
      </c>
      <c r="H4" s="59">
        <v>2017</v>
      </c>
      <c r="I4" s="204"/>
      <c r="J4" s="59">
        <v>1961</v>
      </c>
      <c r="K4" s="59">
        <v>1972</v>
      </c>
      <c r="L4" s="59">
        <v>1981</v>
      </c>
      <c r="M4" s="59">
        <v>1993</v>
      </c>
      <c r="N4" s="59">
        <v>2007</v>
      </c>
      <c r="O4" s="59">
        <v>2017</v>
      </c>
      <c r="P4" s="41"/>
      <c r="Q4" s="41"/>
    </row>
    <row r="5" spans="1:18" ht="5.0999999999999996" customHeight="1" x14ac:dyDescent="0.2">
      <c r="A5" s="46"/>
      <c r="B5" s="47"/>
      <c r="C5" s="47"/>
      <c r="D5" s="47"/>
      <c r="E5" s="60"/>
      <c r="F5" s="60"/>
      <c r="G5" s="60"/>
      <c r="H5" s="60"/>
      <c r="I5" s="60"/>
      <c r="J5" s="47"/>
      <c r="K5" s="47"/>
      <c r="L5" s="48"/>
      <c r="M5" s="48"/>
      <c r="N5" s="48"/>
      <c r="O5" s="48"/>
      <c r="P5" s="41"/>
      <c r="Q5" s="7"/>
    </row>
    <row r="6" spans="1:18" ht="17.100000000000001" customHeight="1" x14ac:dyDescent="0.2">
      <c r="A6" s="49" t="s">
        <v>570</v>
      </c>
      <c r="B6" s="61">
        <v>71079</v>
      </c>
      <c r="C6" s="61">
        <f t="shared" ref="C6:H6" si="0">SUM(C7:C19)</f>
        <v>124147</v>
      </c>
      <c r="D6" s="61">
        <f t="shared" si="0"/>
        <v>186160</v>
      </c>
      <c r="E6" s="61">
        <f t="shared" si="0"/>
        <v>283222</v>
      </c>
      <c r="F6" s="61">
        <f t="shared" si="0"/>
        <v>423253</v>
      </c>
      <c r="G6" s="61">
        <f t="shared" si="0"/>
        <v>629891</v>
      </c>
      <c r="H6" s="61">
        <f t="shared" si="0"/>
        <v>630648</v>
      </c>
      <c r="I6" s="60"/>
      <c r="J6" s="62">
        <f>SUM(J7:J18)</f>
        <v>562113</v>
      </c>
      <c r="K6" s="62">
        <f>SUM(K7:K19)</f>
        <v>590013</v>
      </c>
      <c r="L6" s="61">
        <f>SUM(L7:L19)</f>
        <v>607036</v>
      </c>
      <c r="M6" s="61">
        <f>SUM(M7:M19)</f>
        <v>656596</v>
      </c>
      <c r="N6" s="61">
        <f>SUM(N7:N19)</f>
        <v>638550</v>
      </c>
      <c r="O6" s="61">
        <f>SUM(O7:O19)</f>
        <v>542049</v>
      </c>
      <c r="P6" s="115"/>
      <c r="Q6" s="354"/>
    </row>
    <row r="7" spans="1:18" ht="17.100000000000001" customHeight="1" x14ac:dyDescent="0.2">
      <c r="A7" s="52" t="s">
        <v>122</v>
      </c>
      <c r="B7" s="48" t="s">
        <v>121</v>
      </c>
      <c r="C7" s="48">
        <v>29417</v>
      </c>
      <c r="D7" s="48">
        <v>47405</v>
      </c>
      <c r="E7" s="48">
        <v>76836</v>
      </c>
      <c r="F7" s="48">
        <v>102815</v>
      </c>
      <c r="G7" s="48">
        <v>136754</v>
      </c>
      <c r="H7" s="48">
        <v>138912</v>
      </c>
      <c r="I7" s="60"/>
      <c r="J7" s="48">
        <v>95406</v>
      </c>
      <c r="K7" s="48">
        <v>101247</v>
      </c>
      <c r="L7" s="48">
        <v>100522</v>
      </c>
      <c r="M7" s="48">
        <v>98390</v>
      </c>
      <c r="N7" s="48">
        <v>92482</v>
      </c>
      <c r="O7" s="48">
        <v>80582</v>
      </c>
      <c r="P7" s="48"/>
      <c r="Q7" s="355"/>
    </row>
    <row r="8" spans="1:18" ht="17.100000000000001" customHeight="1" x14ac:dyDescent="0.2">
      <c r="A8" s="52" t="s">
        <v>123</v>
      </c>
      <c r="B8" s="48" t="s">
        <v>121</v>
      </c>
      <c r="C8" s="48">
        <v>14336</v>
      </c>
      <c r="D8" s="48">
        <v>21171</v>
      </c>
      <c r="E8" s="48">
        <v>27449</v>
      </c>
      <c r="F8" s="48">
        <v>29332</v>
      </c>
      <c r="G8" s="48">
        <v>37508</v>
      </c>
      <c r="H8" s="48">
        <v>33569</v>
      </c>
      <c r="I8" s="60"/>
      <c r="J8" s="48">
        <v>97132</v>
      </c>
      <c r="K8" s="48">
        <v>101039</v>
      </c>
      <c r="L8" s="48">
        <v>103127</v>
      </c>
      <c r="M8" s="48">
        <v>109666</v>
      </c>
      <c r="N8" s="48">
        <v>99321</v>
      </c>
      <c r="O8" s="48">
        <v>76823</v>
      </c>
      <c r="P8" s="41"/>
      <c r="Q8" s="7"/>
    </row>
    <row r="9" spans="1:18" ht="17.100000000000001" customHeight="1" x14ac:dyDescent="0.2">
      <c r="A9" s="52" t="s">
        <v>124</v>
      </c>
      <c r="B9" s="48" t="s">
        <v>121</v>
      </c>
      <c r="C9" s="48">
        <v>6452</v>
      </c>
      <c r="D9" s="48">
        <v>8591</v>
      </c>
      <c r="E9" s="48">
        <v>10155</v>
      </c>
      <c r="F9" s="48">
        <v>16662</v>
      </c>
      <c r="G9" s="48">
        <v>30329</v>
      </c>
      <c r="H9" s="48">
        <v>32906</v>
      </c>
      <c r="I9" s="60"/>
      <c r="J9" s="48">
        <v>21727</v>
      </c>
      <c r="K9" s="48">
        <v>21357</v>
      </c>
      <c r="L9" s="48">
        <v>22935</v>
      </c>
      <c r="M9" s="48">
        <v>30115</v>
      </c>
      <c r="N9" s="48">
        <v>43617</v>
      </c>
      <c r="O9" s="48">
        <v>40416</v>
      </c>
      <c r="P9" s="41"/>
      <c r="Q9" s="7"/>
    </row>
    <row r="10" spans="1:18" ht="17.100000000000001" customHeight="1" x14ac:dyDescent="0.2">
      <c r="A10" s="52" t="s">
        <v>125</v>
      </c>
      <c r="B10" s="48" t="s">
        <v>121</v>
      </c>
      <c r="C10" s="48">
        <v>14113</v>
      </c>
      <c r="D10" s="48">
        <v>21140</v>
      </c>
      <c r="E10" s="48">
        <v>31621</v>
      </c>
      <c r="F10" s="323">
        <v>16211</v>
      </c>
      <c r="G10" s="48">
        <v>35767</v>
      </c>
      <c r="H10" s="48">
        <v>24161</v>
      </c>
      <c r="I10" s="60"/>
      <c r="J10" s="48">
        <v>133272</v>
      </c>
      <c r="K10" s="48">
        <v>147015</v>
      </c>
      <c r="L10" s="48">
        <v>157611</v>
      </c>
      <c r="M10" s="48">
        <v>76790</v>
      </c>
      <c r="N10" s="48">
        <v>90492</v>
      </c>
      <c r="O10" s="48">
        <v>64841</v>
      </c>
      <c r="P10" s="41"/>
      <c r="Q10" s="7"/>
    </row>
    <row r="11" spans="1:18" ht="17.100000000000001" customHeight="1" x14ac:dyDescent="0.2">
      <c r="A11" s="52" t="s">
        <v>126</v>
      </c>
      <c r="B11" s="48" t="s">
        <v>121</v>
      </c>
      <c r="C11" s="48" t="s">
        <v>121</v>
      </c>
      <c r="D11" s="48" t="s">
        <v>121</v>
      </c>
      <c r="E11" s="48" t="s">
        <v>121</v>
      </c>
      <c r="F11" s="48">
        <v>17050</v>
      </c>
      <c r="G11" s="48">
        <v>25376</v>
      </c>
      <c r="H11" s="48">
        <v>21838</v>
      </c>
      <c r="I11" s="60"/>
      <c r="J11" s="48" t="s">
        <v>121</v>
      </c>
      <c r="K11" s="48" t="s">
        <v>121</v>
      </c>
      <c r="L11" s="48" t="s">
        <v>121</v>
      </c>
      <c r="M11" s="48">
        <v>58406</v>
      </c>
      <c r="N11" s="48">
        <v>55683</v>
      </c>
      <c r="O11" s="48">
        <v>42040</v>
      </c>
      <c r="P11" s="41"/>
      <c r="Q11" s="7"/>
      <c r="R11" s="356"/>
    </row>
    <row r="12" spans="1:18" ht="17.100000000000001" customHeight="1" x14ac:dyDescent="0.2">
      <c r="A12" s="52" t="s">
        <v>127</v>
      </c>
      <c r="B12" s="48" t="s">
        <v>121</v>
      </c>
      <c r="C12" s="48">
        <v>8609</v>
      </c>
      <c r="D12" s="48">
        <v>11439</v>
      </c>
      <c r="E12" s="48">
        <v>12209</v>
      </c>
      <c r="F12" s="48">
        <v>12197</v>
      </c>
      <c r="G12" s="48">
        <v>13851</v>
      </c>
      <c r="H12" s="48">
        <v>7714</v>
      </c>
      <c r="I12" s="60"/>
      <c r="J12" s="48">
        <v>98561</v>
      </c>
      <c r="K12" s="48">
        <v>97011</v>
      </c>
      <c r="L12" s="48">
        <v>96904</v>
      </c>
      <c r="M12" s="48">
        <v>68120</v>
      </c>
      <c r="N12" s="48">
        <v>55671</v>
      </c>
      <c r="O12" s="48">
        <v>49937</v>
      </c>
      <c r="P12" s="41"/>
      <c r="Q12" s="7"/>
    </row>
    <row r="13" spans="1:18" ht="17.100000000000001" customHeight="1" x14ac:dyDescent="0.2">
      <c r="A13" s="52" t="s">
        <v>128</v>
      </c>
      <c r="B13" s="48" t="s">
        <v>121</v>
      </c>
      <c r="C13" s="48">
        <v>6965</v>
      </c>
      <c r="D13" s="48">
        <v>9249</v>
      </c>
      <c r="E13" s="48">
        <v>12164</v>
      </c>
      <c r="F13" s="48">
        <v>14127</v>
      </c>
      <c r="G13" s="48">
        <v>18659</v>
      </c>
      <c r="H13" s="48">
        <v>13232</v>
      </c>
      <c r="I13" s="60"/>
      <c r="J13" s="48">
        <v>27690</v>
      </c>
      <c r="K13" s="48">
        <v>27444</v>
      </c>
      <c r="L13" s="48">
        <v>26815</v>
      </c>
      <c r="M13" s="48">
        <v>29334</v>
      </c>
      <c r="N13" s="48">
        <v>29564</v>
      </c>
      <c r="O13" s="48">
        <v>27624</v>
      </c>
      <c r="P13" s="41"/>
      <c r="Q13" s="41"/>
    </row>
    <row r="14" spans="1:18" ht="17.100000000000001" customHeight="1" x14ac:dyDescent="0.2">
      <c r="A14" s="52" t="s">
        <v>129</v>
      </c>
      <c r="B14" s="48" t="s">
        <v>121</v>
      </c>
      <c r="C14" s="48">
        <v>14475</v>
      </c>
      <c r="D14" s="48">
        <v>19304</v>
      </c>
      <c r="E14" s="48">
        <v>24136</v>
      </c>
      <c r="F14" s="48">
        <v>30254</v>
      </c>
      <c r="G14" s="48">
        <v>35536</v>
      </c>
      <c r="H14" s="48">
        <v>36425</v>
      </c>
      <c r="I14" s="60"/>
      <c r="J14" s="48">
        <v>33726</v>
      </c>
      <c r="K14" s="48">
        <v>33116</v>
      </c>
      <c r="L14" s="48">
        <v>37426</v>
      </c>
      <c r="M14" s="48">
        <v>41751</v>
      </c>
      <c r="N14" s="48">
        <v>39199</v>
      </c>
      <c r="O14" s="48">
        <v>30713</v>
      </c>
      <c r="P14" s="41"/>
      <c r="Q14" s="41"/>
    </row>
    <row r="15" spans="1:18" ht="17.100000000000001" customHeight="1" x14ac:dyDescent="0.2">
      <c r="A15" s="52" t="s">
        <v>130</v>
      </c>
      <c r="B15" s="48" t="s">
        <v>121</v>
      </c>
      <c r="C15" s="48" t="s">
        <v>121</v>
      </c>
      <c r="D15" s="48" t="s">
        <v>121</v>
      </c>
      <c r="E15" s="48" t="s">
        <v>121</v>
      </c>
      <c r="F15" s="48">
        <v>4766</v>
      </c>
      <c r="G15" s="48">
        <v>7950</v>
      </c>
      <c r="H15" s="48">
        <v>3257</v>
      </c>
      <c r="I15" s="60"/>
      <c r="J15" s="48" t="s">
        <v>121</v>
      </c>
      <c r="K15" s="48" t="s">
        <v>121</v>
      </c>
      <c r="L15" s="48" t="s">
        <v>121</v>
      </c>
      <c r="M15" s="48">
        <v>28554</v>
      </c>
      <c r="N15" s="48">
        <v>19869</v>
      </c>
      <c r="O15" s="48">
        <v>16496</v>
      </c>
      <c r="P15" s="41"/>
      <c r="Q15" s="41"/>
    </row>
    <row r="16" spans="1:18" ht="17.100000000000001" customHeight="1" x14ac:dyDescent="0.2">
      <c r="A16" s="52" t="s">
        <v>24</v>
      </c>
      <c r="B16" s="48" t="s">
        <v>121</v>
      </c>
      <c r="C16" s="48" t="s">
        <v>121</v>
      </c>
      <c r="D16" s="48" t="s">
        <v>121</v>
      </c>
      <c r="E16" s="48" t="s">
        <v>121</v>
      </c>
      <c r="F16" s="48">
        <v>9495</v>
      </c>
      <c r="G16" s="48">
        <v>33665</v>
      </c>
      <c r="H16" s="48">
        <v>24333</v>
      </c>
      <c r="I16" s="60"/>
      <c r="J16" s="48" t="s">
        <v>121</v>
      </c>
      <c r="K16" s="48" t="s">
        <v>121</v>
      </c>
      <c r="L16" s="48" t="s">
        <v>121</v>
      </c>
      <c r="M16" s="48">
        <v>18980</v>
      </c>
      <c r="N16" s="48">
        <v>16825</v>
      </c>
      <c r="O16" s="48">
        <v>11780</v>
      </c>
      <c r="P16" s="41"/>
      <c r="Q16" s="41"/>
    </row>
    <row r="17" spans="1:17" ht="17.100000000000001" customHeight="1" x14ac:dyDescent="0.2">
      <c r="A17" s="52" t="s">
        <v>132</v>
      </c>
      <c r="B17" s="48" t="s">
        <v>121</v>
      </c>
      <c r="C17" s="48">
        <v>22275</v>
      </c>
      <c r="D17" s="48">
        <v>41130</v>
      </c>
      <c r="E17" s="48">
        <v>80174</v>
      </c>
      <c r="F17" s="48">
        <v>145724</v>
      </c>
      <c r="G17" s="48">
        <v>220610</v>
      </c>
      <c r="H17" s="48">
        <v>278532</v>
      </c>
      <c r="I17" s="60"/>
      <c r="J17" s="48">
        <v>23554</v>
      </c>
      <c r="K17" s="48">
        <v>24662</v>
      </c>
      <c r="L17" s="48">
        <v>22814</v>
      </c>
      <c r="M17" s="48">
        <v>22810</v>
      </c>
      <c r="N17" s="48">
        <v>20166</v>
      </c>
      <c r="O17" s="48">
        <v>28885</v>
      </c>
      <c r="P17" s="41"/>
      <c r="Q17" s="41"/>
    </row>
    <row r="18" spans="1:17" ht="17.100000000000001" customHeight="1" x14ac:dyDescent="0.2">
      <c r="A18" s="52" t="s">
        <v>133</v>
      </c>
      <c r="B18" s="48" t="s">
        <v>121</v>
      </c>
      <c r="C18" s="48">
        <v>7505</v>
      </c>
      <c r="D18" s="48">
        <v>6731</v>
      </c>
      <c r="E18" s="48">
        <v>8478</v>
      </c>
      <c r="F18" s="48">
        <v>11812</v>
      </c>
      <c r="G18" s="48">
        <v>16543</v>
      </c>
      <c r="H18" s="48">
        <v>4003</v>
      </c>
      <c r="I18" s="60"/>
      <c r="J18" s="48">
        <v>31045</v>
      </c>
      <c r="K18" s="48">
        <v>37122</v>
      </c>
      <c r="L18" s="48">
        <v>38882</v>
      </c>
      <c r="M18" s="48">
        <v>38230</v>
      </c>
      <c r="N18" s="48">
        <v>45604</v>
      </c>
      <c r="O18" s="48">
        <v>46739</v>
      </c>
      <c r="P18" s="41"/>
      <c r="Q18" s="41"/>
    </row>
    <row r="19" spans="1:17" ht="17.100000000000001" customHeight="1" x14ac:dyDescent="0.2">
      <c r="A19" s="52" t="s">
        <v>134</v>
      </c>
      <c r="B19" s="48" t="s">
        <v>121</v>
      </c>
      <c r="C19" s="48" t="s">
        <v>121</v>
      </c>
      <c r="D19" s="48" t="s">
        <v>121</v>
      </c>
      <c r="E19" s="48" t="s">
        <v>121</v>
      </c>
      <c r="F19" s="48">
        <v>12808</v>
      </c>
      <c r="G19" s="48">
        <v>17343</v>
      </c>
      <c r="H19" s="48">
        <v>11766</v>
      </c>
      <c r="I19" s="60"/>
      <c r="J19" s="48" t="s">
        <v>121</v>
      </c>
      <c r="K19" s="48" t="s">
        <v>121</v>
      </c>
      <c r="L19" s="48" t="s">
        <v>121</v>
      </c>
      <c r="M19" s="48">
        <v>35450</v>
      </c>
      <c r="N19" s="48">
        <v>30057</v>
      </c>
      <c r="O19" s="48">
        <v>25173</v>
      </c>
      <c r="P19" s="41"/>
      <c r="Q19" s="41"/>
    </row>
    <row r="20" spans="1:17" ht="5.0999999999999996" customHeight="1" x14ac:dyDescent="0.2">
      <c r="A20" s="55"/>
      <c r="B20" s="56"/>
      <c r="C20" s="56"/>
      <c r="D20" s="56"/>
      <c r="E20" s="204"/>
      <c r="F20" s="204"/>
      <c r="G20" s="237"/>
      <c r="H20" s="237"/>
      <c r="I20" s="238"/>
      <c r="J20" s="56"/>
      <c r="K20" s="56"/>
      <c r="L20" s="65"/>
      <c r="M20" s="66"/>
      <c r="N20" s="64"/>
      <c r="O20" s="64"/>
      <c r="P20" s="41"/>
      <c r="Q20" s="41"/>
    </row>
    <row r="21" spans="1:17" ht="9.75" customHeight="1" x14ac:dyDescent="0.2">
      <c r="A21" s="239"/>
      <c r="B21" s="239"/>
      <c r="C21" s="239"/>
      <c r="D21" s="239"/>
      <c r="E21" s="239"/>
      <c r="F21" s="239"/>
      <c r="G21" s="239"/>
      <c r="H21" s="551" t="s">
        <v>142</v>
      </c>
      <c r="I21" s="551"/>
      <c r="J21" s="67"/>
      <c r="K21" s="67"/>
      <c r="L21" s="67"/>
      <c r="M21" s="67"/>
      <c r="N21" s="67"/>
      <c r="O21" s="67"/>
      <c r="P21" s="67"/>
      <c r="Q21" s="41"/>
    </row>
    <row r="22" spans="1:17" ht="2.25" hidden="1" customHeight="1" x14ac:dyDescent="0.2">
      <c r="A22" s="68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</row>
    <row r="23" spans="1:17" ht="13.5" customHeight="1" x14ac:dyDescent="0.2">
      <c r="A23" s="544" t="str">
        <f>A1</f>
        <v>3.5  PUNO: EVOLUCIÓN DE LA POBLACIÓN CENSADA URBANA Y RURAL, SEGÚN  PROVINCIA, 1961, 1972, 1981, 1993, 
      2007 Y 2017</v>
      </c>
      <c r="B23" s="544"/>
      <c r="C23" s="544"/>
      <c r="D23" s="544"/>
      <c r="E23" s="544"/>
      <c r="F23" s="544"/>
      <c r="G23" s="544"/>
      <c r="H23" s="544"/>
      <c r="I23" s="544"/>
      <c r="J23" s="544"/>
      <c r="K23" s="544"/>
      <c r="L23" s="544"/>
      <c r="M23" s="544"/>
      <c r="N23" s="544"/>
      <c r="O23" s="544"/>
      <c r="P23" s="41"/>
      <c r="Q23" s="41"/>
    </row>
    <row r="24" spans="1:17" ht="13.5" customHeight="1" x14ac:dyDescent="0.2">
      <c r="A24" s="544"/>
      <c r="B24" s="544"/>
      <c r="C24" s="544"/>
      <c r="D24" s="544"/>
      <c r="E24" s="544"/>
      <c r="F24" s="544"/>
      <c r="G24" s="544"/>
      <c r="H24" s="544"/>
      <c r="I24" s="544"/>
      <c r="J24" s="544"/>
      <c r="K24" s="544"/>
      <c r="L24" s="544"/>
      <c r="M24" s="544"/>
      <c r="N24" s="544"/>
      <c r="O24" s="544"/>
      <c r="P24" s="41"/>
      <c r="Q24" s="41"/>
    </row>
    <row r="25" spans="1:17" ht="11.1" customHeight="1" x14ac:dyDescent="0.2">
      <c r="A25" s="240"/>
      <c r="B25" s="240"/>
      <c r="C25" s="240"/>
      <c r="D25" s="240"/>
      <c r="E25" s="240"/>
      <c r="F25" s="240"/>
      <c r="G25" s="240"/>
      <c r="H25" s="550" t="s">
        <v>578</v>
      </c>
      <c r="I25" s="550"/>
      <c r="J25" s="240"/>
      <c r="K25" s="240"/>
      <c r="L25" s="240"/>
      <c r="M25" s="240"/>
      <c r="N25" s="240"/>
      <c r="O25" s="240"/>
      <c r="P25" s="41"/>
      <c r="Q25" s="41"/>
    </row>
    <row r="26" spans="1:17" ht="17.25" customHeight="1" x14ac:dyDescent="0.2">
      <c r="A26" s="545" t="s">
        <v>17</v>
      </c>
      <c r="B26" s="547" t="s">
        <v>136</v>
      </c>
      <c r="C26" s="519"/>
      <c r="D26" s="519"/>
      <c r="E26" s="519"/>
      <c r="F26" s="519"/>
      <c r="G26" s="519"/>
      <c r="H26" s="519"/>
      <c r="I26" s="240"/>
      <c r="J26" s="240"/>
      <c r="K26" s="240"/>
      <c r="L26" s="240"/>
      <c r="M26" s="240"/>
      <c r="N26" s="240"/>
      <c r="O26" s="240"/>
      <c r="P26" s="41"/>
      <c r="Q26" s="41"/>
    </row>
    <row r="27" spans="1:17" ht="17.25" customHeight="1" x14ac:dyDescent="0.2">
      <c r="A27" s="546"/>
      <c r="B27" s="59">
        <v>1940</v>
      </c>
      <c r="C27" s="59">
        <v>1961</v>
      </c>
      <c r="D27" s="59">
        <v>1972</v>
      </c>
      <c r="E27" s="59">
        <v>1981</v>
      </c>
      <c r="F27" s="59">
        <v>1993</v>
      </c>
      <c r="G27" s="59">
        <v>2007</v>
      </c>
      <c r="H27" s="59">
        <v>2017</v>
      </c>
      <c r="I27" s="240"/>
      <c r="J27" s="240"/>
      <c r="K27" s="240"/>
      <c r="L27" s="240"/>
      <c r="M27" s="240"/>
      <c r="N27" s="240"/>
      <c r="O27" s="240"/>
      <c r="P27" s="41"/>
      <c r="Q27" s="41"/>
    </row>
    <row r="28" spans="1:17" ht="5.0999999999999996" customHeight="1" x14ac:dyDescent="0.2">
      <c r="A28" s="46"/>
      <c r="B28" s="47"/>
      <c r="C28" s="47"/>
      <c r="D28" s="47"/>
      <c r="E28" s="60"/>
      <c r="F28" s="60"/>
      <c r="G28" s="60"/>
      <c r="H28" s="60"/>
      <c r="I28" s="240"/>
      <c r="J28" s="240"/>
      <c r="K28" s="240"/>
      <c r="L28" s="240"/>
      <c r="M28" s="240"/>
      <c r="N28" s="240"/>
      <c r="O28" s="240"/>
      <c r="P28" s="41"/>
      <c r="Q28" s="41"/>
    </row>
    <row r="29" spans="1:17" ht="17.100000000000001" customHeight="1" x14ac:dyDescent="0.2">
      <c r="A29" s="49" t="s">
        <v>570</v>
      </c>
      <c r="B29" s="61">
        <v>71079</v>
      </c>
      <c r="C29" s="61">
        <f t="shared" ref="C29:H29" si="1">SUM(C30:C42)</f>
        <v>562113</v>
      </c>
      <c r="D29" s="61">
        <f t="shared" si="1"/>
        <v>590013</v>
      </c>
      <c r="E29" s="61">
        <f t="shared" si="1"/>
        <v>607036</v>
      </c>
      <c r="F29" s="343">
        <f t="shared" si="1"/>
        <v>656596</v>
      </c>
      <c r="G29" s="61">
        <f t="shared" si="1"/>
        <v>638550</v>
      </c>
      <c r="H29" s="61">
        <f t="shared" si="1"/>
        <v>542049</v>
      </c>
      <c r="I29" s="240"/>
      <c r="J29" s="240"/>
      <c r="K29" s="240"/>
      <c r="L29" s="240"/>
      <c r="M29" s="240"/>
      <c r="N29" s="240"/>
      <c r="O29" s="240"/>
      <c r="P29" s="317"/>
      <c r="Q29" s="41"/>
    </row>
    <row r="30" spans="1:17" ht="17.100000000000001" customHeight="1" x14ac:dyDescent="0.2">
      <c r="A30" s="52" t="s">
        <v>122</v>
      </c>
      <c r="B30" s="48" t="s">
        <v>121</v>
      </c>
      <c r="C30" s="48">
        <v>95406</v>
      </c>
      <c r="D30" s="48">
        <v>101247</v>
      </c>
      <c r="E30" s="48">
        <v>100522</v>
      </c>
      <c r="F30" s="48">
        <v>98390</v>
      </c>
      <c r="G30" s="48">
        <v>92482</v>
      </c>
      <c r="H30" s="48">
        <v>80582</v>
      </c>
      <c r="I30" s="240"/>
      <c r="J30" s="240"/>
      <c r="K30" s="240"/>
      <c r="L30" s="240"/>
      <c r="M30" s="240"/>
      <c r="N30" s="240"/>
      <c r="O30" s="240"/>
      <c r="P30" s="41"/>
      <c r="Q30" s="41"/>
    </row>
    <row r="31" spans="1:17" ht="17.100000000000001" customHeight="1" x14ac:dyDescent="0.2">
      <c r="A31" s="52" t="s">
        <v>123</v>
      </c>
      <c r="B31" s="48" t="s">
        <v>121</v>
      </c>
      <c r="C31" s="48">
        <v>97132</v>
      </c>
      <c r="D31" s="48">
        <v>101039</v>
      </c>
      <c r="E31" s="48">
        <v>103127</v>
      </c>
      <c r="F31" s="48">
        <v>109666</v>
      </c>
      <c r="G31" s="48">
        <v>99321</v>
      </c>
      <c r="H31" s="48">
        <v>76823</v>
      </c>
      <c r="I31" s="240"/>
      <c r="J31" s="240"/>
      <c r="K31" s="240"/>
      <c r="L31" s="240"/>
      <c r="M31" s="240"/>
      <c r="N31" s="240"/>
      <c r="O31" s="240"/>
      <c r="P31" s="41"/>
      <c r="Q31" s="41"/>
    </row>
    <row r="32" spans="1:17" ht="17.100000000000001" customHeight="1" x14ac:dyDescent="0.2">
      <c r="A32" s="52" t="s">
        <v>124</v>
      </c>
      <c r="B32" s="48" t="s">
        <v>121</v>
      </c>
      <c r="C32" s="48">
        <v>21727</v>
      </c>
      <c r="D32" s="48">
        <v>21357</v>
      </c>
      <c r="E32" s="48">
        <v>22935</v>
      </c>
      <c r="F32" s="48">
        <v>30115</v>
      </c>
      <c r="G32" s="48">
        <v>43617</v>
      </c>
      <c r="H32" s="48">
        <v>40416</v>
      </c>
      <c r="I32" s="240"/>
      <c r="J32" s="240"/>
      <c r="K32" s="240"/>
      <c r="L32" s="240"/>
      <c r="M32" s="240"/>
      <c r="N32" s="240"/>
      <c r="O32" s="240"/>
      <c r="P32" s="41"/>
      <c r="Q32" s="41"/>
    </row>
    <row r="33" spans="1:17" ht="17.100000000000001" customHeight="1" x14ac:dyDescent="0.2">
      <c r="A33" s="52" t="s">
        <v>125</v>
      </c>
      <c r="B33" s="48" t="s">
        <v>121</v>
      </c>
      <c r="C33" s="48">
        <v>133272</v>
      </c>
      <c r="D33" s="48">
        <v>147015</v>
      </c>
      <c r="E33" s="48">
        <v>157611</v>
      </c>
      <c r="F33" s="323">
        <v>76790</v>
      </c>
      <c r="G33" s="48">
        <v>90492</v>
      </c>
      <c r="H33" s="48">
        <v>64841</v>
      </c>
      <c r="I33" s="240"/>
      <c r="J33" s="240"/>
      <c r="K33" s="240"/>
      <c r="L33" s="240"/>
      <c r="M33" s="240"/>
      <c r="N33" s="240"/>
      <c r="O33" s="240"/>
      <c r="P33" s="41"/>
      <c r="Q33" s="41"/>
    </row>
    <row r="34" spans="1:17" ht="17.100000000000001" customHeight="1" x14ac:dyDescent="0.2">
      <c r="A34" s="52" t="s">
        <v>126</v>
      </c>
      <c r="B34" s="48" t="s">
        <v>121</v>
      </c>
      <c r="C34" s="48" t="s">
        <v>121</v>
      </c>
      <c r="D34" s="48" t="s">
        <v>121</v>
      </c>
      <c r="E34" s="48" t="s">
        <v>121</v>
      </c>
      <c r="F34" s="48">
        <v>58406</v>
      </c>
      <c r="G34" s="48">
        <v>55683</v>
      </c>
      <c r="H34" s="48">
        <v>42040</v>
      </c>
      <c r="I34" s="240"/>
      <c r="J34" s="240"/>
      <c r="K34" s="240"/>
      <c r="L34" s="240"/>
      <c r="M34" s="240"/>
      <c r="N34" s="240"/>
      <c r="O34" s="240"/>
      <c r="P34" s="41"/>
      <c r="Q34" s="41"/>
    </row>
    <row r="35" spans="1:17" ht="17.100000000000001" customHeight="1" x14ac:dyDescent="0.2">
      <c r="A35" s="52" t="s">
        <v>127</v>
      </c>
      <c r="B35" s="48" t="s">
        <v>121</v>
      </c>
      <c r="C35" s="48">
        <v>98561</v>
      </c>
      <c r="D35" s="48">
        <v>97011</v>
      </c>
      <c r="E35" s="48">
        <v>96904</v>
      </c>
      <c r="F35" s="48">
        <v>68120</v>
      </c>
      <c r="G35" s="48">
        <v>55671</v>
      </c>
      <c r="H35" s="48">
        <v>49937</v>
      </c>
      <c r="I35" s="240"/>
      <c r="J35" s="240"/>
      <c r="K35" s="240"/>
      <c r="L35" s="240"/>
      <c r="M35" s="240"/>
      <c r="N35" s="240"/>
      <c r="O35" s="240"/>
      <c r="P35" s="41"/>
      <c r="Q35" s="41"/>
    </row>
    <row r="36" spans="1:17" ht="17.100000000000001" customHeight="1" x14ac:dyDescent="0.2">
      <c r="A36" s="52" t="s">
        <v>128</v>
      </c>
      <c r="B36" s="48" t="s">
        <v>121</v>
      </c>
      <c r="C36" s="48">
        <v>27690</v>
      </c>
      <c r="D36" s="48">
        <v>27444</v>
      </c>
      <c r="E36" s="48">
        <v>26815</v>
      </c>
      <c r="F36" s="48">
        <v>29334</v>
      </c>
      <c r="G36" s="48">
        <v>29564</v>
      </c>
      <c r="H36" s="48">
        <v>27624</v>
      </c>
      <c r="I36" s="240"/>
      <c r="J36" s="240"/>
      <c r="K36" s="240"/>
      <c r="L36" s="240"/>
      <c r="M36" s="240"/>
      <c r="N36" s="240"/>
      <c r="O36" s="240"/>
      <c r="P36" s="41"/>
      <c r="Q36" s="41"/>
    </row>
    <row r="37" spans="1:17" ht="17.100000000000001" customHeight="1" x14ac:dyDescent="0.2">
      <c r="A37" s="52" t="s">
        <v>129</v>
      </c>
      <c r="B37" s="48" t="s">
        <v>121</v>
      </c>
      <c r="C37" s="48">
        <v>33726</v>
      </c>
      <c r="D37" s="48">
        <v>33116</v>
      </c>
      <c r="E37" s="48">
        <v>37426</v>
      </c>
      <c r="F37" s="48">
        <v>41751</v>
      </c>
      <c r="G37" s="48">
        <v>39199</v>
      </c>
      <c r="H37" s="48">
        <v>30713</v>
      </c>
      <c r="I37" s="240"/>
      <c r="J37" s="240"/>
      <c r="K37" s="240"/>
      <c r="L37" s="240"/>
      <c r="M37" s="240"/>
      <c r="N37" s="240"/>
      <c r="O37" s="240"/>
      <c r="P37" s="41"/>
      <c r="Q37" s="41"/>
    </row>
    <row r="38" spans="1:17" ht="17.100000000000001" customHeight="1" x14ac:dyDescent="0.2">
      <c r="A38" s="52" t="s">
        <v>130</v>
      </c>
      <c r="B38" s="48" t="s">
        <v>121</v>
      </c>
      <c r="C38" s="48" t="s">
        <v>121</v>
      </c>
      <c r="D38" s="48" t="s">
        <v>121</v>
      </c>
      <c r="E38" s="48" t="s">
        <v>121</v>
      </c>
      <c r="F38" s="48">
        <v>28554</v>
      </c>
      <c r="G38" s="48">
        <v>19869</v>
      </c>
      <c r="H38" s="48">
        <v>16496</v>
      </c>
      <c r="I38" s="240"/>
      <c r="J38" s="240"/>
      <c r="K38" s="240"/>
      <c r="L38" s="240"/>
      <c r="M38" s="240"/>
      <c r="N38" s="240"/>
      <c r="O38" s="240"/>
      <c r="P38" s="41"/>
      <c r="Q38" s="41"/>
    </row>
    <row r="39" spans="1:17" ht="17.100000000000001" customHeight="1" x14ac:dyDescent="0.2">
      <c r="A39" s="63" t="s">
        <v>24</v>
      </c>
      <c r="B39" s="48" t="s">
        <v>121</v>
      </c>
      <c r="C39" s="48" t="s">
        <v>121</v>
      </c>
      <c r="D39" s="48" t="s">
        <v>121</v>
      </c>
      <c r="E39" s="48" t="s">
        <v>121</v>
      </c>
      <c r="F39" s="48">
        <v>18980</v>
      </c>
      <c r="G39" s="48">
        <v>16825</v>
      </c>
      <c r="H39" s="48">
        <v>11780</v>
      </c>
      <c r="I39" s="240"/>
      <c r="J39" s="240"/>
      <c r="K39" s="240"/>
      <c r="L39" s="240"/>
      <c r="M39" s="240"/>
      <c r="N39" s="240"/>
      <c r="O39" s="240"/>
      <c r="P39" s="41"/>
      <c r="Q39" s="41"/>
    </row>
    <row r="40" spans="1:17" ht="17.100000000000001" customHeight="1" x14ac:dyDescent="0.2">
      <c r="A40" s="52" t="s">
        <v>132</v>
      </c>
      <c r="B40" s="48" t="s">
        <v>121</v>
      </c>
      <c r="C40" s="48">
        <v>23554</v>
      </c>
      <c r="D40" s="48">
        <v>24662</v>
      </c>
      <c r="E40" s="48">
        <v>22814</v>
      </c>
      <c r="F40" s="48">
        <v>22810</v>
      </c>
      <c r="G40" s="48">
        <v>20166</v>
      </c>
      <c r="H40" s="48">
        <v>28885</v>
      </c>
      <c r="I40" s="240"/>
      <c r="J40" s="240"/>
      <c r="K40" s="240"/>
      <c r="L40" s="240"/>
      <c r="M40" s="240"/>
      <c r="N40" s="240"/>
      <c r="O40" s="240"/>
      <c r="P40" s="41"/>
      <c r="Q40" s="41"/>
    </row>
    <row r="41" spans="1:17" ht="17.100000000000001" customHeight="1" x14ac:dyDescent="0.2">
      <c r="A41" s="52" t="s">
        <v>133</v>
      </c>
      <c r="B41" s="48" t="s">
        <v>121</v>
      </c>
      <c r="C41" s="48">
        <v>31045</v>
      </c>
      <c r="D41" s="48">
        <v>37122</v>
      </c>
      <c r="E41" s="48">
        <v>38882</v>
      </c>
      <c r="F41" s="48">
        <v>38230</v>
      </c>
      <c r="G41" s="48">
        <v>45604</v>
      </c>
      <c r="H41" s="48">
        <v>46739</v>
      </c>
      <c r="I41" s="240"/>
      <c r="J41" s="240"/>
      <c r="K41" s="240"/>
      <c r="L41" s="240"/>
      <c r="M41" s="240"/>
      <c r="N41" s="240"/>
      <c r="O41" s="240"/>
      <c r="P41" s="41"/>
      <c r="Q41" s="41"/>
    </row>
    <row r="42" spans="1:17" ht="17.100000000000001" customHeight="1" x14ac:dyDescent="0.2">
      <c r="A42" s="52" t="s">
        <v>134</v>
      </c>
      <c r="B42" s="48" t="s">
        <v>121</v>
      </c>
      <c r="C42" s="48" t="s">
        <v>121</v>
      </c>
      <c r="D42" s="48" t="s">
        <v>121</v>
      </c>
      <c r="E42" s="48" t="s">
        <v>121</v>
      </c>
      <c r="F42" s="48">
        <v>35450</v>
      </c>
      <c r="G42" s="48">
        <v>30057</v>
      </c>
      <c r="H42" s="48">
        <v>25173</v>
      </c>
      <c r="I42" s="240"/>
      <c r="J42" s="240"/>
      <c r="K42" s="240"/>
      <c r="L42" s="240"/>
      <c r="M42" s="240"/>
      <c r="N42" s="240"/>
      <c r="O42" s="240"/>
      <c r="P42" s="41"/>
      <c r="Q42" s="41"/>
    </row>
    <row r="43" spans="1:17" ht="5.0999999999999996" customHeight="1" x14ac:dyDescent="0.2">
      <c r="A43" s="55"/>
      <c r="B43" s="56"/>
      <c r="C43" s="56"/>
      <c r="D43" s="56"/>
      <c r="E43" s="204"/>
      <c r="F43" s="204"/>
      <c r="G43" s="237"/>
      <c r="H43" s="237"/>
      <c r="I43" s="240"/>
      <c r="J43" s="240"/>
      <c r="K43" s="240"/>
      <c r="L43" s="240"/>
      <c r="M43" s="240"/>
      <c r="N43" s="240"/>
      <c r="O43" s="240"/>
      <c r="P43" s="41"/>
      <c r="Q43" s="41"/>
    </row>
    <row r="44" spans="1:17" ht="9" customHeight="1" x14ac:dyDescent="0.2">
      <c r="A44" s="526" t="s">
        <v>593</v>
      </c>
      <c r="B44" s="526"/>
      <c r="C44" s="526"/>
      <c r="D44" s="526"/>
      <c r="E44" s="526"/>
      <c r="F44" s="526"/>
      <c r="G44" s="526"/>
      <c r="H44" s="526"/>
      <c r="I44" s="526"/>
      <c r="J44" s="526"/>
      <c r="K44" s="526"/>
      <c r="L44" s="526"/>
      <c r="M44" s="526"/>
      <c r="N44" s="526"/>
      <c r="O44" s="526"/>
      <c r="P44" s="7"/>
      <c r="Q44" s="7"/>
    </row>
    <row r="45" spans="1:17" ht="9" customHeight="1" x14ac:dyDescent="0.2">
      <c r="A45" s="543" t="s">
        <v>600</v>
      </c>
      <c r="B45" s="543"/>
      <c r="C45" s="543"/>
      <c r="D45" s="543"/>
      <c r="E45" s="496"/>
      <c r="F45" s="496"/>
      <c r="G45" s="496"/>
      <c r="H45" s="496"/>
      <c r="I45" s="496"/>
      <c r="J45" s="496"/>
      <c r="K45" s="496"/>
      <c r="L45" s="496"/>
      <c r="M45" s="496"/>
      <c r="N45" s="496"/>
      <c r="O45" s="496"/>
      <c r="P45" s="7"/>
      <c r="Q45" s="7"/>
    </row>
    <row r="46" spans="1:17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17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</row>
    <row r="48" spans="1:17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</row>
    <row r="49" spans="1:17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</row>
    <row r="51" spans="1:17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2" spans="1:17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</row>
    <row r="53" spans="1:17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</row>
    <row r="54" spans="1:17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</row>
    <row r="55" spans="1:17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</sheetData>
  <mergeCells count="11">
    <mergeCell ref="A45:D45"/>
    <mergeCell ref="A1:O1"/>
    <mergeCell ref="A26:A27"/>
    <mergeCell ref="B26:H26"/>
    <mergeCell ref="A44:O44"/>
    <mergeCell ref="A3:A4"/>
    <mergeCell ref="H25:I25"/>
    <mergeCell ref="B3:H3"/>
    <mergeCell ref="J3:O3"/>
    <mergeCell ref="H21:I21"/>
    <mergeCell ref="A23:O24"/>
  </mergeCells>
  <phoneticPr fontId="0" type="noConversion"/>
  <pageMargins left="0.78740157480314965" right="0.78740157480314965" top="0.98425196850393704" bottom="0.98425196850393704" header="0.31496062992125984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7"/>
  <sheetViews>
    <sheetView showGridLines="0" zoomScaleNormal="100" zoomScaleSheetLayoutView="175" workbookViewId="0">
      <selection activeCell="F33" sqref="F33"/>
    </sheetView>
  </sheetViews>
  <sheetFormatPr baseColWidth="10" defaultColWidth="11.85546875" defaultRowHeight="9.75" x14ac:dyDescent="0.15"/>
  <cols>
    <col min="1" max="1" width="18.7109375" style="127" customWidth="1"/>
    <col min="2" max="4" width="9.7109375" style="127" customWidth="1"/>
    <col min="5" max="5" width="6.7109375" style="127" customWidth="1"/>
    <col min="6" max="8" width="9.7109375" style="127" customWidth="1"/>
    <col min="9" max="16384" width="11.85546875" style="127"/>
  </cols>
  <sheetData>
    <row r="1" spans="1:17" s="119" customFormat="1" ht="15" customHeight="1" x14ac:dyDescent="0.2">
      <c r="A1" s="559" t="s">
        <v>574</v>
      </c>
      <c r="B1" s="559"/>
      <c r="C1" s="559"/>
      <c r="D1" s="559"/>
      <c r="E1" s="559"/>
      <c r="F1" s="559"/>
      <c r="G1" s="559"/>
      <c r="H1" s="559"/>
    </row>
    <row r="2" spans="1:17" s="119" customFormat="1" ht="5.0999999999999996" customHeight="1" x14ac:dyDescent="0.2">
      <c r="A2" s="110"/>
      <c r="B2" s="110"/>
      <c r="C2" s="110"/>
      <c r="D2" s="110"/>
      <c r="E2" s="110"/>
      <c r="F2" s="110"/>
      <c r="G2" s="110"/>
      <c r="H2" s="110"/>
    </row>
    <row r="3" spans="1:17" s="120" customFormat="1" ht="12.75" customHeight="1" x14ac:dyDescent="0.2">
      <c r="A3" s="555" t="s">
        <v>320</v>
      </c>
      <c r="B3" s="557">
        <v>2007</v>
      </c>
      <c r="C3" s="557"/>
      <c r="D3" s="557"/>
      <c r="E3" s="226"/>
      <c r="F3" s="557">
        <v>2017</v>
      </c>
      <c r="G3" s="557"/>
      <c r="H3" s="557"/>
      <c r="J3"/>
      <c r="K3"/>
      <c r="L3"/>
      <c r="M3"/>
      <c r="N3"/>
      <c r="O3"/>
      <c r="P3"/>
      <c r="Q3"/>
    </row>
    <row r="4" spans="1:17" s="120" customFormat="1" ht="15" customHeight="1" x14ac:dyDescent="0.2">
      <c r="A4" s="556"/>
      <c r="B4" s="224" t="s">
        <v>4</v>
      </c>
      <c r="C4" s="149" t="s">
        <v>178</v>
      </c>
      <c r="D4" s="149" t="s">
        <v>179</v>
      </c>
      <c r="E4" s="149"/>
      <c r="F4" s="224" t="s">
        <v>4</v>
      </c>
      <c r="G4" s="149" t="s">
        <v>178</v>
      </c>
      <c r="H4" s="149" t="s">
        <v>179</v>
      </c>
      <c r="J4"/>
      <c r="K4"/>
      <c r="L4"/>
      <c r="M4"/>
      <c r="N4"/>
      <c r="O4"/>
      <c r="P4"/>
      <c r="Q4"/>
    </row>
    <row r="5" spans="1:17" s="122" customFormat="1" ht="5.0999999999999996" customHeight="1" x14ac:dyDescent="0.2">
      <c r="A5" s="241"/>
      <c r="B5" s="358"/>
      <c r="C5" s="358"/>
      <c r="D5" s="358"/>
      <c r="E5" s="358"/>
      <c r="F5" s="359"/>
      <c r="G5" s="360"/>
      <c r="H5" s="360"/>
      <c r="J5"/>
      <c r="K5"/>
      <c r="L5"/>
      <c r="M5"/>
      <c r="N5"/>
      <c r="O5"/>
      <c r="P5"/>
      <c r="Q5"/>
    </row>
    <row r="6" spans="1:17" s="125" customFormat="1" ht="12" customHeight="1" x14ac:dyDescent="0.25">
      <c r="A6" s="49" t="s">
        <v>570</v>
      </c>
      <c r="B6" s="361">
        <f>C6+D6</f>
        <v>1268441</v>
      </c>
      <c r="C6" s="361">
        <f>C8++C9+C14+C20+C26+C32+C38+C44+C50+C64+C70+C76+C82+C88+C94+C100+C106+C112</f>
        <v>633332</v>
      </c>
      <c r="D6" s="361">
        <f>D8++D9+D14+D20+D26+D32+D38+D44+D50+D64+D70+D76+D82+D88+D94+D100+D106+D112</f>
        <v>635109</v>
      </c>
      <c r="E6" s="361"/>
      <c r="F6" s="361">
        <f>G6+H6</f>
        <v>1172697</v>
      </c>
      <c r="G6" s="361">
        <f>G8++G9+G14+G20+G26+G32+G38+G44+G50+G64+G70+G76+G82+G88+G94+G100+G106+G112</f>
        <v>578383</v>
      </c>
      <c r="H6" s="361">
        <f>H8++H9+H14+H20+H26+H32+H38+H44+H50+H64+H70+H76+H82+H88+H94+H100+H106+H112</f>
        <v>594314</v>
      </c>
      <c r="J6"/>
      <c r="K6"/>
      <c r="L6"/>
      <c r="M6"/>
      <c r="N6"/>
      <c r="O6"/>
      <c r="P6"/>
      <c r="Q6"/>
    </row>
    <row r="7" spans="1:17" s="125" customFormat="1" ht="4.5" customHeight="1" x14ac:dyDescent="0.25">
      <c r="A7" s="138"/>
      <c r="B7" s="361"/>
      <c r="C7" s="361"/>
      <c r="D7" s="361"/>
      <c r="E7" s="361"/>
      <c r="F7" s="362"/>
      <c r="G7" s="363"/>
      <c r="H7" s="364"/>
      <c r="J7"/>
      <c r="K7"/>
      <c r="L7"/>
      <c r="M7"/>
      <c r="N7"/>
      <c r="O7"/>
      <c r="P7"/>
      <c r="Q7"/>
    </row>
    <row r="8" spans="1:17" ht="12.95" customHeight="1" x14ac:dyDescent="0.25">
      <c r="A8" s="138" t="s">
        <v>180</v>
      </c>
      <c r="B8" s="361">
        <v>20781</v>
      </c>
      <c r="C8" s="361">
        <v>10588</v>
      </c>
      <c r="D8" s="361">
        <v>10193</v>
      </c>
      <c r="E8" s="361"/>
      <c r="F8" s="365">
        <v>15907</v>
      </c>
      <c r="G8" s="366">
        <v>8201</v>
      </c>
      <c r="H8" s="367">
        <v>7706</v>
      </c>
      <c r="J8"/>
      <c r="K8"/>
      <c r="L8"/>
      <c r="M8"/>
      <c r="N8"/>
      <c r="O8"/>
      <c r="P8"/>
      <c r="Q8"/>
    </row>
    <row r="9" spans="1:17" ht="12.95" customHeight="1" x14ac:dyDescent="0.25">
      <c r="A9" s="138" t="s">
        <v>181</v>
      </c>
      <c r="B9" s="361">
        <f>SUM(B10:B13)</f>
        <v>100975</v>
      </c>
      <c r="C9" s="361">
        <f>SUM(C10:C13)</f>
        <v>51641</v>
      </c>
      <c r="D9" s="361">
        <f>SUM(D10:D13)</f>
        <v>49334</v>
      </c>
      <c r="E9" s="361"/>
      <c r="F9" s="361">
        <f>SUM(F10:F13)</f>
        <v>73755</v>
      </c>
      <c r="G9" s="361">
        <f>SUM(G10:G13)</f>
        <v>37158</v>
      </c>
      <c r="H9" s="361">
        <f>SUM(H10:H13)</f>
        <v>36597</v>
      </c>
      <c r="J9"/>
      <c r="K9"/>
      <c r="L9"/>
      <c r="M9"/>
      <c r="N9"/>
      <c r="O9"/>
      <c r="P9"/>
      <c r="Q9"/>
    </row>
    <row r="10" spans="1:17" ht="12.95" customHeight="1" x14ac:dyDescent="0.25">
      <c r="A10" s="139" t="s">
        <v>182</v>
      </c>
      <c r="B10" s="368">
        <v>22659</v>
      </c>
      <c r="C10" s="368">
        <v>11798</v>
      </c>
      <c r="D10" s="368">
        <v>10861</v>
      </c>
      <c r="E10" s="368"/>
      <c r="F10" s="369">
        <v>16880</v>
      </c>
      <c r="G10" s="370">
        <v>8507</v>
      </c>
      <c r="H10" s="371">
        <v>8373</v>
      </c>
      <c r="J10"/>
      <c r="K10"/>
      <c r="L10"/>
      <c r="M10"/>
      <c r="N10"/>
      <c r="O10"/>
      <c r="P10"/>
      <c r="Q10"/>
    </row>
    <row r="11" spans="1:17" ht="12.95" customHeight="1" x14ac:dyDescent="0.25">
      <c r="A11" s="139" t="s">
        <v>183</v>
      </c>
      <c r="B11" s="320">
        <v>25883</v>
      </c>
      <c r="C11" s="320">
        <v>13334</v>
      </c>
      <c r="D11" s="320">
        <v>12549</v>
      </c>
      <c r="E11" s="320"/>
      <c r="F11" s="322">
        <v>18182</v>
      </c>
      <c r="G11" s="324">
        <v>9129</v>
      </c>
      <c r="H11" s="325">
        <v>9053</v>
      </c>
      <c r="J11" s="357"/>
      <c r="K11"/>
      <c r="L11"/>
      <c r="M11"/>
      <c r="N11"/>
      <c r="O11"/>
      <c r="P11"/>
      <c r="Q11"/>
    </row>
    <row r="12" spans="1:17" ht="12.95" customHeight="1" x14ac:dyDescent="0.25">
      <c r="A12" s="139" t="s">
        <v>184</v>
      </c>
      <c r="B12" s="320">
        <v>25592</v>
      </c>
      <c r="C12" s="320">
        <v>12857</v>
      </c>
      <c r="D12" s="320">
        <v>12735</v>
      </c>
      <c r="E12" s="320"/>
      <c r="F12" s="322">
        <v>18821</v>
      </c>
      <c r="G12" s="324">
        <v>9534</v>
      </c>
      <c r="H12" s="325">
        <v>9287</v>
      </c>
      <c r="J12"/>
      <c r="K12"/>
      <c r="L12"/>
      <c r="M12"/>
      <c r="N12"/>
      <c r="O12"/>
      <c r="P12"/>
      <c r="Q12"/>
    </row>
    <row r="13" spans="1:17" ht="12.95" customHeight="1" x14ac:dyDescent="0.25">
      <c r="A13" s="139" t="s">
        <v>185</v>
      </c>
      <c r="B13" s="320">
        <v>26841</v>
      </c>
      <c r="C13" s="320">
        <v>13652</v>
      </c>
      <c r="D13" s="320">
        <v>13189</v>
      </c>
      <c r="E13" s="320"/>
      <c r="F13" s="322">
        <v>19872</v>
      </c>
      <c r="G13" s="324">
        <v>9988</v>
      </c>
      <c r="H13" s="325">
        <v>9884</v>
      </c>
      <c r="J13"/>
      <c r="K13"/>
      <c r="L13"/>
      <c r="M13"/>
      <c r="N13"/>
      <c r="O13"/>
      <c r="P13"/>
      <c r="Q13"/>
    </row>
    <row r="14" spans="1:17" ht="12.95" customHeight="1" x14ac:dyDescent="0.25">
      <c r="A14" s="138" t="s">
        <v>186</v>
      </c>
      <c r="B14" s="321">
        <f>SUM(B15:B19)</f>
        <v>133848</v>
      </c>
      <c r="C14" s="321">
        <f>SUM(C15:C19)</f>
        <v>67948</v>
      </c>
      <c r="D14" s="321">
        <f>SUM(D15:D19)</f>
        <v>65900</v>
      </c>
      <c r="E14" s="321"/>
      <c r="F14" s="321">
        <f>SUM(F15:F19)</f>
        <v>97800</v>
      </c>
      <c r="G14" s="321">
        <f>SUM(G15:G19)</f>
        <v>50291</v>
      </c>
      <c r="H14" s="321">
        <f>SUM(H15:H19)</f>
        <v>47509</v>
      </c>
      <c r="J14"/>
      <c r="K14"/>
      <c r="L14"/>
      <c r="M14"/>
      <c r="N14"/>
      <c r="O14"/>
      <c r="P14"/>
      <c r="Q14"/>
    </row>
    <row r="15" spans="1:17" ht="12.95" customHeight="1" x14ac:dyDescent="0.25">
      <c r="A15" s="139" t="s">
        <v>187</v>
      </c>
      <c r="B15" s="320">
        <v>25355</v>
      </c>
      <c r="C15" s="320">
        <v>12950</v>
      </c>
      <c r="D15" s="320">
        <v>12405</v>
      </c>
      <c r="E15" s="320"/>
      <c r="F15" s="322">
        <v>18219</v>
      </c>
      <c r="G15" s="324">
        <v>9414</v>
      </c>
      <c r="H15" s="325">
        <v>8805</v>
      </c>
      <c r="J15"/>
      <c r="K15"/>
      <c r="L15"/>
      <c r="M15"/>
      <c r="N15"/>
      <c r="O15"/>
      <c r="P15"/>
      <c r="Q15"/>
    </row>
    <row r="16" spans="1:17" ht="12.95" customHeight="1" x14ac:dyDescent="0.25">
      <c r="A16" s="139" t="s">
        <v>188</v>
      </c>
      <c r="B16" s="320">
        <v>24856</v>
      </c>
      <c r="C16" s="320">
        <v>12532</v>
      </c>
      <c r="D16" s="320">
        <v>12324</v>
      </c>
      <c r="E16" s="320"/>
      <c r="F16" s="322">
        <v>19282</v>
      </c>
      <c r="G16" s="324">
        <v>9889</v>
      </c>
      <c r="H16" s="325">
        <v>9393</v>
      </c>
      <c r="J16"/>
      <c r="K16"/>
      <c r="L16"/>
      <c r="M16"/>
      <c r="N16"/>
      <c r="O16"/>
      <c r="P16"/>
      <c r="Q16"/>
    </row>
    <row r="17" spans="1:17" ht="12.95" customHeight="1" x14ac:dyDescent="0.25">
      <c r="A17" s="139" t="s">
        <v>189</v>
      </c>
      <c r="B17" s="320">
        <v>27814</v>
      </c>
      <c r="C17" s="320">
        <v>14204</v>
      </c>
      <c r="D17" s="320">
        <v>13610</v>
      </c>
      <c r="E17" s="320"/>
      <c r="F17" s="322">
        <v>20224</v>
      </c>
      <c r="G17" s="324">
        <v>10442</v>
      </c>
      <c r="H17" s="325">
        <v>9782</v>
      </c>
      <c r="J17"/>
      <c r="K17"/>
      <c r="L17"/>
      <c r="M17"/>
      <c r="N17"/>
      <c r="O17"/>
      <c r="P17"/>
      <c r="Q17"/>
    </row>
    <row r="18" spans="1:17" ht="12.95" customHeight="1" x14ac:dyDescent="0.25">
      <c r="A18" s="139" t="s">
        <v>190</v>
      </c>
      <c r="B18" s="320">
        <v>28618</v>
      </c>
      <c r="C18" s="320">
        <v>14495</v>
      </c>
      <c r="D18" s="320">
        <v>14123</v>
      </c>
      <c r="E18" s="320"/>
      <c r="F18" s="322">
        <v>20128</v>
      </c>
      <c r="G18" s="324">
        <v>10304</v>
      </c>
      <c r="H18" s="325">
        <v>9824</v>
      </c>
      <c r="J18"/>
      <c r="K18"/>
      <c r="L18"/>
      <c r="M18"/>
      <c r="N18"/>
      <c r="O18"/>
      <c r="P18"/>
      <c r="Q18"/>
    </row>
    <row r="19" spans="1:17" ht="12.95" customHeight="1" x14ac:dyDescent="0.25">
      <c r="A19" s="139" t="s">
        <v>191</v>
      </c>
      <c r="B19" s="320">
        <v>27205</v>
      </c>
      <c r="C19" s="320">
        <v>13767</v>
      </c>
      <c r="D19" s="320">
        <v>13438</v>
      </c>
      <c r="E19" s="320"/>
      <c r="F19" s="322">
        <v>19947</v>
      </c>
      <c r="G19" s="324">
        <v>10242</v>
      </c>
      <c r="H19" s="325">
        <v>9705</v>
      </c>
      <c r="J19"/>
      <c r="K19"/>
      <c r="L19"/>
      <c r="M19"/>
      <c r="N19"/>
      <c r="O19"/>
      <c r="P19"/>
      <c r="Q19"/>
    </row>
    <row r="20" spans="1:17" ht="12.95" customHeight="1" x14ac:dyDescent="0.25">
      <c r="A20" s="138" t="s">
        <v>192</v>
      </c>
      <c r="B20" s="321">
        <f>SUM(B21:B25)</f>
        <v>148454</v>
      </c>
      <c r="C20" s="321">
        <f>SUM(C21:C25)</f>
        <v>76491</v>
      </c>
      <c r="D20" s="321">
        <f>SUM(D21:D25)</f>
        <v>71963</v>
      </c>
      <c r="E20" s="321"/>
      <c r="F20" s="321">
        <f>SUM(F21:F25)</f>
        <v>104816</v>
      </c>
      <c r="G20" s="321">
        <f>SUM(G21:G25)</f>
        <v>53206</v>
      </c>
      <c r="H20" s="321">
        <f>SUM(H21:H25)</f>
        <v>51610</v>
      </c>
      <c r="J20"/>
      <c r="K20"/>
      <c r="L20"/>
      <c r="M20"/>
      <c r="N20"/>
      <c r="O20"/>
      <c r="P20"/>
      <c r="Q20"/>
    </row>
    <row r="21" spans="1:17" ht="12.95" customHeight="1" x14ac:dyDescent="0.25">
      <c r="A21" s="139" t="s">
        <v>193</v>
      </c>
      <c r="B21" s="320">
        <v>29763</v>
      </c>
      <c r="C21" s="320">
        <v>15463</v>
      </c>
      <c r="D21" s="320">
        <v>14300</v>
      </c>
      <c r="E21" s="320"/>
      <c r="F21" s="322">
        <v>20010</v>
      </c>
      <c r="G21" s="324">
        <v>10140</v>
      </c>
      <c r="H21" s="325">
        <v>9870</v>
      </c>
      <c r="J21"/>
      <c r="K21"/>
      <c r="L21"/>
      <c r="M21"/>
      <c r="N21"/>
      <c r="O21"/>
      <c r="P21"/>
      <c r="Q21"/>
    </row>
    <row r="22" spans="1:17" ht="12.95" customHeight="1" x14ac:dyDescent="0.25">
      <c r="A22" s="139" t="s">
        <v>194</v>
      </c>
      <c r="B22" s="320">
        <v>27334</v>
      </c>
      <c r="C22" s="320">
        <v>14117</v>
      </c>
      <c r="D22" s="320">
        <v>13217</v>
      </c>
      <c r="E22" s="320"/>
      <c r="F22" s="322">
        <v>21142</v>
      </c>
      <c r="G22" s="324">
        <v>10765</v>
      </c>
      <c r="H22" s="325">
        <v>10377</v>
      </c>
      <c r="J22"/>
      <c r="K22"/>
      <c r="L22"/>
      <c r="M22"/>
      <c r="N22"/>
      <c r="O22"/>
      <c r="P22"/>
      <c r="Q22"/>
    </row>
    <row r="23" spans="1:17" ht="12.95" customHeight="1" x14ac:dyDescent="0.25">
      <c r="A23" s="139" t="s">
        <v>195</v>
      </c>
      <c r="B23" s="320">
        <v>32444</v>
      </c>
      <c r="C23" s="320">
        <v>16550</v>
      </c>
      <c r="D23" s="320">
        <v>15894</v>
      </c>
      <c r="E23" s="320"/>
      <c r="F23" s="322">
        <v>20825</v>
      </c>
      <c r="G23" s="324">
        <v>10670</v>
      </c>
      <c r="H23" s="325">
        <v>10155</v>
      </c>
      <c r="J23"/>
      <c r="K23"/>
      <c r="L23"/>
      <c r="M23"/>
      <c r="N23"/>
      <c r="O23"/>
      <c r="P23"/>
      <c r="Q23"/>
    </row>
    <row r="24" spans="1:17" ht="12.95" customHeight="1" x14ac:dyDescent="0.25">
      <c r="A24" s="139" t="s">
        <v>196</v>
      </c>
      <c r="B24" s="320">
        <v>29595</v>
      </c>
      <c r="C24" s="320">
        <v>15168</v>
      </c>
      <c r="D24" s="320">
        <v>14427</v>
      </c>
      <c r="E24" s="320"/>
      <c r="F24" s="322">
        <v>21222</v>
      </c>
      <c r="G24" s="324">
        <v>10677</v>
      </c>
      <c r="H24" s="325">
        <v>10545</v>
      </c>
      <c r="J24"/>
      <c r="K24"/>
      <c r="L24"/>
      <c r="M24"/>
      <c r="N24"/>
      <c r="O24"/>
      <c r="P24"/>
      <c r="Q24"/>
    </row>
    <row r="25" spans="1:17" ht="12.95" customHeight="1" x14ac:dyDescent="0.25">
      <c r="A25" s="139" t="s">
        <v>197</v>
      </c>
      <c r="B25" s="320">
        <v>29318</v>
      </c>
      <c r="C25" s="320">
        <v>15193</v>
      </c>
      <c r="D25" s="320">
        <v>14125</v>
      </c>
      <c r="E25" s="320"/>
      <c r="F25" s="322">
        <v>21617</v>
      </c>
      <c r="G25" s="324">
        <v>10954</v>
      </c>
      <c r="H25" s="325">
        <v>10663</v>
      </c>
      <c r="J25"/>
      <c r="K25"/>
      <c r="L25"/>
      <c r="M25"/>
      <c r="N25"/>
      <c r="O25"/>
      <c r="P25"/>
      <c r="Q25"/>
    </row>
    <row r="26" spans="1:17" ht="12.95" customHeight="1" x14ac:dyDescent="0.25">
      <c r="A26" s="138" t="s">
        <v>198</v>
      </c>
      <c r="B26" s="321">
        <f>SUM(B27:B31)</f>
        <v>130358</v>
      </c>
      <c r="C26" s="321">
        <f>SUM(C27:C31)</f>
        <v>66343</v>
      </c>
      <c r="D26" s="321">
        <f>SUM(D27:D31)</f>
        <v>64015</v>
      </c>
      <c r="E26" s="321"/>
      <c r="F26" s="321">
        <f>SUM(F27:F31)</f>
        <v>104463</v>
      </c>
      <c r="G26" s="321">
        <f>SUM(G27:G31)</f>
        <v>52100</v>
      </c>
      <c r="H26" s="321">
        <f>SUM(H27:H31)</f>
        <v>52363</v>
      </c>
      <c r="J26"/>
      <c r="K26"/>
      <c r="L26"/>
      <c r="M26"/>
      <c r="N26"/>
      <c r="O26"/>
      <c r="P26"/>
      <c r="Q26"/>
    </row>
    <row r="27" spans="1:17" ht="12.95" customHeight="1" x14ac:dyDescent="0.25">
      <c r="A27" s="139" t="s">
        <v>199</v>
      </c>
      <c r="B27" s="320">
        <v>28762</v>
      </c>
      <c r="C27" s="320">
        <v>14500</v>
      </c>
      <c r="D27" s="320">
        <v>14262</v>
      </c>
      <c r="E27" s="320"/>
      <c r="F27" s="322">
        <v>20630</v>
      </c>
      <c r="G27" s="324">
        <v>10339</v>
      </c>
      <c r="H27" s="325">
        <v>10291</v>
      </c>
      <c r="J27"/>
      <c r="K27"/>
      <c r="L27"/>
      <c r="M27"/>
      <c r="N27"/>
      <c r="O27"/>
      <c r="P27"/>
      <c r="Q27"/>
    </row>
    <row r="28" spans="1:17" ht="12.95" customHeight="1" x14ac:dyDescent="0.25">
      <c r="A28" s="139" t="s">
        <v>200</v>
      </c>
      <c r="B28" s="320">
        <v>25322</v>
      </c>
      <c r="C28" s="320">
        <v>12923</v>
      </c>
      <c r="D28" s="320">
        <v>12399</v>
      </c>
      <c r="E28" s="320"/>
      <c r="F28" s="322">
        <v>21004</v>
      </c>
      <c r="G28" s="324">
        <v>10487</v>
      </c>
      <c r="H28" s="325">
        <v>10517</v>
      </c>
      <c r="J28"/>
      <c r="K28"/>
      <c r="L28"/>
      <c r="M28"/>
      <c r="N28"/>
      <c r="O28"/>
      <c r="P28"/>
      <c r="Q28"/>
    </row>
    <row r="29" spans="1:17" ht="12.95" customHeight="1" x14ac:dyDescent="0.25">
      <c r="A29" s="139" t="s">
        <v>201</v>
      </c>
      <c r="B29" s="320">
        <v>26721</v>
      </c>
      <c r="C29" s="320">
        <v>13753</v>
      </c>
      <c r="D29" s="320">
        <v>12968</v>
      </c>
      <c r="E29" s="320"/>
      <c r="F29" s="322">
        <v>21357</v>
      </c>
      <c r="G29" s="324">
        <v>10704</v>
      </c>
      <c r="H29" s="325">
        <v>10653</v>
      </c>
      <c r="J29"/>
      <c r="K29"/>
      <c r="L29"/>
      <c r="M29"/>
      <c r="N29"/>
      <c r="O29"/>
      <c r="P29"/>
      <c r="Q29"/>
    </row>
    <row r="30" spans="1:17" ht="12.95" customHeight="1" x14ac:dyDescent="0.25">
      <c r="A30" s="139" t="s">
        <v>202</v>
      </c>
      <c r="B30" s="320">
        <v>26068</v>
      </c>
      <c r="C30" s="320">
        <v>13330</v>
      </c>
      <c r="D30" s="320">
        <v>12738</v>
      </c>
      <c r="E30" s="320"/>
      <c r="F30" s="322">
        <v>21101</v>
      </c>
      <c r="G30" s="324">
        <v>10517</v>
      </c>
      <c r="H30" s="325">
        <v>10584</v>
      </c>
      <c r="J30"/>
      <c r="K30"/>
      <c r="L30"/>
      <c r="M30"/>
      <c r="N30"/>
      <c r="O30"/>
      <c r="P30"/>
      <c r="Q30"/>
    </row>
    <row r="31" spans="1:17" ht="12.95" customHeight="1" x14ac:dyDescent="0.25">
      <c r="A31" s="139" t="s">
        <v>203</v>
      </c>
      <c r="B31" s="320">
        <v>23485</v>
      </c>
      <c r="C31" s="320">
        <v>11837</v>
      </c>
      <c r="D31" s="320">
        <v>11648</v>
      </c>
      <c r="E31" s="320"/>
      <c r="F31" s="322">
        <v>20371</v>
      </c>
      <c r="G31" s="324">
        <v>10053</v>
      </c>
      <c r="H31" s="325">
        <v>10318</v>
      </c>
      <c r="J31"/>
      <c r="K31"/>
      <c r="L31"/>
      <c r="M31"/>
      <c r="N31"/>
      <c r="O31"/>
      <c r="P31"/>
      <c r="Q31"/>
    </row>
    <row r="32" spans="1:17" ht="12.95" customHeight="1" x14ac:dyDescent="0.25">
      <c r="A32" s="138" t="s">
        <v>204</v>
      </c>
      <c r="B32" s="321">
        <f>SUM(B33:B37)</f>
        <v>114931</v>
      </c>
      <c r="C32" s="321">
        <f>SUM(C33:C37)</f>
        <v>57307</v>
      </c>
      <c r="D32" s="321">
        <f>SUM(D33:D37)</f>
        <v>57624</v>
      </c>
      <c r="E32" s="321"/>
      <c r="F32" s="321">
        <f>SUM(F33:F37)</f>
        <v>102337</v>
      </c>
      <c r="G32" s="321">
        <f>SUM(G33:G37)</f>
        <v>50462</v>
      </c>
      <c r="H32" s="321">
        <f>SUM(H33:H37)</f>
        <v>51875</v>
      </c>
      <c r="J32"/>
      <c r="K32"/>
      <c r="L32"/>
      <c r="M32"/>
      <c r="N32"/>
      <c r="O32"/>
      <c r="P32"/>
      <c r="Q32"/>
    </row>
    <row r="33" spans="1:17" ht="12.95" customHeight="1" x14ac:dyDescent="0.25">
      <c r="A33" s="139" t="s">
        <v>205</v>
      </c>
      <c r="B33" s="320">
        <v>27437</v>
      </c>
      <c r="C33" s="320">
        <v>13783</v>
      </c>
      <c r="D33" s="320">
        <v>13654</v>
      </c>
      <c r="E33" s="320"/>
      <c r="F33" s="322">
        <v>20142</v>
      </c>
      <c r="G33" s="324">
        <v>9975</v>
      </c>
      <c r="H33" s="325">
        <v>10167</v>
      </c>
      <c r="J33"/>
      <c r="K33"/>
      <c r="L33"/>
      <c r="M33"/>
      <c r="N33"/>
      <c r="O33"/>
      <c r="P33"/>
      <c r="Q33"/>
    </row>
    <row r="34" spans="1:17" ht="12.95" customHeight="1" x14ac:dyDescent="0.25">
      <c r="A34" s="139" t="s">
        <v>206</v>
      </c>
      <c r="B34" s="320">
        <v>19546</v>
      </c>
      <c r="C34" s="320">
        <v>9722</v>
      </c>
      <c r="D34" s="320">
        <v>9824</v>
      </c>
      <c r="E34" s="320"/>
      <c r="F34" s="322">
        <v>20542</v>
      </c>
      <c r="G34" s="324">
        <v>10194</v>
      </c>
      <c r="H34" s="325">
        <v>10348</v>
      </c>
      <c r="J34"/>
      <c r="K34"/>
      <c r="L34"/>
      <c r="M34"/>
      <c r="N34"/>
      <c r="O34"/>
      <c r="P34"/>
      <c r="Q34"/>
    </row>
    <row r="35" spans="1:17" ht="12.95" customHeight="1" x14ac:dyDescent="0.25">
      <c r="A35" s="139" t="s">
        <v>207</v>
      </c>
      <c r="B35" s="320">
        <v>23851</v>
      </c>
      <c r="C35" s="320">
        <v>12064</v>
      </c>
      <c r="D35" s="320">
        <v>11787</v>
      </c>
      <c r="E35" s="320"/>
      <c r="F35" s="322">
        <v>20969</v>
      </c>
      <c r="G35" s="324">
        <v>10282</v>
      </c>
      <c r="H35" s="325">
        <v>10687</v>
      </c>
      <c r="J35"/>
      <c r="K35"/>
      <c r="L35"/>
      <c r="M35"/>
      <c r="N35"/>
      <c r="O35"/>
      <c r="P35"/>
      <c r="Q35"/>
    </row>
    <row r="36" spans="1:17" ht="12.95" customHeight="1" x14ac:dyDescent="0.25">
      <c r="A36" s="139" t="s">
        <v>208</v>
      </c>
      <c r="B36" s="320">
        <v>21942</v>
      </c>
      <c r="C36" s="320">
        <v>10857</v>
      </c>
      <c r="D36" s="320">
        <v>11085</v>
      </c>
      <c r="E36" s="320"/>
      <c r="F36" s="322">
        <v>20965</v>
      </c>
      <c r="G36" s="324">
        <v>10365</v>
      </c>
      <c r="H36" s="325">
        <v>10600</v>
      </c>
      <c r="J36"/>
      <c r="K36"/>
      <c r="L36"/>
      <c r="M36"/>
      <c r="N36"/>
      <c r="O36"/>
      <c r="P36"/>
      <c r="Q36"/>
    </row>
    <row r="37" spans="1:17" ht="12.95" customHeight="1" x14ac:dyDescent="0.25">
      <c r="A37" s="139" t="s">
        <v>209</v>
      </c>
      <c r="B37" s="320">
        <v>22155</v>
      </c>
      <c r="C37" s="320">
        <v>10881</v>
      </c>
      <c r="D37" s="320">
        <v>11274</v>
      </c>
      <c r="E37" s="320"/>
      <c r="F37" s="322">
        <v>19719</v>
      </c>
      <c r="G37" s="324">
        <v>9646</v>
      </c>
      <c r="H37" s="325">
        <v>10073</v>
      </c>
      <c r="J37"/>
      <c r="K37"/>
      <c r="L37"/>
      <c r="M37"/>
      <c r="N37"/>
      <c r="O37"/>
      <c r="P37"/>
      <c r="Q37"/>
    </row>
    <row r="38" spans="1:17" ht="12.95" customHeight="1" x14ac:dyDescent="0.25">
      <c r="A38" s="138" t="s">
        <v>210</v>
      </c>
      <c r="B38" s="321">
        <f>SUM(B39:B43)</f>
        <v>101802</v>
      </c>
      <c r="C38" s="321">
        <f>SUM(C39:C43)</f>
        <v>50166</v>
      </c>
      <c r="D38" s="321">
        <f>SUM(D39:D43)</f>
        <v>51636</v>
      </c>
      <c r="E38" s="321"/>
      <c r="F38" s="321">
        <f>SUM(F39:F43)</f>
        <v>94402</v>
      </c>
      <c r="G38" s="321">
        <f>SUM(G39:G43)</f>
        <v>46467</v>
      </c>
      <c r="H38" s="321">
        <f>SUM(H39:H43)</f>
        <v>47935</v>
      </c>
      <c r="J38"/>
      <c r="K38"/>
      <c r="L38"/>
      <c r="M38"/>
      <c r="N38"/>
      <c r="O38"/>
      <c r="P38"/>
      <c r="Q38"/>
    </row>
    <row r="39" spans="1:17" ht="12.95" customHeight="1" x14ac:dyDescent="0.25">
      <c r="A39" s="139" t="s">
        <v>211</v>
      </c>
      <c r="B39" s="320">
        <v>23421</v>
      </c>
      <c r="C39" s="320">
        <v>11619</v>
      </c>
      <c r="D39" s="320">
        <v>11802</v>
      </c>
      <c r="E39" s="320"/>
      <c r="F39" s="322">
        <v>19862</v>
      </c>
      <c r="G39" s="324">
        <v>9778</v>
      </c>
      <c r="H39" s="325">
        <v>10084</v>
      </c>
    </row>
    <row r="40" spans="1:17" ht="12.95" customHeight="1" x14ac:dyDescent="0.25">
      <c r="A40" s="139" t="s">
        <v>212</v>
      </c>
      <c r="B40" s="320">
        <v>19313</v>
      </c>
      <c r="C40" s="320">
        <v>9308</v>
      </c>
      <c r="D40" s="320">
        <v>10005</v>
      </c>
      <c r="E40" s="320"/>
      <c r="F40" s="322">
        <v>18366</v>
      </c>
      <c r="G40" s="324">
        <v>9101</v>
      </c>
      <c r="H40" s="325">
        <v>9265</v>
      </c>
    </row>
    <row r="41" spans="1:17" ht="12.95" customHeight="1" x14ac:dyDescent="0.25">
      <c r="A41" s="139" t="s">
        <v>213</v>
      </c>
      <c r="B41" s="320">
        <v>21978</v>
      </c>
      <c r="C41" s="320">
        <v>10876</v>
      </c>
      <c r="D41" s="320">
        <v>11102</v>
      </c>
      <c r="E41" s="320"/>
      <c r="F41" s="322">
        <v>18124</v>
      </c>
      <c r="G41" s="324">
        <v>8936</v>
      </c>
      <c r="H41" s="325">
        <v>9188</v>
      </c>
    </row>
    <row r="42" spans="1:17" ht="12.95" customHeight="1" x14ac:dyDescent="0.25">
      <c r="A42" s="139" t="s">
        <v>214</v>
      </c>
      <c r="B42" s="320">
        <v>20435</v>
      </c>
      <c r="C42" s="320">
        <v>10083</v>
      </c>
      <c r="D42" s="320">
        <v>10352</v>
      </c>
      <c r="E42" s="320"/>
      <c r="F42" s="322">
        <v>18636</v>
      </c>
      <c r="G42" s="324">
        <v>9100</v>
      </c>
      <c r="H42" s="325">
        <v>9536</v>
      </c>
    </row>
    <row r="43" spans="1:17" ht="12.95" customHeight="1" x14ac:dyDescent="0.25">
      <c r="A43" s="139" t="s">
        <v>215</v>
      </c>
      <c r="B43" s="320">
        <v>16655</v>
      </c>
      <c r="C43" s="320">
        <v>8280</v>
      </c>
      <c r="D43" s="320">
        <v>8375</v>
      </c>
      <c r="E43" s="320"/>
      <c r="F43" s="322">
        <v>19414</v>
      </c>
      <c r="G43" s="324">
        <v>9552</v>
      </c>
      <c r="H43" s="325">
        <v>9862</v>
      </c>
    </row>
    <row r="44" spans="1:17" ht="12.95" customHeight="1" x14ac:dyDescent="0.25">
      <c r="A44" s="138" t="s">
        <v>216</v>
      </c>
      <c r="B44" s="321">
        <f>SUM(B45:B49)</f>
        <v>87137</v>
      </c>
      <c r="C44" s="321">
        <f>SUM(C45:C49)</f>
        <v>42471</v>
      </c>
      <c r="D44" s="321">
        <f>SUM(D45:D49)</f>
        <v>44666</v>
      </c>
      <c r="E44" s="321"/>
      <c r="F44" s="321">
        <f>SUM(F45:F49)</f>
        <v>88465</v>
      </c>
      <c r="G44" s="321">
        <f>SUM(G45:G49)</f>
        <v>43050</v>
      </c>
      <c r="H44" s="321">
        <f>SUM(H45:H49)</f>
        <v>45415</v>
      </c>
    </row>
    <row r="45" spans="1:17" ht="12.95" customHeight="1" x14ac:dyDescent="0.25">
      <c r="A45" s="139" t="s">
        <v>217</v>
      </c>
      <c r="B45" s="320">
        <v>24187</v>
      </c>
      <c r="C45" s="320">
        <v>12009</v>
      </c>
      <c r="D45" s="320">
        <v>12178</v>
      </c>
      <c r="E45" s="320"/>
      <c r="F45" s="322">
        <v>19455</v>
      </c>
      <c r="G45" s="324">
        <v>9547</v>
      </c>
      <c r="H45" s="325">
        <v>9908</v>
      </c>
    </row>
    <row r="46" spans="1:17" ht="12.95" customHeight="1" x14ac:dyDescent="0.25">
      <c r="A46" s="139" t="s">
        <v>218</v>
      </c>
      <c r="B46" s="320">
        <v>13714</v>
      </c>
      <c r="C46" s="320">
        <v>6664</v>
      </c>
      <c r="D46" s="320">
        <v>7050</v>
      </c>
      <c r="E46" s="320"/>
      <c r="F46" s="322">
        <v>17418</v>
      </c>
      <c r="G46" s="324">
        <v>8455</v>
      </c>
      <c r="H46" s="325">
        <v>8963</v>
      </c>
    </row>
    <row r="47" spans="1:17" ht="12.95" customHeight="1" x14ac:dyDescent="0.25">
      <c r="A47" s="139" t="s">
        <v>219</v>
      </c>
      <c r="B47" s="320">
        <v>18011</v>
      </c>
      <c r="C47" s="320">
        <v>8889</v>
      </c>
      <c r="D47" s="320">
        <v>9122</v>
      </c>
      <c r="E47" s="320"/>
      <c r="F47" s="322">
        <v>17660</v>
      </c>
      <c r="G47" s="324">
        <v>8674</v>
      </c>
      <c r="H47" s="325">
        <v>8986</v>
      </c>
    </row>
    <row r="48" spans="1:17" ht="12.95" customHeight="1" x14ac:dyDescent="0.25">
      <c r="A48" s="139" t="s">
        <v>220</v>
      </c>
      <c r="B48" s="320">
        <v>16134</v>
      </c>
      <c r="C48" s="320">
        <v>7597</v>
      </c>
      <c r="D48" s="320">
        <v>8537</v>
      </c>
      <c r="E48" s="320"/>
      <c r="F48" s="322">
        <v>16157</v>
      </c>
      <c r="G48" s="324">
        <v>7865</v>
      </c>
      <c r="H48" s="325">
        <v>8292</v>
      </c>
    </row>
    <row r="49" spans="1:8" ht="12.95" customHeight="1" x14ac:dyDescent="0.25">
      <c r="A49" s="139" t="s">
        <v>221</v>
      </c>
      <c r="B49" s="320">
        <v>15091</v>
      </c>
      <c r="C49" s="320">
        <v>7312</v>
      </c>
      <c r="D49" s="320">
        <v>7779</v>
      </c>
      <c r="E49" s="320"/>
      <c r="F49" s="322">
        <v>17775</v>
      </c>
      <c r="G49" s="324">
        <v>8509</v>
      </c>
      <c r="H49" s="325">
        <v>9266</v>
      </c>
    </row>
    <row r="50" spans="1:8" ht="12.95" customHeight="1" x14ac:dyDescent="0.25">
      <c r="A50" s="138" t="s">
        <v>222</v>
      </c>
      <c r="B50" s="321">
        <f>SUM(B51:B55)</f>
        <v>81137</v>
      </c>
      <c r="C50" s="321">
        <f>SUM(C51:C55)</f>
        <v>39116</v>
      </c>
      <c r="D50" s="321">
        <f>SUM(D51:D55)</f>
        <v>42021</v>
      </c>
      <c r="E50" s="321"/>
      <c r="F50" s="321">
        <f>SUM(F51:F55)</f>
        <v>82850</v>
      </c>
      <c r="G50" s="321">
        <f>SUM(G51:G55)</f>
        <v>40351</v>
      </c>
      <c r="H50" s="321">
        <f>SUM(H51:H55)</f>
        <v>42499</v>
      </c>
    </row>
    <row r="51" spans="1:8" ht="12.95" customHeight="1" x14ac:dyDescent="0.25">
      <c r="A51" s="139" t="s">
        <v>223</v>
      </c>
      <c r="B51" s="320">
        <v>19169</v>
      </c>
      <c r="C51" s="320">
        <v>9312</v>
      </c>
      <c r="D51" s="320">
        <v>9857</v>
      </c>
      <c r="E51" s="320"/>
      <c r="F51" s="322">
        <v>17429</v>
      </c>
      <c r="G51" s="324">
        <v>8495</v>
      </c>
      <c r="H51" s="325">
        <v>8934</v>
      </c>
    </row>
    <row r="52" spans="1:8" ht="12.95" customHeight="1" x14ac:dyDescent="0.25">
      <c r="A52" s="139" t="s">
        <v>224</v>
      </c>
      <c r="B52" s="320">
        <v>15069</v>
      </c>
      <c r="C52" s="320">
        <v>7124</v>
      </c>
      <c r="D52" s="320">
        <v>7945</v>
      </c>
      <c r="E52" s="320"/>
      <c r="F52" s="322">
        <v>16384</v>
      </c>
      <c r="G52" s="324">
        <v>7918</v>
      </c>
      <c r="H52" s="325">
        <v>8466</v>
      </c>
    </row>
    <row r="53" spans="1:8" ht="12.95" customHeight="1" x14ac:dyDescent="0.25">
      <c r="A53" s="139" t="s">
        <v>225</v>
      </c>
      <c r="B53" s="320">
        <v>16564</v>
      </c>
      <c r="C53" s="320">
        <v>8023</v>
      </c>
      <c r="D53" s="320">
        <v>8541</v>
      </c>
      <c r="E53" s="320"/>
      <c r="F53" s="322">
        <v>16879</v>
      </c>
      <c r="G53" s="324">
        <v>8167</v>
      </c>
      <c r="H53" s="325">
        <v>8712</v>
      </c>
    </row>
    <row r="54" spans="1:8" ht="12.95" customHeight="1" x14ac:dyDescent="0.25">
      <c r="A54" s="139" t="s">
        <v>226</v>
      </c>
      <c r="B54" s="320">
        <v>16683</v>
      </c>
      <c r="C54" s="320">
        <v>7967</v>
      </c>
      <c r="D54" s="320">
        <v>8716</v>
      </c>
      <c r="E54" s="320"/>
      <c r="F54" s="322">
        <v>16290</v>
      </c>
      <c r="G54" s="324">
        <v>7992</v>
      </c>
      <c r="H54" s="325">
        <v>8298</v>
      </c>
    </row>
    <row r="55" spans="1:8" ht="12.95" customHeight="1" x14ac:dyDescent="0.25">
      <c r="A55" s="139" t="s">
        <v>227</v>
      </c>
      <c r="B55" s="320">
        <v>13652</v>
      </c>
      <c r="C55" s="320">
        <v>6690</v>
      </c>
      <c r="D55" s="320">
        <v>6962</v>
      </c>
      <c r="E55" s="320"/>
      <c r="F55" s="322">
        <v>15868</v>
      </c>
      <c r="G55" s="324">
        <v>7779</v>
      </c>
      <c r="H55" s="325">
        <v>8089</v>
      </c>
    </row>
    <row r="56" spans="1:8" ht="5.0999999999999996" customHeight="1" x14ac:dyDescent="0.25">
      <c r="A56" s="141"/>
      <c r="B56" s="143"/>
      <c r="C56" s="143"/>
      <c r="D56" s="143"/>
      <c r="E56" s="143"/>
      <c r="F56" s="144"/>
      <c r="G56" s="145"/>
      <c r="H56" s="146"/>
    </row>
    <row r="57" spans="1:8" ht="11.1" customHeight="1" x14ac:dyDescent="0.25">
      <c r="A57" s="129"/>
      <c r="B57" s="128"/>
      <c r="C57" s="128"/>
      <c r="D57" s="128"/>
      <c r="E57" s="128"/>
      <c r="F57" s="130"/>
      <c r="G57" s="551" t="s">
        <v>142</v>
      </c>
      <c r="H57" s="551"/>
    </row>
    <row r="58" spans="1:8" ht="9" customHeight="1" x14ac:dyDescent="0.25">
      <c r="A58" s="129"/>
      <c r="B58" s="128"/>
      <c r="C58" s="128"/>
      <c r="D58" s="128"/>
      <c r="E58" s="128"/>
      <c r="F58" s="130"/>
      <c r="G58" s="131"/>
      <c r="H58" s="132"/>
    </row>
    <row r="59" spans="1:8" s="119" customFormat="1" ht="15" customHeight="1" x14ac:dyDescent="0.2">
      <c r="A59" s="559" t="str">
        <f>A1</f>
        <v>3.6  PUNO: POBLACIÓN CENSADA POR  SEXO, SEGÚN EDADES SIMPLES, 2007 Y 2017</v>
      </c>
      <c r="B59" s="559"/>
      <c r="C59" s="559"/>
      <c r="D59" s="559"/>
      <c r="E59" s="559"/>
      <c r="F59" s="559"/>
      <c r="G59" s="559"/>
      <c r="H59" s="559"/>
    </row>
    <row r="60" spans="1:8" s="119" customFormat="1" ht="5.0999999999999996" customHeight="1" x14ac:dyDescent="0.2">
      <c r="A60" s="110"/>
      <c r="B60" s="110"/>
      <c r="C60" s="110"/>
      <c r="D60" s="110"/>
      <c r="E60" s="110"/>
      <c r="F60" s="110"/>
      <c r="G60" s="110"/>
      <c r="H60" s="110"/>
    </row>
    <row r="61" spans="1:8" s="120" customFormat="1" ht="18" customHeight="1" x14ac:dyDescent="0.2">
      <c r="A61" s="555" t="s">
        <v>320</v>
      </c>
      <c r="B61" s="557">
        <v>2007</v>
      </c>
      <c r="C61" s="557"/>
      <c r="D61" s="557"/>
      <c r="E61" s="226"/>
      <c r="F61" s="557">
        <v>2017</v>
      </c>
      <c r="G61" s="557"/>
      <c r="H61" s="557"/>
    </row>
    <row r="62" spans="1:8" s="120" customFormat="1" ht="18" customHeight="1" x14ac:dyDescent="0.2">
      <c r="A62" s="556"/>
      <c r="B62" s="224" t="s">
        <v>4</v>
      </c>
      <c r="C62" s="149" t="s">
        <v>178</v>
      </c>
      <c r="D62" s="149" t="s">
        <v>179</v>
      </c>
      <c r="E62" s="149"/>
      <c r="F62" s="224" t="s">
        <v>4</v>
      </c>
      <c r="G62" s="149" t="s">
        <v>178</v>
      </c>
      <c r="H62" s="149" t="s">
        <v>179</v>
      </c>
    </row>
    <row r="63" spans="1:8" s="122" customFormat="1" ht="5.0999999999999996" customHeight="1" x14ac:dyDescent="0.2">
      <c r="A63" s="137"/>
      <c r="B63" s="326"/>
      <c r="C63" s="326"/>
      <c r="D63" s="326"/>
      <c r="E63" s="326"/>
      <c r="F63" s="327"/>
      <c r="G63" s="328"/>
      <c r="H63" s="328"/>
    </row>
    <row r="64" spans="1:8" ht="12.6" customHeight="1" x14ac:dyDescent="0.25">
      <c r="A64" s="138" t="s">
        <v>228</v>
      </c>
      <c r="B64" s="321">
        <f>SUM(B65:B69)</f>
        <v>70839</v>
      </c>
      <c r="C64" s="321">
        <f>SUM(C65:C69)</f>
        <v>35395</v>
      </c>
      <c r="D64" s="321">
        <f>SUM(D65:D69)</f>
        <v>35444</v>
      </c>
      <c r="E64" s="321"/>
      <c r="F64" s="321">
        <f>SUM(F65:F69)</f>
        <v>77327</v>
      </c>
      <c r="G64" s="321">
        <f>SUM(G65:G69)</f>
        <v>37569</v>
      </c>
      <c r="H64" s="321">
        <f>SUM(H65:H69)</f>
        <v>39758</v>
      </c>
    </row>
    <row r="65" spans="1:8" ht="12.6" customHeight="1" x14ac:dyDescent="0.25">
      <c r="A65" s="139" t="s">
        <v>229</v>
      </c>
      <c r="B65" s="320">
        <v>19812</v>
      </c>
      <c r="C65" s="320">
        <v>9812</v>
      </c>
      <c r="D65" s="320">
        <v>10000</v>
      </c>
      <c r="E65" s="320"/>
      <c r="F65" s="322">
        <v>16150</v>
      </c>
      <c r="G65" s="324">
        <v>7964</v>
      </c>
      <c r="H65" s="325">
        <v>8186</v>
      </c>
    </row>
    <row r="66" spans="1:8" ht="12.6" customHeight="1" x14ac:dyDescent="0.25">
      <c r="A66" s="139" t="s">
        <v>230</v>
      </c>
      <c r="B66" s="320">
        <v>10892</v>
      </c>
      <c r="C66" s="320">
        <v>5498</v>
      </c>
      <c r="D66" s="320">
        <v>5394</v>
      </c>
      <c r="E66" s="320"/>
      <c r="F66" s="322">
        <v>15686</v>
      </c>
      <c r="G66" s="324">
        <v>7550</v>
      </c>
      <c r="H66" s="325">
        <v>8136</v>
      </c>
    </row>
    <row r="67" spans="1:8" ht="12.6" customHeight="1" x14ac:dyDescent="0.25">
      <c r="A67" s="139" t="s">
        <v>231</v>
      </c>
      <c r="B67" s="320">
        <v>15534</v>
      </c>
      <c r="C67" s="320">
        <v>7958</v>
      </c>
      <c r="D67" s="320">
        <v>7576</v>
      </c>
      <c r="E67" s="320"/>
      <c r="F67" s="322">
        <v>15348</v>
      </c>
      <c r="G67" s="324">
        <v>7457</v>
      </c>
      <c r="H67" s="325">
        <v>7891</v>
      </c>
    </row>
    <row r="68" spans="1:8" ht="12.6" customHeight="1" x14ac:dyDescent="0.25">
      <c r="A68" s="139" t="s">
        <v>232</v>
      </c>
      <c r="B68" s="320">
        <v>12426</v>
      </c>
      <c r="C68" s="320">
        <v>6063</v>
      </c>
      <c r="D68" s="320">
        <v>6363</v>
      </c>
      <c r="E68" s="320"/>
      <c r="F68" s="322">
        <v>15554</v>
      </c>
      <c r="G68" s="324">
        <v>7515</v>
      </c>
      <c r="H68" s="325">
        <v>8039</v>
      </c>
    </row>
    <row r="69" spans="1:8" ht="12.6" customHeight="1" x14ac:dyDescent="0.25">
      <c r="A69" s="139" t="s">
        <v>233</v>
      </c>
      <c r="B69" s="320">
        <v>12175</v>
      </c>
      <c r="C69" s="320">
        <v>6064</v>
      </c>
      <c r="D69" s="320">
        <v>6111</v>
      </c>
      <c r="E69" s="320"/>
      <c r="F69" s="322">
        <v>14589</v>
      </c>
      <c r="G69" s="324">
        <v>7083</v>
      </c>
      <c r="H69" s="325">
        <v>7506</v>
      </c>
    </row>
    <row r="70" spans="1:8" ht="12.6" customHeight="1" x14ac:dyDescent="0.25">
      <c r="A70" s="138" t="s">
        <v>234</v>
      </c>
      <c r="B70" s="321">
        <f>SUM(B71:B75)</f>
        <v>59533</v>
      </c>
      <c r="C70" s="321">
        <f>SUM(C71:C75)</f>
        <v>29347</v>
      </c>
      <c r="D70" s="321">
        <f>SUM(D71:D75)</f>
        <v>30186</v>
      </c>
      <c r="E70" s="321"/>
      <c r="F70" s="321">
        <f>SUM(F71:F75)</f>
        <v>66987</v>
      </c>
      <c r="G70" s="321">
        <f>SUM(G71:G75)</f>
        <v>32372</v>
      </c>
      <c r="H70" s="321">
        <f>SUM(H71:H75)</f>
        <v>34615</v>
      </c>
    </row>
    <row r="71" spans="1:8" ht="12.6" customHeight="1" x14ac:dyDescent="0.25">
      <c r="A71" s="139" t="s">
        <v>235</v>
      </c>
      <c r="B71" s="320">
        <v>15021</v>
      </c>
      <c r="C71" s="320">
        <v>7487</v>
      </c>
      <c r="D71" s="320">
        <v>7534</v>
      </c>
      <c r="E71" s="320"/>
      <c r="F71" s="322">
        <v>14285</v>
      </c>
      <c r="G71" s="324">
        <v>6919</v>
      </c>
      <c r="H71" s="325">
        <v>7366</v>
      </c>
    </row>
    <row r="72" spans="1:8" ht="12.6" customHeight="1" x14ac:dyDescent="0.25">
      <c r="A72" s="139" t="s">
        <v>236</v>
      </c>
      <c r="B72" s="320">
        <v>10476</v>
      </c>
      <c r="C72" s="320">
        <v>5014</v>
      </c>
      <c r="D72" s="320">
        <v>5462</v>
      </c>
      <c r="E72" s="320"/>
      <c r="F72" s="322">
        <v>13788</v>
      </c>
      <c r="G72" s="324">
        <v>6674</v>
      </c>
      <c r="H72" s="325">
        <v>7114</v>
      </c>
    </row>
    <row r="73" spans="1:8" ht="12.6" customHeight="1" x14ac:dyDescent="0.25">
      <c r="A73" s="139" t="s">
        <v>237</v>
      </c>
      <c r="B73" s="320">
        <v>12363</v>
      </c>
      <c r="C73" s="320">
        <v>6189</v>
      </c>
      <c r="D73" s="320">
        <v>6174</v>
      </c>
      <c r="E73" s="320"/>
      <c r="F73" s="322">
        <v>13599</v>
      </c>
      <c r="G73" s="324">
        <v>6706</v>
      </c>
      <c r="H73" s="325">
        <v>6893</v>
      </c>
    </row>
    <row r="74" spans="1:8" ht="12.6" customHeight="1" x14ac:dyDescent="0.25">
      <c r="A74" s="139" t="s">
        <v>238</v>
      </c>
      <c r="B74" s="320">
        <v>12417</v>
      </c>
      <c r="C74" s="320">
        <v>6039</v>
      </c>
      <c r="D74" s="320">
        <v>6378</v>
      </c>
      <c r="E74" s="320"/>
      <c r="F74" s="322">
        <v>12455</v>
      </c>
      <c r="G74" s="324">
        <v>5943</v>
      </c>
      <c r="H74" s="325">
        <v>6512</v>
      </c>
    </row>
    <row r="75" spans="1:8" ht="12.6" customHeight="1" x14ac:dyDescent="0.25">
      <c r="A75" s="139" t="s">
        <v>239</v>
      </c>
      <c r="B75" s="320">
        <v>9256</v>
      </c>
      <c r="C75" s="320">
        <v>4618</v>
      </c>
      <c r="D75" s="320">
        <v>4638</v>
      </c>
      <c r="E75" s="320"/>
      <c r="F75" s="322">
        <v>12860</v>
      </c>
      <c r="G75" s="324">
        <v>6130</v>
      </c>
      <c r="H75" s="325">
        <v>6730</v>
      </c>
    </row>
    <row r="76" spans="1:8" ht="12.6" customHeight="1" x14ac:dyDescent="0.25">
      <c r="A76" s="138" t="s">
        <v>240</v>
      </c>
      <c r="B76" s="321">
        <f>SUM(B77:B81)</f>
        <v>49646</v>
      </c>
      <c r="C76" s="321">
        <f>SUM(C77:C81)</f>
        <v>24652</v>
      </c>
      <c r="D76" s="321">
        <f>SUM(D77:D81)</f>
        <v>24994</v>
      </c>
      <c r="E76" s="321"/>
      <c r="F76" s="321">
        <f>SUM(F77:F81)</f>
        <v>60954</v>
      </c>
      <c r="G76" s="321">
        <f>SUM(G77:G81)</f>
        <v>29956</v>
      </c>
      <c r="H76" s="321">
        <f>SUM(H77:H81)</f>
        <v>30998</v>
      </c>
    </row>
    <row r="77" spans="1:8" ht="12.6" customHeight="1" x14ac:dyDescent="0.25">
      <c r="A77" s="139" t="s">
        <v>241</v>
      </c>
      <c r="B77" s="320">
        <v>13397</v>
      </c>
      <c r="C77" s="320">
        <v>6645</v>
      </c>
      <c r="D77" s="320">
        <v>6752</v>
      </c>
      <c r="E77" s="320"/>
      <c r="F77" s="322">
        <v>12363</v>
      </c>
      <c r="G77" s="324">
        <v>5952</v>
      </c>
      <c r="H77" s="325">
        <v>6411</v>
      </c>
    </row>
    <row r="78" spans="1:8" ht="12.6" customHeight="1" x14ac:dyDescent="0.25">
      <c r="A78" s="139" t="s">
        <v>242</v>
      </c>
      <c r="B78" s="320">
        <v>7230</v>
      </c>
      <c r="C78" s="320">
        <v>3591</v>
      </c>
      <c r="D78" s="320">
        <v>3639</v>
      </c>
      <c r="E78" s="320"/>
      <c r="F78" s="322">
        <v>12829</v>
      </c>
      <c r="G78" s="324">
        <v>6361</v>
      </c>
      <c r="H78" s="325">
        <v>6468</v>
      </c>
    </row>
    <row r="79" spans="1:8" ht="12.6" customHeight="1" x14ac:dyDescent="0.25">
      <c r="A79" s="139" t="s">
        <v>243</v>
      </c>
      <c r="B79" s="320">
        <v>10868</v>
      </c>
      <c r="C79" s="320">
        <v>5451</v>
      </c>
      <c r="D79" s="320">
        <v>5417</v>
      </c>
      <c r="E79" s="320"/>
      <c r="F79" s="322">
        <v>12268</v>
      </c>
      <c r="G79" s="324">
        <v>6085</v>
      </c>
      <c r="H79" s="325">
        <v>6183</v>
      </c>
    </row>
    <row r="80" spans="1:8" ht="12.6" customHeight="1" x14ac:dyDescent="0.25">
      <c r="A80" s="139" t="s">
        <v>244</v>
      </c>
      <c r="B80" s="320">
        <v>8914</v>
      </c>
      <c r="C80" s="320">
        <v>4385</v>
      </c>
      <c r="D80" s="320">
        <v>4529</v>
      </c>
      <c r="E80" s="320"/>
      <c r="F80" s="322">
        <v>12199</v>
      </c>
      <c r="G80" s="324">
        <v>6110</v>
      </c>
      <c r="H80" s="325">
        <v>6089</v>
      </c>
    </row>
    <row r="81" spans="1:8" ht="12.6" customHeight="1" x14ac:dyDescent="0.25">
      <c r="A81" s="139" t="s">
        <v>245</v>
      </c>
      <c r="B81" s="320">
        <v>9237</v>
      </c>
      <c r="C81" s="320">
        <v>4580</v>
      </c>
      <c r="D81" s="320">
        <v>4657</v>
      </c>
      <c r="E81" s="320"/>
      <c r="F81" s="322">
        <v>11295</v>
      </c>
      <c r="G81" s="324">
        <v>5448</v>
      </c>
      <c r="H81" s="325">
        <v>5847</v>
      </c>
    </row>
    <row r="82" spans="1:8" ht="12.6" customHeight="1" x14ac:dyDescent="0.25">
      <c r="A82" s="138" t="s">
        <v>246</v>
      </c>
      <c r="B82" s="321">
        <f>SUM(B83:B87)</f>
        <v>41337</v>
      </c>
      <c r="C82" s="321">
        <f>SUM(C83:C87)</f>
        <v>20398</v>
      </c>
      <c r="D82" s="321">
        <f>SUM(D83:D87)</f>
        <v>20939</v>
      </c>
      <c r="E82" s="321"/>
      <c r="F82" s="321">
        <f>SUM(F83:F87)</f>
        <v>50385</v>
      </c>
      <c r="G82" s="321">
        <f>SUM(G83:G87)</f>
        <v>24639</v>
      </c>
      <c r="H82" s="321">
        <f>SUM(H83:H87)</f>
        <v>25746</v>
      </c>
    </row>
    <row r="83" spans="1:8" ht="12.6" customHeight="1" x14ac:dyDescent="0.25">
      <c r="A83" s="139" t="s">
        <v>247</v>
      </c>
      <c r="B83" s="320">
        <v>9864</v>
      </c>
      <c r="C83" s="320">
        <v>4885</v>
      </c>
      <c r="D83" s="320">
        <v>4979</v>
      </c>
      <c r="E83" s="320"/>
      <c r="F83" s="322">
        <v>10327</v>
      </c>
      <c r="G83" s="324">
        <v>5066</v>
      </c>
      <c r="H83" s="325">
        <v>5261</v>
      </c>
    </row>
    <row r="84" spans="1:8" ht="12.6" customHeight="1" x14ac:dyDescent="0.25">
      <c r="A84" s="139" t="s">
        <v>248</v>
      </c>
      <c r="B84" s="320">
        <v>8863</v>
      </c>
      <c r="C84" s="320">
        <v>4400</v>
      </c>
      <c r="D84" s="320">
        <v>4463</v>
      </c>
      <c r="E84" s="320"/>
      <c r="F84" s="322">
        <v>9707</v>
      </c>
      <c r="G84" s="324">
        <v>4682</v>
      </c>
      <c r="H84" s="325">
        <v>5025</v>
      </c>
    </row>
    <row r="85" spans="1:8" ht="12.6" customHeight="1" x14ac:dyDescent="0.25">
      <c r="A85" s="139" t="s">
        <v>249</v>
      </c>
      <c r="B85" s="320">
        <v>8344</v>
      </c>
      <c r="C85" s="320">
        <v>4180</v>
      </c>
      <c r="D85" s="320">
        <v>4164</v>
      </c>
      <c r="E85" s="320"/>
      <c r="F85" s="322">
        <v>10710</v>
      </c>
      <c r="G85" s="324">
        <v>5301</v>
      </c>
      <c r="H85" s="325">
        <v>5409</v>
      </c>
    </row>
    <row r="86" spans="1:8" ht="12.6" customHeight="1" x14ac:dyDescent="0.25">
      <c r="A86" s="139" t="s">
        <v>250</v>
      </c>
      <c r="B86" s="320">
        <v>8476</v>
      </c>
      <c r="C86" s="320">
        <v>4058</v>
      </c>
      <c r="D86" s="320">
        <v>4418</v>
      </c>
      <c r="E86" s="320"/>
      <c r="F86" s="322">
        <v>10467</v>
      </c>
      <c r="G86" s="324">
        <v>5164</v>
      </c>
      <c r="H86" s="325">
        <v>5303</v>
      </c>
    </row>
    <row r="87" spans="1:8" ht="12.6" customHeight="1" x14ac:dyDescent="0.25">
      <c r="A87" s="139" t="s">
        <v>251</v>
      </c>
      <c r="B87" s="320">
        <v>5790</v>
      </c>
      <c r="C87" s="320">
        <v>2875</v>
      </c>
      <c r="D87" s="320">
        <v>2915</v>
      </c>
      <c r="E87" s="320"/>
      <c r="F87" s="322">
        <v>9174</v>
      </c>
      <c r="G87" s="324">
        <v>4426</v>
      </c>
      <c r="H87" s="325">
        <v>4748</v>
      </c>
    </row>
    <row r="88" spans="1:8" ht="12.6" customHeight="1" x14ac:dyDescent="0.25">
      <c r="A88" s="138" t="s">
        <v>252</v>
      </c>
      <c r="B88" s="321">
        <f>SUM(B89:B93)</f>
        <v>35584</v>
      </c>
      <c r="C88" s="321">
        <f>SUM(C89:C93)</f>
        <v>17309</v>
      </c>
      <c r="D88" s="321">
        <f>SUM(D89:D93)</f>
        <v>18275</v>
      </c>
      <c r="E88" s="321"/>
      <c r="F88" s="321">
        <f>SUM(F89:F93)</f>
        <v>42711</v>
      </c>
      <c r="G88" s="321">
        <f>SUM(G89:G93)</f>
        <v>20870</v>
      </c>
      <c r="H88" s="321">
        <f>SUM(H89:H93)</f>
        <v>21841</v>
      </c>
    </row>
    <row r="89" spans="1:8" ht="12.6" customHeight="1" x14ac:dyDescent="0.25">
      <c r="A89" s="139" t="s">
        <v>253</v>
      </c>
      <c r="B89" s="320">
        <v>11450</v>
      </c>
      <c r="C89" s="320">
        <v>5561</v>
      </c>
      <c r="D89" s="320">
        <v>5889</v>
      </c>
      <c r="E89" s="320"/>
      <c r="F89" s="322">
        <v>8033</v>
      </c>
      <c r="G89" s="324">
        <v>3971</v>
      </c>
      <c r="H89" s="325">
        <v>4062</v>
      </c>
    </row>
    <row r="90" spans="1:8" ht="12.6" customHeight="1" x14ac:dyDescent="0.25">
      <c r="A90" s="139" t="s">
        <v>254</v>
      </c>
      <c r="B90" s="320">
        <v>5087</v>
      </c>
      <c r="C90" s="320">
        <v>2559</v>
      </c>
      <c r="D90" s="320">
        <v>2528</v>
      </c>
      <c r="E90" s="320"/>
      <c r="F90" s="322">
        <v>8748</v>
      </c>
      <c r="G90" s="324">
        <v>4247</v>
      </c>
      <c r="H90" s="325">
        <v>4501</v>
      </c>
    </row>
    <row r="91" spans="1:8" ht="12.6" customHeight="1" x14ac:dyDescent="0.25">
      <c r="A91" s="139" t="s">
        <v>255</v>
      </c>
      <c r="B91" s="320">
        <v>7090</v>
      </c>
      <c r="C91" s="320">
        <v>3462</v>
      </c>
      <c r="D91" s="320">
        <v>3628</v>
      </c>
      <c r="E91" s="320"/>
      <c r="F91" s="322">
        <v>9116</v>
      </c>
      <c r="G91" s="324">
        <v>4409</v>
      </c>
      <c r="H91" s="325">
        <v>4707</v>
      </c>
    </row>
    <row r="92" spans="1:8" ht="12.6" customHeight="1" x14ac:dyDescent="0.25">
      <c r="A92" s="139" t="s">
        <v>256</v>
      </c>
      <c r="B92" s="320">
        <v>6085</v>
      </c>
      <c r="C92" s="320">
        <v>2952</v>
      </c>
      <c r="D92" s="320">
        <v>3133</v>
      </c>
      <c r="E92" s="320"/>
      <c r="F92" s="322">
        <v>8485</v>
      </c>
      <c r="G92" s="324">
        <v>4096</v>
      </c>
      <c r="H92" s="325">
        <v>4389</v>
      </c>
    </row>
    <row r="93" spans="1:8" ht="12.6" customHeight="1" x14ac:dyDescent="0.25">
      <c r="A93" s="139" t="s">
        <v>257</v>
      </c>
      <c r="B93" s="320">
        <v>5872</v>
      </c>
      <c r="C93" s="320">
        <v>2775</v>
      </c>
      <c r="D93" s="320">
        <v>3097</v>
      </c>
      <c r="E93" s="320"/>
      <c r="F93" s="322">
        <v>8329</v>
      </c>
      <c r="G93" s="324">
        <v>4147</v>
      </c>
      <c r="H93" s="325">
        <v>4182</v>
      </c>
    </row>
    <row r="94" spans="1:8" ht="12.6" customHeight="1" x14ac:dyDescent="0.25">
      <c r="A94" s="138" t="s">
        <v>293</v>
      </c>
      <c r="B94" s="321">
        <f>SUM(B95:B99)</f>
        <v>28382</v>
      </c>
      <c r="C94" s="321">
        <f>SUM(C95:C99)</f>
        <v>13575</v>
      </c>
      <c r="D94" s="321">
        <f>SUM(D95:D99)</f>
        <v>14807</v>
      </c>
      <c r="E94" s="321"/>
      <c r="F94" s="321">
        <f>SUM(F95:F99)</f>
        <v>35492</v>
      </c>
      <c r="G94" s="321">
        <f>SUM(G95:G99)</f>
        <v>17282</v>
      </c>
      <c r="H94" s="321">
        <f>SUM(H95:H99)</f>
        <v>18210</v>
      </c>
    </row>
    <row r="95" spans="1:8" ht="12.6" customHeight="1" x14ac:dyDescent="0.25">
      <c r="A95" s="139" t="s">
        <v>259</v>
      </c>
      <c r="B95" s="320">
        <v>8319</v>
      </c>
      <c r="C95" s="320">
        <v>3891</v>
      </c>
      <c r="D95" s="320">
        <v>4428</v>
      </c>
      <c r="E95" s="320"/>
      <c r="F95" s="322">
        <v>7645</v>
      </c>
      <c r="G95" s="324">
        <v>3780</v>
      </c>
      <c r="H95" s="325">
        <v>3865</v>
      </c>
    </row>
    <row r="96" spans="1:8" ht="12.6" customHeight="1" x14ac:dyDescent="0.25">
      <c r="A96" s="139" t="s">
        <v>260</v>
      </c>
      <c r="B96" s="320">
        <v>4797</v>
      </c>
      <c r="C96" s="320">
        <v>2292</v>
      </c>
      <c r="D96" s="320">
        <v>2505</v>
      </c>
      <c r="E96" s="320"/>
      <c r="F96" s="322">
        <v>7065</v>
      </c>
      <c r="G96" s="324">
        <v>3495</v>
      </c>
      <c r="H96" s="325">
        <v>3570</v>
      </c>
    </row>
    <row r="97" spans="1:8" ht="12.6" customHeight="1" x14ac:dyDescent="0.25">
      <c r="A97" s="139" t="s">
        <v>261</v>
      </c>
      <c r="B97" s="320">
        <v>5926</v>
      </c>
      <c r="C97" s="320">
        <v>2978</v>
      </c>
      <c r="D97" s="320">
        <v>2948</v>
      </c>
      <c r="E97" s="320"/>
      <c r="F97" s="322">
        <v>7288</v>
      </c>
      <c r="G97" s="324">
        <v>3450</v>
      </c>
      <c r="H97" s="325">
        <v>3838</v>
      </c>
    </row>
    <row r="98" spans="1:8" ht="12.6" customHeight="1" x14ac:dyDescent="0.25">
      <c r="A98" s="139" t="s">
        <v>262</v>
      </c>
      <c r="B98" s="320">
        <v>5623</v>
      </c>
      <c r="C98" s="320">
        <v>2655</v>
      </c>
      <c r="D98" s="320">
        <v>2968</v>
      </c>
      <c r="E98" s="320"/>
      <c r="F98" s="322">
        <v>7012</v>
      </c>
      <c r="G98" s="324">
        <v>3400</v>
      </c>
      <c r="H98" s="325">
        <v>3612</v>
      </c>
    </row>
    <row r="99" spans="1:8" ht="12.6" customHeight="1" x14ac:dyDescent="0.25">
      <c r="A99" s="139" t="s">
        <v>263</v>
      </c>
      <c r="B99" s="320">
        <v>3717</v>
      </c>
      <c r="C99" s="320">
        <v>1759</v>
      </c>
      <c r="D99" s="320">
        <v>1958</v>
      </c>
      <c r="E99" s="320"/>
      <c r="F99" s="322">
        <v>6482</v>
      </c>
      <c r="G99" s="324">
        <v>3157</v>
      </c>
      <c r="H99" s="325">
        <v>3325</v>
      </c>
    </row>
    <row r="100" spans="1:8" ht="12.6" customHeight="1" x14ac:dyDescent="0.25">
      <c r="A100" s="138" t="s">
        <v>295</v>
      </c>
      <c r="B100" s="321">
        <f>SUM(B101:B105)</f>
        <v>24248</v>
      </c>
      <c r="C100" s="321">
        <f>SUM(C101:C105)</f>
        <v>11683</v>
      </c>
      <c r="D100" s="321">
        <f>SUM(D101:D105)</f>
        <v>12565</v>
      </c>
      <c r="E100" s="321"/>
      <c r="F100" s="321">
        <f>SUM(F101:F105)</f>
        <v>29278</v>
      </c>
      <c r="G100" s="321">
        <f>SUM(G101:G105)</f>
        <v>13967</v>
      </c>
      <c r="H100" s="321">
        <f>SUM(H101:H105)</f>
        <v>15311</v>
      </c>
    </row>
    <row r="101" spans="1:8" ht="12.6" customHeight="1" x14ac:dyDescent="0.25">
      <c r="A101" s="139" t="s">
        <v>264</v>
      </c>
      <c r="B101" s="320">
        <v>8344</v>
      </c>
      <c r="C101" s="320">
        <v>3831</v>
      </c>
      <c r="D101" s="320">
        <v>4513</v>
      </c>
      <c r="E101" s="320"/>
      <c r="F101" s="322">
        <v>6489</v>
      </c>
      <c r="G101" s="324">
        <v>3177</v>
      </c>
      <c r="H101" s="325">
        <v>3312</v>
      </c>
    </row>
    <row r="102" spans="1:8" ht="12.6" customHeight="1" x14ac:dyDescent="0.25">
      <c r="A102" s="139" t="s">
        <v>265</v>
      </c>
      <c r="B102" s="320">
        <v>3257</v>
      </c>
      <c r="C102" s="320">
        <v>1618</v>
      </c>
      <c r="D102" s="320">
        <v>1639</v>
      </c>
      <c r="E102" s="320"/>
      <c r="F102" s="322">
        <v>6101</v>
      </c>
      <c r="G102" s="324">
        <v>2926</v>
      </c>
      <c r="H102" s="325">
        <v>3175</v>
      </c>
    </row>
    <row r="103" spans="1:8" ht="12.6" customHeight="1" x14ac:dyDescent="0.25">
      <c r="A103" s="139" t="s">
        <v>266</v>
      </c>
      <c r="B103" s="320">
        <v>5057</v>
      </c>
      <c r="C103" s="320">
        <v>2491</v>
      </c>
      <c r="D103" s="320">
        <v>2566</v>
      </c>
      <c r="E103" s="320"/>
      <c r="F103" s="322">
        <v>6013</v>
      </c>
      <c r="G103" s="324">
        <v>2846</v>
      </c>
      <c r="H103" s="325">
        <v>3167</v>
      </c>
    </row>
    <row r="104" spans="1:8" ht="12.6" customHeight="1" x14ac:dyDescent="0.25">
      <c r="A104" s="139" t="s">
        <v>267</v>
      </c>
      <c r="B104" s="320">
        <v>3898</v>
      </c>
      <c r="C104" s="320">
        <v>1918</v>
      </c>
      <c r="D104" s="320">
        <v>1980</v>
      </c>
      <c r="E104" s="320"/>
      <c r="F104" s="322">
        <v>5467</v>
      </c>
      <c r="G104" s="324">
        <v>2572</v>
      </c>
      <c r="H104" s="325">
        <v>2895</v>
      </c>
    </row>
    <row r="105" spans="1:8" ht="12.6" customHeight="1" x14ac:dyDescent="0.25">
      <c r="A105" s="139" t="s">
        <v>268</v>
      </c>
      <c r="B105" s="320">
        <v>3692</v>
      </c>
      <c r="C105" s="320">
        <v>1825</v>
      </c>
      <c r="D105" s="320">
        <v>1867</v>
      </c>
      <c r="E105" s="320"/>
      <c r="F105" s="322">
        <v>5208</v>
      </c>
      <c r="G105" s="324">
        <v>2446</v>
      </c>
      <c r="H105" s="325">
        <v>2762</v>
      </c>
    </row>
    <row r="106" spans="1:8" ht="12.6" customHeight="1" x14ac:dyDescent="0.25">
      <c r="A106" s="138" t="s">
        <v>296</v>
      </c>
      <c r="B106" s="321">
        <f>SUM(B107:B111)</f>
        <v>18619</v>
      </c>
      <c r="C106" s="321">
        <f>SUM(C107:C111)</f>
        <v>9202</v>
      </c>
      <c r="D106" s="321">
        <f>SUM(D107:D111)</f>
        <v>9417</v>
      </c>
      <c r="E106" s="321"/>
      <c r="F106" s="321">
        <f>SUM(F107:F111)</f>
        <v>20337</v>
      </c>
      <c r="G106" s="321">
        <f>SUM(G107:G111)</f>
        <v>9300</v>
      </c>
      <c r="H106" s="321">
        <f>SUM(H107:H111)</f>
        <v>11037</v>
      </c>
    </row>
    <row r="107" spans="1:8" ht="12.6" customHeight="1" x14ac:dyDescent="0.25">
      <c r="A107" s="139" t="s">
        <v>269</v>
      </c>
      <c r="B107" s="320">
        <v>5621</v>
      </c>
      <c r="C107" s="320">
        <v>2730</v>
      </c>
      <c r="D107" s="320">
        <v>2891</v>
      </c>
      <c r="E107" s="320"/>
      <c r="F107" s="322">
        <v>4924</v>
      </c>
      <c r="G107" s="324">
        <v>2263</v>
      </c>
      <c r="H107" s="325">
        <v>2661</v>
      </c>
    </row>
    <row r="108" spans="1:8" ht="12.6" customHeight="1" x14ac:dyDescent="0.25">
      <c r="A108" s="139" t="s">
        <v>270</v>
      </c>
      <c r="B108" s="320">
        <v>3294</v>
      </c>
      <c r="C108" s="320">
        <v>1600</v>
      </c>
      <c r="D108" s="320">
        <v>1694</v>
      </c>
      <c r="E108" s="320"/>
      <c r="F108" s="322">
        <v>3917</v>
      </c>
      <c r="G108" s="324">
        <v>1772</v>
      </c>
      <c r="H108" s="325">
        <v>2145</v>
      </c>
    </row>
    <row r="109" spans="1:8" ht="12.6" customHeight="1" x14ac:dyDescent="0.25">
      <c r="A109" s="139" t="s">
        <v>271</v>
      </c>
      <c r="B109" s="320">
        <v>3362</v>
      </c>
      <c r="C109" s="320">
        <v>1718</v>
      </c>
      <c r="D109" s="320">
        <v>1644</v>
      </c>
      <c r="E109" s="320"/>
      <c r="F109" s="322">
        <v>4160</v>
      </c>
      <c r="G109" s="324">
        <v>1847</v>
      </c>
      <c r="H109" s="325">
        <v>2313</v>
      </c>
    </row>
    <row r="110" spans="1:8" ht="12.6" customHeight="1" x14ac:dyDescent="0.25">
      <c r="A110" s="139" t="s">
        <v>272</v>
      </c>
      <c r="B110" s="320">
        <v>4215</v>
      </c>
      <c r="C110" s="320">
        <v>2102</v>
      </c>
      <c r="D110" s="320">
        <v>2113</v>
      </c>
      <c r="E110" s="320"/>
      <c r="F110" s="322">
        <v>3724</v>
      </c>
      <c r="G110" s="324">
        <v>1721</v>
      </c>
      <c r="H110" s="325">
        <v>2003</v>
      </c>
    </row>
    <row r="111" spans="1:8" ht="12.6" customHeight="1" x14ac:dyDescent="0.25">
      <c r="A111" s="139" t="s">
        <v>273</v>
      </c>
      <c r="B111" s="320">
        <v>2127</v>
      </c>
      <c r="C111" s="320">
        <v>1052</v>
      </c>
      <c r="D111" s="320">
        <v>1075</v>
      </c>
      <c r="E111" s="320"/>
      <c r="F111" s="322">
        <v>3612</v>
      </c>
      <c r="G111" s="324">
        <v>1697</v>
      </c>
      <c r="H111" s="325">
        <v>1915</v>
      </c>
    </row>
    <row r="112" spans="1:8" ht="12.6" customHeight="1" x14ac:dyDescent="0.25">
      <c r="A112" s="138" t="s">
        <v>294</v>
      </c>
      <c r="B112" s="321">
        <f>SUM(B123:B139)+B113+B114</f>
        <v>20830</v>
      </c>
      <c r="C112" s="321">
        <f>SUM(C123:C139)+C113+C114</f>
        <v>9700</v>
      </c>
      <c r="D112" s="321">
        <f>SUM(D123:D139)+D113+D114</f>
        <v>11130</v>
      </c>
      <c r="E112" s="321"/>
      <c r="F112" s="321">
        <f>SUM(F123:F139)+F113+F114</f>
        <v>24431</v>
      </c>
      <c r="G112" s="321">
        <f>SUM(G123:G139)+G113+G114</f>
        <v>11142</v>
      </c>
      <c r="H112" s="321">
        <f>SUM(H123:H139)+H113+H114</f>
        <v>13289</v>
      </c>
    </row>
    <row r="113" spans="1:12" ht="12.6" customHeight="1" x14ac:dyDescent="0.25">
      <c r="A113" s="139" t="s">
        <v>274</v>
      </c>
      <c r="B113" s="320">
        <v>4739</v>
      </c>
      <c r="C113" s="320">
        <v>2062</v>
      </c>
      <c r="D113" s="320">
        <v>2677</v>
      </c>
      <c r="E113" s="320"/>
      <c r="F113" s="322">
        <v>3160</v>
      </c>
      <c r="G113" s="324">
        <v>1432</v>
      </c>
      <c r="H113" s="325">
        <v>1728</v>
      </c>
    </row>
    <row r="114" spans="1:12" ht="12.6" customHeight="1" x14ac:dyDescent="0.25">
      <c r="A114" s="139" t="s">
        <v>275</v>
      </c>
      <c r="B114" s="320">
        <v>1357</v>
      </c>
      <c r="C114" s="320">
        <v>685</v>
      </c>
      <c r="D114" s="320">
        <v>672</v>
      </c>
      <c r="E114" s="320"/>
      <c r="F114" s="322">
        <v>3134</v>
      </c>
      <c r="G114" s="324">
        <v>1464</v>
      </c>
      <c r="H114" s="325">
        <v>1670</v>
      </c>
    </row>
    <row r="115" spans="1:12" ht="5.0999999999999996" customHeight="1" x14ac:dyDescent="0.25">
      <c r="A115" s="141"/>
      <c r="B115" s="143"/>
      <c r="C115" s="143"/>
      <c r="D115" s="143"/>
      <c r="E115" s="143"/>
      <c r="F115" s="144"/>
      <c r="G115" s="145"/>
      <c r="H115" s="146"/>
    </row>
    <row r="116" spans="1:12" ht="11.1" customHeight="1" x14ac:dyDescent="0.25">
      <c r="A116" s="129"/>
      <c r="B116" s="128"/>
      <c r="C116" s="128"/>
      <c r="D116" s="128"/>
      <c r="E116" s="128"/>
      <c r="F116" s="130"/>
      <c r="G116" s="551" t="s">
        <v>142</v>
      </c>
      <c r="H116" s="551"/>
    </row>
    <row r="117" spans="1:12" ht="12" customHeight="1" x14ac:dyDescent="0.25">
      <c r="A117" s="150"/>
      <c r="B117" s="128"/>
      <c r="C117" s="128"/>
      <c r="D117" s="128"/>
      <c r="E117" s="128"/>
      <c r="F117" s="179"/>
      <c r="G117" s="180"/>
      <c r="H117" s="180"/>
    </row>
    <row r="118" spans="1:12" s="119" customFormat="1" ht="15" customHeight="1" x14ac:dyDescent="0.2">
      <c r="A118" s="16" t="str">
        <f>A1</f>
        <v>3.6  PUNO: POBLACIÓN CENSADA POR  SEXO, SEGÚN EDADES SIMPLES, 2007 Y 2017</v>
      </c>
      <c r="B118" s="178"/>
      <c r="C118" s="178"/>
      <c r="D118" s="178"/>
      <c r="E118" s="178"/>
      <c r="F118" s="178"/>
      <c r="G118" s="178"/>
      <c r="H118" s="178"/>
    </row>
    <row r="119" spans="1:12" s="119" customFormat="1" ht="9" customHeight="1" x14ac:dyDescent="0.2">
      <c r="A119" s="148"/>
      <c r="B119" s="148"/>
      <c r="C119" s="148"/>
      <c r="D119" s="148"/>
      <c r="E119" s="148"/>
      <c r="F119" s="148"/>
      <c r="G119" s="550" t="s">
        <v>578</v>
      </c>
      <c r="H119" s="554"/>
    </row>
    <row r="120" spans="1:12" s="120" customFormat="1" ht="18" customHeight="1" x14ac:dyDescent="0.2">
      <c r="A120" s="555" t="s">
        <v>320</v>
      </c>
      <c r="B120" s="557">
        <v>2007</v>
      </c>
      <c r="C120" s="557"/>
      <c r="D120" s="557"/>
      <c r="E120" s="226"/>
      <c r="F120" s="557">
        <v>2017</v>
      </c>
      <c r="G120" s="557"/>
      <c r="H120" s="557"/>
    </row>
    <row r="121" spans="1:12" s="120" customFormat="1" ht="18" customHeight="1" x14ac:dyDescent="0.2">
      <c r="A121" s="556"/>
      <c r="B121" s="224" t="s">
        <v>4</v>
      </c>
      <c r="C121" s="149" t="s">
        <v>178</v>
      </c>
      <c r="D121" s="149" t="s">
        <v>179</v>
      </c>
      <c r="E121" s="149"/>
      <c r="F121" s="224" t="s">
        <v>4</v>
      </c>
      <c r="G121" s="149" t="s">
        <v>178</v>
      </c>
      <c r="H121" s="149" t="s">
        <v>179</v>
      </c>
    </row>
    <row r="122" spans="1:12" s="122" customFormat="1" ht="5.0999999999999996" customHeight="1" x14ac:dyDescent="0.2">
      <c r="A122" s="137"/>
      <c r="F122" s="123"/>
      <c r="G122" s="121"/>
      <c r="H122" s="121"/>
    </row>
    <row r="123" spans="1:12" ht="12" customHeight="1" x14ac:dyDescent="0.25">
      <c r="A123" s="139" t="s">
        <v>276</v>
      </c>
      <c r="B123" s="329">
        <v>1805</v>
      </c>
      <c r="C123" s="329">
        <v>872</v>
      </c>
      <c r="D123" s="329">
        <v>933</v>
      </c>
      <c r="E123" s="329"/>
      <c r="F123" s="330">
        <v>3077</v>
      </c>
      <c r="G123" s="331">
        <v>1427</v>
      </c>
      <c r="H123" s="332">
        <v>1650</v>
      </c>
      <c r="I123" s="181">
        <f>+H123/$H$6</f>
        <v>2.7763101660065199E-3</v>
      </c>
      <c r="J123" s="181">
        <f>SUM(I123:I139)</f>
        <v>1.66427174860427E-2</v>
      </c>
      <c r="K123" s="181">
        <f>+D123/$D$6</f>
        <v>1.4690391728034099E-3</v>
      </c>
    </row>
    <row r="124" spans="1:12" ht="12" customHeight="1" x14ac:dyDescent="0.25">
      <c r="A124" s="139" t="s">
        <v>277</v>
      </c>
      <c r="B124" s="329">
        <v>1277</v>
      </c>
      <c r="C124" s="329">
        <v>620</v>
      </c>
      <c r="D124" s="329">
        <v>657</v>
      </c>
      <c r="E124" s="329"/>
      <c r="F124" s="330">
        <v>2697</v>
      </c>
      <c r="G124" s="331">
        <v>1234</v>
      </c>
      <c r="H124" s="332">
        <v>1463</v>
      </c>
      <c r="I124" s="181">
        <f>+H124/$H$6</f>
        <v>2.4616616805257798E-3</v>
      </c>
      <c r="J124" s="372"/>
      <c r="K124" s="372"/>
      <c r="L124" s="373"/>
    </row>
    <row r="125" spans="1:12" ht="12" customHeight="1" x14ac:dyDescent="0.25">
      <c r="A125" s="139" t="s">
        <v>278</v>
      </c>
      <c r="B125" s="329">
        <v>1220</v>
      </c>
      <c r="C125" s="329">
        <v>593</v>
      </c>
      <c r="D125" s="329">
        <v>627</v>
      </c>
      <c r="E125" s="329"/>
      <c r="F125" s="330">
        <v>2213</v>
      </c>
      <c r="G125" s="331">
        <v>1041</v>
      </c>
      <c r="H125" s="332">
        <v>1172</v>
      </c>
      <c r="I125" s="181">
        <f t="shared" ref="I125:I139" si="0">+H125/$H$6</f>
        <v>1.9720215239755401E-3</v>
      </c>
      <c r="J125" s="372"/>
      <c r="K125" s="372"/>
      <c r="L125" s="373"/>
    </row>
    <row r="126" spans="1:12" ht="12" customHeight="1" x14ac:dyDescent="0.25">
      <c r="A126" s="139" t="s">
        <v>279</v>
      </c>
      <c r="B126" s="329">
        <v>2131</v>
      </c>
      <c r="C126" s="329">
        <v>967</v>
      </c>
      <c r="D126" s="329">
        <v>1164</v>
      </c>
      <c r="E126" s="329"/>
      <c r="F126" s="330">
        <v>2081</v>
      </c>
      <c r="G126" s="331">
        <v>953</v>
      </c>
      <c r="H126" s="332">
        <v>1128</v>
      </c>
      <c r="I126" s="181">
        <f t="shared" si="0"/>
        <v>1.89798658621537E-3</v>
      </c>
      <c r="J126" s="372"/>
      <c r="K126" s="372"/>
      <c r="L126" s="373"/>
    </row>
    <row r="127" spans="1:12" ht="12" customHeight="1" x14ac:dyDescent="0.25">
      <c r="A127" s="139" t="s">
        <v>280</v>
      </c>
      <c r="B127" s="329">
        <v>1106</v>
      </c>
      <c r="C127" s="329">
        <v>583</v>
      </c>
      <c r="D127" s="329">
        <v>523</v>
      </c>
      <c r="E127" s="329"/>
      <c r="F127" s="330">
        <v>1786</v>
      </c>
      <c r="G127" s="331">
        <v>842</v>
      </c>
      <c r="H127" s="332">
        <v>944</v>
      </c>
      <c r="I127" s="181">
        <f t="shared" si="0"/>
        <v>1.5883859374000899E-3</v>
      </c>
      <c r="J127"/>
      <c r="K127"/>
      <c r="L127" s="373"/>
    </row>
    <row r="128" spans="1:12" ht="12" customHeight="1" x14ac:dyDescent="0.25">
      <c r="A128" s="139" t="s">
        <v>281</v>
      </c>
      <c r="B128" s="329">
        <v>1240</v>
      </c>
      <c r="C128" s="329">
        <v>640</v>
      </c>
      <c r="D128" s="329">
        <v>600</v>
      </c>
      <c r="E128" s="329"/>
      <c r="F128" s="330">
        <v>1663</v>
      </c>
      <c r="G128" s="331">
        <v>735</v>
      </c>
      <c r="H128" s="332">
        <v>928</v>
      </c>
      <c r="I128" s="181">
        <f t="shared" si="0"/>
        <v>1.5614641418509401E-3</v>
      </c>
      <c r="J128" s="372"/>
      <c r="K128" s="372"/>
      <c r="L128" s="373"/>
    </row>
    <row r="129" spans="1:20" ht="12" customHeight="1" x14ac:dyDescent="0.25">
      <c r="A129" s="139" t="s">
        <v>282</v>
      </c>
      <c r="B129" s="329">
        <v>884</v>
      </c>
      <c r="C129" s="329">
        <v>443</v>
      </c>
      <c r="D129" s="329">
        <v>441</v>
      </c>
      <c r="E129" s="329"/>
      <c r="F129" s="330">
        <v>962</v>
      </c>
      <c r="G129" s="331">
        <v>397</v>
      </c>
      <c r="H129" s="332">
        <v>565</v>
      </c>
      <c r="I129" s="181">
        <f t="shared" si="0"/>
        <v>9.5067590532950602E-4</v>
      </c>
      <c r="J129" s="372"/>
      <c r="K129" s="372"/>
      <c r="L129" s="373"/>
    </row>
    <row r="130" spans="1:20" ht="12" customHeight="1" x14ac:dyDescent="0.25">
      <c r="A130" s="139" t="s">
        <v>283</v>
      </c>
      <c r="B130" s="329">
        <v>738</v>
      </c>
      <c r="C130" s="329">
        <v>365</v>
      </c>
      <c r="D130" s="329">
        <v>373</v>
      </c>
      <c r="E130" s="329"/>
      <c r="F130" s="330">
        <v>871</v>
      </c>
      <c r="G130" s="331">
        <v>385</v>
      </c>
      <c r="H130" s="332">
        <v>486</v>
      </c>
      <c r="I130" s="181">
        <f t="shared" si="0"/>
        <v>8.1774953980555702E-4</v>
      </c>
      <c r="J130" s="372"/>
      <c r="K130" s="372"/>
      <c r="L130" s="373"/>
    </row>
    <row r="131" spans="1:20" ht="12" customHeight="1" x14ac:dyDescent="0.25">
      <c r="A131" s="139" t="s">
        <v>284</v>
      </c>
      <c r="B131" s="329">
        <v>1180</v>
      </c>
      <c r="C131" s="329">
        <v>495</v>
      </c>
      <c r="D131" s="329">
        <v>685</v>
      </c>
      <c r="E131" s="329"/>
      <c r="F131" s="330">
        <v>640</v>
      </c>
      <c r="G131" s="331">
        <v>286</v>
      </c>
      <c r="H131" s="332">
        <v>354</v>
      </c>
      <c r="I131" s="181">
        <f t="shared" si="0"/>
        <v>5.9564472652503598E-4</v>
      </c>
      <c r="J131" s="181"/>
      <c r="K131" s="181">
        <f t="shared" ref="K131:K139" si="1">+D131/$D$6</f>
        <v>1.0785550196895301E-3</v>
      </c>
    </row>
    <row r="132" spans="1:20" ht="12" customHeight="1" x14ac:dyDescent="0.25">
      <c r="A132" s="139" t="s">
        <v>285</v>
      </c>
      <c r="B132" s="329">
        <v>196</v>
      </c>
      <c r="C132" s="329">
        <v>97</v>
      </c>
      <c r="D132" s="329">
        <v>99</v>
      </c>
      <c r="E132" s="329"/>
      <c r="F132" s="330">
        <v>493</v>
      </c>
      <c r="G132" s="331">
        <v>223</v>
      </c>
      <c r="H132" s="332">
        <v>270</v>
      </c>
      <c r="I132" s="181">
        <f t="shared" si="0"/>
        <v>4.5430529989197601E-4</v>
      </c>
      <c r="J132" s="181"/>
      <c r="K132" s="181">
        <f t="shared" si="1"/>
        <v>1.5587875467045799E-4</v>
      </c>
    </row>
    <row r="133" spans="1:20" ht="12" customHeight="1" x14ac:dyDescent="0.25">
      <c r="A133" s="139" t="s">
        <v>286</v>
      </c>
      <c r="B133" s="329">
        <v>297</v>
      </c>
      <c r="C133" s="329">
        <v>130</v>
      </c>
      <c r="D133" s="329">
        <v>167</v>
      </c>
      <c r="E133" s="329"/>
      <c r="F133" s="330">
        <v>408</v>
      </c>
      <c r="G133" s="331">
        <v>173</v>
      </c>
      <c r="H133" s="332">
        <v>235</v>
      </c>
      <c r="I133" s="181">
        <f t="shared" si="0"/>
        <v>3.9541387212820202E-4</v>
      </c>
      <c r="J133" s="181"/>
      <c r="K133" s="181">
        <f t="shared" si="1"/>
        <v>2.62946990201682E-4</v>
      </c>
    </row>
    <row r="134" spans="1:20" ht="12" customHeight="1" x14ac:dyDescent="0.25">
      <c r="A134" s="139" t="s">
        <v>287</v>
      </c>
      <c r="B134" s="329">
        <v>186</v>
      </c>
      <c r="C134" s="329">
        <v>87</v>
      </c>
      <c r="D134" s="329">
        <v>99</v>
      </c>
      <c r="E134" s="329"/>
      <c r="F134" s="330">
        <v>332</v>
      </c>
      <c r="G134" s="331">
        <v>145</v>
      </c>
      <c r="H134" s="332">
        <v>187</v>
      </c>
      <c r="I134" s="181">
        <f t="shared" si="0"/>
        <v>3.14648485480739E-4</v>
      </c>
      <c r="J134" s="181"/>
      <c r="K134" s="181">
        <f t="shared" si="1"/>
        <v>1.5587875467045799E-4</v>
      </c>
    </row>
    <row r="135" spans="1:20" ht="12" customHeight="1" x14ac:dyDescent="0.25">
      <c r="A135" s="139" t="s">
        <v>288</v>
      </c>
      <c r="B135" s="329">
        <v>138</v>
      </c>
      <c r="C135" s="329">
        <v>66</v>
      </c>
      <c r="D135" s="329">
        <v>72</v>
      </c>
      <c r="E135" s="329"/>
      <c r="F135" s="330">
        <v>249</v>
      </c>
      <c r="G135" s="331">
        <v>110</v>
      </c>
      <c r="H135" s="332">
        <v>139</v>
      </c>
      <c r="I135" s="181">
        <f t="shared" si="0"/>
        <v>2.3388309883327701E-4</v>
      </c>
      <c r="J135" s="181"/>
      <c r="K135" s="181">
        <f t="shared" si="1"/>
        <v>1.1336636703306E-4</v>
      </c>
    </row>
    <row r="136" spans="1:20" ht="12" customHeight="1" x14ac:dyDescent="0.25">
      <c r="A136" s="139" t="s">
        <v>289</v>
      </c>
      <c r="B136" s="329">
        <v>448</v>
      </c>
      <c r="C136" s="329">
        <v>216</v>
      </c>
      <c r="D136" s="329">
        <v>232</v>
      </c>
      <c r="E136" s="329"/>
      <c r="F136" s="330">
        <v>180</v>
      </c>
      <c r="G136" s="331">
        <v>87</v>
      </c>
      <c r="H136" s="332">
        <v>93</v>
      </c>
      <c r="I136" s="181">
        <f t="shared" si="0"/>
        <v>1.5648293662945899E-4</v>
      </c>
      <c r="J136" s="181"/>
      <c r="K136" s="181">
        <f t="shared" si="1"/>
        <v>3.6529162710652801E-4</v>
      </c>
      <c r="L136" s="181"/>
      <c r="M136" s="181"/>
      <c r="N136" s="181"/>
      <c r="O136" s="181"/>
      <c r="P136" s="181"/>
      <c r="Q136" s="181"/>
      <c r="R136" s="181"/>
      <c r="S136" s="181"/>
    </row>
    <row r="137" spans="1:20" ht="12" customHeight="1" x14ac:dyDescent="0.25">
      <c r="A137" s="139" t="s">
        <v>290</v>
      </c>
      <c r="B137" s="329">
        <v>172</v>
      </c>
      <c r="C137" s="329">
        <v>78</v>
      </c>
      <c r="D137" s="329">
        <v>94</v>
      </c>
      <c r="E137" s="329"/>
      <c r="F137" s="330">
        <v>164</v>
      </c>
      <c r="G137" s="331">
        <v>78</v>
      </c>
      <c r="H137" s="332">
        <v>86</v>
      </c>
      <c r="I137" s="181">
        <f t="shared" si="0"/>
        <v>1.44704651076704E-4</v>
      </c>
      <c r="J137" s="181"/>
      <c r="K137" s="181">
        <f t="shared" si="1"/>
        <v>1.48006090293162E-4</v>
      </c>
      <c r="L137" s="181"/>
      <c r="M137" s="181"/>
      <c r="N137" s="181"/>
      <c r="O137" s="181"/>
      <c r="P137" s="181"/>
      <c r="Q137" s="181"/>
      <c r="R137" s="181"/>
      <c r="S137" s="181"/>
    </row>
    <row r="138" spans="1:20" ht="12" customHeight="1" x14ac:dyDescent="0.25">
      <c r="A138" s="139" t="s">
        <v>291</v>
      </c>
      <c r="B138" s="329">
        <v>182</v>
      </c>
      <c r="C138" s="329">
        <v>89</v>
      </c>
      <c r="D138" s="329">
        <v>93</v>
      </c>
      <c r="E138" s="329"/>
      <c r="F138" s="330">
        <v>117</v>
      </c>
      <c r="G138" s="331">
        <v>48</v>
      </c>
      <c r="H138" s="332">
        <v>69</v>
      </c>
      <c r="I138" s="181">
        <f t="shared" si="0"/>
        <v>1.16100243305727E-4</v>
      </c>
      <c r="J138" s="181"/>
      <c r="K138" s="181">
        <f t="shared" si="1"/>
        <v>1.4643155741770299E-4</v>
      </c>
      <c r="L138" s="181"/>
      <c r="M138" s="181"/>
      <c r="N138" s="181"/>
      <c r="O138" s="181"/>
      <c r="P138" s="181"/>
      <c r="Q138" s="181"/>
      <c r="R138" s="181"/>
      <c r="S138" s="181"/>
    </row>
    <row r="139" spans="1:20" ht="12" customHeight="1" x14ac:dyDescent="0.25">
      <c r="A139" s="139" t="s">
        <v>292</v>
      </c>
      <c r="B139" s="329">
        <v>1534</v>
      </c>
      <c r="C139" s="329">
        <v>612</v>
      </c>
      <c r="D139" s="329">
        <v>922</v>
      </c>
      <c r="E139" s="329"/>
      <c r="F139" s="330">
        <v>204</v>
      </c>
      <c r="G139" s="331">
        <v>82</v>
      </c>
      <c r="H139" s="332">
        <v>122</v>
      </c>
      <c r="I139" s="181">
        <f t="shared" si="0"/>
        <v>2.052786910623E-4</v>
      </c>
      <c r="J139" s="181"/>
      <c r="K139" s="181">
        <f t="shared" si="1"/>
        <v>1.4517193111733601E-3</v>
      </c>
      <c r="L139" s="181"/>
      <c r="M139" s="181"/>
      <c r="N139" s="181"/>
      <c r="O139" s="181"/>
      <c r="P139" s="181"/>
      <c r="Q139" s="181"/>
      <c r="R139" s="181"/>
      <c r="S139" s="181"/>
    </row>
    <row r="140" spans="1:20" ht="5.0999999999999996" customHeight="1" x14ac:dyDescent="0.25">
      <c r="A140" s="141"/>
      <c r="B140" s="143"/>
      <c r="C140" s="143"/>
      <c r="D140" s="143"/>
      <c r="E140" s="143"/>
      <c r="F140" s="144"/>
      <c r="G140" s="145"/>
      <c r="H140" s="146"/>
      <c r="K140" s="181"/>
      <c r="L140" s="181"/>
      <c r="M140" s="181"/>
      <c r="N140" s="181"/>
      <c r="O140" s="181"/>
      <c r="P140" s="181"/>
      <c r="Q140" s="181"/>
      <c r="R140" s="181"/>
      <c r="S140" s="181"/>
    </row>
    <row r="141" spans="1:20" ht="11.1" customHeight="1" x14ac:dyDescent="0.15">
      <c r="A141" s="558" t="s">
        <v>563</v>
      </c>
      <c r="B141" s="558"/>
      <c r="C141" s="558"/>
      <c r="D141" s="558"/>
      <c r="E141" s="558"/>
      <c r="F141" s="558"/>
      <c r="G141" s="558"/>
      <c r="H141" s="558"/>
      <c r="K141" s="181"/>
      <c r="L141" s="181"/>
      <c r="M141" s="181"/>
      <c r="N141" s="181"/>
      <c r="O141" s="181"/>
      <c r="P141" s="181"/>
      <c r="Q141" s="181"/>
      <c r="R141" s="181"/>
      <c r="S141" s="181"/>
    </row>
    <row r="142" spans="1:20" ht="15.75" customHeight="1" x14ac:dyDescent="0.25">
      <c r="A142" s="129"/>
      <c r="B142" s="128"/>
      <c r="C142" s="128"/>
      <c r="D142" s="128"/>
      <c r="E142" s="128"/>
      <c r="F142" s="130"/>
      <c r="G142" s="131"/>
      <c r="H142" s="132"/>
      <c r="K142" s="181"/>
      <c r="L142" s="181"/>
      <c r="M142" s="181"/>
      <c r="N142" s="181"/>
      <c r="O142" s="181"/>
      <c r="P142" s="181"/>
      <c r="Q142" s="181"/>
      <c r="R142" s="181"/>
      <c r="S142" s="181"/>
    </row>
    <row r="143" spans="1:20" ht="12" customHeight="1" x14ac:dyDescent="0.15">
      <c r="K143" s="181"/>
      <c r="L143" s="181"/>
      <c r="M143" s="181"/>
      <c r="N143" s="181"/>
      <c r="O143" s="181"/>
      <c r="P143" s="181"/>
      <c r="Q143" s="181"/>
      <c r="R143" s="181"/>
      <c r="S143" s="181"/>
    </row>
    <row r="144" spans="1:20" ht="12" customHeight="1" x14ac:dyDescent="0.25">
      <c r="K144" s="552" t="s">
        <v>138</v>
      </c>
      <c r="L144" s="552" t="s">
        <v>7</v>
      </c>
      <c r="M144" s="552"/>
      <c r="N144" s="552"/>
      <c r="O144" s="420"/>
      <c r="P144" s="553" t="s">
        <v>138</v>
      </c>
      <c r="Q144" s="553" t="s">
        <v>297</v>
      </c>
      <c r="R144" s="553"/>
      <c r="S144" s="181"/>
      <c r="T144" s="389"/>
    </row>
    <row r="145" spans="6:20" ht="12" customHeight="1" x14ac:dyDescent="0.25">
      <c r="F145" s="134"/>
      <c r="G145" s="135"/>
      <c r="H145" s="136"/>
      <c r="K145" s="552"/>
      <c r="L145" s="421" t="s">
        <v>4</v>
      </c>
      <c r="M145" s="421" t="s">
        <v>298</v>
      </c>
      <c r="N145" s="421" t="s">
        <v>179</v>
      </c>
      <c r="O145" s="422"/>
      <c r="P145" s="553"/>
      <c r="Q145" s="423" t="s">
        <v>298</v>
      </c>
      <c r="R145" s="423" t="s">
        <v>179</v>
      </c>
      <c r="S145" s="181"/>
      <c r="T145" s="389"/>
    </row>
    <row r="146" spans="6:20" ht="13.5" x14ac:dyDescent="0.25">
      <c r="K146" s="424" t="s">
        <v>4</v>
      </c>
      <c r="L146" s="425">
        <f>SUM(L147:L163)</f>
        <v>1172697</v>
      </c>
      <c r="M146" s="425">
        <f>SUM(M147:M166)</f>
        <v>578383</v>
      </c>
      <c r="N146" s="425">
        <f>SUM(N147:N166)</f>
        <v>594314</v>
      </c>
      <c r="O146" s="426"/>
      <c r="P146" s="427"/>
      <c r="Q146" s="428"/>
      <c r="R146" s="428"/>
      <c r="S146" s="181"/>
      <c r="T146" s="389"/>
    </row>
    <row r="147" spans="6:20" ht="13.5" x14ac:dyDescent="0.25">
      <c r="K147" s="424" t="s">
        <v>299</v>
      </c>
      <c r="L147" s="429">
        <f>+M147+N147</f>
        <v>89662</v>
      </c>
      <c r="M147" s="425">
        <f>+G8+G9</f>
        <v>45359</v>
      </c>
      <c r="N147" s="425">
        <f>+H8+H9</f>
        <v>44303</v>
      </c>
      <c r="O147" s="430"/>
      <c r="P147" s="427" t="s">
        <v>299</v>
      </c>
      <c r="Q147" s="431">
        <f>-(M147/$L$146*100)</f>
        <v>-3.9</v>
      </c>
      <c r="R147" s="428">
        <f t="shared" ref="R147:R163" si="2">+N147/$L$146*100</f>
        <v>3.8</v>
      </c>
      <c r="S147" s="181"/>
      <c r="T147" s="389"/>
    </row>
    <row r="148" spans="6:20" ht="13.5" x14ac:dyDescent="0.25">
      <c r="K148" s="432" t="s">
        <v>300</v>
      </c>
      <c r="L148" s="429">
        <f t="shared" ref="L148:L163" si="3">+M148+N148</f>
        <v>97800</v>
      </c>
      <c r="M148" s="429">
        <v>50291</v>
      </c>
      <c r="N148" s="429">
        <v>47509</v>
      </c>
      <c r="O148" s="430"/>
      <c r="P148" s="433" t="s">
        <v>300</v>
      </c>
      <c r="Q148" s="431">
        <f t="shared" ref="Q148:Q163" si="4">-(M148/$L$146*100)</f>
        <v>-4.3</v>
      </c>
      <c r="R148" s="428">
        <f t="shared" si="2"/>
        <v>4.0999999999999996</v>
      </c>
      <c r="S148" s="181"/>
      <c r="T148" s="389"/>
    </row>
    <row r="149" spans="6:20" ht="13.5" x14ac:dyDescent="0.25">
      <c r="K149" s="434" t="s">
        <v>301</v>
      </c>
      <c r="L149" s="429">
        <f t="shared" si="3"/>
        <v>104816</v>
      </c>
      <c r="M149" s="429">
        <v>53206</v>
      </c>
      <c r="N149" s="429">
        <v>51610</v>
      </c>
      <c r="O149" s="430"/>
      <c r="P149" s="435" t="s">
        <v>301</v>
      </c>
      <c r="Q149" s="431">
        <f t="shared" si="4"/>
        <v>-4.5</v>
      </c>
      <c r="R149" s="428">
        <f t="shared" si="2"/>
        <v>4.4000000000000004</v>
      </c>
      <c r="S149" s="181"/>
      <c r="T149" s="389"/>
    </row>
    <row r="150" spans="6:20" ht="13.5" x14ac:dyDescent="0.25">
      <c r="K150" s="424" t="s">
        <v>302</v>
      </c>
      <c r="L150" s="429">
        <f t="shared" si="3"/>
        <v>104463</v>
      </c>
      <c r="M150" s="429">
        <v>52100</v>
      </c>
      <c r="N150" s="429">
        <v>52363</v>
      </c>
      <c r="O150" s="430"/>
      <c r="P150" s="427" t="s">
        <v>302</v>
      </c>
      <c r="Q150" s="431">
        <f t="shared" si="4"/>
        <v>-4.4000000000000004</v>
      </c>
      <c r="R150" s="428">
        <f t="shared" si="2"/>
        <v>4.5</v>
      </c>
      <c r="S150" s="181"/>
      <c r="T150" s="389"/>
    </row>
    <row r="151" spans="6:20" ht="13.5" x14ac:dyDescent="0.25">
      <c r="K151" s="424" t="s">
        <v>303</v>
      </c>
      <c r="L151" s="429">
        <f t="shared" si="3"/>
        <v>102337</v>
      </c>
      <c r="M151" s="429">
        <v>50462</v>
      </c>
      <c r="N151" s="429">
        <v>51875</v>
      </c>
      <c r="O151" s="430"/>
      <c r="P151" s="427" t="s">
        <v>303</v>
      </c>
      <c r="Q151" s="431">
        <f t="shared" si="4"/>
        <v>-4.3</v>
      </c>
      <c r="R151" s="428">
        <f t="shared" si="2"/>
        <v>4.4000000000000004</v>
      </c>
      <c r="S151" s="181"/>
      <c r="T151" s="389"/>
    </row>
    <row r="152" spans="6:20" ht="13.5" x14ac:dyDescent="0.25">
      <c r="K152" s="424" t="s">
        <v>304</v>
      </c>
      <c r="L152" s="429">
        <f t="shared" si="3"/>
        <v>94402</v>
      </c>
      <c r="M152" s="429">
        <v>46467</v>
      </c>
      <c r="N152" s="429">
        <v>47935</v>
      </c>
      <c r="O152" s="430"/>
      <c r="P152" s="427" t="s">
        <v>304</v>
      </c>
      <c r="Q152" s="431">
        <f t="shared" si="4"/>
        <v>-4</v>
      </c>
      <c r="R152" s="428">
        <f t="shared" si="2"/>
        <v>4.0999999999999996</v>
      </c>
      <c r="S152" s="181"/>
      <c r="T152" s="389"/>
    </row>
    <row r="153" spans="6:20" ht="13.5" x14ac:dyDescent="0.25">
      <c r="K153" s="424" t="s">
        <v>305</v>
      </c>
      <c r="L153" s="429">
        <f t="shared" si="3"/>
        <v>88465</v>
      </c>
      <c r="M153" s="429">
        <v>43050</v>
      </c>
      <c r="N153" s="429">
        <v>45415</v>
      </c>
      <c r="O153" s="430"/>
      <c r="P153" s="427" t="s">
        <v>305</v>
      </c>
      <c r="Q153" s="431">
        <f t="shared" si="4"/>
        <v>-3.7</v>
      </c>
      <c r="R153" s="428">
        <f t="shared" si="2"/>
        <v>3.9</v>
      </c>
      <c r="S153" s="181"/>
      <c r="T153" s="389"/>
    </row>
    <row r="154" spans="6:20" ht="13.5" x14ac:dyDescent="0.25">
      <c r="K154" s="424" t="s">
        <v>306</v>
      </c>
      <c r="L154" s="429">
        <f t="shared" si="3"/>
        <v>82850</v>
      </c>
      <c r="M154" s="429">
        <v>40351</v>
      </c>
      <c r="N154" s="429">
        <v>42499</v>
      </c>
      <c r="O154" s="430"/>
      <c r="P154" s="427" t="s">
        <v>306</v>
      </c>
      <c r="Q154" s="431">
        <f t="shared" si="4"/>
        <v>-3.4</v>
      </c>
      <c r="R154" s="428">
        <f t="shared" si="2"/>
        <v>3.6</v>
      </c>
      <c r="S154" s="181"/>
      <c r="T154" s="389"/>
    </row>
    <row r="155" spans="6:20" ht="13.5" x14ac:dyDescent="0.25">
      <c r="K155" s="424" t="s">
        <v>307</v>
      </c>
      <c r="L155" s="429">
        <f t="shared" si="3"/>
        <v>77327</v>
      </c>
      <c r="M155" s="429">
        <v>37569</v>
      </c>
      <c r="N155" s="429">
        <v>39758</v>
      </c>
      <c r="O155" s="430"/>
      <c r="P155" s="427" t="s">
        <v>307</v>
      </c>
      <c r="Q155" s="431">
        <f t="shared" si="4"/>
        <v>-3.2</v>
      </c>
      <c r="R155" s="428">
        <f t="shared" si="2"/>
        <v>3.4</v>
      </c>
      <c r="S155" s="181"/>
      <c r="T155" s="389"/>
    </row>
    <row r="156" spans="6:20" ht="13.5" x14ac:dyDescent="0.25">
      <c r="K156" s="424" t="s">
        <v>308</v>
      </c>
      <c r="L156" s="429">
        <f t="shared" si="3"/>
        <v>66987</v>
      </c>
      <c r="M156" s="429">
        <v>32372</v>
      </c>
      <c r="N156" s="429">
        <v>34615</v>
      </c>
      <c r="O156" s="430"/>
      <c r="P156" s="427" t="s">
        <v>308</v>
      </c>
      <c r="Q156" s="431">
        <f t="shared" si="4"/>
        <v>-2.8</v>
      </c>
      <c r="R156" s="428">
        <f t="shared" si="2"/>
        <v>3</v>
      </c>
      <c r="S156" s="181"/>
      <c r="T156" s="389"/>
    </row>
    <row r="157" spans="6:20" ht="13.5" x14ac:dyDescent="0.25">
      <c r="K157" s="424" t="s">
        <v>309</v>
      </c>
      <c r="L157" s="429">
        <f t="shared" si="3"/>
        <v>60954</v>
      </c>
      <c r="M157" s="429">
        <v>29956</v>
      </c>
      <c r="N157" s="429">
        <v>30998</v>
      </c>
      <c r="O157" s="430"/>
      <c r="P157" s="427" t="s">
        <v>309</v>
      </c>
      <c r="Q157" s="431">
        <f t="shared" si="4"/>
        <v>-2.6</v>
      </c>
      <c r="R157" s="428">
        <f t="shared" si="2"/>
        <v>2.6</v>
      </c>
      <c r="S157" s="181"/>
      <c r="T157" s="389"/>
    </row>
    <row r="158" spans="6:20" ht="13.5" x14ac:dyDescent="0.25">
      <c r="K158" s="424" t="s">
        <v>310</v>
      </c>
      <c r="L158" s="429">
        <f t="shared" si="3"/>
        <v>50385</v>
      </c>
      <c r="M158" s="429">
        <v>24639</v>
      </c>
      <c r="N158" s="429">
        <v>25746</v>
      </c>
      <c r="O158" s="430"/>
      <c r="P158" s="427" t="s">
        <v>310</v>
      </c>
      <c r="Q158" s="431">
        <f t="shared" si="4"/>
        <v>-2.1</v>
      </c>
      <c r="R158" s="428">
        <f t="shared" si="2"/>
        <v>2.2000000000000002</v>
      </c>
      <c r="S158" s="181"/>
      <c r="T158" s="389"/>
    </row>
    <row r="159" spans="6:20" ht="13.5" x14ac:dyDescent="0.25">
      <c r="K159" s="424" t="s">
        <v>311</v>
      </c>
      <c r="L159" s="429">
        <f t="shared" si="3"/>
        <v>42711</v>
      </c>
      <c r="M159" s="429">
        <v>20870</v>
      </c>
      <c r="N159" s="429">
        <v>21841</v>
      </c>
      <c r="O159" s="430"/>
      <c r="P159" s="427" t="s">
        <v>311</v>
      </c>
      <c r="Q159" s="431">
        <f t="shared" si="4"/>
        <v>-1.8</v>
      </c>
      <c r="R159" s="428">
        <f t="shared" si="2"/>
        <v>1.9</v>
      </c>
      <c r="S159" s="181"/>
      <c r="T159" s="389"/>
    </row>
    <row r="160" spans="6:20" ht="13.5" x14ac:dyDescent="0.25">
      <c r="K160" s="424" t="s">
        <v>312</v>
      </c>
      <c r="L160" s="429">
        <f t="shared" si="3"/>
        <v>35492</v>
      </c>
      <c r="M160" s="429">
        <v>17282</v>
      </c>
      <c r="N160" s="429">
        <v>18210</v>
      </c>
      <c r="O160" s="430"/>
      <c r="P160" s="427" t="s">
        <v>312</v>
      </c>
      <c r="Q160" s="431">
        <f t="shared" si="4"/>
        <v>-1.5</v>
      </c>
      <c r="R160" s="428">
        <f t="shared" si="2"/>
        <v>1.6</v>
      </c>
      <c r="S160" s="181"/>
      <c r="T160" s="389"/>
    </row>
    <row r="161" spans="11:20" ht="13.5" x14ac:dyDescent="0.25">
      <c r="K161" s="424" t="s">
        <v>313</v>
      </c>
      <c r="L161" s="429">
        <f t="shared" si="3"/>
        <v>29278</v>
      </c>
      <c r="M161" s="429">
        <v>13967</v>
      </c>
      <c r="N161" s="429">
        <v>15311</v>
      </c>
      <c r="O161" s="430"/>
      <c r="P161" s="427" t="s">
        <v>313</v>
      </c>
      <c r="Q161" s="431">
        <f t="shared" si="4"/>
        <v>-1.2</v>
      </c>
      <c r="R161" s="428">
        <f t="shared" si="2"/>
        <v>1.3</v>
      </c>
      <c r="S161" s="181"/>
      <c r="T161" s="389"/>
    </row>
    <row r="162" spans="11:20" ht="13.5" x14ac:dyDescent="0.25">
      <c r="K162" s="424" t="s">
        <v>314</v>
      </c>
      <c r="L162" s="429">
        <f t="shared" si="3"/>
        <v>20337</v>
      </c>
      <c r="M162" s="429">
        <v>9300</v>
      </c>
      <c r="N162" s="429">
        <v>11037</v>
      </c>
      <c r="O162" s="430"/>
      <c r="P162" s="427" t="s">
        <v>314</v>
      </c>
      <c r="Q162" s="431">
        <f t="shared" si="4"/>
        <v>-0.8</v>
      </c>
      <c r="R162" s="428">
        <f t="shared" si="2"/>
        <v>0.9</v>
      </c>
      <c r="S162" s="181"/>
      <c r="T162" s="389"/>
    </row>
    <row r="163" spans="11:20" ht="13.5" x14ac:dyDescent="0.25">
      <c r="K163" s="424" t="s">
        <v>315</v>
      </c>
      <c r="L163" s="429">
        <f t="shared" si="3"/>
        <v>24431</v>
      </c>
      <c r="M163" s="429">
        <v>11142</v>
      </c>
      <c r="N163" s="436">
        <v>13289</v>
      </c>
      <c r="O163" s="430"/>
      <c r="P163" s="427" t="s">
        <v>315</v>
      </c>
      <c r="Q163" s="431">
        <f t="shared" si="4"/>
        <v>-1</v>
      </c>
      <c r="R163" s="428">
        <f t="shared" si="2"/>
        <v>1.1000000000000001</v>
      </c>
      <c r="S163" s="181"/>
      <c r="T163" s="389"/>
    </row>
    <row r="164" spans="11:20" ht="12.75" x14ac:dyDescent="0.2">
      <c r="K164" s="181"/>
      <c r="L164" s="181"/>
      <c r="M164" s="181"/>
      <c r="N164" s="181"/>
      <c r="O164" s="181"/>
      <c r="P164" s="181"/>
      <c r="Q164" s="181"/>
      <c r="R164" s="437"/>
      <c r="S164" s="181"/>
      <c r="T164" s="389"/>
    </row>
    <row r="165" spans="11:20" x14ac:dyDescent="0.15">
      <c r="K165" s="181"/>
      <c r="L165" s="181"/>
      <c r="M165" s="181"/>
      <c r="N165" s="181"/>
      <c r="O165" s="181"/>
      <c r="P165" s="181"/>
      <c r="Q165" s="181"/>
      <c r="R165" s="181"/>
      <c r="S165" s="181"/>
      <c r="T165" s="389"/>
    </row>
    <row r="166" spans="11:20" x14ac:dyDescent="0.15">
      <c r="K166" s="181"/>
      <c r="L166" s="181"/>
      <c r="M166" s="181"/>
      <c r="N166" s="181"/>
      <c r="O166" s="181"/>
      <c r="P166" s="181"/>
      <c r="Q166" s="181"/>
      <c r="R166" s="181"/>
      <c r="S166" s="181"/>
      <c r="T166" s="389"/>
    </row>
    <row r="167" spans="11:20" x14ac:dyDescent="0.15">
      <c r="K167" s="390"/>
      <c r="L167" s="390"/>
      <c r="M167" s="390"/>
      <c r="N167" s="390"/>
      <c r="O167" s="390"/>
      <c r="P167" s="390"/>
      <c r="Q167" s="390"/>
      <c r="R167" s="390"/>
      <c r="S167" s="390"/>
      <c r="T167" s="389"/>
    </row>
    <row r="168" spans="11:20" x14ac:dyDescent="0.15">
      <c r="K168" s="390"/>
      <c r="L168" s="390"/>
      <c r="M168" s="390"/>
      <c r="N168" s="390"/>
      <c r="O168" s="390"/>
      <c r="P168" s="390"/>
      <c r="Q168" s="390"/>
      <c r="R168" s="390"/>
      <c r="S168" s="390"/>
      <c r="T168" s="389"/>
    </row>
    <row r="169" spans="11:20" x14ac:dyDescent="0.15">
      <c r="L169" s="389"/>
      <c r="M169" s="389"/>
      <c r="N169" s="389"/>
      <c r="O169" s="389"/>
      <c r="P169" s="389"/>
      <c r="Q169" s="389"/>
      <c r="R169" s="389"/>
      <c r="S169" s="389"/>
      <c r="T169" s="389"/>
    </row>
    <row r="170" spans="11:20" x14ac:dyDescent="0.15">
      <c r="L170" s="389"/>
      <c r="M170" s="389"/>
      <c r="N170" s="389"/>
      <c r="O170" s="389"/>
      <c r="P170" s="389"/>
      <c r="Q170" s="389"/>
      <c r="R170" s="389"/>
      <c r="S170" s="389"/>
      <c r="T170" s="389"/>
    </row>
    <row r="171" spans="11:20" x14ac:dyDescent="0.15">
      <c r="L171" s="389"/>
      <c r="M171" s="389"/>
      <c r="N171" s="389"/>
      <c r="O171" s="389"/>
      <c r="P171" s="389"/>
      <c r="Q171" s="389"/>
      <c r="R171" s="389"/>
      <c r="S171" s="389"/>
      <c r="T171" s="389"/>
    </row>
    <row r="172" spans="11:20" x14ac:dyDescent="0.15">
      <c r="L172" s="389"/>
      <c r="M172" s="389"/>
      <c r="N172" s="389"/>
      <c r="O172" s="389"/>
      <c r="P172" s="389"/>
      <c r="Q172" s="389"/>
      <c r="R172" s="389"/>
      <c r="S172" s="389"/>
      <c r="T172" s="389"/>
    </row>
    <row r="173" spans="11:20" x14ac:dyDescent="0.15">
      <c r="L173" s="389"/>
      <c r="M173" s="389"/>
      <c r="N173" s="389"/>
      <c r="O173" s="389"/>
      <c r="P173" s="389"/>
      <c r="Q173" s="389"/>
      <c r="R173" s="389"/>
      <c r="S173" s="389"/>
      <c r="T173" s="389"/>
    </row>
    <row r="174" spans="11:20" x14ac:dyDescent="0.15">
      <c r="L174" s="389"/>
      <c r="M174" s="389"/>
      <c r="N174" s="389"/>
      <c r="O174" s="389"/>
      <c r="P174" s="389"/>
      <c r="Q174" s="389"/>
      <c r="R174" s="389"/>
      <c r="S174" s="389"/>
      <c r="T174" s="389"/>
    </row>
    <row r="175" spans="11:20" x14ac:dyDescent="0.15">
      <c r="L175" s="389"/>
      <c r="M175" s="389"/>
      <c r="N175" s="389"/>
      <c r="O175" s="389"/>
      <c r="P175" s="389"/>
      <c r="Q175" s="389"/>
      <c r="R175" s="389"/>
      <c r="S175" s="389"/>
      <c r="T175" s="389"/>
    </row>
    <row r="176" spans="11:20" x14ac:dyDescent="0.15">
      <c r="L176" s="389"/>
      <c r="M176" s="389"/>
      <c r="N176" s="389"/>
      <c r="O176" s="389"/>
      <c r="P176" s="389"/>
      <c r="Q176" s="389"/>
      <c r="R176" s="389"/>
      <c r="S176" s="389"/>
      <c r="T176" s="389"/>
    </row>
    <row r="177" spans="12:20" x14ac:dyDescent="0.15">
      <c r="L177" s="389"/>
      <c r="M177" s="389"/>
      <c r="N177" s="389"/>
      <c r="O177" s="389"/>
      <c r="P177" s="389"/>
      <c r="Q177" s="389"/>
      <c r="R177" s="389"/>
      <c r="S177" s="389"/>
      <c r="T177" s="389"/>
    </row>
  </sheetData>
  <mergeCells count="19">
    <mergeCell ref="G57:H57"/>
    <mergeCell ref="G116:H116"/>
    <mergeCell ref="F3:H3"/>
    <mergeCell ref="B3:D3"/>
    <mergeCell ref="A1:H1"/>
    <mergeCell ref="A3:A4"/>
    <mergeCell ref="A59:H59"/>
    <mergeCell ref="L144:N144"/>
    <mergeCell ref="P144:P145"/>
    <mergeCell ref="Q144:R144"/>
    <mergeCell ref="G119:H119"/>
    <mergeCell ref="A61:A62"/>
    <mergeCell ref="B61:D61"/>
    <mergeCell ref="F61:H61"/>
    <mergeCell ref="A120:A121"/>
    <mergeCell ref="B120:D120"/>
    <mergeCell ref="F120:H120"/>
    <mergeCell ref="K144:K145"/>
    <mergeCell ref="A141:H141"/>
  </mergeCells>
  <pageMargins left="0.78740157480314965" right="0.78740157480314965" top="0.98425196850393704" bottom="0.98425196850393704" header="0.31496062992125984" footer="0"/>
  <pageSetup paperSize="9" orientation="portrait" r:id="rId1"/>
  <ignoredErrors>
    <ignoredError sqref="K149 P149" twoDigitTextYea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5"/>
  <sheetViews>
    <sheetView showGridLines="0" zoomScaleNormal="100" zoomScaleSheetLayoutView="160" workbookViewId="0">
      <selection activeCell="K35" sqref="K35:L35"/>
    </sheetView>
  </sheetViews>
  <sheetFormatPr baseColWidth="10" defaultColWidth="11.85546875" defaultRowHeight="9.75" x14ac:dyDescent="0.15"/>
  <cols>
    <col min="1" max="1" width="16.7109375" style="127" customWidth="1"/>
    <col min="2" max="2" width="0.5703125" style="127" customWidth="1"/>
    <col min="3" max="5" width="10.7109375" style="127" customWidth="1"/>
    <col min="6" max="6" width="2.7109375" style="127" customWidth="1"/>
    <col min="7" max="9" width="10.7109375" style="127" customWidth="1"/>
    <col min="10" max="10" width="11.85546875" style="127"/>
    <col min="11" max="21" width="11.85546875" style="389"/>
    <col min="22" max="16384" width="11.85546875" style="127"/>
  </cols>
  <sheetData>
    <row r="1" spans="1:21" s="119" customFormat="1" ht="14.1" customHeight="1" x14ac:dyDescent="0.2">
      <c r="A1" s="562" t="s">
        <v>576</v>
      </c>
      <c r="B1" s="562"/>
      <c r="C1" s="562"/>
      <c r="D1" s="562"/>
      <c r="E1" s="562"/>
      <c r="F1" s="562"/>
      <c r="G1" s="562"/>
      <c r="H1" s="562"/>
      <c r="I1" s="562"/>
      <c r="K1" s="391"/>
      <c r="L1" s="391"/>
      <c r="M1" s="391"/>
      <c r="N1" s="391"/>
      <c r="O1" s="391"/>
      <c r="P1" s="391"/>
      <c r="Q1" s="391"/>
      <c r="R1" s="391"/>
      <c r="S1" s="391"/>
      <c r="T1" s="391"/>
      <c r="U1" s="391"/>
    </row>
    <row r="2" spans="1:21" s="119" customFormat="1" ht="5.0999999999999996" customHeight="1" x14ac:dyDescent="0.2">
      <c r="A2" s="228"/>
      <c r="B2" s="228"/>
      <c r="C2" s="228"/>
      <c r="D2" s="228"/>
      <c r="E2" s="228"/>
      <c r="F2" s="228"/>
      <c r="G2" s="228"/>
      <c r="H2" s="228"/>
      <c r="I2" s="228"/>
      <c r="K2" s="391"/>
      <c r="L2" s="391"/>
      <c r="M2" s="391"/>
      <c r="N2" s="391"/>
      <c r="O2" s="391"/>
      <c r="P2" s="391"/>
      <c r="Q2" s="391"/>
      <c r="R2" s="391"/>
      <c r="S2" s="391"/>
      <c r="T2" s="391"/>
      <c r="U2" s="391"/>
    </row>
    <row r="3" spans="1:21" s="120" customFormat="1" ht="13.5" customHeight="1" x14ac:dyDescent="0.2">
      <c r="A3" s="560" t="s">
        <v>320</v>
      </c>
      <c r="B3" s="406"/>
      <c r="C3" s="565">
        <v>2007</v>
      </c>
      <c r="D3" s="565"/>
      <c r="E3" s="565"/>
      <c r="F3" s="374"/>
      <c r="G3" s="565">
        <v>2017</v>
      </c>
      <c r="H3" s="565"/>
      <c r="I3" s="565"/>
      <c r="K3" s="392"/>
      <c r="L3" s="392"/>
      <c r="M3" s="392"/>
      <c r="N3" s="392"/>
      <c r="O3" s="392"/>
      <c r="P3" s="392"/>
      <c r="Q3" s="392"/>
      <c r="R3" s="392"/>
      <c r="S3" s="392"/>
      <c r="T3" s="392"/>
      <c r="U3" s="392"/>
    </row>
    <row r="4" spans="1:21" s="120" customFormat="1" ht="14.25" customHeight="1" x14ac:dyDescent="0.2">
      <c r="A4" s="561"/>
      <c r="B4" s="406"/>
      <c r="C4" s="462" t="s">
        <v>4</v>
      </c>
      <c r="D4" s="376" t="s">
        <v>8</v>
      </c>
      <c r="E4" s="376" t="s">
        <v>9</v>
      </c>
      <c r="F4" s="376"/>
      <c r="G4" s="375" t="s">
        <v>4</v>
      </c>
      <c r="H4" s="376" t="s">
        <v>8</v>
      </c>
      <c r="I4" s="376" t="s">
        <v>9</v>
      </c>
      <c r="K4" s="392"/>
      <c r="L4" s="392"/>
      <c r="M4" s="392"/>
      <c r="N4" s="392"/>
      <c r="O4" s="392"/>
      <c r="P4" s="392"/>
      <c r="Q4" s="392"/>
      <c r="R4" s="392"/>
      <c r="S4" s="392"/>
      <c r="T4" s="392"/>
      <c r="U4" s="392"/>
    </row>
    <row r="5" spans="1:21" s="122" customFormat="1" ht="5.0999999999999996" customHeight="1" x14ac:dyDescent="0.2">
      <c r="A5" s="463"/>
      <c r="B5" s="242"/>
      <c r="C5" s="358"/>
      <c r="D5" s="358"/>
      <c r="E5" s="358"/>
      <c r="F5" s="358"/>
      <c r="G5" s="359"/>
      <c r="H5" s="360"/>
      <c r="I5" s="360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</row>
    <row r="6" spans="1:21" s="125" customFormat="1" ht="12" customHeight="1" x14ac:dyDescent="0.25">
      <c r="A6" s="441" t="s">
        <v>570</v>
      </c>
      <c r="B6" s="124"/>
      <c r="C6" s="361">
        <f>C8+C9+C14+C20+C26+C32+C38+C44+C50+C64+C70+C76+C82+C88+C94+C100+C106+C120</f>
        <v>1268441</v>
      </c>
      <c r="D6" s="361">
        <f>D8+D9+D14+D20+D26+D32+D38+D44+D50+D64+D70+D76+D82+D88+D94+D100+D106+D120</f>
        <v>629891</v>
      </c>
      <c r="E6" s="361">
        <f>E8+E9+E14+E20+E26+E32+E38+E44+E50+E64+E70+E76+E82+E88+E94+E100+E106+E120</f>
        <v>638550</v>
      </c>
      <c r="F6" s="361"/>
      <c r="G6" s="361">
        <f>G8+G9+G14+G20+G26+G32+G38+G44+G50+G64+G70+G76+G82+G88+G94+G100+G106+G120</f>
        <v>1172697</v>
      </c>
      <c r="H6" s="361">
        <f>H8+H9+H14+H20+H26+H32+H38+H44+H50+H64+H70+H76+H82+H88+H94+H100+H106+H120</f>
        <v>630648</v>
      </c>
      <c r="I6" s="361">
        <f>I8+I9+I14+I20+I26+I32+I38+I44+I50+I64+I70+I76+I82+I88+I94+I100+I106+I120</f>
        <v>542049</v>
      </c>
      <c r="K6" s="510"/>
      <c r="L6" s="394"/>
      <c r="M6" s="394"/>
      <c r="N6" s="394"/>
      <c r="O6" s="394"/>
      <c r="P6" s="394"/>
      <c r="Q6" s="394"/>
      <c r="R6" s="394"/>
      <c r="S6" s="394"/>
      <c r="T6" s="394"/>
      <c r="U6" s="394"/>
    </row>
    <row r="7" spans="1:21" s="125" customFormat="1" ht="2.25" customHeight="1" x14ac:dyDescent="0.25">
      <c r="A7" s="464"/>
      <c r="B7" s="126"/>
      <c r="C7" s="361"/>
      <c r="D7" s="361"/>
      <c r="E7" s="361"/>
      <c r="F7" s="361"/>
      <c r="G7" s="362"/>
      <c r="H7" s="362"/>
      <c r="I7" s="362"/>
      <c r="K7" s="394"/>
      <c r="L7" s="394"/>
      <c r="M7" s="394"/>
      <c r="N7" s="394"/>
      <c r="O7" s="394"/>
      <c r="P7" s="394"/>
      <c r="Q7" s="394"/>
      <c r="R7" s="394"/>
      <c r="S7" s="394"/>
      <c r="T7" s="394"/>
      <c r="U7" s="394"/>
    </row>
    <row r="8" spans="1:21" ht="12.75" customHeight="1" x14ac:dyDescent="0.25">
      <c r="A8" s="464" t="s">
        <v>180</v>
      </c>
      <c r="B8" s="126"/>
      <c r="C8" s="361">
        <v>20781</v>
      </c>
      <c r="D8" s="361">
        <v>10379</v>
      </c>
      <c r="E8" s="361">
        <v>10402</v>
      </c>
      <c r="F8" s="361"/>
      <c r="G8" s="365">
        <v>15907</v>
      </c>
      <c r="H8" s="365">
        <v>9264</v>
      </c>
      <c r="I8" s="365">
        <v>6643</v>
      </c>
    </row>
    <row r="9" spans="1:21" ht="12.75" customHeight="1" x14ac:dyDescent="0.25">
      <c r="A9" s="464" t="s">
        <v>181</v>
      </c>
      <c r="B9" s="126"/>
      <c r="C9" s="361">
        <f>SUM(C10:C13)</f>
        <v>100975</v>
      </c>
      <c r="D9" s="361">
        <f t="shared" ref="D9:I9" si="0">SUM(D10:D13)</f>
        <v>49099</v>
      </c>
      <c r="E9" s="361">
        <f t="shared" si="0"/>
        <v>51876</v>
      </c>
      <c r="F9" s="361"/>
      <c r="G9" s="361">
        <f t="shared" si="0"/>
        <v>73755</v>
      </c>
      <c r="H9" s="361">
        <f t="shared" si="0"/>
        <v>42305</v>
      </c>
      <c r="I9" s="361">
        <f t="shared" si="0"/>
        <v>31450</v>
      </c>
    </row>
    <row r="10" spans="1:21" ht="12.75" customHeight="1" x14ac:dyDescent="0.25">
      <c r="A10" s="465" t="s">
        <v>182</v>
      </c>
      <c r="B10" s="129"/>
      <c r="C10" s="368">
        <v>22659</v>
      </c>
      <c r="D10" s="368">
        <v>11359</v>
      </c>
      <c r="E10" s="368">
        <v>11300</v>
      </c>
      <c r="F10" s="368"/>
      <c r="G10" s="369">
        <v>16880</v>
      </c>
      <c r="H10" s="369">
        <v>9714</v>
      </c>
      <c r="I10" s="369">
        <v>7166</v>
      </c>
    </row>
    <row r="11" spans="1:21" ht="12.75" customHeight="1" x14ac:dyDescent="0.25">
      <c r="A11" s="465" t="s">
        <v>183</v>
      </c>
      <c r="B11" s="129"/>
      <c r="C11" s="368">
        <v>25883</v>
      </c>
      <c r="D11" s="368">
        <v>12837</v>
      </c>
      <c r="E11" s="368">
        <v>13046</v>
      </c>
      <c r="F11" s="368"/>
      <c r="G11" s="369">
        <v>18182</v>
      </c>
      <c r="H11" s="369">
        <v>10445</v>
      </c>
      <c r="I11" s="369">
        <v>7737</v>
      </c>
    </row>
    <row r="12" spans="1:21" ht="12.75" customHeight="1" x14ac:dyDescent="0.25">
      <c r="A12" s="465" t="s">
        <v>184</v>
      </c>
      <c r="B12" s="129"/>
      <c r="C12" s="320">
        <v>25592</v>
      </c>
      <c r="D12" s="320">
        <v>12367</v>
      </c>
      <c r="E12" s="320">
        <v>13225</v>
      </c>
      <c r="F12" s="320"/>
      <c r="G12" s="322">
        <v>18821</v>
      </c>
      <c r="H12" s="322">
        <v>10820</v>
      </c>
      <c r="I12" s="322">
        <v>8001</v>
      </c>
    </row>
    <row r="13" spans="1:21" ht="12.75" customHeight="1" x14ac:dyDescent="0.25">
      <c r="A13" s="465" t="s">
        <v>185</v>
      </c>
      <c r="B13" s="129"/>
      <c r="C13" s="320">
        <v>26841</v>
      </c>
      <c r="D13" s="320">
        <v>12536</v>
      </c>
      <c r="E13" s="320">
        <v>14305</v>
      </c>
      <c r="F13" s="320"/>
      <c r="G13" s="322">
        <v>19872</v>
      </c>
      <c r="H13" s="322">
        <v>11326</v>
      </c>
      <c r="I13" s="322">
        <v>8546</v>
      </c>
    </row>
    <row r="14" spans="1:21" ht="12.75" customHeight="1" x14ac:dyDescent="0.25">
      <c r="A14" s="464" t="s">
        <v>186</v>
      </c>
      <c r="B14" s="126"/>
      <c r="C14" s="321">
        <f>SUM(C15:C19)</f>
        <v>133848</v>
      </c>
      <c r="D14" s="321">
        <f t="shared" ref="D14:I14" si="1">SUM(D15:D19)</f>
        <v>64392</v>
      </c>
      <c r="E14" s="321">
        <f t="shared" si="1"/>
        <v>69456</v>
      </c>
      <c r="F14" s="321"/>
      <c r="G14" s="321">
        <f t="shared" si="1"/>
        <v>97800</v>
      </c>
      <c r="H14" s="321">
        <f t="shared" si="1"/>
        <v>56248</v>
      </c>
      <c r="I14" s="321">
        <f t="shared" si="1"/>
        <v>41552</v>
      </c>
    </row>
    <row r="15" spans="1:21" ht="12.75" customHeight="1" x14ac:dyDescent="0.25">
      <c r="A15" s="465" t="s">
        <v>187</v>
      </c>
      <c r="B15" s="129"/>
      <c r="C15" s="320">
        <v>25355</v>
      </c>
      <c r="D15" s="320">
        <v>12045</v>
      </c>
      <c r="E15" s="320">
        <v>13310</v>
      </c>
      <c r="F15" s="320"/>
      <c r="G15" s="322">
        <v>18219</v>
      </c>
      <c r="H15" s="322">
        <v>10508</v>
      </c>
      <c r="I15" s="322">
        <v>7711</v>
      </c>
    </row>
    <row r="16" spans="1:21" ht="12.75" customHeight="1" x14ac:dyDescent="0.25">
      <c r="A16" s="465" t="s">
        <v>188</v>
      </c>
      <c r="B16" s="129"/>
      <c r="C16" s="320">
        <v>24856</v>
      </c>
      <c r="D16" s="320">
        <v>11888</v>
      </c>
      <c r="E16" s="320">
        <v>12968</v>
      </c>
      <c r="F16" s="320"/>
      <c r="G16" s="322">
        <v>19282</v>
      </c>
      <c r="H16" s="322">
        <v>10977</v>
      </c>
      <c r="I16" s="322">
        <v>8305</v>
      </c>
    </row>
    <row r="17" spans="1:13" ht="12.75" customHeight="1" x14ac:dyDescent="0.25">
      <c r="A17" s="465" t="s">
        <v>189</v>
      </c>
      <c r="B17" s="129"/>
      <c r="C17" s="320">
        <v>27814</v>
      </c>
      <c r="D17" s="320">
        <v>13468</v>
      </c>
      <c r="E17" s="320">
        <v>14346</v>
      </c>
      <c r="F17" s="320"/>
      <c r="G17" s="322">
        <v>20224</v>
      </c>
      <c r="H17" s="322">
        <v>11732</v>
      </c>
      <c r="I17" s="322">
        <v>8492</v>
      </c>
    </row>
    <row r="18" spans="1:13" ht="12.75" customHeight="1" x14ac:dyDescent="0.25">
      <c r="A18" s="465" t="s">
        <v>190</v>
      </c>
      <c r="B18" s="129"/>
      <c r="C18" s="320">
        <v>28618</v>
      </c>
      <c r="D18" s="320">
        <v>13732</v>
      </c>
      <c r="E18" s="320">
        <v>14886</v>
      </c>
      <c r="F18" s="320"/>
      <c r="G18" s="322">
        <v>20128</v>
      </c>
      <c r="H18" s="322">
        <v>11602</v>
      </c>
      <c r="I18" s="322">
        <v>8526</v>
      </c>
    </row>
    <row r="19" spans="1:13" ht="12.75" customHeight="1" x14ac:dyDescent="0.25">
      <c r="A19" s="465" t="s">
        <v>191</v>
      </c>
      <c r="B19" s="129"/>
      <c r="C19" s="320">
        <v>27205</v>
      </c>
      <c r="D19" s="320">
        <v>13259</v>
      </c>
      <c r="E19" s="320">
        <v>13946</v>
      </c>
      <c r="F19" s="320"/>
      <c r="G19" s="322">
        <v>19947</v>
      </c>
      <c r="H19" s="322">
        <v>11429</v>
      </c>
      <c r="I19" s="322">
        <v>8518</v>
      </c>
    </row>
    <row r="20" spans="1:13" ht="12.75" customHeight="1" x14ac:dyDescent="0.25">
      <c r="A20" s="464" t="s">
        <v>192</v>
      </c>
      <c r="B20" s="126"/>
      <c r="C20" s="321">
        <f>SUM(C21:C25)</f>
        <v>148454</v>
      </c>
      <c r="D20" s="321">
        <f t="shared" ref="D20" si="2">SUM(D21:D25)</f>
        <v>72573</v>
      </c>
      <c r="E20" s="321">
        <f t="shared" ref="E20" si="3">SUM(E21:E25)</f>
        <v>75881</v>
      </c>
      <c r="F20" s="321"/>
      <c r="G20" s="321">
        <f t="shared" ref="G20" si="4">SUM(G21:G25)</f>
        <v>104816</v>
      </c>
      <c r="H20" s="321">
        <f t="shared" ref="H20" si="5">SUM(H21:H25)</f>
        <v>56401</v>
      </c>
      <c r="I20" s="321">
        <f t="shared" ref="I20" si="6">SUM(I21:I25)</f>
        <v>48415</v>
      </c>
    </row>
    <row r="21" spans="1:13" ht="12.75" customHeight="1" x14ac:dyDescent="0.25">
      <c r="A21" s="465" t="s">
        <v>193</v>
      </c>
      <c r="B21" s="129"/>
      <c r="C21" s="320">
        <v>29763</v>
      </c>
      <c r="D21" s="320">
        <v>14173</v>
      </c>
      <c r="E21" s="320">
        <v>15590</v>
      </c>
      <c r="F21" s="320"/>
      <c r="G21" s="322">
        <v>20010</v>
      </c>
      <c r="H21" s="322">
        <v>10944</v>
      </c>
      <c r="I21" s="322">
        <v>9066</v>
      </c>
    </row>
    <row r="22" spans="1:13" ht="12.75" customHeight="1" x14ac:dyDescent="0.25">
      <c r="A22" s="465" t="s">
        <v>194</v>
      </c>
      <c r="B22" s="129"/>
      <c r="C22" s="320">
        <v>27334</v>
      </c>
      <c r="D22" s="320">
        <v>13496</v>
      </c>
      <c r="E22" s="320">
        <v>13838</v>
      </c>
      <c r="F22" s="320"/>
      <c r="G22" s="322">
        <v>21142</v>
      </c>
      <c r="H22" s="322">
        <v>11456</v>
      </c>
      <c r="I22" s="322">
        <v>9686</v>
      </c>
    </row>
    <row r="23" spans="1:13" ht="12.75" customHeight="1" x14ac:dyDescent="0.25">
      <c r="A23" s="465" t="s">
        <v>195</v>
      </c>
      <c r="B23" s="129"/>
      <c r="C23" s="320">
        <v>32444</v>
      </c>
      <c r="D23" s="320">
        <v>15451</v>
      </c>
      <c r="E23" s="320">
        <v>16993</v>
      </c>
      <c r="F23" s="320"/>
      <c r="G23" s="322">
        <v>20825</v>
      </c>
      <c r="H23" s="322">
        <v>11310</v>
      </c>
      <c r="I23" s="322">
        <v>9515</v>
      </c>
    </row>
    <row r="24" spans="1:13" ht="12.75" customHeight="1" x14ac:dyDescent="0.25">
      <c r="A24" s="465" t="s">
        <v>196</v>
      </c>
      <c r="B24" s="129"/>
      <c r="C24" s="320">
        <v>29595</v>
      </c>
      <c r="D24" s="320">
        <v>14863</v>
      </c>
      <c r="E24" s="320">
        <v>14732</v>
      </c>
      <c r="F24" s="320"/>
      <c r="G24" s="322">
        <v>21222</v>
      </c>
      <c r="H24" s="322">
        <v>11312</v>
      </c>
      <c r="I24" s="322">
        <v>9910</v>
      </c>
    </row>
    <row r="25" spans="1:13" ht="12.75" customHeight="1" x14ac:dyDescent="0.25">
      <c r="A25" s="465" t="s">
        <v>197</v>
      </c>
      <c r="B25" s="129"/>
      <c r="C25" s="320">
        <v>29318</v>
      </c>
      <c r="D25" s="320">
        <v>14590</v>
      </c>
      <c r="E25" s="320">
        <v>14728</v>
      </c>
      <c r="F25" s="320"/>
      <c r="G25" s="322">
        <v>21617</v>
      </c>
      <c r="H25" s="322">
        <v>11379</v>
      </c>
      <c r="I25" s="322">
        <v>10238</v>
      </c>
    </row>
    <row r="26" spans="1:13" ht="12.75" customHeight="1" x14ac:dyDescent="0.25">
      <c r="A26" s="464" t="s">
        <v>198</v>
      </c>
      <c r="B26" s="126"/>
      <c r="C26" s="321">
        <f>SUM(C27:C31)</f>
        <v>130358</v>
      </c>
      <c r="D26" s="321">
        <f t="shared" ref="D26" si="7">SUM(D27:D31)</f>
        <v>69482</v>
      </c>
      <c r="E26" s="321">
        <f t="shared" ref="E26" si="8">SUM(E27:E31)</f>
        <v>60876</v>
      </c>
      <c r="F26" s="321"/>
      <c r="G26" s="321">
        <f t="shared" ref="G26" si="9">SUM(G27:G31)</f>
        <v>104463</v>
      </c>
      <c r="H26" s="321">
        <f t="shared" ref="H26" si="10">SUM(H27:H31)</f>
        <v>57693</v>
      </c>
      <c r="I26" s="321">
        <f t="shared" ref="I26" si="11">SUM(I27:I31)</f>
        <v>46770</v>
      </c>
    </row>
    <row r="27" spans="1:13" ht="12.75" customHeight="1" x14ac:dyDescent="0.25">
      <c r="A27" s="465" t="s">
        <v>199</v>
      </c>
      <c r="B27" s="129"/>
      <c r="C27" s="320">
        <v>28762</v>
      </c>
      <c r="D27" s="320">
        <v>15006</v>
      </c>
      <c r="E27" s="320">
        <v>13756</v>
      </c>
      <c r="F27" s="320"/>
      <c r="G27" s="322">
        <v>20630</v>
      </c>
      <c r="H27" s="322">
        <v>10979</v>
      </c>
      <c r="I27" s="322">
        <v>9651</v>
      </c>
      <c r="K27" s="395"/>
      <c r="L27" s="395"/>
      <c r="M27" s="395"/>
    </row>
    <row r="28" spans="1:13" ht="12.75" customHeight="1" x14ac:dyDescent="0.25">
      <c r="A28" s="465" t="s">
        <v>200</v>
      </c>
      <c r="B28" s="129"/>
      <c r="C28" s="320">
        <v>25322</v>
      </c>
      <c r="D28" s="320">
        <v>13256</v>
      </c>
      <c r="E28" s="320">
        <v>12066</v>
      </c>
      <c r="F28" s="320"/>
      <c r="G28" s="322">
        <v>21004</v>
      </c>
      <c r="H28" s="322">
        <v>11145</v>
      </c>
      <c r="I28" s="322">
        <v>9859</v>
      </c>
      <c r="K28" s="395"/>
      <c r="L28" s="395"/>
      <c r="M28" s="395"/>
    </row>
    <row r="29" spans="1:13" ht="12.75" customHeight="1" x14ac:dyDescent="0.25">
      <c r="A29" s="465" t="s">
        <v>201</v>
      </c>
      <c r="B29" s="129"/>
      <c r="C29" s="320">
        <v>26721</v>
      </c>
      <c r="D29" s="320">
        <v>13852</v>
      </c>
      <c r="E29" s="320">
        <v>12869</v>
      </c>
      <c r="F29" s="320"/>
      <c r="G29" s="322">
        <v>21357</v>
      </c>
      <c r="H29" s="322">
        <v>11723</v>
      </c>
      <c r="I29" s="322">
        <v>9634</v>
      </c>
      <c r="K29" s="395"/>
      <c r="L29" s="395"/>
      <c r="M29" s="395"/>
    </row>
    <row r="30" spans="1:13" ht="12.75" customHeight="1" x14ac:dyDescent="0.25">
      <c r="A30" s="465" t="s">
        <v>202</v>
      </c>
      <c r="B30" s="129"/>
      <c r="C30" s="320">
        <v>26068</v>
      </c>
      <c r="D30" s="320">
        <v>13851</v>
      </c>
      <c r="E30" s="320">
        <v>12217</v>
      </c>
      <c r="F30" s="320"/>
      <c r="G30" s="322">
        <v>21101</v>
      </c>
      <c r="H30" s="322">
        <v>11903</v>
      </c>
      <c r="I30" s="322">
        <v>9198</v>
      </c>
      <c r="K30" s="395"/>
      <c r="L30" s="395"/>
      <c r="M30" s="395"/>
    </row>
    <row r="31" spans="1:13" ht="12.75" customHeight="1" x14ac:dyDescent="0.25">
      <c r="A31" s="465" t="s">
        <v>203</v>
      </c>
      <c r="B31" s="129"/>
      <c r="C31" s="320">
        <v>23485</v>
      </c>
      <c r="D31" s="320">
        <v>13517</v>
      </c>
      <c r="E31" s="320">
        <v>9968</v>
      </c>
      <c r="F31" s="320"/>
      <c r="G31" s="322">
        <v>20371</v>
      </c>
      <c r="H31" s="322">
        <v>11943</v>
      </c>
      <c r="I31" s="322">
        <v>8428</v>
      </c>
      <c r="K31" s="395"/>
      <c r="L31" s="395"/>
      <c r="M31" s="395"/>
    </row>
    <row r="32" spans="1:13" ht="12.75" customHeight="1" x14ac:dyDescent="0.25">
      <c r="A32" s="464" t="s">
        <v>204</v>
      </c>
      <c r="B32" s="126"/>
      <c r="C32" s="321">
        <f>SUM(C33:C37)</f>
        <v>114931</v>
      </c>
      <c r="D32" s="321">
        <f t="shared" ref="D32" si="12">SUM(D33:D37)</f>
        <v>64054</v>
      </c>
      <c r="E32" s="321">
        <f t="shared" ref="E32" si="13">SUM(E33:E37)</f>
        <v>50877</v>
      </c>
      <c r="F32" s="321"/>
      <c r="G32" s="321">
        <f t="shared" ref="G32" si="14">SUM(G33:G37)</f>
        <v>102337</v>
      </c>
      <c r="H32" s="321">
        <f t="shared" ref="H32" si="15">SUM(H33:H37)</f>
        <v>62056</v>
      </c>
      <c r="I32" s="321">
        <f t="shared" ref="I32" si="16">SUM(I33:I37)</f>
        <v>40281</v>
      </c>
      <c r="K32" s="395"/>
      <c r="L32" s="395"/>
      <c r="M32" s="395"/>
    </row>
    <row r="33" spans="1:13" ht="12.75" customHeight="1" x14ac:dyDescent="0.25">
      <c r="A33" s="465" t="s">
        <v>205</v>
      </c>
      <c r="B33" s="129"/>
      <c r="C33" s="320">
        <v>27437</v>
      </c>
      <c r="D33" s="320">
        <v>14891</v>
      </c>
      <c r="E33" s="320">
        <v>12546</v>
      </c>
      <c r="F33" s="320"/>
      <c r="G33" s="322">
        <v>20142</v>
      </c>
      <c r="H33" s="322">
        <v>11980</v>
      </c>
      <c r="I33" s="322">
        <v>8162</v>
      </c>
      <c r="K33" s="395"/>
      <c r="L33" s="395"/>
      <c r="M33" s="395"/>
    </row>
    <row r="34" spans="1:13" ht="12.75" customHeight="1" x14ac:dyDescent="0.25">
      <c r="A34" s="465" t="s">
        <v>206</v>
      </c>
      <c r="B34" s="129"/>
      <c r="C34" s="320">
        <v>19546</v>
      </c>
      <c r="D34" s="320">
        <v>11218</v>
      </c>
      <c r="E34" s="320">
        <v>8328</v>
      </c>
      <c r="F34" s="320"/>
      <c r="G34" s="322">
        <v>20542</v>
      </c>
      <c r="H34" s="322">
        <v>12350</v>
      </c>
      <c r="I34" s="322">
        <v>8192</v>
      </c>
      <c r="K34" s="395"/>
      <c r="L34" s="395"/>
      <c r="M34" s="395"/>
    </row>
    <row r="35" spans="1:13" ht="12.75" customHeight="1" x14ac:dyDescent="0.25">
      <c r="A35" s="465" t="s">
        <v>207</v>
      </c>
      <c r="B35" s="129"/>
      <c r="C35" s="320">
        <v>23851</v>
      </c>
      <c r="D35" s="320">
        <v>13025</v>
      </c>
      <c r="E35" s="320">
        <v>10826</v>
      </c>
      <c r="F35" s="320"/>
      <c r="G35" s="322">
        <v>20969</v>
      </c>
      <c r="H35" s="322">
        <v>12624</v>
      </c>
      <c r="I35" s="322">
        <v>8345</v>
      </c>
      <c r="K35" s="515"/>
      <c r="L35" s="515"/>
      <c r="M35" s="395"/>
    </row>
    <row r="36" spans="1:13" ht="12.75" customHeight="1" x14ac:dyDescent="0.25">
      <c r="A36" s="465" t="s">
        <v>208</v>
      </c>
      <c r="B36" s="129"/>
      <c r="C36" s="320">
        <v>21942</v>
      </c>
      <c r="D36" s="320">
        <v>12494</v>
      </c>
      <c r="E36" s="320">
        <v>9448</v>
      </c>
      <c r="F36" s="320"/>
      <c r="G36" s="322">
        <v>20965</v>
      </c>
      <c r="H36" s="322">
        <v>12840</v>
      </c>
      <c r="I36" s="322">
        <v>8125</v>
      </c>
    </row>
    <row r="37" spans="1:13" ht="12.75" customHeight="1" x14ac:dyDescent="0.25">
      <c r="A37" s="465" t="s">
        <v>209</v>
      </c>
      <c r="B37" s="129"/>
      <c r="C37" s="320">
        <v>22155</v>
      </c>
      <c r="D37" s="320">
        <v>12426</v>
      </c>
      <c r="E37" s="320">
        <v>9729</v>
      </c>
      <c r="F37" s="320"/>
      <c r="G37" s="322">
        <v>19719</v>
      </c>
      <c r="H37" s="322">
        <v>12262</v>
      </c>
      <c r="I37" s="322">
        <v>7457</v>
      </c>
    </row>
    <row r="38" spans="1:13" ht="12.75" customHeight="1" x14ac:dyDescent="0.25">
      <c r="A38" s="464" t="s">
        <v>210</v>
      </c>
      <c r="B38" s="126"/>
      <c r="C38" s="321">
        <f>SUM(C39:C43)</f>
        <v>101802</v>
      </c>
      <c r="D38" s="321">
        <f t="shared" ref="D38" si="17">SUM(D39:D43)</f>
        <v>56831</v>
      </c>
      <c r="E38" s="321">
        <f t="shared" ref="E38" si="18">SUM(E39:E43)</f>
        <v>44971</v>
      </c>
      <c r="F38" s="321"/>
      <c r="G38" s="321">
        <f t="shared" ref="G38" si="19">SUM(G39:G43)</f>
        <v>94402</v>
      </c>
      <c r="H38" s="321">
        <f t="shared" ref="H38" si="20">SUM(H39:H43)</f>
        <v>59057</v>
      </c>
      <c r="I38" s="321">
        <f t="shared" ref="I38" si="21">SUM(I39:I43)</f>
        <v>35345</v>
      </c>
    </row>
    <row r="39" spans="1:13" ht="12.75" customHeight="1" x14ac:dyDescent="0.25">
      <c r="A39" s="465" t="s">
        <v>211</v>
      </c>
      <c r="B39" s="129"/>
      <c r="C39" s="320">
        <v>23421</v>
      </c>
      <c r="D39" s="320">
        <v>12932</v>
      </c>
      <c r="E39" s="320">
        <v>10489</v>
      </c>
      <c r="F39" s="320"/>
      <c r="G39" s="322">
        <v>19862</v>
      </c>
      <c r="H39" s="322">
        <v>12284</v>
      </c>
      <c r="I39" s="322">
        <v>7578</v>
      </c>
    </row>
    <row r="40" spans="1:13" ht="12.75" customHeight="1" x14ac:dyDescent="0.25">
      <c r="A40" s="465" t="s">
        <v>212</v>
      </c>
      <c r="B40" s="129"/>
      <c r="C40" s="320">
        <v>19313</v>
      </c>
      <c r="D40" s="320">
        <v>10648</v>
      </c>
      <c r="E40" s="320">
        <v>8665</v>
      </c>
      <c r="F40" s="320"/>
      <c r="G40" s="322">
        <v>18366</v>
      </c>
      <c r="H40" s="322">
        <v>11490</v>
      </c>
      <c r="I40" s="322">
        <v>6876</v>
      </c>
    </row>
    <row r="41" spans="1:13" ht="12.75" customHeight="1" x14ac:dyDescent="0.25">
      <c r="A41" s="465" t="s">
        <v>213</v>
      </c>
      <c r="B41" s="129"/>
      <c r="C41" s="320">
        <v>21978</v>
      </c>
      <c r="D41" s="320">
        <v>12446</v>
      </c>
      <c r="E41" s="320">
        <v>9532</v>
      </c>
      <c r="F41" s="320"/>
      <c r="G41" s="322">
        <v>18124</v>
      </c>
      <c r="H41" s="322">
        <v>11412</v>
      </c>
      <c r="I41" s="322">
        <v>6712</v>
      </c>
    </row>
    <row r="42" spans="1:13" ht="12.75" customHeight="1" x14ac:dyDescent="0.25">
      <c r="A42" s="465" t="s">
        <v>214</v>
      </c>
      <c r="B42" s="129"/>
      <c r="C42" s="320">
        <v>20435</v>
      </c>
      <c r="D42" s="320">
        <v>11174</v>
      </c>
      <c r="E42" s="320">
        <v>9261</v>
      </c>
      <c r="F42" s="320"/>
      <c r="G42" s="322">
        <v>18636</v>
      </c>
      <c r="H42" s="322">
        <v>11613</v>
      </c>
      <c r="I42" s="322">
        <v>7023</v>
      </c>
    </row>
    <row r="43" spans="1:13" ht="12.75" customHeight="1" x14ac:dyDescent="0.25">
      <c r="A43" s="465" t="s">
        <v>215</v>
      </c>
      <c r="B43" s="129"/>
      <c r="C43" s="320">
        <v>16655</v>
      </c>
      <c r="D43" s="320">
        <v>9631</v>
      </c>
      <c r="E43" s="320">
        <v>7024</v>
      </c>
      <c r="F43" s="320"/>
      <c r="G43" s="322">
        <v>19414</v>
      </c>
      <c r="H43" s="322">
        <v>12258</v>
      </c>
      <c r="I43" s="322">
        <v>7156</v>
      </c>
    </row>
    <row r="44" spans="1:13" ht="12.75" customHeight="1" x14ac:dyDescent="0.25">
      <c r="A44" s="464" t="s">
        <v>216</v>
      </c>
      <c r="B44" s="126"/>
      <c r="C44" s="321">
        <f>SUM(C45:C49)</f>
        <v>87137</v>
      </c>
      <c r="D44" s="321">
        <f t="shared" ref="D44" si="22">SUM(D45:D49)</f>
        <v>49176</v>
      </c>
      <c r="E44" s="321">
        <f t="shared" ref="E44" si="23">SUM(E45:E49)</f>
        <v>37961</v>
      </c>
      <c r="F44" s="321"/>
      <c r="G44" s="321">
        <f t="shared" ref="G44" si="24">SUM(G45:G49)</f>
        <v>88465</v>
      </c>
      <c r="H44" s="321">
        <f t="shared" ref="H44" si="25">SUM(H45:H49)</f>
        <v>54690</v>
      </c>
      <c r="I44" s="321">
        <f t="shared" ref="I44" si="26">SUM(I45:I49)</f>
        <v>33775</v>
      </c>
    </row>
    <row r="45" spans="1:13" ht="12.75" customHeight="1" x14ac:dyDescent="0.25">
      <c r="A45" s="465" t="s">
        <v>217</v>
      </c>
      <c r="B45" s="129"/>
      <c r="C45" s="320">
        <v>24187</v>
      </c>
      <c r="D45" s="320">
        <v>13009</v>
      </c>
      <c r="E45" s="320">
        <v>11178</v>
      </c>
      <c r="F45" s="320"/>
      <c r="G45" s="322">
        <v>19455</v>
      </c>
      <c r="H45" s="322">
        <v>12151</v>
      </c>
      <c r="I45" s="322">
        <v>7304</v>
      </c>
    </row>
    <row r="46" spans="1:13" ht="12.75" customHeight="1" x14ac:dyDescent="0.25">
      <c r="A46" s="465" t="s">
        <v>218</v>
      </c>
      <c r="B46" s="129"/>
      <c r="C46" s="320">
        <v>13714</v>
      </c>
      <c r="D46" s="320">
        <v>7938</v>
      </c>
      <c r="E46" s="320">
        <v>5776</v>
      </c>
      <c r="F46" s="320"/>
      <c r="G46" s="322">
        <v>17418</v>
      </c>
      <c r="H46" s="322">
        <v>10772</v>
      </c>
      <c r="I46" s="322">
        <v>6646</v>
      </c>
    </row>
    <row r="47" spans="1:13" ht="12.75" customHeight="1" x14ac:dyDescent="0.25">
      <c r="A47" s="465" t="s">
        <v>219</v>
      </c>
      <c r="B47" s="129"/>
      <c r="C47" s="320">
        <v>18011</v>
      </c>
      <c r="D47" s="320">
        <v>10157</v>
      </c>
      <c r="E47" s="320">
        <v>7854</v>
      </c>
      <c r="F47" s="320"/>
      <c r="G47" s="322">
        <v>17660</v>
      </c>
      <c r="H47" s="322">
        <v>10951</v>
      </c>
      <c r="I47" s="322">
        <v>6709</v>
      </c>
    </row>
    <row r="48" spans="1:13" ht="12.75" customHeight="1" x14ac:dyDescent="0.25">
      <c r="A48" s="465" t="s">
        <v>220</v>
      </c>
      <c r="B48" s="129"/>
      <c r="C48" s="320">
        <v>16134</v>
      </c>
      <c r="D48" s="320">
        <v>9474</v>
      </c>
      <c r="E48" s="320">
        <v>6660</v>
      </c>
      <c r="F48" s="320"/>
      <c r="G48" s="322">
        <v>16157</v>
      </c>
      <c r="H48" s="322">
        <v>9978</v>
      </c>
      <c r="I48" s="322">
        <v>6179</v>
      </c>
    </row>
    <row r="49" spans="1:21" ht="12.75" customHeight="1" x14ac:dyDescent="0.25">
      <c r="A49" s="465" t="s">
        <v>221</v>
      </c>
      <c r="B49" s="129"/>
      <c r="C49" s="320">
        <v>15091</v>
      </c>
      <c r="D49" s="320">
        <v>8598</v>
      </c>
      <c r="E49" s="320">
        <v>6493</v>
      </c>
      <c r="F49" s="320"/>
      <c r="G49" s="322">
        <v>17775</v>
      </c>
      <c r="H49" s="322">
        <v>10838</v>
      </c>
      <c r="I49" s="322">
        <v>6937</v>
      </c>
    </row>
    <row r="50" spans="1:21" ht="12.75" customHeight="1" x14ac:dyDescent="0.25">
      <c r="A50" s="464" t="s">
        <v>222</v>
      </c>
      <c r="B50" s="126"/>
      <c r="C50" s="321">
        <f>SUM(C51:C55)</f>
        <v>81137</v>
      </c>
      <c r="D50" s="321">
        <f t="shared" ref="D50" si="27">SUM(D51:D55)</f>
        <v>44751</v>
      </c>
      <c r="E50" s="321">
        <f t="shared" ref="E50" si="28">SUM(E51:E55)</f>
        <v>36386</v>
      </c>
      <c r="F50" s="321"/>
      <c r="G50" s="321">
        <f t="shared" ref="G50" si="29">SUM(G51:G55)</f>
        <v>82850</v>
      </c>
      <c r="H50" s="321">
        <f t="shared" ref="H50" si="30">SUM(H51:H55)</f>
        <v>49802</v>
      </c>
      <c r="I50" s="321">
        <f t="shared" ref="I50" si="31">SUM(I51:I55)</f>
        <v>33048</v>
      </c>
    </row>
    <row r="51" spans="1:21" ht="12.75" customHeight="1" x14ac:dyDescent="0.25">
      <c r="A51" s="465" t="s">
        <v>223</v>
      </c>
      <c r="B51" s="129"/>
      <c r="C51" s="320">
        <v>19169</v>
      </c>
      <c r="D51" s="320">
        <v>10528</v>
      </c>
      <c r="E51" s="320">
        <v>8641</v>
      </c>
      <c r="F51" s="320"/>
      <c r="G51" s="322">
        <v>17429</v>
      </c>
      <c r="H51" s="322">
        <v>10697</v>
      </c>
      <c r="I51" s="322">
        <v>6732</v>
      </c>
    </row>
    <row r="52" spans="1:21" ht="12.75" customHeight="1" x14ac:dyDescent="0.25">
      <c r="A52" s="465" t="s">
        <v>224</v>
      </c>
      <c r="B52" s="129"/>
      <c r="C52" s="320">
        <v>15069</v>
      </c>
      <c r="D52" s="320">
        <v>8230</v>
      </c>
      <c r="E52" s="320">
        <v>6839</v>
      </c>
      <c r="F52" s="320"/>
      <c r="G52" s="322">
        <v>16384</v>
      </c>
      <c r="H52" s="322">
        <v>10087</v>
      </c>
      <c r="I52" s="322">
        <v>6297</v>
      </c>
    </row>
    <row r="53" spans="1:21" ht="12.75" customHeight="1" x14ac:dyDescent="0.25">
      <c r="A53" s="465" t="s">
        <v>225</v>
      </c>
      <c r="B53" s="129"/>
      <c r="C53" s="320">
        <v>16564</v>
      </c>
      <c r="D53" s="320">
        <v>9346</v>
      </c>
      <c r="E53" s="320">
        <v>7218</v>
      </c>
      <c r="F53" s="320"/>
      <c r="G53" s="322">
        <v>16879</v>
      </c>
      <c r="H53" s="322">
        <v>10009</v>
      </c>
      <c r="I53" s="322">
        <v>6870</v>
      </c>
    </row>
    <row r="54" spans="1:21" ht="12.75" customHeight="1" x14ac:dyDescent="0.25">
      <c r="A54" s="465" t="s">
        <v>226</v>
      </c>
      <c r="B54" s="129"/>
      <c r="C54" s="320">
        <v>16683</v>
      </c>
      <c r="D54" s="320">
        <v>9001</v>
      </c>
      <c r="E54" s="320">
        <v>7682</v>
      </c>
      <c r="F54" s="320"/>
      <c r="G54" s="322">
        <v>16290</v>
      </c>
      <c r="H54" s="322">
        <v>9694</v>
      </c>
      <c r="I54" s="322">
        <v>6596</v>
      </c>
    </row>
    <row r="55" spans="1:21" ht="12.75" customHeight="1" x14ac:dyDescent="0.25">
      <c r="A55" s="465" t="s">
        <v>227</v>
      </c>
      <c r="B55" s="129"/>
      <c r="C55" s="320">
        <v>13652</v>
      </c>
      <c r="D55" s="320">
        <v>7646</v>
      </c>
      <c r="E55" s="320">
        <v>6006</v>
      </c>
      <c r="F55" s="320"/>
      <c r="G55" s="322">
        <v>15868</v>
      </c>
      <c r="H55" s="322">
        <v>9315</v>
      </c>
      <c r="I55" s="322">
        <v>6553</v>
      </c>
    </row>
    <row r="56" spans="1:21" ht="5.0999999999999996" customHeight="1" x14ac:dyDescent="0.25">
      <c r="A56" s="466"/>
      <c r="B56" s="142"/>
      <c r="C56" s="333"/>
      <c r="D56" s="333"/>
      <c r="E56" s="333"/>
      <c r="F56" s="333"/>
      <c r="G56" s="334"/>
      <c r="H56" s="335"/>
      <c r="I56" s="336"/>
    </row>
    <row r="57" spans="1:21" ht="11.1" customHeight="1" x14ac:dyDescent="0.25">
      <c r="A57" s="129"/>
      <c r="B57" s="129"/>
      <c r="C57" s="320"/>
      <c r="D57" s="320"/>
      <c r="E57" s="320"/>
      <c r="F57" s="320"/>
      <c r="G57" s="322"/>
      <c r="H57" s="564" t="s">
        <v>142</v>
      </c>
      <c r="I57" s="564"/>
    </row>
    <row r="58" spans="1:21" ht="4.5" customHeight="1" x14ac:dyDescent="0.25">
      <c r="A58" s="129"/>
      <c r="B58" s="129"/>
      <c r="C58" s="320"/>
      <c r="D58" s="320"/>
      <c r="E58" s="320"/>
      <c r="F58" s="320"/>
      <c r="G58" s="322"/>
      <c r="H58" s="322"/>
      <c r="I58" s="322"/>
    </row>
    <row r="59" spans="1:21" s="119" customFormat="1" ht="14.1" customHeight="1" x14ac:dyDescent="0.2">
      <c r="A59" s="562" t="str">
        <f>A1</f>
        <v>3.7  PUNO: POBLACIÓN CENSADA POR ÁREA URBANA Y RURAL, SEGÚN EDADES SIMPLES, 2007 Y 2017</v>
      </c>
      <c r="B59" s="562"/>
      <c r="C59" s="562"/>
      <c r="D59" s="562"/>
      <c r="E59" s="562"/>
      <c r="F59" s="562"/>
      <c r="G59" s="562"/>
      <c r="H59" s="562"/>
      <c r="I59" s="562"/>
      <c r="K59" s="391"/>
      <c r="L59" s="391"/>
      <c r="M59" s="391"/>
      <c r="N59" s="391"/>
      <c r="O59" s="391"/>
      <c r="P59" s="391"/>
      <c r="Q59" s="391"/>
      <c r="R59" s="391"/>
      <c r="S59" s="391"/>
      <c r="T59" s="391"/>
      <c r="U59" s="391"/>
    </row>
    <row r="60" spans="1:21" s="119" customFormat="1" ht="5.0999999999999996" customHeight="1" x14ac:dyDescent="0.2">
      <c r="A60" s="147"/>
      <c r="B60" s="147"/>
      <c r="C60" s="337"/>
      <c r="D60" s="337"/>
      <c r="E60" s="337"/>
      <c r="F60" s="337"/>
      <c r="G60" s="337"/>
      <c r="H60" s="337"/>
      <c r="I60" s="337"/>
      <c r="K60" s="391"/>
      <c r="L60" s="391"/>
      <c r="M60" s="391"/>
      <c r="N60" s="391"/>
      <c r="O60" s="391"/>
      <c r="P60" s="391"/>
      <c r="Q60" s="391"/>
      <c r="R60" s="391"/>
      <c r="S60" s="391"/>
      <c r="T60" s="391"/>
      <c r="U60" s="391"/>
    </row>
    <row r="61" spans="1:21" s="120" customFormat="1" ht="15" customHeight="1" x14ac:dyDescent="0.2">
      <c r="A61" s="560" t="s">
        <v>320</v>
      </c>
      <c r="B61" s="406"/>
      <c r="C61" s="563">
        <v>2007</v>
      </c>
      <c r="D61" s="563"/>
      <c r="E61" s="563"/>
      <c r="F61" s="338"/>
      <c r="G61" s="563">
        <v>2017</v>
      </c>
      <c r="H61" s="563"/>
      <c r="I61" s="563"/>
      <c r="K61" s="392"/>
      <c r="L61" s="392"/>
      <c r="M61" s="392"/>
      <c r="N61" s="392"/>
      <c r="O61" s="392"/>
      <c r="P61" s="392"/>
      <c r="Q61" s="392"/>
      <c r="R61" s="392"/>
      <c r="S61" s="392"/>
      <c r="T61" s="392"/>
      <c r="U61" s="392"/>
    </row>
    <row r="62" spans="1:21" s="120" customFormat="1" ht="15" customHeight="1" x14ac:dyDescent="0.2">
      <c r="A62" s="561"/>
      <c r="B62" s="406"/>
      <c r="C62" s="467" t="s">
        <v>4</v>
      </c>
      <c r="D62" s="340" t="s">
        <v>8</v>
      </c>
      <c r="E62" s="340" t="s">
        <v>9</v>
      </c>
      <c r="F62" s="340"/>
      <c r="G62" s="339" t="s">
        <v>4</v>
      </c>
      <c r="H62" s="340" t="s">
        <v>8</v>
      </c>
      <c r="I62" s="340" t="s">
        <v>9</v>
      </c>
      <c r="K62" s="392"/>
      <c r="L62" s="392"/>
      <c r="M62" s="392"/>
      <c r="N62" s="392"/>
      <c r="O62" s="392"/>
      <c r="P62" s="392"/>
      <c r="Q62" s="392"/>
      <c r="R62" s="392"/>
      <c r="S62" s="392"/>
      <c r="T62" s="392"/>
      <c r="U62" s="392"/>
    </row>
    <row r="63" spans="1:21" s="122" customFormat="1" ht="5.0999999999999996" customHeight="1" x14ac:dyDescent="0.2">
      <c r="A63" s="468"/>
      <c r="B63" s="31"/>
      <c r="C63" s="341"/>
      <c r="D63" s="341"/>
      <c r="E63" s="341"/>
      <c r="F63" s="341"/>
      <c r="G63" s="342"/>
      <c r="H63" s="341"/>
      <c r="I63" s="341"/>
      <c r="K63" s="393"/>
      <c r="L63" s="393"/>
      <c r="M63" s="393"/>
      <c r="N63" s="393"/>
      <c r="O63" s="393"/>
      <c r="P63" s="393"/>
      <c r="Q63" s="393"/>
      <c r="R63" s="393"/>
      <c r="S63" s="393"/>
      <c r="T63" s="393"/>
      <c r="U63" s="393"/>
    </row>
    <row r="64" spans="1:21" ht="12.75" customHeight="1" x14ac:dyDescent="0.25">
      <c r="A64" s="464" t="s">
        <v>228</v>
      </c>
      <c r="B64" s="126"/>
      <c r="C64" s="321">
        <f>SUM(C65:C69)</f>
        <v>70839</v>
      </c>
      <c r="D64" s="321">
        <f t="shared" ref="D64" si="32">SUM(D65:D69)</f>
        <v>37816</v>
      </c>
      <c r="E64" s="321">
        <f t="shared" ref="E64" si="33">SUM(E65:E69)</f>
        <v>33023</v>
      </c>
      <c r="F64" s="321"/>
      <c r="G64" s="321">
        <f t="shared" ref="G64" si="34">SUM(G65:G69)</f>
        <v>77327</v>
      </c>
      <c r="H64" s="321">
        <f t="shared" ref="H64" si="35">SUM(H65:H69)</f>
        <v>44015</v>
      </c>
      <c r="I64" s="321">
        <f t="shared" ref="I64" si="36">SUM(I65:I69)</f>
        <v>33312</v>
      </c>
    </row>
    <row r="65" spans="1:9" ht="12.75" customHeight="1" x14ac:dyDescent="0.25">
      <c r="A65" s="465" t="s">
        <v>229</v>
      </c>
      <c r="B65" s="129"/>
      <c r="C65" s="320">
        <v>19812</v>
      </c>
      <c r="D65" s="320">
        <v>10221</v>
      </c>
      <c r="E65" s="320">
        <v>9591</v>
      </c>
      <c r="F65" s="320"/>
      <c r="G65" s="322">
        <v>16150</v>
      </c>
      <c r="H65" s="322">
        <v>9345</v>
      </c>
      <c r="I65" s="322">
        <v>6805</v>
      </c>
    </row>
    <row r="66" spans="1:9" ht="12.75" customHeight="1" x14ac:dyDescent="0.25">
      <c r="A66" s="465" t="s">
        <v>230</v>
      </c>
      <c r="B66" s="129"/>
      <c r="C66" s="320">
        <v>10892</v>
      </c>
      <c r="D66" s="320">
        <v>5933</v>
      </c>
      <c r="E66" s="320">
        <v>4959</v>
      </c>
      <c r="F66" s="320"/>
      <c r="G66" s="322">
        <v>15686</v>
      </c>
      <c r="H66" s="322">
        <v>9023</v>
      </c>
      <c r="I66" s="322">
        <v>6663</v>
      </c>
    </row>
    <row r="67" spans="1:9" ht="12.75" customHeight="1" x14ac:dyDescent="0.25">
      <c r="A67" s="465" t="s">
        <v>231</v>
      </c>
      <c r="B67" s="129"/>
      <c r="C67" s="320">
        <v>15534</v>
      </c>
      <c r="D67" s="320">
        <v>8444</v>
      </c>
      <c r="E67" s="320">
        <v>7090</v>
      </c>
      <c r="F67" s="320"/>
      <c r="G67" s="322">
        <v>15348</v>
      </c>
      <c r="H67" s="322">
        <v>8733</v>
      </c>
      <c r="I67" s="322">
        <v>6615</v>
      </c>
    </row>
    <row r="68" spans="1:9" ht="12.75" customHeight="1" x14ac:dyDescent="0.25">
      <c r="A68" s="465" t="s">
        <v>232</v>
      </c>
      <c r="B68" s="129"/>
      <c r="C68" s="320">
        <v>12426</v>
      </c>
      <c r="D68" s="320">
        <v>6750</v>
      </c>
      <c r="E68" s="320">
        <v>5676</v>
      </c>
      <c r="F68" s="320"/>
      <c r="G68" s="322">
        <v>15554</v>
      </c>
      <c r="H68" s="322">
        <v>8755</v>
      </c>
      <c r="I68" s="322">
        <v>6799</v>
      </c>
    </row>
    <row r="69" spans="1:9" ht="12.75" customHeight="1" x14ac:dyDescent="0.25">
      <c r="A69" s="465" t="s">
        <v>233</v>
      </c>
      <c r="B69" s="129"/>
      <c r="C69" s="320">
        <v>12175</v>
      </c>
      <c r="D69" s="320">
        <v>6468</v>
      </c>
      <c r="E69" s="320">
        <v>5707</v>
      </c>
      <c r="F69" s="320"/>
      <c r="G69" s="322">
        <v>14589</v>
      </c>
      <c r="H69" s="322">
        <v>8159</v>
      </c>
      <c r="I69" s="322">
        <v>6430</v>
      </c>
    </row>
    <row r="70" spans="1:9" ht="12.75" customHeight="1" x14ac:dyDescent="0.25">
      <c r="A70" s="464" t="s">
        <v>234</v>
      </c>
      <c r="B70" s="126"/>
      <c r="C70" s="321">
        <f>SUM(C71:C75)</f>
        <v>59533</v>
      </c>
      <c r="D70" s="321">
        <f t="shared" ref="D70" si="37">SUM(D71:D75)</f>
        <v>30163</v>
      </c>
      <c r="E70" s="321">
        <f t="shared" ref="E70" si="38">SUM(E71:E75)</f>
        <v>29370</v>
      </c>
      <c r="F70" s="321"/>
      <c r="G70" s="321">
        <f t="shared" ref="G70" si="39">SUM(G71:G75)</f>
        <v>66987</v>
      </c>
      <c r="H70" s="321">
        <f t="shared" ref="H70" si="40">SUM(H71:H75)</f>
        <v>35859</v>
      </c>
      <c r="I70" s="321">
        <f t="shared" ref="I70" si="41">SUM(I71:I75)</f>
        <v>31128</v>
      </c>
    </row>
    <row r="71" spans="1:9" ht="12.75" customHeight="1" x14ac:dyDescent="0.25">
      <c r="A71" s="465" t="s">
        <v>235</v>
      </c>
      <c r="B71" s="129"/>
      <c r="C71" s="320">
        <v>15021</v>
      </c>
      <c r="D71" s="320">
        <v>7411</v>
      </c>
      <c r="E71" s="320">
        <v>7610</v>
      </c>
      <c r="F71" s="320"/>
      <c r="G71" s="322">
        <v>14285</v>
      </c>
      <c r="H71" s="322">
        <v>7863</v>
      </c>
      <c r="I71" s="322">
        <v>6422</v>
      </c>
    </row>
    <row r="72" spans="1:9" ht="12.75" customHeight="1" x14ac:dyDescent="0.25">
      <c r="A72" s="465" t="s">
        <v>236</v>
      </c>
      <c r="B72" s="129"/>
      <c r="C72" s="320">
        <v>10476</v>
      </c>
      <c r="D72" s="320">
        <v>5434</v>
      </c>
      <c r="E72" s="320">
        <v>5042</v>
      </c>
      <c r="F72" s="320"/>
      <c r="G72" s="322">
        <v>13788</v>
      </c>
      <c r="H72" s="322">
        <v>7481</v>
      </c>
      <c r="I72" s="322">
        <v>6307</v>
      </c>
    </row>
    <row r="73" spans="1:9" ht="12.75" customHeight="1" x14ac:dyDescent="0.25">
      <c r="A73" s="465" t="s">
        <v>237</v>
      </c>
      <c r="B73" s="129"/>
      <c r="C73" s="320">
        <v>12363</v>
      </c>
      <c r="D73" s="320">
        <v>6527</v>
      </c>
      <c r="E73" s="320">
        <v>5836</v>
      </c>
      <c r="F73" s="320"/>
      <c r="G73" s="322">
        <v>13599</v>
      </c>
      <c r="H73" s="322">
        <v>7164</v>
      </c>
      <c r="I73" s="322">
        <v>6435</v>
      </c>
    </row>
    <row r="74" spans="1:9" ht="12.75" customHeight="1" x14ac:dyDescent="0.25">
      <c r="A74" s="465" t="s">
        <v>238</v>
      </c>
      <c r="B74" s="129"/>
      <c r="C74" s="320">
        <v>12417</v>
      </c>
      <c r="D74" s="320">
        <v>6094</v>
      </c>
      <c r="E74" s="320">
        <v>6323</v>
      </c>
      <c r="F74" s="320"/>
      <c r="G74" s="322">
        <v>12455</v>
      </c>
      <c r="H74" s="322">
        <v>6568</v>
      </c>
      <c r="I74" s="322">
        <v>5887</v>
      </c>
    </row>
    <row r="75" spans="1:9" ht="12.75" customHeight="1" x14ac:dyDescent="0.25">
      <c r="A75" s="465" t="s">
        <v>239</v>
      </c>
      <c r="B75" s="129"/>
      <c r="C75" s="320">
        <v>9256</v>
      </c>
      <c r="D75" s="320">
        <v>4697</v>
      </c>
      <c r="E75" s="320">
        <v>4559</v>
      </c>
      <c r="F75" s="320"/>
      <c r="G75" s="322">
        <v>12860</v>
      </c>
      <c r="H75" s="322">
        <v>6783</v>
      </c>
      <c r="I75" s="322">
        <v>6077</v>
      </c>
    </row>
    <row r="76" spans="1:9" ht="12.75" customHeight="1" x14ac:dyDescent="0.25">
      <c r="A76" s="464" t="s">
        <v>240</v>
      </c>
      <c r="B76" s="126"/>
      <c r="C76" s="321">
        <f>SUM(C77:C81)</f>
        <v>49646</v>
      </c>
      <c r="D76" s="321">
        <f t="shared" ref="D76" si="42">SUM(D77:D81)</f>
        <v>23263</v>
      </c>
      <c r="E76" s="321">
        <f t="shared" ref="E76" si="43">SUM(E77:E81)</f>
        <v>26383</v>
      </c>
      <c r="F76" s="321"/>
      <c r="G76" s="321">
        <f t="shared" ref="G76" si="44">SUM(G77:G81)</f>
        <v>60954</v>
      </c>
      <c r="H76" s="321">
        <f t="shared" ref="H76" si="45">SUM(H77:H81)</f>
        <v>29698</v>
      </c>
      <c r="I76" s="321">
        <f t="shared" ref="I76" si="46">SUM(I77:I81)</f>
        <v>31256</v>
      </c>
    </row>
    <row r="77" spans="1:9" ht="12.75" customHeight="1" x14ac:dyDescent="0.25">
      <c r="A77" s="465" t="s">
        <v>241</v>
      </c>
      <c r="B77" s="129"/>
      <c r="C77" s="320">
        <v>13397</v>
      </c>
      <c r="D77" s="320">
        <v>6097</v>
      </c>
      <c r="E77" s="320">
        <v>7300</v>
      </c>
      <c r="F77" s="320"/>
      <c r="G77" s="322">
        <v>12363</v>
      </c>
      <c r="H77" s="322">
        <v>6223</v>
      </c>
      <c r="I77" s="322">
        <v>6140</v>
      </c>
    </row>
    <row r="78" spans="1:9" ht="12.75" customHeight="1" x14ac:dyDescent="0.25">
      <c r="A78" s="465" t="s">
        <v>242</v>
      </c>
      <c r="B78" s="129"/>
      <c r="C78" s="320">
        <v>7230</v>
      </c>
      <c r="D78" s="320">
        <v>3615</v>
      </c>
      <c r="E78" s="320">
        <v>3615</v>
      </c>
      <c r="F78" s="320"/>
      <c r="G78" s="322">
        <v>12829</v>
      </c>
      <c r="H78" s="322">
        <v>6312</v>
      </c>
      <c r="I78" s="322">
        <v>6517</v>
      </c>
    </row>
    <row r="79" spans="1:9" ht="12.75" customHeight="1" x14ac:dyDescent="0.25">
      <c r="A79" s="465" t="s">
        <v>243</v>
      </c>
      <c r="B79" s="129"/>
      <c r="C79" s="320">
        <v>10868</v>
      </c>
      <c r="D79" s="320">
        <v>5169</v>
      </c>
      <c r="E79" s="320">
        <v>5699</v>
      </c>
      <c r="F79" s="320"/>
      <c r="G79" s="322">
        <v>12268</v>
      </c>
      <c r="H79" s="322">
        <v>5992</v>
      </c>
      <c r="I79" s="322">
        <v>6276</v>
      </c>
    </row>
    <row r="80" spans="1:9" ht="12.75" customHeight="1" x14ac:dyDescent="0.25">
      <c r="A80" s="465" t="s">
        <v>244</v>
      </c>
      <c r="B80" s="129"/>
      <c r="C80" s="320">
        <v>8914</v>
      </c>
      <c r="D80" s="320">
        <v>4230</v>
      </c>
      <c r="E80" s="320">
        <v>4684</v>
      </c>
      <c r="F80" s="320"/>
      <c r="G80" s="322">
        <v>12199</v>
      </c>
      <c r="H80" s="322">
        <v>5767</v>
      </c>
      <c r="I80" s="322">
        <v>6432</v>
      </c>
    </row>
    <row r="81" spans="1:9" ht="12.75" customHeight="1" x14ac:dyDescent="0.25">
      <c r="A81" s="465" t="s">
        <v>245</v>
      </c>
      <c r="B81" s="129"/>
      <c r="C81" s="320">
        <v>9237</v>
      </c>
      <c r="D81" s="320">
        <v>4152</v>
      </c>
      <c r="E81" s="320">
        <v>5085</v>
      </c>
      <c r="F81" s="320"/>
      <c r="G81" s="322">
        <v>11295</v>
      </c>
      <c r="H81" s="322">
        <v>5404</v>
      </c>
      <c r="I81" s="322">
        <v>5891</v>
      </c>
    </row>
    <row r="82" spans="1:9" ht="12.75" customHeight="1" x14ac:dyDescent="0.25">
      <c r="A82" s="464" t="s">
        <v>246</v>
      </c>
      <c r="B82" s="126"/>
      <c r="C82" s="321">
        <f>SUM(C83:C87)</f>
        <v>41337</v>
      </c>
      <c r="D82" s="321">
        <f t="shared" ref="D82" si="47">SUM(D83:D87)</f>
        <v>17469</v>
      </c>
      <c r="E82" s="321">
        <f t="shared" ref="E82" si="48">SUM(E83:E87)</f>
        <v>23868</v>
      </c>
      <c r="F82" s="321"/>
      <c r="G82" s="321">
        <f t="shared" ref="G82" si="49">SUM(G83:G87)</f>
        <v>50385</v>
      </c>
      <c r="H82" s="321">
        <f t="shared" ref="H82" si="50">SUM(H83:H87)</f>
        <v>22761</v>
      </c>
      <c r="I82" s="321">
        <f t="shared" ref="I82" si="51">SUM(I83:I87)</f>
        <v>27624</v>
      </c>
    </row>
    <row r="83" spans="1:9" ht="12.75" customHeight="1" x14ac:dyDescent="0.25">
      <c r="A83" s="465" t="s">
        <v>247</v>
      </c>
      <c r="B83" s="129"/>
      <c r="C83" s="320">
        <v>9864</v>
      </c>
      <c r="D83" s="320">
        <v>4267</v>
      </c>
      <c r="E83" s="320">
        <v>5597</v>
      </c>
      <c r="F83" s="320"/>
      <c r="G83" s="322">
        <v>10327</v>
      </c>
      <c r="H83" s="322">
        <v>4833</v>
      </c>
      <c r="I83" s="322">
        <v>5494</v>
      </c>
    </row>
    <row r="84" spans="1:9" ht="12.75" customHeight="1" x14ac:dyDescent="0.25">
      <c r="A84" s="465" t="s">
        <v>248</v>
      </c>
      <c r="B84" s="129"/>
      <c r="C84" s="320">
        <v>8863</v>
      </c>
      <c r="D84" s="320">
        <v>3726</v>
      </c>
      <c r="E84" s="320">
        <v>5137</v>
      </c>
      <c r="F84" s="320"/>
      <c r="G84" s="322">
        <v>9707</v>
      </c>
      <c r="H84" s="322">
        <v>4578</v>
      </c>
      <c r="I84" s="322">
        <v>5129</v>
      </c>
    </row>
    <row r="85" spans="1:9" ht="12.75" customHeight="1" x14ac:dyDescent="0.25">
      <c r="A85" s="465" t="s">
        <v>249</v>
      </c>
      <c r="B85" s="129"/>
      <c r="C85" s="320">
        <v>8344</v>
      </c>
      <c r="D85" s="320">
        <v>3647</v>
      </c>
      <c r="E85" s="320">
        <v>4697</v>
      </c>
      <c r="F85" s="320"/>
      <c r="G85" s="322">
        <v>10710</v>
      </c>
      <c r="H85" s="322">
        <v>4825</v>
      </c>
      <c r="I85" s="322">
        <v>5885</v>
      </c>
    </row>
    <row r="86" spans="1:9" ht="12.75" customHeight="1" x14ac:dyDescent="0.25">
      <c r="A86" s="465" t="s">
        <v>250</v>
      </c>
      <c r="B86" s="129"/>
      <c r="C86" s="320">
        <v>8476</v>
      </c>
      <c r="D86" s="320">
        <v>3411</v>
      </c>
      <c r="E86" s="320">
        <v>5065</v>
      </c>
      <c r="F86" s="320"/>
      <c r="G86" s="322">
        <v>10467</v>
      </c>
      <c r="H86" s="322">
        <v>4560</v>
      </c>
      <c r="I86" s="322">
        <v>5907</v>
      </c>
    </row>
    <row r="87" spans="1:9" ht="12.75" customHeight="1" x14ac:dyDescent="0.25">
      <c r="A87" s="465" t="s">
        <v>251</v>
      </c>
      <c r="B87" s="129"/>
      <c r="C87" s="320">
        <v>5790</v>
      </c>
      <c r="D87" s="320">
        <v>2418</v>
      </c>
      <c r="E87" s="320">
        <v>3372</v>
      </c>
      <c r="F87" s="320"/>
      <c r="G87" s="322">
        <v>9174</v>
      </c>
      <c r="H87" s="322">
        <v>3965</v>
      </c>
      <c r="I87" s="322">
        <v>5209</v>
      </c>
    </row>
    <row r="88" spans="1:9" ht="12.75" customHeight="1" x14ac:dyDescent="0.25">
      <c r="A88" s="464" t="s">
        <v>252</v>
      </c>
      <c r="B88" s="126"/>
      <c r="C88" s="321">
        <f>SUM(C89:C93)</f>
        <v>35584</v>
      </c>
      <c r="D88" s="321">
        <f t="shared" ref="D88" si="52">SUM(D89:D93)</f>
        <v>12864</v>
      </c>
      <c r="E88" s="321">
        <f t="shared" ref="E88" si="53">SUM(E89:E93)</f>
        <v>22720</v>
      </c>
      <c r="F88" s="321"/>
      <c r="G88" s="321">
        <f t="shared" ref="G88" si="54">SUM(G89:G93)</f>
        <v>42711</v>
      </c>
      <c r="H88" s="321">
        <f t="shared" ref="H88" si="55">SUM(H89:H93)</f>
        <v>16997</v>
      </c>
      <c r="I88" s="321">
        <f t="shared" ref="I88" si="56">SUM(I89:I93)</f>
        <v>25714</v>
      </c>
    </row>
    <row r="89" spans="1:9" ht="12.75" customHeight="1" x14ac:dyDescent="0.25">
      <c r="A89" s="465" t="s">
        <v>253</v>
      </c>
      <c r="B89" s="129"/>
      <c r="C89" s="320">
        <v>11450</v>
      </c>
      <c r="D89" s="320">
        <v>4134</v>
      </c>
      <c r="E89" s="320">
        <v>7316</v>
      </c>
      <c r="F89" s="320"/>
      <c r="G89" s="322">
        <v>8033</v>
      </c>
      <c r="H89" s="322">
        <v>3543</v>
      </c>
      <c r="I89" s="322">
        <v>4490</v>
      </c>
    </row>
    <row r="90" spans="1:9" ht="12.75" customHeight="1" x14ac:dyDescent="0.25">
      <c r="A90" s="465" t="s">
        <v>254</v>
      </c>
      <c r="B90" s="129"/>
      <c r="C90" s="320">
        <v>5087</v>
      </c>
      <c r="D90" s="320">
        <v>1856</v>
      </c>
      <c r="E90" s="320">
        <v>3231</v>
      </c>
      <c r="F90" s="320"/>
      <c r="G90" s="322">
        <v>8748</v>
      </c>
      <c r="H90" s="322">
        <v>3565</v>
      </c>
      <c r="I90" s="322">
        <v>5183</v>
      </c>
    </row>
    <row r="91" spans="1:9" ht="12.75" customHeight="1" x14ac:dyDescent="0.25">
      <c r="A91" s="465" t="s">
        <v>255</v>
      </c>
      <c r="B91" s="129"/>
      <c r="C91" s="320">
        <v>7090</v>
      </c>
      <c r="D91" s="320">
        <v>2555</v>
      </c>
      <c r="E91" s="320">
        <v>4535</v>
      </c>
      <c r="F91" s="320"/>
      <c r="G91" s="322">
        <v>9116</v>
      </c>
      <c r="H91" s="322">
        <v>3576</v>
      </c>
      <c r="I91" s="322">
        <v>5540</v>
      </c>
    </row>
    <row r="92" spans="1:9" ht="12.75" customHeight="1" x14ac:dyDescent="0.25">
      <c r="A92" s="465" t="s">
        <v>256</v>
      </c>
      <c r="B92" s="129"/>
      <c r="C92" s="320">
        <v>6085</v>
      </c>
      <c r="D92" s="320">
        <v>2250</v>
      </c>
      <c r="E92" s="320">
        <v>3835</v>
      </c>
      <c r="F92" s="320"/>
      <c r="G92" s="322">
        <v>8485</v>
      </c>
      <c r="H92" s="322">
        <v>3289</v>
      </c>
      <c r="I92" s="322">
        <v>5196</v>
      </c>
    </row>
    <row r="93" spans="1:9" ht="12.75" customHeight="1" x14ac:dyDescent="0.25">
      <c r="A93" s="465" t="s">
        <v>257</v>
      </c>
      <c r="B93" s="129"/>
      <c r="C93" s="320">
        <v>5872</v>
      </c>
      <c r="D93" s="320">
        <v>2069</v>
      </c>
      <c r="E93" s="320">
        <v>3803</v>
      </c>
      <c r="F93" s="320"/>
      <c r="G93" s="322">
        <v>8329</v>
      </c>
      <c r="H93" s="322">
        <v>3024</v>
      </c>
      <c r="I93" s="322">
        <v>5305</v>
      </c>
    </row>
    <row r="94" spans="1:9" ht="12.75" customHeight="1" x14ac:dyDescent="0.25">
      <c r="A94" s="464" t="s">
        <v>293</v>
      </c>
      <c r="B94" s="126"/>
      <c r="C94" s="321">
        <f>SUM(C95:C99)</f>
        <v>28382</v>
      </c>
      <c r="D94" s="321">
        <f t="shared" ref="D94" si="57">SUM(D95:D99)</f>
        <v>9271</v>
      </c>
      <c r="E94" s="321">
        <f t="shared" ref="E94" si="58">SUM(E95:E99)</f>
        <v>19111</v>
      </c>
      <c r="F94" s="321"/>
      <c r="G94" s="321">
        <f t="shared" ref="G94" si="59">SUM(G95:G99)</f>
        <v>35492</v>
      </c>
      <c r="H94" s="321">
        <f t="shared" ref="H94" si="60">SUM(H95:H99)</f>
        <v>12324</v>
      </c>
      <c r="I94" s="321">
        <f t="shared" ref="I94" si="61">SUM(I95:I99)</f>
        <v>23168</v>
      </c>
    </row>
    <row r="95" spans="1:9" ht="12.75" customHeight="1" x14ac:dyDescent="0.25">
      <c r="A95" s="465" t="s">
        <v>259</v>
      </c>
      <c r="B95" s="129"/>
      <c r="C95" s="320">
        <v>8319</v>
      </c>
      <c r="D95" s="320">
        <v>2754</v>
      </c>
      <c r="E95" s="320">
        <v>5565</v>
      </c>
      <c r="F95" s="320"/>
      <c r="G95" s="322">
        <v>7645</v>
      </c>
      <c r="H95" s="322">
        <v>2851</v>
      </c>
      <c r="I95" s="322">
        <v>4794</v>
      </c>
    </row>
    <row r="96" spans="1:9" ht="12.75" customHeight="1" x14ac:dyDescent="0.25">
      <c r="A96" s="465" t="s">
        <v>260</v>
      </c>
      <c r="B96" s="129"/>
      <c r="C96" s="320">
        <v>4797</v>
      </c>
      <c r="D96" s="320">
        <v>1556</v>
      </c>
      <c r="E96" s="320">
        <v>3241</v>
      </c>
      <c r="F96" s="320"/>
      <c r="G96" s="322">
        <v>7065</v>
      </c>
      <c r="H96" s="322">
        <v>2507</v>
      </c>
      <c r="I96" s="322">
        <v>4558</v>
      </c>
    </row>
    <row r="97" spans="1:9" ht="12.75" customHeight="1" x14ac:dyDescent="0.25">
      <c r="A97" s="465" t="s">
        <v>261</v>
      </c>
      <c r="B97" s="129"/>
      <c r="C97" s="320">
        <v>5926</v>
      </c>
      <c r="D97" s="320">
        <v>2011</v>
      </c>
      <c r="E97" s="320">
        <v>3915</v>
      </c>
      <c r="F97" s="320"/>
      <c r="G97" s="322">
        <v>7288</v>
      </c>
      <c r="H97" s="322">
        <v>2526</v>
      </c>
      <c r="I97" s="322">
        <v>4762</v>
      </c>
    </row>
    <row r="98" spans="1:9" ht="12.75" customHeight="1" x14ac:dyDescent="0.25">
      <c r="A98" s="465" t="s">
        <v>262</v>
      </c>
      <c r="B98" s="129"/>
      <c r="C98" s="320">
        <v>5623</v>
      </c>
      <c r="D98" s="320">
        <v>1732</v>
      </c>
      <c r="E98" s="320">
        <v>3891</v>
      </c>
      <c r="F98" s="320"/>
      <c r="G98" s="322">
        <v>7012</v>
      </c>
      <c r="H98" s="322">
        <v>2330</v>
      </c>
      <c r="I98" s="322">
        <v>4682</v>
      </c>
    </row>
    <row r="99" spans="1:9" ht="12.75" customHeight="1" x14ac:dyDescent="0.25">
      <c r="A99" s="465" t="s">
        <v>263</v>
      </c>
      <c r="B99" s="129"/>
      <c r="C99" s="320">
        <v>3717</v>
      </c>
      <c r="D99" s="320">
        <v>1218</v>
      </c>
      <c r="E99" s="320">
        <v>2499</v>
      </c>
      <c r="F99" s="320"/>
      <c r="G99" s="322">
        <v>6482</v>
      </c>
      <c r="H99" s="322">
        <v>2110</v>
      </c>
      <c r="I99" s="322">
        <v>4372</v>
      </c>
    </row>
    <row r="100" spans="1:9" ht="12.75" customHeight="1" x14ac:dyDescent="0.25">
      <c r="A100" s="464" t="s">
        <v>295</v>
      </c>
      <c r="B100" s="126"/>
      <c r="C100" s="321">
        <f>SUM(C101:C105)</f>
        <v>24248</v>
      </c>
      <c r="D100" s="321">
        <f t="shared" ref="D100" si="62">SUM(D101:D105)</f>
        <v>7159</v>
      </c>
      <c r="E100" s="321">
        <f t="shared" ref="E100" si="63">SUM(E101:E105)</f>
        <v>17089</v>
      </c>
      <c r="F100" s="321"/>
      <c r="G100" s="321">
        <f t="shared" ref="G100" si="64">SUM(G101:G105)</f>
        <v>29278</v>
      </c>
      <c r="H100" s="321">
        <f t="shared" ref="H100" si="65">SUM(H101:H105)</f>
        <v>8777</v>
      </c>
      <c r="I100" s="321">
        <f t="shared" ref="I100" si="66">SUM(I101:I105)</f>
        <v>20501</v>
      </c>
    </row>
    <row r="101" spans="1:9" ht="12.75" customHeight="1" x14ac:dyDescent="0.25">
      <c r="A101" s="465" t="s">
        <v>264</v>
      </c>
      <c r="B101" s="129"/>
      <c r="C101" s="320">
        <v>8344</v>
      </c>
      <c r="D101" s="320">
        <v>2342</v>
      </c>
      <c r="E101" s="320">
        <v>6002</v>
      </c>
      <c r="F101" s="320"/>
      <c r="G101" s="322">
        <v>6489</v>
      </c>
      <c r="H101" s="322">
        <v>2056</v>
      </c>
      <c r="I101" s="322">
        <v>4433</v>
      </c>
    </row>
    <row r="102" spans="1:9" ht="12.75" customHeight="1" x14ac:dyDescent="0.25">
      <c r="A102" s="465" t="s">
        <v>265</v>
      </c>
      <c r="B102" s="129"/>
      <c r="C102" s="320">
        <v>3257</v>
      </c>
      <c r="D102" s="320">
        <v>952</v>
      </c>
      <c r="E102" s="320">
        <v>2305</v>
      </c>
      <c r="F102" s="320"/>
      <c r="G102" s="322">
        <v>6101</v>
      </c>
      <c r="H102" s="322">
        <v>1854</v>
      </c>
      <c r="I102" s="322">
        <v>4247</v>
      </c>
    </row>
    <row r="103" spans="1:9" ht="12.75" customHeight="1" x14ac:dyDescent="0.25">
      <c r="A103" s="465" t="s">
        <v>266</v>
      </c>
      <c r="B103" s="129"/>
      <c r="C103" s="320">
        <v>5057</v>
      </c>
      <c r="D103" s="320">
        <v>1492</v>
      </c>
      <c r="E103" s="320">
        <v>3565</v>
      </c>
      <c r="F103" s="320"/>
      <c r="G103" s="322">
        <v>6013</v>
      </c>
      <c r="H103" s="322">
        <v>1778</v>
      </c>
      <c r="I103" s="322">
        <v>4235</v>
      </c>
    </row>
    <row r="104" spans="1:9" ht="12.75" customHeight="1" x14ac:dyDescent="0.25">
      <c r="A104" s="465" t="s">
        <v>267</v>
      </c>
      <c r="B104" s="129"/>
      <c r="C104" s="320">
        <v>3898</v>
      </c>
      <c r="D104" s="320">
        <v>1276</v>
      </c>
      <c r="E104" s="320">
        <v>2622</v>
      </c>
      <c r="F104" s="320"/>
      <c r="G104" s="322">
        <v>5467</v>
      </c>
      <c r="H104" s="322">
        <v>1601</v>
      </c>
      <c r="I104" s="322">
        <v>3866</v>
      </c>
    </row>
    <row r="105" spans="1:9" ht="12.75" customHeight="1" x14ac:dyDescent="0.25">
      <c r="A105" s="465" t="s">
        <v>268</v>
      </c>
      <c r="B105" s="129"/>
      <c r="C105" s="320">
        <v>3692</v>
      </c>
      <c r="D105" s="320">
        <v>1097</v>
      </c>
      <c r="E105" s="320">
        <v>2595</v>
      </c>
      <c r="F105" s="320"/>
      <c r="G105" s="322">
        <v>5208</v>
      </c>
      <c r="H105" s="322">
        <v>1488</v>
      </c>
      <c r="I105" s="322">
        <v>3720</v>
      </c>
    </row>
    <row r="106" spans="1:9" ht="12.75" customHeight="1" x14ac:dyDescent="0.25">
      <c r="A106" s="464" t="s">
        <v>296</v>
      </c>
      <c r="B106" s="126"/>
      <c r="C106" s="321">
        <f>SUM(C107:C111)</f>
        <v>18619</v>
      </c>
      <c r="D106" s="321">
        <f t="shared" ref="D106" si="67">SUM(D107:D111)</f>
        <v>5291</v>
      </c>
      <c r="E106" s="321">
        <f t="shared" ref="E106" si="68">SUM(E107:E111)</f>
        <v>13328</v>
      </c>
      <c r="F106" s="321"/>
      <c r="G106" s="321">
        <f t="shared" ref="G106" si="69">SUM(G107:G111)</f>
        <v>20337</v>
      </c>
      <c r="H106" s="321">
        <f t="shared" ref="H106" si="70">SUM(H107:H111)</f>
        <v>5695</v>
      </c>
      <c r="I106" s="321">
        <f t="shared" ref="I106" si="71">SUM(I107:I111)</f>
        <v>14642</v>
      </c>
    </row>
    <row r="107" spans="1:9" ht="12.75" customHeight="1" x14ac:dyDescent="0.25">
      <c r="A107" s="465" t="s">
        <v>269</v>
      </c>
      <c r="B107" s="129"/>
      <c r="C107" s="320">
        <v>5621</v>
      </c>
      <c r="D107" s="320">
        <v>1548</v>
      </c>
      <c r="E107" s="320">
        <v>4073</v>
      </c>
      <c r="F107" s="320"/>
      <c r="G107" s="322">
        <v>4924</v>
      </c>
      <c r="H107" s="322">
        <v>1395</v>
      </c>
      <c r="I107" s="322">
        <v>3529</v>
      </c>
    </row>
    <row r="108" spans="1:9" ht="12.75" customHeight="1" x14ac:dyDescent="0.25">
      <c r="A108" s="465" t="s">
        <v>270</v>
      </c>
      <c r="B108" s="129"/>
      <c r="C108" s="320">
        <v>3294</v>
      </c>
      <c r="D108" s="320">
        <v>925</v>
      </c>
      <c r="E108" s="320">
        <v>2369</v>
      </c>
      <c r="F108" s="320"/>
      <c r="G108" s="322">
        <v>3917</v>
      </c>
      <c r="H108" s="322">
        <v>1083</v>
      </c>
      <c r="I108" s="322">
        <v>2834</v>
      </c>
    </row>
    <row r="109" spans="1:9" ht="12.75" customHeight="1" x14ac:dyDescent="0.25">
      <c r="A109" s="465" t="s">
        <v>271</v>
      </c>
      <c r="B109" s="129"/>
      <c r="C109" s="320">
        <v>3362</v>
      </c>
      <c r="D109" s="320">
        <v>1011</v>
      </c>
      <c r="E109" s="320">
        <v>2351</v>
      </c>
      <c r="F109" s="320"/>
      <c r="G109" s="322">
        <v>4160</v>
      </c>
      <c r="H109" s="322">
        <v>1162</v>
      </c>
      <c r="I109" s="322">
        <v>2998</v>
      </c>
    </row>
    <row r="110" spans="1:9" ht="12.75" customHeight="1" x14ac:dyDescent="0.25">
      <c r="A110" s="465" t="s">
        <v>272</v>
      </c>
      <c r="B110" s="129"/>
      <c r="C110" s="320">
        <v>4215</v>
      </c>
      <c r="D110" s="320">
        <v>1196</v>
      </c>
      <c r="E110" s="320">
        <v>3019</v>
      </c>
      <c r="F110" s="320"/>
      <c r="G110" s="322">
        <v>3724</v>
      </c>
      <c r="H110" s="322">
        <v>1076</v>
      </c>
      <c r="I110" s="322">
        <v>2648</v>
      </c>
    </row>
    <row r="111" spans="1:9" ht="12.75" customHeight="1" x14ac:dyDescent="0.25">
      <c r="A111" s="465" t="s">
        <v>273</v>
      </c>
      <c r="B111" s="129"/>
      <c r="C111" s="320">
        <v>2127</v>
      </c>
      <c r="D111" s="320">
        <v>611</v>
      </c>
      <c r="E111" s="320">
        <v>1516</v>
      </c>
      <c r="F111" s="320"/>
      <c r="G111" s="322">
        <v>3612</v>
      </c>
      <c r="H111" s="322">
        <v>979</v>
      </c>
      <c r="I111" s="322">
        <v>2633</v>
      </c>
    </row>
    <row r="112" spans="1:9" ht="5.0999999999999996" customHeight="1" x14ac:dyDescent="0.25">
      <c r="A112" s="466"/>
      <c r="B112" s="142"/>
      <c r="C112" s="143"/>
      <c r="D112" s="143"/>
      <c r="E112" s="143"/>
      <c r="F112" s="143"/>
      <c r="G112" s="144"/>
      <c r="H112" s="145"/>
      <c r="I112" s="146"/>
    </row>
    <row r="113" spans="1:21" ht="11.1" customHeight="1" x14ac:dyDescent="0.25">
      <c r="A113" s="129"/>
      <c r="B113" s="129"/>
      <c r="C113" s="128"/>
      <c r="D113" s="128"/>
      <c r="E113" s="128"/>
      <c r="F113" s="128"/>
      <c r="G113" s="130"/>
      <c r="H113" s="551" t="s">
        <v>142</v>
      </c>
      <c r="I113" s="551"/>
    </row>
    <row r="114" spans="1:21" ht="12" customHeight="1" x14ac:dyDescent="0.25">
      <c r="A114" s="129"/>
      <c r="B114" s="129"/>
      <c r="C114" s="128"/>
      <c r="D114" s="128"/>
      <c r="E114" s="128"/>
      <c r="F114" s="128"/>
      <c r="G114" s="130"/>
      <c r="H114" s="130"/>
      <c r="I114" s="130"/>
    </row>
    <row r="115" spans="1:21" s="119" customFormat="1" ht="14.1" customHeight="1" x14ac:dyDescent="0.2">
      <c r="A115" s="562" t="str">
        <f>A1</f>
        <v>3.7  PUNO: POBLACIÓN CENSADA POR ÁREA URBANA Y RURAL, SEGÚN EDADES SIMPLES, 2007 Y 2017</v>
      </c>
      <c r="B115" s="562"/>
      <c r="C115" s="562"/>
      <c r="D115" s="562"/>
      <c r="E115" s="562"/>
      <c r="F115" s="562"/>
      <c r="G115" s="562"/>
      <c r="H115" s="562"/>
      <c r="I115" s="562"/>
      <c r="K115" s="391"/>
      <c r="L115" s="391"/>
      <c r="M115" s="391"/>
      <c r="N115" s="391"/>
      <c r="O115" s="391"/>
      <c r="P115" s="391"/>
      <c r="Q115" s="391"/>
      <c r="R115" s="391"/>
      <c r="S115" s="391"/>
      <c r="T115" s="391"/>
      <c r="U115" s="391"/>
    </row>
    <row r="116" spans="1:21" s="119" customFormat="1" ht="12.75" x14ac:dyDescent="0.2">
      <c r="A116" s="147"/>
      <c r="B116" s="147"/>
      <c r="C116" s="147"/>
      <c r="D116" s="147"/>
      <c r="E116" s="147"/>
      <c r="F116" s="147"/>
      <c r="G116" s="147"/>
      <c r="H116" s="550" t="s">
        <v>578</v>
      </c>
      <c r="I116" s="554"/>
      <c r="K116" s="391"/>
      <c r="L116" s="391"/>
      <c r="M116" s="391"/>
      <c r="N116" s="391"/>
      <c r="O116" s="391"/>
      <c r="P116" s="391"/>
      <c r="Q116" s="391"/>
      <c r="R116" s="391"/>
      <c r="S116" s="391"/>
      <c r="T116" s="391"/>
      <c r="U116" s="391"/>
    </row>
    <row r="117" spans="1:21" s="120" customFormat="1" ht="18" customHeight="1" x14ac:dyDescent="0.2">
      <c r="A117" s="560" t="s">
        <v>320</v>
      </c>
      <c r="B117" s="406"/>
      <c r="C117" s="557">
        <v>2007</v>
      </c>
      <c r="D117" s="557"/>
      <c r="E117" s="557"/>
      <c r="F117" s="226"/>
      <c r="G117" s="557">
        <v>2017</v>
      </c>
      <c r="H117" s="557"/>
      <c r="I117" s="557"/>
      <c r="K117" s="392"/>
      <c r="L117" s="392"/>
      <c r="M117" s="392"/>
      <c r="N117" s="392"/>
      <c r="O117" s="392"/>
      <c r="P117" s="392"/>
      <c r="Q117" s="392"/>
      <c r="R117" s="392"/>
      <c r="S117" s="392"/>
      <c r="T117" s="392"/>
      <c r="U117" s="392"/>
    </row>
    <row r="118" spans="1:21" s="120" customFormat="1" ht="18" customHeight="1" x14ac:dyDescent="0.2">
      <c r="A118" s="561"/>
      <c r="B118" s="406"/>
      <c r="C118" s="469" t="s">
        <v>4</v>
      </c>
      <c r="D118" s="149" t="s">
        <v>8</v>
      </c>
      <c r="E118" s="149" t="s">
        <v>9</v>
      </c>
      <c r="F118" s="149"/>
      <c r="G118" s="224" t="s">
        <v>4</v>
      </c>
      <c r="H118" s="149" t="s">
        <v>8</v>
      </c>
      <c r="I118" s="149" t="s">
        <v>9</v>
      </c>
      <c r="K118" s="392"/>
      <c r="L118" s="392"/>
      <c r="M118" s="392"/>
      <c r="N118" s="392"/>
      <c r="O118" s="392"/>
      <c r="P118" s="392"/>
      <c r="Q118" s="392"/>
      <c r="R118" s="392"/>
      <c r="S118" s="392"/>
      <c r="T118" s="392"/>
      <c r="U118" s="392"/>
    </row>
    <row r="119" spans="1:21" s="122" customFormat="1" ht="5.0999999999999996" customHeight="1" x14ac:dyDescent="0.2">
      <c r="A119" s="470"/>
      <c r="B119" s="121"/>
      <c r="G119" s="123"/>
      <c r="H119" s="121"/>
      <c r="I119" s="121"/>
      <c r="K119" s="393"/>
      <c r="L119" s="393"/>
      <c r="M119" s="393"/>
      <c r="N119" s="393"/>
      <c r="O119" s="393"/>
      <c r="P119" s="393"/>
      <c r="Q119" s="393"/>
      <c r="R119" s="393"/>
      <c r="S119" s="393"/>
      <c r="T119" s="393"/>
      <c r="U119" s="393"/>
    </row>
    <row r="120" spans="1:21" ht="17.25" customHeight="1" x14ac:dyDescent="0.25">
      <c r="A120" s="464" t="s">
        <v>294</v>
      </c>
      <c r="B120" s="126"/>
      <c r="C120" s="321">
        <f>SUM(C121:C139)</f>
        <v>20830</v>
      </c>
      <c r="D120" s="321">
        <f t="shared" ref="D120:I120" si="72">SUM(D121:D139)</f>
        <v>5858</v>
      </c>
      <c r="E120" s="321">
        <f t="shared" si="72"/>
        <v>14972</v>
      </c>
      <c r="F120" s="321"/>
      <c r="G120" s="321">
        <f t="shared" si="72"/>
        <v>24431</v>
      </c>
      <c r="H120" s="321">
        <f t="shared" si="72"/>
        <v>7006</v>
      </c>
      <c r="I120" s="321">
        <f t="shared" si="72"/>
        <v>17425</v>
      </c>
    </row>
    <row r="121" spans="1:21" ht="17.25" customHeight="1" x14ac:dyDescent="0.25">
      <c r="A121" s="465" t="s">
        <v>274</v>
      </c>
      <c r="B121" s="129"/>
      <c r="C121" s="320">
        <v>4739</v>
      </c>
      <c r="D121" s="320">
        <v>1238</v>
      </c>
      <c r="E121" s="320">
        <v>3501</v>
      </c>
      <c r="F121" s="320"/>
      <c r="G121" s="322">
        <v>3160</v>
      </c>
      <c r="H121" s="322">
        <v>869</v>
      </c>
      <c r="I121" s="322">
        <v>2291</v>
      </c>
    </row>
    <row r="122" spans="1:21" ht="17.25" customHeight="1" x14ac:dyDescent="0.25">
      <c r="A122" s="465" t="s">
        <v>275</v>
      </c>
      <c r="B122" s="129"/>
      <c r="C122" s="320">
        <v>1357</v>
      </c>
      <c r="D122" s="320">
        <v>419</v>
      </c>
      <c r="E122" s="320">
        <v>938</v>
      </c>
      <c r="F122" s="320"/>
      <c r="G122" s="322">
        <v>3134</v>
      </c>
      <c r="H122" s="322">
        <v>901</v>
      </c>
      <c r="I122" s="322">
        <v>2233</v>
      </c>
    </row>
    <row r="123" spans="1:21" ht="17.25" customHeight="1" x14ac:dyDescent="0.25">
      <c r="A123" s="465" t="s">
        <v>276</v>
      </c>
      <c r="B123" s="129"/>
      <c r="C123" s="320">
        <v>1805</v>
      </c>
      <c r="D123" s="320">
        <v>538</v>
      </c>
      <c r="E123" s="320">
        <v>1267</v>
      </c>
      <c r="F123" s="320"/>
      <c r="G123" s="322">
        <v>3077</v>
      </c>
      <c r="H123" s="322">
        <v>826</v>
      </c>
      <c r="I123" s="322">
        <v>2251</v>
      </c>
    </row>
    <row r="124" spans="1:21" ht="17.25" customHeight="1" x14ac:dyDescent="0.25">
      <c r="A124" s="465" t="s">
        <v>277</v>
      </c>
      <c r="B124" s="129"/>
      <c r="C124" s="320">
        <v>1277</v>
      </c>
      <c r="D124" s="320">
        <v>413</v>
      </c>
      <c r="E124" s="320">
        <v>864</v>
      </c>
      <c r="F124" s="320"/>
      <c r="G124" s="322">
        <v>2697</v>
      </c>
      <c r="H124" s="322">
        <v>812</v>
      </c>
      <c r="I124" s="322">
        <v>1885</v>
      </c>
    </row>
    <row r="125" spans="1:21" ht="17.25" customHeight="1" x14ac:dyDescent="0.25">
      <c r="A125" s="465" t="s">
        <v>278</v>
      </c>
      <c r="B125" s="129"/>
      <c r="C125" s="320">
        <v>1220</v>
      </c>
      <c r="D125" s="320">
        <v>396</v>
      </c>
      <c r="E125" s="320">
        <v>824</v>
      </c>
      <c r="F125" s="320"/>
      <c r="G125" s="322">
        <v>2213</v>
      </c>
      <c r="H125" s="322">
        <v>669</v>
      </c>
      <c r="I125" s="322">
        <v>1544</v>
      </c>
    </row>
    <row r="126" spans="1:21" ht="17.25" customHeight="1" x14ac:dyDescent="0.25">
      <c r="A126" s="465" t="s">
        <v>279</v>
      </c>
      <c r="B126" s="129"/>
      <c r="C126" s="320">
        <v>2131</v>
      </c>
      <c r="D126" s="320">
        <v>591</v>
      </c>
      <c r="E126" s="320">
        <v>1540</v>
      </c>
      <c r="F126" s="320"/>
      <c r="G126" s="322">
        <v>2081</v>
      </c>
      <c r="H126" s="322">
        <v>644</v>
      </c>
      <c r="I126" s="322">
        <v>1437</v>
      </c>
    </row>
    <row r="127" spans="1:21" ht="17.25" customHeight="1" x14ac:dyDescent="0.25">
      <c r="A127" s="465" t="s">
        <v>280</v>
      </c>
      <c r="B127" s="129"/>
      <c r="C127" s="320">
        <v>1106</v>
      </c>
      <c r="D127" s="320">
        <v>351</v>
      </c>
      <c r="E127" s="320">
        <v>755</v>
      </c>
      <c r="F127" s="320"/>
      <c r="G127" s="322">
        <v>1786</v>
      </c>
      <c r="H127" s="322">
        <v>502</v>
      </c>
      <c r="I127" s="322">
        <v>1284</v>
      </c>
    </row>
    <row r="128" spans="1:21" ht="17.25" customHeight="1" x14ac:dyDescent="0.25">
      <c r="A128" s="465" t="s">
        <v>281</v>
      </c>
      <c r="B128" s="129"/>
      <c r="C128" s="320">
        <v>1240</v>
      </c>
      <c r="D128" s="320">
        <v>390</v>
      </c>
      <c r="E128" s="320">
        <v>850</v>
      </c>
      <c r="F128" s="320"/>
      <c r="G128" s="322">
        <v>1663</v>
      </c>
      <c r="H128" s="322">
        <v>454</v>
      </c>
      <c r="I128" s="322">
        <v>1209</v>
      </c>
    </row>
    <row r="129" spans="1:9" ht="17.25" customHeight="1" x14ac:dyDescent="0.25">
      <c r="A129" s="465" t="s">
        <v>282</v>
      </c>
      <c r="B129" s="129"/>
      <c r="C129" s="320">
        <v>884</v>
      </c>
      <c r="D129" s="320">
        <v>265</v>
      </c>
      <c r="E129" s="320">
        <v>619</v>
      </c>
      <c r="F129" s="320"/>
      <c r="G129" s="322">
        <v>962</v>
      </c>
      <c r="H129" s="322">
        <v>285</v>
      </c>
      <c r="I129" s="322">
        <v>677</v>
      </c>
    </row>
    <row r="130" spans="1:9" ht="17.25" customHeight="1" x14ac:dyDescent="0.25">
      <c r="A130" s="465" t="s">
        <v>283</v>
      </c>
      <c r="B130" s="129"/>
      <c r="C130" s="320">
        <v>738</v>
      </c>
      <c r="D130" s="320">
        <v>236</v>
      </c>
      <c r="E130" s="320">
        <v>502</v>
      </c>
      <c r="F130" s="320"/>
      <c r="G130" s="322">
        <v>871</v>
      </c>
      <c r="H130" s="322">
        <v>241</v>
      </c>
      <c r="I130" s="322">
        <v>630</v>
      </c>
    </row>
    <row r="131" spans="1:9" ht="17.25" customHeight="1" x14ac:dyDescent="0.25">
      <c r="A131" s="465" t="s">
        <v>284</v>
      </c>
      <c r="B131" s="129"/>
      <c r="C131" s="320">
        <v>1180</v>
      </c>
      <c r="D131" s="320">
        <v>268</v>
      </c>
      <c r="E131" s="320">
        <v>912</v>
      </c>
      <c r="F131" s="320"/>
      <c r="G131" s="322">
        <v>640</v>
      </c>
      <c r="H131" s="322">
        <v>204</v>
      </c>
      <c r="I131" s="322">
        <v>436</v>
      </c>
    </row>
    <row r="132" spans="1:9" ht="17.25" customHeight="1" x14ac:dyDescent="0.25">
      <c r="A132" s="465" t="s">
        <v>285</v>
      </c>
      <c r="B132" s="129"/>
      <c r="C132" s="320">
        <v>196</v>
      </c>
      <c r="D132" s="320">
        <v>57</v>
      </c>
      <c r="E132" s="320">
        <v>139</v>
      </c>
      <c r="F132" s="320"/>
      <c r="G132" s="322">
        <v>493</v>
      </c>
      <c r="H132" s="322">
        <v>166</v>
      </c>
      <c r="I132" s="322">
        <v>327</v>
      </c>
    </row>
    <row r="133" spans="1:9" ht="17.25" customHeight="1" x14ac:dyDescent="0.25">
      <c r="A133" s="465" t="s">
        <v>286</v>
      </c>
      <c r="B133" s="129"/>
      <c r="C133" s="320">
        <v>297</v>
      </c>
      <c r="D133" s="320">
        <v>87</v>
      </c>
      <c r="E133" s="320">
        <v>210</v>
      </c>
      <c r="F133" s="320"/>
      <c r="G133" s="322">
        <v>408</v>
      </c>
      <c r="H133" s="322">
        <v>107</v>
      </c>
      <c r="I133" s="322">
        <v>301</v>
      </c>
    </row>
    <row r="134" spans="1:9" ht="17.25" customHeight="1" x14ac:dyDescent="0.25">
      <c r="A134" s="465" t="s">
        <v>287</v>
      </c>
      <c r="B134" s="129"/>
      <c r="C134" s="320">
        <v>186</v>
      </c>
      <c r="D134" s="320">
        <v>68</v>
      </c>
      <c r="E134" s="320">
        <v>118</v>
      </c>
      <c r="F134" s="320"/>
      <c r="G134" s="322">
        <v>332</v>
      </c>
      <c r="H134" s="322">
        <v>85</v>
      </c>
      <c r="I134" s="322">
        <v>247</v>
      </c>
    </row>
    <row r="135" spans="1:9" ht="17.25" customHeight="1" x14ac:dyDescent="0.25">
      <c r="A135" s="465" t="s">
        <v>288</v>
      </c>
      <c r="B135" s="129"/>
      <c r="C135" s="320">
        <v>138</v>
      </c>
      <c r="D135" s="320">
        <v>44</v>
      </c>
      <c r="E135" s="320">
        <v>94</v>
      </c>
      <c r="F135" s="320"/>
      <c r="G135" s="322">
        <v>249</v>
      </c>
      <c r="H135" s="322">
        <v>73</v>
      </c>
      <c r="I135" s="322">
        <v>176</v>
      </c>
    </row>
    <row r="136" spans="1:9" ht="17.25" customHeight="1" x14ac:dyDescent="0.25">
      <c r="A136" s="465" t="s">
        <v>289</v>
      </c>
      <c r="B136" s="129"/>
      <c r="C136" s="320">
        <v>448</v>
      </c>
      <c r="D136" s="320">
        <v>103</v>
      </c>
      <c r="E136" s="320">
        <v>345</v>
      </c>
      <c r="F136" s="320"/>
      <c r="G136" s="322">
        <v>180</v>
      </c>
      <c r="H136" s="322">
        <v>53</v>
      </c>
      <c r="I136" s="322">
        <v>127</v>
      </c>
    </row>
    <row r="137" spans="1:9" ht="17.25" customHeight="1" x14ac:dyDescent="0.25">
      <c r="A137" s="465" t="s">
        <v>290</v>
      </c>
      <c r="B137" s="129"/>
      <c r="C137" s="320">
        <v>172</v>
      </c>
      <c r="D137" s="320">
        <v>44</v>
      </c>
      <c r="E137" s="320">
        <v>128</v>
      </c>
      <c r="F137" s="320"/>
      <c r="G137" s="322">
        <v>164</v>
      </c>
      <c r="H137" s="322">
        <v>46</v>
      </c>
      <c r="I137" s="322">
        <v>118</v>
      </c>
    </row>
    <row r="138" spans="1:9" ht="17.25" customHeight="1" x14ac:dyDescent="0.25">
      <c r="A138" s="465" t="s">
        <v>291</v>
      </c>
      <c r="B138" s="129"/>
      <c r="C138" s="320">
        <v>182</v>
      </c>
      <c r="D138" s="320">
        <v>33</v>
      </c>
      <c r="E138" s="320">
        <v>149</v>
      </c>
      <c r="F138" s="320"/>
      <c r="G138" s="322">
        <v>117</v>
      </c>
      <c r="H138" s="322">
        <v>22</v>
      </c>
      <c r="I138" s="322">
        <v>95</v>
      </c>
    </row>
    <row r="139" spans="1:9" ht="17.25" customHeight="1" x14ac:dyDescent="0.25">
      <c r="A139" s="465" t="s">
        <v>292</v>
      </c>
      <c r="B139" s="129"/>
      <c r="C139" s="320">
        <v>1534</v>
      </c>
      <c r="D139" s="320">
        <v>317</v>
      </c>
      <c r="E139" s="320">
        <v>1217</v>
      </c>
      <c r="F139" s="320"/>
      <c r="G139" s="322">
        <v>204</v>
      </c>
      <c r="H139" s="322">
        <v>47</v>
      </c>
      <c r="I139" s="322">
        <v>157</v>
      </c>
    </row>
    <row r="140" spans="1:9" ht="5.0999999999999996" customHeight="1" x14ac:dyDescent="0.15">
      <c r="A140" s="471"/>
      <c r="B140" s="140"/>
      <c r="C140" s="140"/>
      <c r="D140" s="140"/>
      <c r="E140" s="140"/>
      <c r="F140" s="140"/>
      <c r="G140" s="140"/>
      <c r="H140" s="140"/>
      <c r="I140" s="140"/>
    </row>
    <row r="141" spans="1:9" ht="11.1" customHeight="1" x14ac:dyDescent="0.15">
      <c r="A141" s="291" t="s">
        <v>316</v>
      </c>
    </row>
    <row r="142" spans="1:9" ht="12" customHeight="1" x14ac:dyDescent="0.25">
      <c r="A142" s="124"/>
    </row>
    <row r="143" spans="1:9" ht="12" customHeight="1" x14ac:dyDescent="0.15"/>
    <row r="144" spans="1:9" ht="12" customHeight="1" x14ac:dyDescent="0.15">
      <c r="A144" s="133"/>
      <c r="B144" s="133"/>
      <c r="G144" s="134"/>
      <c r="H144" s="135"/>
      <c r="I144" s="136"/>
    </row>
    <row r="165" s="389" customFormat="1" x14ac:dyDescent="0.15"/>
    <row r="166" s="389" customFormat="1" x14ac:dyDescent="0.15"/>
    <row r="167" s="389" customFormat="1" x14ac:dyDescent="0.15"/>
    <row r="168" s="389" customFormat="1" x14ac:dyDescent="0.15"/>
    <row r="169" s="389" customFormat="1" x14ac:dyDescent="0.15"/>
    <row r="170" s="389" customFormat="1" x14ac:dyDescent="0.15"/>
    <row r="171" s="389" customFormat="1" x14ac:dyDescent="0.15"/>
    <row r="172" s="389" customFormat="1" x14ac:dyDescent="0.15"/>
    <row r="173" s="389" customFormat="1" x14ac:dyDescent="0.15"/>
    <row r="174" s="389" customFormat="1" x14ac:dyDescent="0.15"/>
    <row r="175" s="389" customFormat="1" x14ac:dyDescent="0.15"/>
    <row r="176" s="389" customFormat="1" x14ac:dyDescent="0.15"/>
    <row r="177" s="389" customFormat="1" x14ac:dyDescent="0.15"/>
    <row r="178" s="389" customFormat="1" x14ac:dyDescent="0.15"/>
    <row r="179" s="389" customFormat="1" x14ac:dyDescent="0.15"/>
    <row r="180" s="389" customFormat="1" x14ac:dyDescent="0.15"/>
    <row r="181" s="389" customFormat="1" x14ac:dyDescent="0.15"/>
    <row r="182" s="389" customFormat="1" x14ac:dyDescent="0.15"/>
    <row r="183" s="389" customFormat="1" x14ac:dyDescent="0.15"/>
    <row r="184" s="389" customFormat="1" x14ac:dyDescent="0.15"/>
    <row r="185" s="389" customFormat="1" x14ac:dyDescent="0.15"/>
    <row r="186" s="389" customFormat="1" x14ac:dyDescent="0.15"/>
    <row r="187" s="389" customFormat="1" x14ac:dyDescent="0.15"/>
    <row r="188" s="389" customFormat="1" x14ac:dyDescent="0.15"/>
    <row r="189" s="389" customFormat="1" x14ac:dyDescent="0.15"/>
    <row r="190" s="389" customFormat="1" x14ac:dyDescent="0.15"/>
    <row r="191" s="389" customFormat="1" x14ac:dyDescent="0.15"/>
    <row r="192" s="389" customFormat="1" x14ac:dyDescent="0.15"/>
    <row r="193" s="389" customFormat="1" x14ac:dyDescent="0.15"/>
    <row r="194" s="389" customFormat="1" x14ac:dyDescent="0.15"/>
    <row r="195" s="389" customFormat="1" x14ac:dyDescent="0.15"/>
    <row r="196" s="389" customFormat="1" x14ac:dyDescent="0.15"/>
    <row r="197" s="389" customFormat="1" x14ac:dyDescent="0.15"/>
    <row r="198" s="389" customFormat="1" x14ac:dyDescent="0.15"/>
    <row r="199" s="389" customFormat="1" x14ac:dyDescent="0.15"/>
    <row r="200" s="389" customFormat="1" x14ac:dyDescent="0.15"/>
    <row r="201" s="389" customFormat="1" x14ac:dyDescent="0.15"/>
    <row r="202" s="389" customFormat="1" x14ac:dyDescent="0.15"/>
    <row r="203" s="389" customFormat="1" x14ac:dyDescent="0.15"/>
    <row r="204" s="389" customFormat="1" x14ac:dyDescent="0.15"/>
    <row r="205" s="389" customFormat="1" x14ac:dyDescent="0.15"/>
    <row r="206" s="389" customFormat="1" x14ac:dyDescent="0.15"/>
    <row r="207" s="389" customFormat="1" x14ac:dyDescent="0.15"/>
    <row r="208" s="389" customFormat="1" x14ac:dyDescent="0.15"/>
    <row r="209" s="389" customFormat="1" x14ac:dyDescent="0.15"/>
    <row r="210" s="389" customFormat="1" x14ac:dyDescent="0.15"/>
    <row r="211" s="389" customFormat="1" x14ac:dyDescent="0.15"/>
    <row r="212" s="389" customFormat="1" x14ac:dyDescent="0.15"/>
    <row r="213" s="389" customFormat="1" x14ac:dyDescent="0.15"/>
    <row r="214" s="389" customFormat="1" x14ac:dyDescent="0.15"/>
    <row r="215" s="389" customFormat="1" x14ac:dyDescent="0.15"/>
    <row r="216" s="389" customFormat="1" x14ac:dyDescent="0.15"/>
    <row r="217" s="389" customFormat="1" x14ac:dyDescent="0.15"/>
    <row r="218" s="389" customFormat="1" x14ac:dyDescent="0.15"/>
    <row r="219" s="389" customFormat="1" x14ac:dyDescent="0.15"/>
    <row r="220" s="389" customFormat="1" x14ac:dyDescent="0.15"/>
    <row r="221" s="389" customFormat="1" x14ac:dyDescent="0.15"/>
    <row r="222" s="389" customFormat="1" x14ac:dyDescent="0.15"/>
    <row r="223" s="389" customFormat="1" x14ac:dyDescent="0.15"/>
    <row r="224" s="389" customFormat="1" x14ac:dyDescent="0.15"/>
    <row r="225" s="389" customFormat="1" x14ac:dyDescent="0.15"/>
  </sheetData>
  <mergeCells count="15">
    <mergeCell ref="A1:I1"/>
    <mergeCell ref="A61:A62"/>
    <mergeCell ref="C61:E61"/>
    <mergeCell ref="G61:I61"/>
    <mergeCell ref="H57:I57"/>
    <mergeCell ref="C3:E3"/>
    <mergeCell ref="G3:I3"/>
    <mergeCell ref="A3:A4"/>
    <mergeCell ref="A59:I59"/>
    <mergeCell ref="H113:I113"/>
    <mergeCell ref="A117:A118"/>
    <mergeCell ref="C117:E117"/>
    <mergeCell ref="G117:I117"/>
    <mergeCell ref="H116:I116"/>
    <mergeCell ref="A115:I115"/>
  </mergeCells>
  <pageMargins left="0.78740157480314965" right="0.78740157480314965" top="0.98425196850393704" bottom="0.98425196850393704" header="0.31496062992125984" footer="0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showGridLines="0" topLeftCell="J51" zoomScaleNormal="100" zoomScaleSheetLayoutView="160" workbookViewId="0">
      <selection activeCell="K79" sqref="K79"/>
    </sheetView>
  </sheetViews>
  <sheetFormatPr baseColWidth="10" defaultColWidth="11.85546875" defaultRowHeight="9.75" x14ac:dyDescent="0.15"/>
  <cols>
    <col min="1" max="1" width="11.42578125" style="255" hidden="1" customWidth="1"/>
    <col min="2" max="3" width="12.42578125" style="255" hidden="1" customWidth="1"/>
    <col min="4" max="4" width="11.7109375" style="255" hidden="1" customWidth="1"/>
    <col min="5" max="9" width="12.42578125" style="255" hidden="1" customWidth="1"/>
    <col min="10" max="10" width="16.5703125" style="255" customWidth="1"/>
    <col min="11" max="19" width="8.28515625" style="255" customWidth="1"/>
    <col min="20" max="16384" width="11.85546875" style="255"/>
  </cols>
  <sheetData>
    <row r="1" spans="1:29" ht="26.25" customHeight="1" x14ac:dyDescent="0.15">
      <c r="J1" s="525" t="s">
        <v>601</v>
      </c>
      <c r="K1" s="525"/>
      <c r="L1" s="525"/>
      <c r="M1" s="525"/>
      <c r="N1" s="525"/>
      <c r="O1" s="525"/>
      <c r="P1" s="525"/>
      <c r="Q1" s="525"/>
      <c r="R1" s="525"/>
      <c r="S1" s="525"/>
    </row>
    <row r="2" spans="1:29" s="248" customFormat="1" ht="5.0999999999999996" customHeight="1" x14ac:dyDescent="0.2">
      <c r="A2" s="569"/>
      <c r="B2" s="569"/>
      <c r="C2" s="569"/>
      <c r="D2" s="569"/>
      <c r="E2" s="569"/>
      <c r="F2" s="569"/>
      <c r="G2" s="569"/>
      <c r="H2" s="569"/>
      <c r="I2" s="569"/>
      <c r="J2" s="307"/>
      <c r="K2" s="16"/>
      <c r="L2" s="16"/>
      <c r="M2" s="16"/>
      <c r="N2" s="16"/>
      <c r="O2" s="16"/>
      <c r="P2" s="16"/>
      <c r="Q2" s="16"/>
      <c r="R2" s="16"/>
      <c r="S2" s="16"/>
    </row>
    <row r="3" spans="1:29" s="249" customFormat="1" ht="26.45" customHeight="1" x14ac:dyDescent="0.2">
      <c r="A3" s="566" t="s">
        <v>4</v>
      </c>
      <c r="B3" s="570" t="s">
        <v>177</v>
      </c>
      <c r="C3" s="570"/>
      <c r="D3" s="566" t="s">
        <v>4</v>
      </c>
      <c r="E3" s="570" t="s">
        <v>8</v>
      </c>
      <c r="F3" s="570"/>
      <c r="G3" s="566" t="s">
        <v>4</v>
      </c>
      <c r="H3" s="570" t="s">
        <v>9</v>
      </c>
      <c r="I3" s="570"/>
      <c r="J3" s="555" t="s">
        <v>585</v>
      </c>
      <c r="K3" s="573" t="s">
        <v>4</v>
      </c>
      <c r="L3" s="557" t="s">
        <v>177</v>
      </c>
      <c r="M3" s="557"/>
      <c r="N3" s="529" t="s">
        <v>4</v>
      </c>
      <c r="O3" s="557" t="s">
        <v>8</v>
      </c>
      <c r="P3" s="557"/>
      <c r="Q3" s="529" t="s">
        <v>4</v>
      </c>
      <c r="R3" s="557" t="s">
        <v>9</v>
      </c>
      <c r="S3" s="557"/>
    </row>
    <row r="4" spans="1:29" s="249" customFormat="1" ht="22.5" customHeight="1" x14ac:dyDescent="0.2">
      <c r="A4" s="567"/>
      <c r="B4" s="250" t="s">
        <v>178</v>
      </c>
      <c r="C4" s="250" t="s">
        <v>179</v>
      </c>
      <c r="D4" s="567"/>
      <c r="E4" s="250" t="s">
        <v>178</v>
      </c>
      <c r="F4" s="250" t="s">
        <v>179</v>
      </c>
      <c r="G4" s="567"/>
      <c r="H4" s="250" t="s">
        <v>178</v>
      </c>
      <c r="I4" s="250" t="s">
        <v>179</v>
      </c>
      <c r="J4" s="556"/>
      <c r="K4" s="574"/>
      <c r="L4" s="149" t="s">
        <v>178</v>
      </c>
      <c r="M4" s="149" t="s">
        <v>179</v>
      </c>
      <c r="N4" s="571"/>
      <c r="O4" s="149" t="s">
        <v>178</v>
      </c>
      <c r="P4" s="149" t="s">
        <v>179</v>
      </c>
      <c r="Q4" s="571"/>
      <c r="R4" s="149" t="s">
        <v>178</v>
      </c>
      <c r="S4" s="149" t="s">
        <v>179</v>
      </c>
    </row>
    <row r="5" spans="1:29" s="240" customFormat="1" ht="5.0999999999999996" customHeight="1" x14ac:dyDescent="0.2">
      <c r="A5" s="243"/>
      <c r="B5" s="242"/>
      <c r="C5" s="242"/>
      <c r="D5" s="242"/>
      <c r="E5" s="242"/>
      <c r="F5" s="242"/>
      <c r="G5" s="242"/>
      <c r="H5" s="242"/>
      <c r="I5" s="242"/>
      <c r="J5" s="117"/>
      <c r="K5" s="31"/>
      <c r="L5" s="31"/>
      <c r="M5" s="31"/>
      <c r="N5" s="31"/>
      <c r="O5" s="31"/>
      <c r="P5" s="31"/>
      <c r="Q5" s="31"/>
      <c r="R5" s="31"/>
      <c r="S5" s="31"/>
    </row>
    <row r="6" spans="1:29" ht="18.75" customHeight="1" x14ac:dyDescent="0.15">
      <c r="A6" s="251">
        <v>15907</v>
      </c>
      <c r="B6" s="252">
        <v>8201</v>
      </c>
      <c r="C6" s="253">
        <v>7706</v>
      </c>
      <c r="D6" s="252">
        <v>9264</v>
      </c>
      <c r="E6" s="252">
        <v>4804</v>
      </c>
      <c r="F6" s="253">
        <v>4460</v>
      </c>
      <c r="G6" s="252">
        <v>6643</v>
      </c>
      <c r="H6" s="252">
        <v>3397</v>
      </c>
      <c r="I6" s="254">
        <v>3246</v>
      </c>
      <c r="J6" s="49" t="s">
        <v>570</v>
      </c>
      <c r="K6" s="497">
        <f>SUM(K7:K9)</f>
        <v>1172697</v>
      </c>
      <c r="L6" s="497">
        <f t="shared" ref="L6:M6" si="0">SUM(L7:L9)</f>
        <v>578383</v>
      </c>
      <c r="M6" s="497">
        <f t="shared" si="0"/>
        <v>594314</v>
      </c>
      <c r="N6" s="497">
        <f t="shared" ref="N6:S6" si="1">SUM(N7:N9)</f>
        <v>630648</v>
      </c>
      <c r="O6" s="497">
        <f t="shared" si="1"/>
        <v>309847</v>
      </c>
      <c r="P6" s="497">
        <f t="shared" si="1"/>
        <v>320801</v>
      </c>
      <c r="Q6" s="497">
        <f t="shared" si="1"/>
        <v>542049</v>
      </c>
      <c r="R6" s="497">
        <f t="shared" si="1"/>
        <v>268536</v>
      </c>
      <c r="S6" s="497">
        <f t="shared" si="1"/>
        <v>273513</v>
      </c>
      <c r="T6" s="511"/>
    </row>
    <row r="7" spans="1:29" ht="18.75" customHeight="1" x14ac:dyDescent="0.15">
      <c r="A7" s="251">
        <v>73755</v>
      </c>
      <c r="B7" s="252">
        <v>37158</v>
      </c>
      <c r="C7" s="253">
        <v>36597</v>
      </c>
      <c r="D7" s="252">
        <v>42305</v>
      </c>
      <c r="E7" s="252">
        <v>21270</v>
      </c>
      <c r="F7" s="253">
        <v>21035</v>
      </c>
      <c r="G7" s="252">
        <v>31450</v>
      </c>
      <c r="H7" s="252">
        <v>15888</v>
      </c>
      <c r="I7" s="254">
        <v>15562</v>
      </c>
      <c r="J7" s="507" t="s">
        <v>317</v>
      </c>
      <c r="K7" s="498">
        <v>292278</v>
      </c>
      <c r="L7" s="498">
        <v>148856</v>
      </c>
      <c r="M7" s="498">
        <v>143422</v>
      </c>
      <c r="N7" s="498">
        <v>164218</v>
      </c>
      <c r="O7" s="498">
        <v>83556</v>
      </c>
      <c r="P7" s="498">
        <v>80662</v>
      </c>
      <c r="Q7" s="498">
        <v>128060</v>
      </c>
      <c r="R7" s="498">
        <v>65300</v>
      </c>
      <c r="S7" s="498">
        <v>62760</v>
      </c>
    </row>
    <row r="8" spans="1:29" ht="18.75" customHeight="1" x14ac:dyDescent="0.15">
      <c r="A8" s="256">
        <v>16880</v>
      </c>
      <c r="B8" s="257">
        <v>8507</v>
      </c>
      <c r="C8" s="258">
        <v>8373</v>
      </c>
      <c r="D8" s="257">
        <v>9714</v>
      </c>
      <c r="E8" s="257">
        <v>4856</v>
      </c>
      <c r="F8" s="258">
        <v>4858</v>
      </c>
      <c r="G8" s="257">
        <v>7166</v>
      </c>
      <c r="H8" s="257">
        <v>3651</v>
      </c>
      <c r="I8" s="259">
        <v>3515</v>
      </c>
      <c r="J8" s="507" t="s">
        <v>318</v>
      </c>
      <c r="K8" s="498">
        <v>770881</v>
      </c>
      <c r="L8" s="498">
        <v>377836</v>
      </c>
      <c r="M8" s="498">
        <v>393045</v>
      </c>
      <c r="N8" s="498">
        <v>432628</v>
      </c>
      <c r="O8" s="498">
        <v>210392</v>
      </c>
      <c r="P8" s="498">
        <v>222236</v>
      </c>
      <c r="Q8" s="498">
        <v>338253</v>
      </c>
      <c r="R8" s="498">
        <v>167444</v>
      </c>
      <c r="S8" s="498">
        <v>170809</v>
      </c>
    </row>
    <row r="9" spans="1:29" ht="18.75" customHeight="1" x14ac:dyDescent="0.15">
      <c r="A9" s="256">
        <v>18182</v>
      </c>
      <c r="B9" s="257">
        <v>9129</v>
      </c>
      <c r="C9" s="258">
        <v>9053</v>
      </c>
      <c r="D9" s="257">
        <v>10445</v>
      </c>
      <c r="E9" s="257">
        <v>5266</v>
      </c>
      <c r="F9" s="258">
        <v>5179</v>
      </c>
      <c r="G9" s="257">
        <v>7737</v>
      </c>
      <c r="H9" s="257">
        <v>3863</v>
      </c>
      <c r="I9" s="259">
        <v>3874</v>
      </c>
      <c r="J9" s="507" t="s">
        <v>258</v>
      </c>
      <c r="K9" s="498">
        <v>109538</v>
      </c>
      <c r="L9" s="498">
        <v>51691</v>
      </c>
      <c r="M9" s="498">
        <v>57847</v>
      </c>
      <c r="N9" s="498">
        <v>33802</v>
      </c>
      <c r="O9" s="498">
        <v>15899</v>
      </c>
      <c r="P9" s="498">
        <v>17903</v>
      </c>
      <c r="Q9" s="498">
        <v>75736</v>
      </c>
      <c r="R9" s="498">
        <v>35792</v>
      </c>
      <c r="S9" s="498">
        <v>39944</v>
      </c>
    </row>
    <row r="10" spans="1:29" ht="11.25" customHeight="1" x14ac:dyDescent="0.15">
      <c r="A10" s="256">
        <v>18821</v>
      </c>
      <c r="B10" s="257">
        <v>9534</v>
      </c>
      <c r="C10" s="258">
        <v>9287</v>
      </c>
      <c r="D10" s="257">
        <v>10820</v>
      </c>
      <c r="E10" s="257">
        <v>5423</v>
      </c>
      <c r="F10" s="258">
        <v>5397</v>
      </c>
      <c r="G10" s="257">
        <v>8001</v>
      </c>
      <c r="H10" s="257">
        <v>4111</v>
      </c>
      <c r="I10" s="259">
        <v>3890</v>
      </c>
      <c r="J10" s="502"/>
      <c r="K10" s="499"/>
      <c r="L10" s="499"/>
      <c r="M10" s="499"/>
      <c r="N10" s="499"/>
      <c r="O10" s="499"/>
      <c r="P10" s="499"/>
      <c r="Q10" s="499"/>
      <c r="R10" s="499"/>
      <c r="S10" s="499"/>
    </row>
    <row r="11" spans="1:29" s="260" customFormat="1" ht="18.75" customHeight="1" x14ac:dyDescent="0.15">
      <c r="A11" s="251">
        <v>219494</v>
      </c>
      <c r="B11" s="252">
        <v>107036</v>
      </c>
      <c r="C11" s="253">
        <v>112458</v>
      </c>
      <c r="D11" s="252">
        <v>138912</v>
      </c>
      <c r="E11" s="252">
        <v>68009</v>
      </c>
      <c r="F11" s="253">
        <v>70903</v>
      </c>
      <c r="G11" s="252">
        <v>80582</v>
      </c>
      <c r="H11" s="252">
        <v>39027</v>
      </c>
      <c r="I11" s="254">
        <v>41555</v>
      </c>
      <c r="J11" s="503" t="s">
        <v>3</v>
      </c>
      <c r="K11" s="497">
        <f>SUM(K12:K14)</f>
        <v>219494</v>
      </c>
      <c r="L11" s="497">
        <f t="shared" ref="L11:S11" si="2">SUM(L12:L14)</f>
        <v>107036</v>
      </c>
      <c r="M11" s="497">
        <f t="shared" si="2"/>
        <v>112458</v>
      </c>
      <c r="N11" s="497">
        <f t="shared" si="2"/>
        <v>138912</v>
      </c>
      <c r="O11" s="497">
        <f t="shared" si="2"/>
        <v>68009</v>
      </c>
      <c r="P11" s="497">
        <f t="shared" si="2"/>
        <v>70903</v>
      </c>
      <c r="Q11" s="497">
        <f t="shared" si="2"/>
        <v>80582</v>
      </c>
      <c r="R11" s="497">
        <f t="shared" si="2"/>
        <v>39027</v>
      </c>
      <c r="S11" s="497">
        <f t="shared" si="2"/>
        <v>41555</v>
      </c>
      <c r="U11" s="512"/>
      <c r="V11" s="512"/>
      <c r="W11" s="512"/>
      <c r="X11" s="512"/>
      <c r="Y11" s="512"/>
      <c r="Z11" s="512"/>
      <c r="AA11" s="512"/>
      <c r="AB11" s="512"/>
      <c r="AC11" s="512"/>
    </row>
    <row r="12" spans="1:29" ht="18.75" customHeight="1" x14ac:dyDescent="0.15">
      <c r="A12" s="251">
        <v>12709</v>
      </c>
      <c r="B12" s="252">
        <v>6320</v>
      </c>
      <c r="C12" s="253">
        <v>6389</v>
      </c>
      <c r="D12" s="252">
        <v>8152</v>
      </c>
      <c r="E12" s="252">
        <v>4016</v>
      </c>
      <c r="F12" s="253">
        <v>4136</v>
      </c>
      <c r="G12" s="252">
        <v>4557</v>
      </c>
      <c r="H12" s="252">
        <v>2304</v>
      </c>
      <c r="I12" s="254">
        <v>2253</v>
      </c>
      <c r="J12" s="507" t="s">
        <v>317</v>
      </c>
      <c r="K12" s="498">
        <v>50662</v>
      </c>
      <c r="L12" s="498">
        <v>25902</v>
      </c>
      <c r="M12" s="498">
        <v>24760</v>
      </c>
      <c r="N12" s="498">
        <v>32208</v>
      </c>
      <c r="O12" s="498">
        <v>16454</v>
      </c>
      <c r="P12" s="498">
        <v>15754</v>
      </c>
      <c r="Q12" s="498">
        <v>18454</v>
      </c>
      <c r="R12" s="498">
        <v>9448</v>
      </c>
      <c r="S12" s="498">
        <v>9006</v>
      </c>
      <c r="U12" s="377"/>
      <c r="V12" s="377"/>
      <c r="W12" s="377"/>
    </row>
    <row r="13" spans="1:29" ht="18.75" customHeight="1" x14ac:dyDescent="0.15">
      <c r="A13" s="256">
        <v>2936</v>
      </c>
      <c r="B13" s="257">
        <v>1450</v>
      </c>
      <c r="C13" s="258">
        <v>1486</v>
      </c>
      <c r="D13" s="257">
        <v>1889</v>
      </c>
      <c r="E13" s="257">
        <v>926</v>
      </c>
      <c r="F13" s="258">
        <v>963</v>
      </c>
      <c r="G13" s="257">
        <v>1047</v>
      </c>
      <c r="H13" s="257">
        <v>524</v>
      </c>
      <c r="I13" s="259">
        <v>523</v>
      </c>
      <c r="J13" s="507" t="s">
        <v>318</v>
      </c>
      <c r="K13" s="498">
        <v>145717</v>
      </c>
      <c r="L13" s="498">
        <v>70224</v>
      </c>
      <c r="M13" s="498">
        <v>75493</v>
      </c>
      <c r="N13" s="498">
        <v>97072</v>
      </c>
      <c r="O13" s="498">
        <v>46931</v>
      </c>
      <c r="P13" s="498">
        <v>50141</v>
      </c>
      <c r="Q13" s="498">
        <v>48645</v>
      </c>
      <c r="R13" s="498">
        <v>23293</v>
      </c>
      <c r="S13" s="498">
        <v>25352</v>
      </c>
      <c r="U13" s="377"/>
      <c r="V13" s="377"/>
      <c r="W13" s="377"/>
    </row>
    <row r="14" spans="1:29" ht="18.75" customHeight="1" x14ac:dyDescent="0.15">
      <c r="A14" s="256">
        <v>3141</v>
      </c>
      <c r="B14" s="257">
        <v>1591</v>
      </c>
      <c r="C14" s="258">
        <v>1550</v>
      </c>
      <c r="D14" s="257">
        <v>2008</v>
      </c>
      <c r="E14" s="257">
        <v>1033</v>
      </c>
      <c r="F14" s="258">
        <v>975</v>
      </c>
      <c r="G14" s="257">
        <v>1133</v>
      </c>
      <c r="H14" s="257">
        <v>558</v>
      </c>
      <c r="I14" s="259">
        <v>575</v>
      </c>
      <c r="J14" s="507" t="s">
        <v>258</v>
      </c>
      <c r="K14" s="498">
        <v>23115</v>
      </c>
      <c r="L14" s="498">
        <v>10910</v>
      </c>
      <c r="M14" s="498">
        <v>12205</v>
      </c>
      <c r="N14" s="498">
        <v>9632</v>
      </c>
      <c r="O14" s="498">
        <v>4624</v>
      </c>
      <c r="P14" s="498">
        <v>5008</v>
      </c>
      <c r="Q14" s="498">
        <v>13483</v>
      </c>
      <c r="R14" s="498">
        <v>6286</v>
      </c>
      <c r="S14" s="498">
        <v>7197</v>
      </c>
      <c r="U14" s="373"/>
      <c r="V14" s="373"/>
      <c r="W14" s="377"/>
    </row>
    <row r="15" spans="1:29" ht="11.25" customHeight="1" x14ac:dyDescent="0.15">
      <c r="A15" s="256">
        <v>3296</v>
      </c>
      <c r="B15" s="257">
        <v>1615</v>
      </c>
      <c r="C15" s="258">
        <v>1681</v>
      </c>
      <c r="D15" s="257">
        <v>2132</v>
      </c>
      <c r="E15" s="257">
        <v>1023</v>
      </c>
      <c r="F15" s="258">
        <v>1109</v>
      </c>
      <c r="G15" s="257">
        <v>1164</v>
      </c>
      <c r="H15" s="257">
        <v>592</v>
      </c>
      <c r="I15" s="259">
        <v>572</v>
      </c>
      <c r="J15" s="504"/>
      <c r="K15" s="499"/>
      <c r="L15" s="499"/>
      <c r="M15" s="499"/>
      <c r="N15" s="499"/>
      <c r="O15" s="499"/>
      <c r="P15" s="499"/>
      <c r="Q15" s="499"/>
      <c r="R15" s="499"/>
      <c r="S15" s="499"/>
      <c r="U15" s="377"/>
      <c r="V15" s="377"/>
      <c r="W15" s="377"/>
    </row>
    <row r="16" spans="1:29" ht="18.75" customHeight="1" x14ac:dyDescent="0.15">
      <c r="A16" s="256"/>
      <c r="B16" s="257"/>
      <c r="C16" s="258"/>
      <c r="D16" s="257"/>
      <c r="E16" s="257"/>
      <c r="F16" s="258"/>
      <c r="G16" s="257"/>
      <c r="H16" s="257"/>
      <c r="I16" s="259"/>
      <c r="J16" s="503" t="s">
        <v>21</v>
      </c>
      <c r="K16" s="497">
        <f t="shared" ref="K16:S16" si="3">SUM(K17:K19)</f>
        <v>110392</v>
      </c>
      <c r="L16" s="497">
        <f t="shared" si="3"/>
        <v>52950</v>
      </c>
      <c r="M16" s="497">
        <f t="shared" si="3"/>
        <v>57442</v>
      </c>
      <c r="N16" s="497">
        <f t="shared" si="3"/>
        <v>33569</v>
      </c>
      <c r="O16" s="497">
        <f t="shared" si="3"/>
        <v>16360</v>
      </c>
      <c r="P16" s="497">
        <f t="shared" si="3"/>
        <v>17209</v>
      </c>
      <c r="Q16" s="497">
        <f t="shared" si="3"/>
        <v>76823</v>
      </c>
      <c r="R16" s="497">
        <f t="shared" si="3"/>
        <v>36590</v>
      </c>
      <c r="S16" s="497">
        <f t="shared" si="3"/>
        <v>40233</v>
      </c>
      <c r="U16" s="377"/>
      <c r="V16" s="377"/>
      <c r="W16" s="377"/>
    </row>
    <row r="17" spans="1:23" ht="18.75" customHeight="1" x14ac:dyDescent="0.15">
      <c r="A17" s="256"/>
      <c r="B17" s="257"/>
      <c r="C17" s="258"/>
      <c r="D17" s="257"/>
      <c r="E17" s="257"/>
      <c r="F17" s="258"/>
      <c r="G17" s="257"/>
      <c r="H17" s="257"/>
      <c r="I17" s="259"/>
      <c r="J17" s="507" t="s">
        <v>317</v>
      </c>
      <c r="K17" s="498">
        <v>30147</v>
      </c>
      <c r="L17" s="498">
        <v>15305</v>
      </c>
      <c r="M17" s="498">
        <v>14842</v>
      </c>
      <c r="N17" s="498">
        <v>9886</v>
      </c>
      <c r="O17" s="498">
        <v>5013</v>
      </c>
      <c r="P17" s="498">
        <v>4873</v>
      </c>
      <c r="Q17" s="498">
        <v>20261</v>
      </c>
      <c r="R17" s="498">
        <v>10292</v>
      </c>
      <c r="S17" s="498">
        <v>9969</v>
      </c>
      <c r="U17" s="377"/>
      <c r="V17" s="377"/>
      <c r="W17" s="377"/>
    </row>
    <row r="18" spans="1:23" ht="18.75" customHeight="1" x14ac:dyDescent="0.15">
      <c r="A18" s="256"/>
      <c r="B18" s="257"/>
      <c r="C18" s="258"/>
      <c r="D18" s="257"/>
      <c r="E18" s="257"/>
      <c r="F18" s="258"/>
      <c r="G18" s="257"/>
      <c r="H18" s="257"/>
      <c r="I18" s="259"/>
      <c r="J18" s="507" t="s">
        <v>318</v>
      </c>
      <c r="K18" s="498">
        <v>68060</v>
      </c>
      <c r="L18" s="498">
        <v>32135</v>
      </c>
      <c r="M18" s="498">
        <v>35925</v>
      </c>
      <c r="N18" s="498">
        <v>21955</v>
      </c>
      <c r="O18" s="498">
        <v>10612</v>
      </c>
      <c r="P18" s="498">
        <v>11343</v>
      </c>
      <c r="Q18" s="498">
        <v>46105</v>
      </c>
      <c r="R18" s="498">
        <v>21523</v>
      </c>
      <c r="S18" s="498">
        <v>24582</v>
      </c>
      <c r="U18" s="377"/>
      <c r="V18" s="377"/>
      <c r="W18" s="377"/>
    </row>
    <row r="19" spans="1:23" ht="18.75" customHeight="1" x14ac:dyDescent="0.15">
      <c r="A19" s="256"/>
      <c r="B19" s="257"/>
      <c r="C19" s="258"/>
      <c r="D19" s="257"/>
      <c r="E19" s="257"/>
      <c r="F19" s="258"/>
      <c r="G19" s="257"/>
      <c r="H19" s="257"/>
      <c r="I19" s="259"/>
      <c r="J19" s="507" t="s">
        <v>258</v>
      </c>
      <c r="K19" s="498">
        <v>12185</v>
      </c>
      <c r="L19" s="498">
        <v>5510</v>
      </c>
      <c r="M19" s="498">
        <v>6675</v>
      </c>
      <c r="N19" s="498">
        <v>1728</v>
      </c>
      <c r="O19" s="498">
        <v>735</v>
      </c>
      <c r="P19" s="498">
        <v>993</v>
      </c>
      <c r="Q19" s="498">
        <v>10457</v>
      </c>
      <c r="R19" s="498">
        <v>4775</v>
      </c>
      <c r="S19" s="498">
        <v>5682</v>
      </c>
    </row>
    <row r="20" spans="1:23" ht="6.75" customHeight="1" x14ac:dyDescent="0.15">
      <c r="A20" s="256"/>
      <c r="B20" s="257"/>
      <c r="C20" s="258"/>
      <c r="D20" s="257"/>
      <c r="E20" s="257"/>
      <c r="F20" s="258"/>
      <c r="G20" s="257"/>
      <c r="H20" s="257"/>
      <c r="I20" s="259"/>
      <c r="J20" s="504"/>
      <c r="K20" s="499"/>
      <c r="L20" s="499"/>
      <c r="M20" s="499"/>
      <c r="N20" s="499"/>
      <c r="O20" s="499"/>
      <c r="P20" s="499"/>
      <c r="Q20" s="499"/>
      <c r="R20" s="499"/>
      <c r="S20" s="499"/>
    </row>
    <row r="21" spans="1:23" s="260" customFormat="1" ht="18.75" customHeight="1" x14ac:dyDescent="0.15">
      <c r="A21" s="251">
        <v>73322</v>
      </c>
      <c r="B21" s="252">
        <v>38638</v>
      </c>
      <c r="C21" s="253">
        <v>34684</v>
      </c>
      <c r="D21" s="252">
        <v>32906</v>
      </c>
      <c r="E21" s="252">
        <v>16411</v>
      </c>
      <c r="F21" s="253">
        <v>16495</v>
      </c>
      <c r="G21" s="252">
        <v>40416</v>
      </c>
      <c r="H21" s="252">
        <v>22227</v>
      </c>
      <c r="I21" s="254">
        <v>18189</v>
      </c>
      <c r="J21" s="503" t="s">
        <v>10</v>
      </c>
      <c r="K21" s="497">
        <f t="shared" ref="K21:S21" si="4">SUM(K22:K24)</f>
        <v>73322</v>
      </c>
      <c r="L21" s="497">
        <f t="shared" si="4"/>
        <v>38638</v>
      </c>
      <c r="M21" s="497">
        <f t="shared" si="4"/>
        <v>34684</v>
      </c>
      <c r="N21" s="497">
        <f t="shared" si="4"/>
        <v>32906</v>
      </c>
      <c r="O21" s="497">
        <f t="shared" si="4"/>
        <v>16411</v>
      </c>
      <c r="P21" s="497">
        <f t="shared" si="4"/>
        <v>16495</v>
      </c>
      <c r="Q21" s="497">
        <f t="shared" si="4"/>
        <v>40416</v>
      </c>
      <c r="R21" s="497">
        <f t="shared" si="4"/>
        <v>22227</v>
      </c>
      <c r="S21" s="497">
        <f t="shared" si="4"/>
        <v>18189</v>
      </c>
    </row>
    <row r="22" spans="1:23" ht="18.75" customHeight="1" x14ac:dyDescent="0.15">
      <c r="A22" s="251">
        <v>5341</v>
      </c>
      <c r="B22" s="252">
        <v>2729</v>
      </c>
      <c r="C22" s="253">
        <v>2612</v>
      </c>
      <c r="D22" s="252">
        <v>2729</v>
      </c>
      <c r="E22" s="252">
        <v>1388</v>
      </c>
      <c r="F22" s="253">
        <v>1341</v>
      </c>
      <c r="G22" s="252">
        <v>2612</v>
      </c>
      <c r="H22" s="252">
        <v>1341</v>
      </c>
      <c r="I22" s="254">
        <v>1271</v>
      </c>
      <c r="J22" s="507" t="s">
        <v>317</v>
      </c>
      <c r="K22" s="498">
        <v>21393</v>
      </c>
      <c r="L22" s="498">
        <v>10974</v>
      </c>
      <c r="M22" s="498">
        <v>10419</v>
      </c>
      <c r="N22" s="498">
        <v>11116</v>
      </c>
      <c r="O22" s="498">
        <v>5727</v>
      </c>
      <c r="P22" s="498">
        <v>5389</v>
      </c>
      <c r="Q22" s="498">
        <v>10277</v>
      </c>
      <c r="R22" s="498">
        <v>5247</v>
      </c>
      <c r="S22" s="498">
        <v>5030</v>
      </c>
    </row>
    <row r="23" spans="1:23" ht="18.75" customHeight="1" x14ac:dyDescent="0.15">
      <c r="A23" s="256">
        <v>1209</v>
      </c>
      <c r="B23" s="257">
        <v>612</v>
      </c>
      <c r="C23" s="258">
        <v>597</v>
      </c>
      <c r="D23" s="257">
        <v>606</v>
      </c>
      <c r="E23" s="257">
        <v>309</v>
      </c>
      <c r="F23" s="258">
        <v>297</v>
      </c>
      <c r="G23" s="257">
        <v>603</v>
      </c>
      <c r="H23" s="257">
        <v>303</v>
      </c>
      <c r="I23" s="259">
        <v>300</v>
      </c>
      <c r="J23" s="507" t="s">
        <v>318</v>
      </c>
      <c r="K23" s="498">
        <v>47777</v>
      </c>
      <c r="L23" s="498">
        <v>25613</v>
      </c>
      <c r="M23" s="498">
        <v>22164</v>
      </c>
      <c r="N23" s="498">
        <v>20183</v>
      </c>
      <c r="O23" s="498">
        <v>10012</v>
      </c>
      <c r="P23" s="498">
        <v>10171</v>
      </c>
      <c r="Q23" s="498">
        <v>27594</v>
      </c>
      <c r="R23" s="498">
        <v>15601</v>
      </c>
      <c r="S23" s="498">
        <v>11993</v>
      </c>
    </row>
    <row r="24" spans="1:23" ht="18.75" customHeight="1" x14ac:dyDescent="0.15">
      <c r="A24" s="256">
        <v>1318</v>
      </c>
      <c r="B24" s="257">
        <v>665</v>
      </c>
      <c r="C24" s="258">
        <v>653</v>
      </c>
      <c r="D24" s="257">
        <v>697</v>
      </c>
      <c r="E24" s="257">
        <v>358</v>
      </c>
      <c r="F24" s="258">
        <v>339</v>
      </c>
      <c r="G24" s="257">
        <v>621</v>
      </c>
      <c r="H24" s="257">
        <v>307</v>
      </c>
      <c r="I24" s="259">
        <v>314</v>
      </c>
      <c r="J24" s="507" t="s">
        <v>258</v>
      </c>
      <c r="K24" s="498">
        <v>4152</v>
      </c>
      <c r="L24" s="498">
        <v>2051</v>
      </c>
      <c r="M24" s="498">
        <v>2101</v>
      </c>
      <c r="N24" s="498">
        <v>1607</v>
      </c>
      <c r="O24" s="498">
        <v>672</v>
      </c>
      <c r="P24" s="498">
        <v>935</v>
      </c>
      <c r="Q24" s="498">
        <v>2545</v>
      </c>
      <c r="R24" s="498">
        <v>1379</v>
      </c>
      <c r="S24" s="498">
        <v>1166</v>
      </c>
    </row>
    <row r="25" spans="1:23" ht="11.25" customHeight="1" x14ac:dyDescent="0.15">
      <c r="A25" s="256">
        <v>1329</v>
      </c>
      <c r="B25" s="257">
        <v>689</v>
      </c>
      <c r="C25" s="258">
        <v>640</v>
      </c>
      <c r="D25" s="257">
        <v>682</v>
      </c>
      <c r="E25" s="257">
        <v>341</v>
      </c>
      <c r="F25" s="258">
        <v>341</v>
      </c>
      <c r="G25" s="257">
        <v>647</v>
      </c>
      <c r="H25" s="257">
        <v>348</v>
      </c>
      <c r="I25" s="259">
        <v>299</v>
      </c>
      <c r="J25" s="504"/>
      <c r="K25" s="499"/>
      <c r="L25" s="499"/>
      <c r="M25" s="499"/>
      <c r="N25" s="499"/>
      <c r="O25" s="499"/>
      <c r="P25" s="499"/>
      <c r="Q25" s="499"/>
      <c r="R25" s="499"/>
      <c r="S25" s="499"/>
    </row>
    <row r="26" spans="1:23" ht="18.75" customHeight="1" x14ac:dyDescent="0.15">
      <c r="A26" s="256"/>
      <c r="B26" s="257"/>
      <c r="C26" s="258"/>
      <c r="D26" s="257"/>
      <c r="E26" s="257"/>
      <c r="F26" s="258"/>
      <c r="G26" s="257"/>
      <c r="H26" s="257"/>
      <c r="I26" s="259"/>
      <c r="J26" s="503" t="s">
        <v>11</v>
      </c>
      <c r="K26" s="497">
        <f t="shared" ref="K26:S26" si="5">SUM(K27:K29)</f>
        <v>89002</v>
      </c>
      <c r="L26" s="497">
        <f t="shared" si="5"/>
        <v>44574</v>
      </c>
      <c r="M26" s="497">
        <f t="shared" si="5"/>
        <v>44428</v>
      </c>
      <c r="N26" s="497">
        <f t="shared" si="5"/>
        <v>24161</v>
      </c>
      <c r="O26" s="497">
        <f t="shared" si="5"/>
        <v>11982</v>
      </c>
      <c r="P26" s="497">
        <f t="shared" si="5"/>
        <v>12179</v>
      </c>
      <c r="Q26" s="497">
        <f t="shared" si="5"/>
        <v>64841</v>
      </c>
      <c r="R26" s="497">
        <f t="shared" si="5"/>
        <v>32592</v>
      </c>
      <c r="S26" s="497">
        <f t="shared" si="5"/>
        <v>32249</v>
      </c>
    </row>
    <row r="27" spans="1:23" ht="18.75" customHeight="1" x14ac:dyDescent="0.15">
      <c r="A27" s="251">
        <v>4944</v>
      </c>
      <c r="B27" s="252">
        <v>2474</v>
      </c>
      <c r="C27" s="253">
        <v>2470</v>
      </c>
      <c r="D27" s="252">
        <v>1511</v>
      </c>
      <c r="E27" s="252">
        <v>766</v>
      </c>
      <c r="F27" s="253">
        <v>745</v>
      </c>
      <c r="G27" s="252">
        <v>3433</v>
      </c>
      <c r="H27" s="252">
        <v>1708</v>
      </c>
      <c r="I27" s="254">
        <v>1725</v>
      </c>
      <c r="J27" s="507" t="s">
        <v>317</v>
      </c>
      <c r="K27" s="498">
        <v>20257</v>
      </c>
      <c r="L27" s="498">
        <v>10214</v>
      </c>
      <c r="M27" s="498">
        <v>10043</v>
      </c>
      <c r="N27" s="498">
        <v>6128</v>
      </c>
      <c r="O27" s="498">
        <v>3138</v>
      </c>
      <c r="P27" s="498">
        <v>2990</v>
      </c>
      <c r="Q27" s="498">
        <v>14129</v>
      </c>
      <c r="R27" s="498">
        <v>7076</v>
      </c>
      <c r="S27" s="498">
        <v>7053</v>
      </c>
    </row>
    <row r="28" spans="1:23" ht="18.75" customHeight="1" x14ac:dyDescent="0.15">
      <c r="A28" s="256">
        <v>1084</v>
      </c>
      <c r="B28" s="257">
        <v>534</v>
      </c>
      <c r="C28" s="258">
        <v>550</v>
      </c>
      <c r="D28" s="257">
        <v>328</v>
      </c>
      <c r="E28" s="257">
        <v>153</v>
      </c>
      <c r="F28" s="258">
        <v>175</v>
      </c>
      <c r="G28" s="257">
        <v>756</v>
      </c>
      <c r="H28" s="257">
        <v>381</v>
      </c>
      <c r="I28" s="259">
        <v>375</v>
      </c>
      <c r="J28" s="507" t="s">
        <v>318</v>
      </c>
      <c r="K28" s="498">
        <v>58054</v>
      </c>
      <c r="L28" s="498">
        <v>29078</v>
      </c>
      <c r="M28" s="498">
        <v>28976</v>
      </c>
      <c r="N28" s="498">
        <v>16268</v>
      </c>
      <c r="O28" s="498">
        <v>7976</v>
      </c>
      <c r="P28" s="498">
        <v>8292</v>
      </c>
      <c r="Q28" s="498">
        <v>41786</v>
      </c>
      <c r="R28" s="498">
        <v>21102</v>
      </c>
      <c r="S28" s="498">
        <v>20684</v>
      </c>
    </row>
    <row r="29" spans="1:23" ht="18.75" customHeight="1" x14ac:dyDescent="0.15">
      <c r="A29" s="256">
        <v>1205</v>
      </c>
      <c r="B29" s="257">
        <v>607</v>
      </c>
      <c r="C29" s="258">
        <v>598</v>
      </c>
      <c r="D29" s="257">
        <v>382</v>
      </c>
      <c r="E29" s="257">
        <v>192</v>
      </c>
      <c r="F29" s="258">
        <v>190</v>
      </c>
      <c r="G29" s="257">
        <v>823</v>
      </c>
      <c r="H29" s="257">
        <v>415</v>
      </c>
      <c r="I29" s="259">
        <v>408</v>
      </c>
      <c r="J29" s="507" t="s">
        <v>258</v>
      </c>
      <c r="K29" s="498">
        <v>10691</v>
      </c>
      <c r="L29" s="498">
        <v>5282</v>
      </c>
      <c r="M29" s="498">
        <v>5409</v>
      </c>
      <c r="N29" s="498">
        <v>1765</v>
      </c>
      <c r="O29" s="498">
        <v>868</v>
      </c>
      <c r="P29" s="498">
        <v>897</v>
      </c>
      <c r="Q29" s="498">
        <v>8926</v>
      </c>
      <c r="R29" s="498">
        <v>4414</v>
      </c>
      <c r="S29" s="498">
        <v>4512</v>
      </c>
    </row>
    <row r="30" spans="1:23" ht="8.25" customHeight="1" x14ac:dyDescent="0.15">
      <c r="A30" s="256">
        <v>1260</v>
      </c>
      <c r="B30" s="257">
        <v>629</v>
      </c>
      <c r="C30" s="258">
        <v>631</v>
      </c>
      <c r="D30" s="257">
        <v>368</v>
      </c>
      <c r="E30" s="257">
        <v>189</v>
      </c>
      <c r="F30" s="258">
        <v>179</v>
      </c>
      <c r="G30" s="257">
        <v>892</v>
      </c>
      <c r="H30" s="257">
        <v>440</v>
      </c>
      <c r="I30" s="259">
        <v>452</v>
      </c>
      <c r="J30" s="504"/>
      <c r="K30" s="499"/>
      <c r="L30" s="499"/>
      <c r="M30" s="499"/>
      <c r="N30" s="499"/>
      <c r="O30" s="499"/>
      <c r="P30" s="499"/>
      <c r="Q30" s="499"/>
      <c r="R30" s="499"/>
      <c r="S30" s="499"/>
    </row>
    <row r="31" spans="1:23" ht="18.75" customHeight="1" x14ac:dyDescent="0.15">
      <c r="A31" s="256"/>
      <c r="B31" s="257"/>
      <c r="C31" s="258"/>
      <c r="D31" s="257"/>
      <c r="E31" s="257"/>
      <c r="F31" s="258"/>
      <c r="G31" s="257"/>
      <c r="H31" s="257"/>
      <c r="I31" s="259"/>
      <c r="J31" s="503" t="s">
        <v>20</v>
      </c>
      <c r="K31" s="497">
        <f>SUM(K32:K34)</f>
        <v>63878</v>
      </c>
      <c r="L31" s="497">
        <f t="shared" ref="L31:M31" si="6">SUM(L32:L34)</f>
        <v>31528</v>
      </c>
      <c r="M31" s="497">
        <f t="shared" si="6"/>
        <v>32350</v>
      </c>
      <c r="N31" s="497">
        <f t="shared" ref="N31:S31" si="7">SUM(N32:N34)</f>
        <v>21838</v>
      </c>
      <c r="O31" s="497">
        <f t="shared" si="7"/>
        <v>10911</v>
      </c>
      <c r="P31" s="497">
        <f t="shared" si="7"/>
        <v>10927</v>
      </c>
      <c r="Q31" s="497">
        <f t="shared" si="7"/>
        <v>42040</v>
      </c>
      <c r="R31" s="497">
        <f t="shared" si="7"/>
        <v>20617</v>
      </c>
      <c r="S31" s="497">
        <f t="shared" si="7"/>
        <v>21423</v>
      </c>
    </row>
    <row r="32" spans="1:23" ht="18.75" customHeight="1" x14ac:dyDescent="0.15">
      <c r="A32" s="251">
        <v>3215</v>
      </c>
      <c r="B32" s="252">
        <v>1633</v>
      </c>
      <c r="C32" s="253">
        <v>1582</v>
      </c>
      <c r="D32" s="252">
        <v>1301</v>
      </c>
      <c r="E32" s="252">
        <v>673</v>
      </c>
      <c r="F32" s="253">
        <v>628</v>
      </c>
      <c r="G32" s="252">
        <v>1914</v>
      </c>
      <c r="H32" s="252">
        <v>960</v>
      </c>
      <c r="I32" s="254">
        <v>954</v>
      </c>
      <c r="J32" s="507" t="s">
        <v>317</v>
      </c>
      <c r="K32" s="498">
        <v>13475</v>
      </c>
      <c r="L32" s="498">
        <v>6964</v>
      </c>
      <c r="M32" s="498">
        <v>6511</v>
      </c>
      <c r="N32" s="498">
        <v>5003</v>
      </c>
      <c r="O32" s="498">
        <v>2562</v>
      </c>
      <c r="P32" s="498">
        <v>2441</v>
      </c>
      <c r="Q32" s="498">
        <v>8472</v>
      </c>
      <c r="R32" s="498">
        <v>4402</v>
      </c>
      <c r="S32" s="498">
        <v>4070</v>
      </c>
    </row>
    <row r="33" spans="1:29" ht="18.75" customHeight="1" x14ac:dyDescent="0.15">
      <c r="A33" s="256">
        <v>762</v>
      </c>
      <c r="B33" s="257">
        <v>388</v>
      </c>
      <c r="C33" s="258">
        <v>374</v>
      </c>
      <c r="D33" s="257">
        <v>312</v>
      </c>
      <c r="E33" s="257">
        <v>157</v>
      </c>
      <c r="F33" s="258">
        <v>155</v>
      </c>
      <c r="G33" s="257">
        <v>450</v>
      </c>
      <c r="H33" s="257">
        <v>231</v>
      </c>
      <c r="I33" s="259">
        <v>219</v>
      </c>
      <c r="J33" s="507" t="s">
        <v>318</v>
      </c>
      <c r="K33" s="498">
        <v>41928</v>
      </c>
      <c r="L33" s="498">
        <v>20475</v>
      </c>
      <c r="M33" s="498">
        <v>21453</v>
      </c>
      <c r="N33" s="498">
        <v>15879</v>
      </c>
      <c r="O33" s="498">
        <v>7873</v>
      </c>
      <c r="P33" s="498">
        <v>8006</v>
      </c>
      <c r="Q33" s="498">
        <v>26049</v>
      </c>
      <c r="R33" s="498">
        <v>12602</v>
      </c>
      <c r="S33" s="498">
        <v>13447</v>
      </c>
    </row>
    <row r="34" spans="1:29" ht="18.75" customHeight="1" x14ac:dyDescent="0.15">
      <c r="A34" s="256">
        <v>776</v>
      </c>
      <c r="B34" s="257">
        <v>396</v>
      </c>
      <c r="C34" s="258">
        <v>380</v>
      </c>
      <c r="D34" s="257">
        <v>331</v>
      </c>
      <c r="E34" s="257">
        <v>168</v>
      </c>
      <c r="F34" s="258">
        <v>163</v>
      </c>
      <c r="G34" s="257">
        <v>445</v>
      </c>
      <c r="H34" s="257">
        <v>228</v>
      </c>
      <c r="I34" s="259">
        <v>217</v>
      </c>
      <c r="J34" s="507" t="s">
        <v>258</v>
      </c>
      <c r="K34" s="498">
        <v>8475</v>
      </c>
      <c r="L34" s="498">
        <v>4089</v>
      </c>
      <c r="M34" s="498">
        <v>4386</v>
      </c>
      <c r="N34" s="498">
        <v>956</v>
      </c>
      <c r="O34" s="498">
        <v>476</v>
      </c>
      <c r="P34" s="498">
        <v>480</v>
      </c>
      <c r="Q34" s="498">
        <v>7519</v>
      </c>
      <c r="R34" s="498">
        <v>3613</v>
      </c>
      <c r="S34" s="498">
        <v>3906</v>
      </c>
    </row>
    <row r="35" spans="1:29" ht="10.5" customHeight="1" x14ac:dyDescent="0.15">
      <c r="A35" s="256">
        <v>806</v>
      </c>
      <c r="B35" s="257">
        <v>422</v>
      </c>
      <c r="C35" s="258">
        <v>384</v>
      </c>
      <c r="D35" s="257">
        <v>309</v>
      </c>
      <c r="E35" s="257">
        <v>162</v>
      </c>
      <c r="F35" s="258">
        <v>147</v>
      </c>
      <c r="G35" s="257">
        <v>497</v>
      </c>
      <c r="H35" s="257">
        <v>260</v>
      </c>
      <c r="I35" s="259">
        <v>237</v>
      </c>
      <c r="J35" s="504"/>
      <c r="K35" s="499"/>
      <c r="L35" s="499"/>
      <c r="M35" s="499"/>
      <c r="N35" s="499"/>
      <c r="O35" s="499"/>
      <c r="P35" s="499"/>
      <c r="Q35" s="499"/>
      <c r="R35" s="499"/>
      <c r="S35" s="499"/>
    </row>
    <row r="36" spans="1:29" ht="18.75" customHeight="1" x14ac:dyDescent="0.15">
      <c r="A36" s="256"/>
      <c r="B36" s="257"/>
      <c r="C36" s="258"/>
      <c r="D36" s="257"/>
      <c r="E36" s="257"/>
      <c r="F36" s="258"/>
      <c r="G36" s="257"/>
      <c r="H36" s="257"/>
      <c r="I36" s="259"/>
      <c r="J36" s="503" t="s">
        <v>23</v>
      </c>
      <c r="K36" s="497">
        <f t="shared" ref="K36:S36" si="8">SUM(K37:K39)</f>
        <v>57651</v>
      </c>
      <c r="L36" s="497">
        <f t="shared" si="8"/>
        <v>27876</v>
      </c>
      <c r="M36" s="497">
        <f t="shared" si="8"/>
        <v>29775</v>
      </c>
      <c r="N36" s="497">
        <f t="shared" si="8"/>
        <v>7714</v>
      </c>
      <c r="O36" s="497">
        <f t="shared" si="8"/>
        <v>3740</v>
      </c>
      <c r="P36" s="497">
        <f t="shared" si="8"/>
        <v>3974</v>
      </c>
      <c r="Q36" s="497">
        <f t="shared" si="8"/>
        <v>49937</v>
      </c>
      <c r="R36" s="497">
        <f t="shared" si="8"/>
        <v>24136</v>
      </c>
      <c r="S36" s="497">
        <f t="shared" si="8"/>
        <v>25801</v>
      </c>
    </row>
    <row r="37" spans="1:29" ht="18.75" customHeight="1" x14ac:dyDescent="0.15">
      <c r="A37" s="251">
        <v>3139</v>
      </c>
      <c r="B37" s="252">
        <v>1586</v>
      </c>
      <c r="C37" s="253">
        <v>1553</v>
      </c>
      <c r="D37" s="252">
        <v>501</v>
      </c>
      <c r="E37" s="252">
        <v>248</v>
      </c>
      <c r="F37" s="253">
        <v>253</v>
      </c>
      <c r="G37" s="252">
        <v>2638</v>
      </c>
      <c r="H37" s="252">
        <v>1338</v>
      </c>
      <c r="I37" s="254">
        <v>1300</v>
      </c>
      <c r="J37" s="507" t="s">
        <v>317</v>
      </c>
      <c r="K37" s="498">
        <v>12675</v>
      </c>
      <c r="L37" s="498">
        <v>6480</v>
      </c>
      <c r="M37" s="498">
        <v>6195</v>
      </c>
      <c r="N37" s="498">
        <v>1853</v>
      </c>
      <c r="O37" s="498">
        <v>955</v>
      </c>
      <c r="P37" s="498">
        <v>898</v>
      </c>
      <c r="Q37" s="498">
        <v>10822</v>
      </c>
      <c r="R37" s="498">
        <v>5525</v>
      </c>
      <c r="S37" s="498">
        <v>5297</v>
      </c>
    </row>
    <row r="38" spans="1:29" ht="18.75" customHeight="1" x14ac:dyDescent="0.15">
      <c r="A38" s="256">
        <v>719</v>
      </c>
      <c r="B38" s="257">
        <v>353</v>
      </c>
      <c r="C38" s="258">
        <v>366</v>
      </c>
      <c r="D38" s="257">
        <v>109</v>
      </c>
      <c r="E38" s="257">
        <v>53</v>
      </c>
      <c r="F38" s="258">
        <v>56</v>
      </c>
      <c r="G38" s="257">
        <v>610</v>
      </c>
      <c r="H38" s="257">
        <v>300</v>
      </c>
      <c r="I38" s="259">
        <v>310</v>
      </c>
      <c r="J38" s="507" t="s">
        <v>318</v>
      </c>
      <c r="K38" s="498">
        <v>35231</v>
      </c>
      <c r="L38" s="498">
        <v>16975</v>
      </c>
      <c r="M38" s="498">
        <v>18256</v>
      </c>
      <c r="N38" s="498">
        <v>5218</v>
      </c>
      <c r="O38" s="498">
        <v>2484</v>
      </c>
      <c r="P38" s="498">
        <v>2734</v>
      </c>
      <c r="Q38" s="498">
        <v>30013</v>
      </c>
      <c r="R38" s="498">
        <v>14491</v>
      </c>
      <c r="S38" s="498">
        <v>15522</v>
      </c>
    </row>
    <row r="39" spans="1:29" ht="18.75" customHeight="1" x14ac:dyDescent="0.15">
      <c r="A39" s="256">
        <v>780</v>
      </c>
      <c r="B39" s="257">
        <v>396</v>
      </c>
      <c r="C39" s="258">
        <v>384</v>
      </c>
      <c r="D39" s="257">
        <v>128</v>
      </c>
      <c r="E39" s="257">
        <v>58</v>
      </c>
      <c r="F39" s="258">
        <v>70</v>
      </c>
      <c r="G39" s="257">
        <v>652</v>
      </c>
      <c r="H39" s="257">
        <v>338</v>
      </c>
      <c r="I39" s="259">
        <v>314</v>
      </c>
      <c r="J39" s="507" t="s">
        <v>258</v>
      </c>
      <c r="K39" s="498">
        <v>9745</v>
      </c>
      <c r="L39" s="498">
        <v>4421</v>
      </c>
      <c r="M39" s="498">
        <v>5324</v>
      </c>
      <c r="N39" s="498">
        <v>643</v>
      </c>
      <c r="O39" s="498">
        <v>301</v>
      </c>
      <c r="P39" s="498">
        <v>342</v>
      </c>
      <c r="Q39" s="498">
        <v>9102</v>
      </c>
      <c r="R39" s="498">
        <v>4120</v>
      </c>
      <c r="S39" s="498">
        <v>4982</v>
      </c>
    </row>
    <row r="40" spans="1:29" ht="5.0999999999999996" customHeight="1" x14ac:dyDescent="0.15">
      <c r="A40" s="256">
        <v>772</v>
      </c>
      <c r="B40" s="257">
        <v>413</v>
      </c>
      <c r="C40" s="258">
        <v>359</v>
      </c>
      <c r="D40" s="257">
        <v>124</v>
      </c>
      <c r="E40" s="257">
        <v>67</v>
      </c>
      <c r="F40" s="258">
        <v>57</v>
      </c>
      <c r="G40" s="257">
        <v>648</v>
      </c>
      <c r="H40" s="257">
        <v>346</v>
      </c>
      <c r="I40" s="259">
        <v>302</v>
      </c>
      <c r="J40" s="505"/>
      <c r="K40" s="500"/>
      <c r="L40" s="500"/>
      <c r="M40" s="500"/>
      <c r="N40" s="500"/>
      <c r="O40" s="500"/>
      <c r="P40" s="500"/>
      <c r="Q40" s="500"/>
      <c r="R40" s="500"/>
      <c r="S40" s="500"/>
    </row>
    <row r="41" spans="1:29" ht="11.1" customHeight="1" x14ac:dyDescent="0.15">
      <c r="A41" s="256"/>
      <c r="B41" s="257"/>
      <c r="C41" s="258"/>
      <c r="D41" s="257"/>
      <c r="E41" s="257"/>
      <c r="F41" s="258"/>
      <c r="G41" s="257"/>
      <c r="H41" s="257"/>
      <c r="I41" s="259"/>
      <c r="J41" s="506"/>
      <c r="K41" s="499"/>
      <c r="L41" s="499"/>
      <c r="M41" s="499"/>
      <c r="N41" s="499"/>
      <c r="O41" s="499"/>
      <c r="P41" s="499"/>
      <c r="Q41" s="499"/>
      <c r="R41" s="551" t="s">
        <v>142</v>
      </c>
      <c r="S41" s="551"/>
    </row>
    <row r="42" spans="1:29" s="248" customFormat="1" ht="13.5" x14ac:dyDescent="0.2">
      <c r="A42" s="569"/>
      <c r="B42" s="569"/>
      <c r="C42" s="569"/>
      <c r="D42" s="569"/>
      <c r="E42" s="569"/>
      <c r="F42" s="569"/>
      <c r="G42" s="569"/>
      <c r="H42" s="569"/>
      <c r="I42" s="569"/>
      <c r="J42" s="562" t="str">
        <f>J1</f>
        <v>3.8  PUNO: POBLACIÓN CENSADA POR ÁREA URBANA Y RURAL Y SEXO, SEGÚN PROVINCIA Y GRANDES GRUPOS DE EDAD, 2017</v>
      </c>
      <c r="K42" s="562"/>
      <c r="L42" s="562"/>
      <c r="M42" s="562"/>
      <c r="N42" s="562"/>
      <c r="O42" s="562"/>
      <c r="P42" s="562"/>
      <c r="Q42" s="562"/>
      <c r="R42" s="562"/>
      <c r="S42" s="562"/>
    </row>
    <row r="43" spans="1:29" s="248" customFormat="1" ht="12" customHeight="1" x14ac:dyDescent="0.2">
      <c r="A43" s="244"/>
      <c r="B43" s="244"/>
      <c r="C43" s="244"/>
      <c r="D43" s="244"/>
      <c r="E43" s="244"/>
      <c r="F43" s="244"/>
      <c r="G43" s="244"/>
      <c r="H43" s="244"/>
      <c r="I43" s="244"/>
      <c r="J43" s="562"/>
      <c r="K43" s="562"/>
      <c r="L43" s="562"/>
      <c r="M43" s="562"/>
      <c r="N43" s="562"/>
      <c r="O43" s="562"/>
      <c r="P43" s="562"/>
      <c r="Q43" s="562"/>
      <c r="R43" s="562"/>
      <c r="S43" s="562"/>
    </row>
    <row r="44" spans="1:29" s="248" customFormat="1" ht="7.5" customHeight="1" x14ac:dyDescent="0.2">
      <c r="A44" s="244"/>
      <c r="B44" s="244"/>
      <c r="C44" s="244"/>
      <c r="D44" s="244"/>
      <c r="E44" s="244"/>
      <c r="F44" s="244"/>
      <c r="G44" s="244"/>
      <c r="H44" s="244"/>
      <c r="I44" s="244"/>
      <c r="J44" s="244"/>
      <c r="K44" s="501"/>
      <c r="L44" s="501"/>
      <c r="M44" s="501"/>
      <c r="N44" s="501"/>
      <c r="O44" s="501"/>
      <c r="P44" s="501"/>
      <c r="Q44" s="501"/>
      <c r="R44" s="550" t="s">
        <v>578</v>
      </c>
      <c r="S44" s="550"/>
    </row>
    <row r="45" spans="1:29" s="249" customFormat="1" ht="26.25" customHeight="1" x14ac:dyDescent="0.2">
      <c r="A45" s="566" t="s">
        <v>4</v>
      </c>
      <c r="B45" s="570" t="s">
        <v>177</v>
      </c>
      <c r="C45" s="570"/>
      <c r="D45" s="566" t="s">
        <v>4</v>
      </c>
      <c r="E45" s="570" t="s">
        <v>8</v>
      </c>
      <c r="F45" s="570"/>
      <c r="G45" s="566" t="s">
        <v>4</v>
      </c>
      <c r="H45" s="570" t="s">
        <v>9</v>
      </c>
      <c r="I45" s="570"/>
      <c r="J45" s="555" t="s">
        <v>561</v>
      </c>
      <c r="K45" s="529" t="s">
        <v>4</v>
      </c>
      <c r="L45" s="568" t="s">
        <v>177</v>
      </c>
      <c r="M45" s="568"/>
      <c r="N45" s="529" t="s">
        <v>4</v>
      </c>
      <c r="O45" s="568" t="s">
        <v>8</v>
      </c>
      <c r="P45" s="568"/>
      <c r="Q45" s="529" t="s">
        <v>4</v>
      </c>
      <c r="R45" s="568" t="s">
        <v>9</v>
      </c>
      <c r="S45" s="568"/>
    </row>
    <row r="46" spans="1:29" s="249" customFormat="1" ht="22.5" customHeight="1" x14ac:dyDescent="0.2">
      <c r="A46" s="567"/>
      <c r="B46" s="250" t="s">
        <v>178</v>
      </c>
      <c r="C46" s="250" t="s">
        <v>179</v>
      </c>
      <c r="D46" s="567"/>
      <c r="E46" s="250" t="s">
        <v>178</v>
      </c>
      <c r="F46" s="250" t="s">
        <v>179</v>
      </c>
      <c r="G46" s="567"/>
      <c r="H46" s="250" t="s">
        <v>178</v>
      </c>
      <c r="I46" s="250" t="s">
        <v>179</v>
      </c>
      <c r="J46" s="556"/>
      <c r="K46" s="571"/>
      <c r="L46" s="149" t="s">
        <v>178</v>
      </c>
      <c r="M46" s="149" t="s">
        <v>179</v>
      </c>
      <c r="N46" s="571"/>
      <c r="O46" s="149" t="s">
        <v>178</v>
      </c>
      <c r="P46" s="149" t="s">
        <v>179</v>
      </c>
      <c r="Q46" s="571"/>
      <c r="R46" s="149" t="s">
        <v>178</v>
      </c>
      <c r="S46" s="149" t="s">
        <v>179</v>
      </c>
    </row>
    <row r="47" spans="1:29" s="249" customFormat="1" ht="5.0999999999999996" customHeight="1" x14ac:dyDescent="0.2">
      <c r="A47" s="261"/>
      <c r="B47" s="262"/>
      <c r="C47" s="262"/>
      <c r="D47" s="261"/>
      <c r="E47" s="262"/>
      <c r="F47" s="262"/>
      <c r="G47" s="261"/>
      <c r="H47" s="262"/>
      <c r="I47" s="262"/>
      <c r="J47" s="230"/>
      <c r="K47" s="33"/>
      <c r="L47" s="34"/>
      <c r="M47" s="34"/>
      <c r="N47" s="33"/>
      <c r="O47" s="34"/>
      <c r="P47" s="34"/>
      <c r="Q47" s="33"/>
      <c r="R47" s="34"/>
      <c r="S47" s="34"/>
    </row>
    <row r="48" spans="1:29" ht="20.100000000000001" customHeight="1" x14ac:dyDescent="0.15">
      <c r="A48" s="256"/>
      <c r="B48" s="257"/>
      <c r="C48" s="258"/>
      <c r="D48" s="257"/>
      <c r="E48" s="257"/>
      <c r="F48" s="258"/>
      <c r="G48" s="257"/>
      <c r="H48" s="257"/>
      <c r="I48" s="259"/>
      <c r="J48" s="503" t="s">
        <v>12</v>
      </c>
      <c r="K48" s="497">
        <f>SUM(K49:K51)</f>
        <v>40856</v>
      </c>
      <c r="L48" s="497">
        <f t="shared" ref="L48:S48" si="9">SUM(L49:L51)</f>
        <v>19527</v>
      </c>
      <c r="M48" s="497">
        <f t="shared" si="9"/>
        <v>21329</v>
      </c>
      <c r="N48" s="497">
        <f t="shared" si="9"/>
        <v>13232</v>
      </c>
      <c r="O48" s="497">
        <f t="shared" si="9"/>
        <v>6093</v>
      </c>
      <c r="P48" s="497">
        <f t="shared" si="9"/>
        <v>7139</v>
      </c>
      <c r="Q48" s="497">
        <f t="shared" si="9"/>
        <v>27624</v>
      </c>
      <c r="R48" s="497">
        <f t="shared" si="9"/>
        <v>13434</v>
      </c>
      <c r="S48" s="497">
        <f t="shared" si="9"/>
        <v>14190</v>
      </c>
      <c r="U48" s="511">
        <f>SUM(K49:K51)</f>
        <v>40856</v>
      </c>
      <c r="V48" s="511">
        <f t="shared" ref="V48:AC48" si="10">SUM(L49:L51)</f>
        <v>19527</v>
      </c>
      <c r="W48" s="511">
        <f t="shared" si="10"/>
        <v>21329</v>
      </c>
      <c r="X48" s="511">
        <f t="shared" si="10"/>
        <v>13232</v>
      </c>
      <c r="Y48" s="511">
        <f t="shared" si="10"/>
        <v>6093</v>
      </c>
      <c r="Z48" s="511">
        <f t="shared" si="10"/>
        <v>7139</v>
      </c>
      <c r="AA48" s="511">
        <f t="shared" si="10"/>
        <v>27624</v>
      </c>
      <c r="AB48" s="511">
        <f t="shared" si="10"/>
        <v>13434</v>
      </c>
      <c r="AC48" s="511">
        <f t="shared" si="10"/>
        <v>14190</v>
      </c>
    </row>
    <row r="49" spans="1:19" ht="20.100000000000001" customHeight="1" x14ac:dyDescent="0.15">
      <c r="A49" s="251">
        <v>2845</v>
      </c>
      <c r="B49" s="252">
        <v>1427</v>
      </c>
      <c r="C49" s="253">
        <v>1418</v>
      </c>
      <c r="D49" s="252">
        <v>1030</v>
      </c>
      <c r="E49" s="252">
        <v>479</v>
      </c>
      <c r="F49" s="253">
        <v>551</v>
      </c>
      <c r="G49" s="252">
        <v>1815</v>
      </c>
      <c r="H49" s="252">
        <v>948</v>
      </c>
      <c r="I49" s="254">
        <v>867</v>
      </c>
      <c r="J49" s="507" t="s">
        <v>317</v>
      </c>
      <c r="K49" s="498">
        <v>10193</v>
      </c>
      <c r="L49" s="498">
        <v>5135</v>
      </c>
      <c r="M49" s="498">
        <v>5058</v>
      </c>
      <c r="N49" s="498">
        <v>3628</v>
      </c>
      <c r="O49" s="498">
        <v>1774</v>
      </c>
      <c r="P49" s="498">
        <v>1854</v>
      </c>
      <c r="Q49" s="498">
        <v>6565</v>
      </c>
      <c r="R49" s="498">
        <v>3361</v>
      </c>
      <c r="S49" s="498">
        <v>3204</v>
      </c>
    </row>
    <row r="50" spans="1:19" ht="20.100000000000001" customHeight="1" x14ac:dyDescent="0.15">
      <c r="A50" s="256">
        <v>670</v>
      </c>
      <c r="B50" s="257">
        <v>337</v>
      </c>
      <c r="C50" s="258">
        <v>333</v>
      </c>
      <c r="D50" s="257">
        <v>238</v>
      </c>
      <c r="E50" s="257">
        <v>115</v>
      </c>
      <c r="F50" s="258">
        <v>123</v>
      </c>
      <c r="G50" s="257">
        <v>432</v>
      </c>
      <c r="H50" s="257">
        <v>222</v>
      </c>
      <c r="I50" s="259">
        <v>210</v>
      </c>
      <c r="J50" s="507" t="s">
        <v>318</v>
      </c>
      <c r="K50" s="498">
        <v>26345</v>
      </c>
      <c r="L50" s="498">
        <v>12459</v>
      </c>
      <c r="M50" s="498">
        <v>13886</v>
      </c>
      <c r="N50" s="498">
        <v>8575</v>
      </c>
      <c r="O50" s="498">
        <v>3865</v>
      </c>
      <c r="P50" s="498">
        <v>4710</v>
      </c>
      <c r="Q50" s="498">
        <v>17770</v>
      </c>
      <c r="R50" s="498">
        <v>8594</v>
      </c>
      <c r="S50" s="498">
        <v>9176</v>
      </c>
    </row>
    <row r="51" spans="1:19" ht="20.100000000000001" customHeight="1" x14ac:dyDescent="0.15">
      <c r="A51" s="256">
        <v>727</v>
      </c>
      <c r="B51" s="257">
        <v>346</v>
      </c>
      <c r="C51" s="258">
        <v>381</v>
      </c>
      <c r="D51" s="257">
        <v>254</v>
      </c>
      <c r="E51" s="257">
        <v>100</v>
      </c>
      <c r="F51" s="258">
        <v>154</v>
      </c>
      <c r="G51" s="257">
        <v>473</v>
      </c>
      <c r="H51" s="257">
        <v>246</v>
      </c>
      <c r="I51" s="259">
        <v>227</v>
      </c>
      <c r="J51" s="507" t="s">
        <v>258</v>
      </c>
      <c r="K51" s="498">
        <v>4318</v>
      </c>
      <c r="L51" s="498">
        <v>1933</v>
      </c>
      <c r="M51" s="498">
        <v>2385</v>
      </c>
      <c r="N51" s="498">
        <v>1029</v>
      </c>
      <c r="O51" s="498">
        <v>454</v>
      </c>
      <c r="P51" s="498">
        <v>575</v>
      </c>
      <c r="Q51" s="498">
        <v>3289</v>
      </c>
      <c r="R51" s="498">
        <v>1479</v>
      </c>
      <c r="S51" s="498">
        <v>1810</v>
      </c>
    </row>
    <row r="52" spans="1:19" ht="5.25" customHeight="1" x14ac:dyDescent="0.15">
      <c r="A52" s="256">
        <v>719</v>
      </c>
      <c r="B52" s="257">
        <v>368</v>
      </c>
      <c r="C52" s="258">
        <v>351</v>
      </c>
      <c r="D52" s="257">
        <v>259</v>
      </c>
      <c r="E52" s="257">
        <v>126</v>
      </c>
      <c r="F52" s="258">
        <v>133</v>
      </c>
      <c r="G52" s="257">
        <v>460</v>
      </c>
      <c r="H52" s="257">
        <v>242</v>
      </c>
      <c r="I52" s="259">
        <v>218</v>
      </c>
      <c r="J52" s="504"/>
      <c r="K52" s="499"/>
      <c r="L52" s="499"/>
      <c r="M52" s="499"/>
      <c r="N52" s="499"/>
      <c r="O52" s="499"/>
      <c r="P52" s="499"/>
      <c r="Q52" s="499"/>
      <c r="R52" s="499"/>
      <c r="S52" s="499"/>
    </row>
    <row r="53" spans="1:19" ht="20.100000000000001" customHeight="1" x14ac:dyDescent="0.15">
      <c r="A53" s="256"/>
      <c r="B53" s="257"/>
      <c r="C53" s="258"/>
      <c r="D53" s="257"/>
      <c r="E53" s="257"/>
      <c r="F53" s="258"/>
      <c r="G53" s="257"/>
      <c r="H53" s="257"/>
      <c r="I53" s="259"/>
      <c r="J53" s="503" t="s">
        <v>13</v>
      </c>
      <c r="K53" s="497">
        <f>SUM(K54:K56)</f>
        <v>67138</v>
      </c>
      <c r="L53" s="497">
        <f t="shared" ref="L53" si="11">SUM(L54:L56)</f>
        <v>32865</v>
      </c>
      <c r="M53" s="497">
        <f t="shared" ref="M53" si="12">SUM(M54:M56)</f>
        <v>34273</v>
      </c>
      <c r="N53" s="497">
        <f t="shared" ref="N53" si="13">SUM(N54:N56)</f>
        <v>36425</v>
      </c>
      <c r="O53" s="497">
        <f t="shared" ref="O53" si="14">SUM(O54:O56)</f>
        <v>17905</v>
      </c>
      <c r="P53" s="497">
        <f t="shared" ref="P53" si="15">SUM(P54:P56)</f>
        <v>18520</v>
      </c>
      <c r="Q53" s="497">
        <f t="shared" ref="Q53" si="16">SUM(Q54:Q56)</f>
        <v>30713</v>
      </c>
      <c r="R53" s="497">
        <f t="shared" ref="R53" si="17">SUM(R54:R56)</f>
        <v>14960</v>
      </c>
      <c r="S53" s="497">
        <f t="shared" ref="S53" si="18">SUM(S54:S56)</f>
        <v>15753</v>
      </c>
    </row>
    <row r="54" spans="1:19" ht="20.100000000000001" customHeight="1" x14ac:dyDescent="0.15">
      <c r="A54" s="251">
        <v>4100</v>
      </c>
      <c r="B54" s="252">
        <v>2097</v>
      </c>
      <c r="C54" s="253">
        <v>2003</v>
      </c>
      <c r="D54" s="252">
        <v>2236</v>
      </c>
      <c r="E54" s="252">
        <v>1115</v>
      </c>
      <c r="F54" s="253">
        <v>1121</v>
      </c>
      <c r="G54" s="252">
        <v>1864</v>
      </c>
      <c r="H54" s="252">
        <v>982</v>
      </c>
      <c r="I54" s="254">
        <v>882</v>
      </c>
      <c r="J54" s="507" t="s">
        <v>317</v>
      </c>
      <c r="K54" s="498">
        <v>17949</v>
      </c>
      <c r="L54" s="498">
        <v>9309</v>
      </c>
      <c r="M54" s="498">
        <v>8640</v>
      </c>
      <c r="N54" s="498">
        <v>9963</v>
      </c>
      <c r="O54" s="498">
        <v>5088</v>
      </c>
      <c r="P54" s="498">
        <v>4875</v>
      </c>
      <c r="Q54" s="498">
        <v>7986</v>
      </c>
      <c r="R54" s="498">
        <v>4221</v>
      </c>
      <c r="S54" s="498">
        <v>3765</v>
      </c>
    </row>
    <row r="55" spans="1:19" ht="20.100000000000001" customHeight="1" x14ac:dyDescent="0.15">
      <c r="A55" s="256">
        <v>976</v>
      </c>
      <c r="B55" s="257">
        <v>520</v>
      </c>
      <c r="C55" s="258">
        <v>456</v>
      </c>
      <c r="D55" s="257">
        <v>542</v>
      </c>
      <c r="E55" s="257">
        <v>275</v>
      </c>
      <c r="F55" s="258">
        <v>267</v>
      </c>
      <c r="G55" s="257">
        <v>434</v>
      </c>
      <c r="H55" s="257">
        <v>245</v>
      </c>
      <c r="I55" s="259">
        <v>189</v>
      </c>
      <c r="J55" s="507" t="s">
        <v>318</v>
      </c>
      <c r="K55" s="498">
        <v>42728</v>
      </c>
      <c r="L55" s="498">
        <v>20701</v>
      </c>
      <c r="M55" s="498">
        <v>22027</v>
      </c>
      <c r="N55" s="498">
        <v>23596</v>
      </c>
      <c r="O55" s="498">
        <v>11622</v>
      </c>
      <c r="P55" s="498">
        <v>11974</v>
      </c>
      <c r="Q55" s="498">
        <v>19132</v>
      </c>
      <c r="R55" s="498">
        <v>9079</v>
      </c>
      <c r="S55" s="498">
        <v>10053</v>
      </c>
    </row>
    <row r="56" spans="1:19" ht="20.100000000000001" customHeight="1" x14ac:dyDescent="0.15">
      <c r="A56" s="256">
        <v>1030</v>
      </c>
      <c r="B56" s="257">
        <v>519</v>
      </c>
      <c r="C56" s="258">
        <v>511</v>
      </c>
      <c r="D56" s="257">
        <v>560</v>
      </c>
      <c r="E56" s="257">
        <v>277</v>
      </c>
      <c r="F56" s="258">
        <v>283</v>
      </c>
      <c r="G56" s="257">
        <v>470</v>
      </c>
      <c r="H56" s="257">
        <v>242</v>
      </c>
      <c r="I56" s="259">
        <v>228</v>
      </c>
      <c r="J56" s="507" t="s">
        <v>258</v>
      </c>
      <c r="K56" s="498">
        <v>6461</v>
      </c>
      <c r="L56" s="498">
        <v>2855</v>
      </c>
      <c r="M56" s="498">
        <v>3606</v>
      </c>
      <c r="N56" s="498">
        <v>2866</v>
      </c>
      <c r="O56" s="498">
        <v>1195</v>
      </c>
      <c r="P56" s="498">
        <v>1671</v>
      </c>
      <c r="Q56" s="498">
        <v>3595</v>
      </c>
      <c r="R56" s="498">
        <v>1660</v>
      </c>
      <c r="S56" s="498">
        <v>1935</v>
      </c>
    </row>
    <row r="57" spans="1:19" ht="4.5" customHeight="1" x14ac:dyDescent="0.15">
      <c r="A57" s="256">
        <v>1021</v>
      </c>
      <c r="B57" s="257">
        <v>521</v>
      </c>
      <c r="C57" s="258">
        <v>500</v>
      </c>
      <c r="D57" s="257">
        <v>565</v>
      </c>
      <c r="E57" s="257">
        <v>271</v>
      </c>
      <c r="F57" s="258">
        <v>294</v>
      </c>
      <c r="G57" s="257">
        <v>456</v>
      </c>
      <c r="H57" s="257">
        <v>250</v>
      </c>
      <c r="I57" s="259">
        <v>206</v>
      </c>
      <c r="J57" s="504"/>
      <c r="K57" s="499"/>
      <c r="L57" s="499"/>
      <c r="M57" s="499"/>
      <c r="N57" s="499"/>
      <c r="O57" s="499"/>
      <c r="P57" s="499"/>
      <c r="Q57" s="499"/>
      <c r="R57" s="499"/>
      <c r="S57" s="499"/>
    </row>
    <row r="58" spans="1:19" ht="20.100000000000001" customHeight="1" x14ac:dyDescent="0.15">
      <c r="A58" s="256"/>
      <c r="B58" s="257"/>
      <c r="C58" s="258"/>
      <c r="D58" s="257"/>
      <c r="E58" s="257"/>
      <c r="F58" s="258"/>
      <c r="G58" s="257"/>
      <c r="H58" s="257"/>
      <c r="I58" s="259"/>
      <c r="J58" s="503" t="s">
        <v>14</v>
      </c>
      <c r="K58" s="497">
        <f>SUM(K59:K61)</f>
        <v>19753</v>
      </c>
      <c r="L58" s="497">
        <f t="shared" ref="L58" si="19">SUM(L59:L61)</f>
        <v>9462</v>
      </c>
      <c r="M58" s="497">
        <f t="shared" ref="M58" si="20">SUM(M59:M61)</f>
        <v>10291</v>
      </c>
      <c r="N58" s="497">
        <f t="shared" ref="N58" si="21">SUM(N59:N61)</f>
        <v>3257</v>
      </c>
      <c r="O58" s="497">
        <f t="shared" ref="O58" si="22">SUM(O59:O61)</f>
        <v>1634</v>
      </c>
      <c r="P58" s="497">
        <f t="shared" ref="P58" si="23">SUM(P59:P61)</f>
        <v>1623</v>
      </c>
      <c r="Q58" s="497">
        <f t="shared" ref="Q58" si="24">SUM(Q59:Q61)</f>
        <v>16496</v>
      </c>
      <c r="R58" s="497">
        <f t="shared" ref="R58" si="25">SUM(R59:R61)</f>
        <v>7828</v>
      </c>
      <c r="S58" s="497">
        <f t="shared" ref="S58" si="26">SUM(S59:S61)</f>
        <v>8668</v>
      </c>
    </row>
    <row r="59" spans="1:19" ht="20.100000000000001" customHeight="1" x14ac:dyDescent="0.15">
      <c r="A59" s="251">
        <v>862</v>
      </c>
      <c r="B59" s="252">
        <v>406</v>
      </c>
      <c r="C59" s="253">
        <v>456</v>
      </c>
      <c r="D59" s="252">
        <v>175</v>
      </c>
      <c r="E59" s="252">
        <v>84</v>
      </c>
      <c r="F59" s="253">
        <v>91</v>
      </c>
      <c r="G59" s="252">
        <v>687</v>
      </c>
      <c r="H59" s="252">
        <v>322</v>
      </c>
      <c r="I59" s="254">
        <v>365</v>
      </c>
      <c r="J59" s="507" t="s">
        <v>317</v>
      </c>
      <c r="K59" s="498">
        <v>4009</v>
      </c>
      <c r="L59" s="498">
        <v>1968</v>
      </c>
      <c r="M59" s="498">
        <v>2041</v>
      </c>
      <c r="N59" s="498">
        <v>709</v>
      </c>
      <c r="O59" s="498">
        <v>354</v>
      </c>
      <c r="P59" s="498">
        <v>355</v>
      </c>
      <c r="Q59" s="498">
        <v>3300</v>
      </c>
      <c r="R59" s="498">
        <v>1614</v>
      </c>
      <c r="S59" s="498">
        <v>1686</v>
      </c>
    </row>
    <row r="60" spans="1:19" ht="20.100000000000001" customHeight="1" x14ac:dyDescent="0.15">
      <c r="A60" s="256">
        <v>188</v>
      </c>
      <c r="B60" s="257">
        <v>77</v>
      </c>
      <c r="C60" s="258">
        <v>111</v>
      </c>
      <c r="D60" s="257">
        <v>45</v>
      </c>
      <c r="E60" s="257">
        <v>13</v>
      </c>
      <c r="F60" s="258">
        <v>32</v>
      </c>
      <c r="G60" s="257">
        <v>143</v>
      </c>
      <c r="H60" s="257">
        <v>64</v>
      </c>
      <c r="I60" s="259">
        <v>79</v>
      </c>
      <c r="J60" s="507" t="s">
        <v>318</v>
      </c>
      <c r="K60" s="498">
        <v>11553</v>
      </c>
      <c r="L60" s="498">
        <v>5533</v>
      </c>
      <c r="M60" s="498">
        <v>6020</v>
      </c>
      <c r="N60" s="498">
        <v>2163</v>
      </c>
      <c r="O60" s="498">
        <v>1088</v>
      </c>
      <c r="P60" s="498">
        <v>1075</v>
      </c>
      <c r="Q60" s="498">
        <v>9390</v>
      </c>
      <c r="R60" s="498">
        <v>4445</v>
      </c>
      <c r="S60" s="498">
        <v>4945</v>
      </c>
    </row>
    <row r="61" spans="1:19" ht="20.100000000000001" customHeight="1" x14ac:dyDescent="0.15">
      <c r="A61" s="256">
        <v>203</v>
      </c>
      <c r="B61" s="257">
        <v>104</v>
      </c>
      <c r="C61" s="258">
        <v>99</v>
      </c>
      <c r="D61" s="257">
        <v>47</v>
      </c>
      <c r="E61" s="257">
        <v>34</v>
      </c>
      <c r="F61" s="258">
        <v>13</v>
      </c>
      <c r="G61" s="257">
        <v>156</v>
      </c>
      <c r="H61" s="257">
        <v>70</v>
      </c>
      <c r="I61" s="259">
        <v>86</v>
      </c>
      <c r="J61" s="507" t="s">
        <v>258</v>
      </c>
      <c r="K61" s="498">
        <v>4191</v>
      </c>
      <c r="L61" s="498">
        <v>1961</v>
      </c>
      <c r="M61" s="498">
        <v>2230</v>
      </c>
      <c r="N61" s="498">
        <v>385</v>
      </c>
      <c r="O61" s="498">
        <v>192</v>
      </c>
      <c r="P61" s="498">
        <v>193</v>
      </c>
      <c r="Q61" s="498">
        <v>3806</v>
      </c>
      <c r="R61" s="498">
        <v>1769</v>
      </c>
      <c r="S61" s="498">
        <v>2037</v>
      </c>
    </row>
    <row r="62" spans="1:19" ht="6.75" customHeight="1" x14ac:dyDescent="0.15">
      <c r="A62" s="256">
        <v>227</v>
      </c>
      <c r="B62" s="257">
        <v>110</v>
      </c>
      <c r="C62" s="258">
        <v>117</v>
      </c>
      <c r="D62" s="257">
        <v>47</v>
      </c>
      <c r="E62" s="257">
        <v>18</v>
      </c>
      <c r="F62" s="258">
        <v>29</v>
      </c>
      <c r="G62" s="257">
        <v>180</v>
      </c>
      <c r="H62" s="257">
        <v>92</v>
      </c>
      <c r="I62" s="259">
        <v>88</v>
      </c>
      <c r="J62" s="504"/>
      <c r="K62" s="499"/>
      <c r="L62" s="499"/>
      <c r="M62" s="499"/>
      <c r="N62" s="499"/>
      <c r="O62" s="499"/>
      <c r="P62" s="499"/>
      <c r="Q62" s="499"/>
      <c r="R62" s="499"/>
      <c r="S62" s="499"/>
    </row>
    <row r="63" spans="1:19" ht="20.100000000000001" customHeight="1" x14ac:dyDescent="0.15">
      <c r="A63" s="256"/>
      <c r="B63" s="257"/>
      <c r="C63" s="258"/>
      <c r="D63" s="257"/>
      <c r="E63" s="257"/>
      <c r="F63" s="258"/>
      <c r="G63" s="257"/>
      <c r="H63" s="257"/>
      <c r="I63" s="259"/>
      <c r="J63" s="503" t="s">
        <v>319</v>
      </c>
      <c r="K63" s="497">
        <f>SUM(K64:K66)</f>
        <v>36113</v>
      </c>
      <c r="L63" s="497">
        <f t="shared" ref="L63" si="27">SUM(L64:L66)</f>
        <v>18906</v>
      </c>
      <c r="M63" s="497">
        <f t="shared" ref="M63" si="28">SUM(M64:M66)</f>
        <v>17207</v>
      </c>
      <c r="N63" s="497">
        <f t="shared" ref="N63" si="29">SUM(N64:N66)</f>
        <v>24333</v>
      </c>
      <c r="O63" s="497">
        <f t="shared" ref="O63" si="30">SUM(O64:O66)</f>
        <v>12948</v>
      </c>
      <c r="P63" s="497">
        <f t="shared" ref="P63" si="31">SUM(P64:P66)</f>
        <v>11385</v>
      </c>
      <c r="Q63" s="497">
        <f t="shared" ref="Q63" si="32">SUM(Q64:Q66)</f>
        <v>11780</v>
      </c>
      <c r="R63" s="497">
        <f t="shared" ref="R63" si="33">SUM(R64:R66)</f>
        <v>5958</v>
      </c>
      <c r="S63" s="497">
        <f t="shared" ref="S63" si="34">SUM(S64:S66)</f>
        <v>5822</v>
      </c>
    </row>
    <row r="64" spans="1:19" ht="20.100000000000001" customHeight="1" x14ac:dyDescent="0.15">
      <c r="A64" s="251">
        <v>2218</v>
      </c>
      <c r="B64" s="252">
        <v>1120</v>
      </c>
      <c r="C64" s="253">
        <v>1098</v>
      </c>
      <c r="D64" s="252">
        <v>1462</v>
      </c>
      <c r="E64" s="252">
        <v>739</v>
      </c>
      <c r="F64" s="253">
        <v>723</v>
      </c>
      <c r="G64" s="252">
        <v>756</v>
      </c>
      <c r="H64" s="252">
        <v>381</v>
      </c>
      <c r="I64" s="254">
        <v>375</v>
      </c>
      <c r="J64" s="507" t="s">
        <v>317</v>
      </c>
      <c r="K64" s="498">
        <v>8264</v>
      </c>
      <c r="L64" s="498">
        <v>4171</v>
      </c>
      <c r="M64" s="498">
        <v>4093</v>
      </c>
      <c r="N64" s="498">
        <v>5354</v>
      </c>
      <c r="O64" s="498">
        <v>2669</v>
      </c>
      <c r="P64" s="498">
        <v>2685</v>
      </c>
      <c r="Q64" s="498">
        <v>2910</v>
      </c>
      <c r="R64" s="498">
        <v>1502</v>
      </c>
      <c r="S64" s="498">
        <v>1408</v>
      </c>
    </row>
    <row r="65" spans="1:19" ht="20.100000000000001" customHeight="1" x14ac:dyDescent="0.15">
      <c r="A65" s="256">
        <v>464</v>
      </c>
      <c r="B65" s="257">
        <v>224</v>
      </c>
      <c r="C65" s="258">
        <v>240</v>
      </c>
      <c r="D65" s="257">
        <v>310</v>
      </c>
      <c r="E65" s="257">
        <v>145</v>
      </c>
      <c r="F65" s="258">
        <v>165</v>
      </c>
      <c r="G65" s="257">
        <v>154</v>
      </c>
      <c r="H65" s="257">
        <v>79</v>
      </c>
      <c r="I65" s="259">
        <v>75</v>
      </c>
      <c r="J65" s="507" t="s">
        <v>318</v>
      </c>
      <c r="K65" s="498">
        <v>25622</v>
      </c>
      <c r="L65" s="498">
        <v>13697</v>
      </c>
      <c r="M65" s="498">
        <v>11925</v>
      </c>
      <c r="N65" s="498">
        <v>18175</v>
      </c>
      <c r="O65" s="498">
        <v>9917</v>
      </c>
      <c r="P65" s="498">
        <v>8258</v>
      </c>
      <c r="Q65" s="498">
        <v>7447</v>
      </c>
      <c r="R65" s="498">
        <v>3780</v>
      </c>
      <c r="S65" s="498">
        <v>3667</v>
      </c>
    </row>
    <row r="66" spans="1:19" ht="20.100000000000001" customHeight="1" x14ac:dyDescent="0.15">
      <c r="A66" s="256">
        <v>560</v>
      </c>
      <c r="B66" s="257">
        <v>288</v>
      </c>
      <c r="C66" s="258">
        <v>272</v>
      </c>
      <c r="D66" s="257">
        <v>337</v>
      </c>
      <c r="E66" s="257">
        <v>178</v>
      </c>
      <c r="F66" s="258">
        <v>159</v>
      </c>
      <c r="G66" s="257">
        <v>223</v>
      </c>
      <c r="H66" s="257">
        <v>110</v>
      </c>
      <c r="I66" s="259">
        <v>113</v>
      </c>
      <c r="J66" s="507" t="s">
        <v>258</v>
      </c>
      <c r="K66" s="498">
        <v>2227</v>
      </c>
      <c r="L66" s="498">
        <v>1038</v>
      </c>
      <c r="M66" s="498">
        <v>1189</v>
      </c>
      <c r="N66" s="498">
        <v>804</v>
      </c>
      <c r="O66" s="498">
        <v>362</v>
      </c>
      <c r="P66" s="498">
        <v>442</v>
      </c>
      <c r="Q66" s="498">
        <v>1423</v>
      </c>
      <c r="R66" s="498">
        <v>676</v>
      </c>
      <c r="S66" s="498">
        <v>747</v>
      </c>
    </row>
    <row r="67" spans="1:19" ht="5.25" customHeight="1" x14ac:dyDescent="0.15">
      <c r="A67" s="256">
        <v>599</v>
      </c>
      <c r="B67" s="257">
        <v>309</v>
      </c>
      <c r="C67" s="258">
        <v>290</v>
      </c>
      <c r="D67" s="257">
        <v>397</v>
      </c>
      <c r="E67" s="257">
        <v>204</v>
      </c>
      <c r="F67" s="258">
        <v>193</v>
      </c>
      <c r="G67" s="257">
        <v>202</v>
      </c>
      <c r="H67" s="257">
        <v>105</v>
      </c>
      <c r="I67" s="259">
        <v>97</v>
      </c>
      <c r="J67" s="504"/>
      <c r="K67" s="499"/>
      <c r="L67" s="499"/>
      <c r="M67" s="499"/>
      <c r="N67" s="499"/>
      <c r="O67" s="499"/>
      <c r="P67" s="499"/>
      <c r="Q67" s="499"/>
      <c r="R67" s="499"/>
      <c r="S67" s="499"/>
    </row>
    <row r="68" spans="1:19" ht="20.100000000000001" customHeight="1" x14ac:dyDescent="0.15">
      <c r="A68" s="256"/>
      <c r="B68" s="257"/>
      <c r="C68" s="258"/>
      <c r="D68" s="257"/>
      <c r="E68" s="257"/>
      <c r="F68" s="258"/>
      <c r="G68" s="257"/>
      <c r="H68" s="257"/>
      <c r="I68" s="259"/>
      <c r="J68" s="503" t="s">
        <v>22</v>
      </c>
      <c r="K68" s="497">
        <f>SUM(K69:K71)</f>
        <v>307417</v>
      </c>
      <c r="L68" s="497">
        <f t="shared" ref="L68" si="35">SUM(L69:L71)</f>
        <v>150164</v>
      </c>
      <c r="M68" s="497">
        <f t="shared" ref="M68" si="36">SUM(M69:M71)</f>
        <v>157253</v>
      </c>
      <c r="N68" s="497">
        <f t="shared" ref="N68" si="37">SUM(N69:N71)</f>
        <v>278532</v>
      </c>
      <c r="O68" s="497">
        <f t="shared" ref="O68" si="38">SUM(O69:O71)</f>
        <v>136141</v>
      </c>
      <c r="P68" s="497">
        <f t="shared" ref="P68" si="39">SUM(P69:P71)</f>
        <v>142391</v>
      </c>
      <c r="Q68" s="497">
        <f t="shared" ref="Q68" si="40">SUM(Q69:Q71)</f>
        <v>28885</v>
      </c>
      <c r="R68" s="497">
        <f t="shared" ref="R68" si="41">SUM(R69:R71)</f>
        <v>14023</v>
      </c>
      <c r="S68" s="497">
        <f t="shared" ref="S68" si="42">SUM(S69:S71)</f>
        <v>14862</v>
      </c>
    </row>
    <row r="69" spans="1:19" ht="20.100000000000001" customHeight="1" x14ac:dyDescent="0.15">
      <c r="A69" s="251">
        <v>21739</v>
      </c>
      <c r="B69" s="252">
        <v>11047</v>
      </c>
      <c r="C69" s="253">
        <v>10692</v>
      </c>
      <c r="D69" s="252">
        <v>19621</v>
      </c>
      <c r="E69" s="252">
        <v>9924</v>
      </c>
      <c r="F69" s="253">
        <v>9697</v>
      </c>
      <c r="G69" s="252">
        <v>2118</v>
      </c>
      <c r="H69" s="252">
        <v>1123</v>
      </c>
      <c r="I69" s="254">
        <v>995</v>
      </c>
      <c r="J69" s="507" t="s">
        <v>317</v>
      </c>
      <c r="K69" s="498">
        <v>82680</v>
      </c>
      <c r="L69" s="498">
        <v>42043</v>
      </c>
      <c r="M69" s="498">
        <v>40637</v>
      </c>
      <c r="N69" s="498">
        <v>74680</v>
      </c>
      <c r="O69" s="498">
        <v>37915</v>
      </c>
      <c r="P69" s="498">
        <v>36765</v>
      </c>
      <c r="Q69" s="498">
        <v>8000</v>
      </c>
      <c r="R69" s="498">
        <v>4128</v>
      </c>
      <c r="S69" s="498">
        <v>3872</v>
      </c>
    </row>
    <row r="70" spans="1:19" ht="20.100000000000001" customHeight="1" x14ac:dyDescent="0.15">
      <c r="A70" s="256">
        <v>4961</v>
      </c>
      <c r="B70" s="257">
        <v>2543</v>
      </c>
      <c r="C70" s="258">
        <v>2418</v>
      </c>
      <c r="D70" s="257">
        <v>4504</v>
      </c>
      <c r="E70" s="257">
        <v>2295</v>
      </c>
      <c r="F70" s="258">
        <v>2209</v>
      </c>
      <c r="G70" s="257">
        <v>457</v>
      </c>
      <c r="H70" s="257">
        <v>248</v>
      </c>
      <c r="I70" s="259">
        <v>209</v>
      </c>
      <c r="J70" s="507" t="s">
        <v>318</v>
      </c>
      <c r="K70" s="498">
        <v>210556</v>
      </c>
      <c r="L70" s="498">
        <v>101321</v>
      </c>
      <c r="M70" s="498">
        <v>109235</v>
      </c>
      <c r="N70" s="498">
        <v>192615</v>
      </c>
      <c r="O70" s="498">
        <v>92752</v>
      </c>
      <c r="P70" s="498">
        <v>99863</v>
      </c>
      <c r="Q70" s="498">
        <v>17941</v>
      </c>
      <c r="R70" s="498">
        <v>8569</v>
      </c>
      <c r="S70" s="498">
        <v>9372</v>
      </c>
    </row>
    <row r="71" spans="1:19" ht="20.100000000000001" customHeight="1" x14ac:dyDescent="0.15">
      <c r="A71" s="256">
        <v>5353</v>
      </c>
      <c r="B71" s="257">
        <v>2676</v>
      </c>
      <c r="C71" s="258">
        <v>2677</v>
      </c>
      <c r="D71" s="257">
        <v>4820</v>
      </c>
      <c r="E71" s="257">
        <v>2405</v>
      </c>
      <c r="F71" s="258">
        <v>2415</v>
      </c>
      <c r="G71" s="257">
        <v>533</v>
      </c>
      <c r="H71" s="257">
        <v>271</v>
      </c>
      <c r="I71" s="259">
        <v>262</v>
      </c>
      <c r="J71" s="507" t="s">
        <v>258</v>
      </c>
      <c r="K71" s="498">
        <v>14181</v>
      </c>
      <c r="L71" s="498">
        <v>6800</v>
      </c>
      <c r="M71" s="498">
        <v>7381</v>
      </c>
      <c r="N71" s="498">
        <v>11237</v>
      </c>
      <c r="O71" s="498">
        <v>5474</v>
      </c>
      <c r="P71" s="498">
        <v>5763</v>
      </c>
      <c r="Q71" s="498">
        <v>2944</v>
      </c>
      <c r="R71" s="498">
        <v>1326</v>
      </c>
      <c r="S71" s="498">
        <v>1618</v>
      </c>
    </row>
    <row r="72" spans="1:19" ht="2.25" customHeight="1" x14ac:dyDescent="0.15">
      <c r="A72" s="256"/>
      <c r="B72" s="257"/>
      <c r="C72" s="258"/>
      <c r="D72" s="257"/>
      <c r="E72" s="257"/>
      <c r="F72" s="258"/>
      <c r="G72" s="257"/>
      <c r="H72" s="257"/>
      <c r="I72" s="259"/>
      <c r="J72" s="502"/>
      <c r="K72" s="498"/>
      <c r="L72" s="498"/>
      <c r="M72" s="498"/>
      <c r="N72" s="498"/>
      <c r="O72" s="498"/>
      <c r="P72" s="498"/>
      <c r="Q72" s="498"/>
      <c r="R72" s="498"/>
      <c r="S72" s="498"/>
    </row>
    <row r="73" spans="1:19" ht="20.100000000000001" customHeight="1" x14ac:dyDescent="0.15">
      <c r="A73" s="256">
        <v>5591</v>
      </c>
      <c r="B73" s="257">
        <v>2855</v>
      </c>
      <c r="C73" s="258">
        <v>2736</v>
      </c>
      <c r="D73" s="257">
        <v>5016</v>
      </c>
      <c r="E73" s="257">
        <v>2542</v>
      </c>
      <c r="F73" s="258">
        <v>2474</v>
      </c>
      <c r="G73" s="257">
        <v>575</v>
      </c>
      <c r="H73" s="257">
        <v>313</v>
      </c>
      <c r="I73" s="259">
        <v>262</v>
      </c>
      <c r="J73" s="503" t="s">
        <v>15</v>
      </c>
      <c r="K73" s="497">
        <f>SUM(K74:K76)</f>
        <v>50742</v>
      </c>
      <c r="L73" s="497">
        <f t="shared" ref="L73" si="43">SUM(L74:L76)</f>
        <v>26819</v>
      </c>
      <c r="M73" s="497">
        <f t="shared" ref="M73" si="44">SUM(M74:M76)</f>
        <v>23923</v>
      </c>
      <c r="N73" s="497">
        <f t="shared" ref="N73" si="45">SUM(N74:N76)</f>
        <v>4003</v>
      </c>
      <c r="O73" s="497">
        <f t="shared" ref="O73" si="46">SUM(O74:O76)</f>
        <v>1941</v>
      </c>
      <c r="P73" s="497">
        <f t="shared" ref="P73" si="47">SUM(P74:P76)</f>
        <v>2062</v>
      </c>
      <c r="Q73" s="497">
        <f t="shared" ref="Q73" si="48">SUM(Q74:Q76)</f>
        <v>46739</v>
      </c>
      <c r="R73" s="497">
        <f t="shared" ref="R73" si="49">SUM(R74:R76)</f>
        <v>24878</v>
      </c>
      <c r="S73" s="497">
        <f t="shared" ref="S73" si="50">SUM(S74:S76)</f>
        <v>21861</v>
      </c>
    </row>
    <row r="74" spans="1:19" ht="20.100000000000001" customHeight="1" x14ac:dyDescent="0.15">
      <c r="A74" s="251">
        <v>3365</v>
      </c>
      <c r="B74" s="252">
        <v>1656</v>
      </c>
      <c r="C74" s="253">
        <v>1709</v>
      </c>
      <c r="D74" s="252">
        <v>257</v>
      </c>
      <c r="E74" s="252">
        <v>130</v>
      </c>
      <c r="F74" s="253">
        <v>127</v>
      </c>
      <c r="G74" s="252">
        <v>3108</v>
      </c>
      <c r="H74" s="252">
        <v>1526</v>
      </c>
      <c r="I74" s="254">
        <v>1582</v>
      </c>
      <c r="J74" s="507" t="s">
        <v>317</v>
      </c>
      <c r="K74" s="498">
        <v>12968</v>
      </c>
      <c r="L74" s="498">
        <v>6568</v>
      </c>
      <c r="M74" s="498">
        <v>6400</v>
      </c>
      <c r="N74" s="498">
        <v>1016</v>
      </c>
      <c r="O74" s="498">
        <v>536</v>
      </c>
      <c r="P74" s="498">
        <v>480</v>
      </c>
      <c r="Q74" s="498">
        <v>11952</v>
      </c>
      <c r="R74" s="498">
        <v>6032</v>
      </c>
      <c r="S74" s="498">
        <v>5920</v>
      </c>
    </row>
    <row r="75" spans="1:19" ht="20.100000000000001" customHeight="1" x14ac:dyDescent="0.15">
      <c r="A75" s="256">
        <v>774</v>
      </c>
      <c r="B75" s="257">
        <v>395</v>
      </c>
      <c r="C75" s="258">
        <v>379</v>
      </c>
      <c r="D75" s="257">
        <v>53</v>
      </c>
      <c r="E75" s="257">
        <v>28</v>
      </c>
      <c r="F75" s="258">
        <v>25</v>
      </c>
      <c r="G75" s="257">
        <v>721</v>
      </c>
      <c r="H75" s="257">
        <v>367</v>
      </c>
      <c r="I75" s="259">
        <v>354</v>
      </c>
      <c r="J75" s="507" t="s">
        <v>318</v>
      </c>
      <c r="K75" s="498">
        <v>33873</v>
      </c>
      <c r="L75" s="498">
        <v>18134</v>
      </c>
      <c r="M75" s="498">
        <v>15739</v>
      </c>
      <c r="N75" s="498">
        <v>2737</v>
      </c>
      <c r="O75" s="498">
        <v>1284</v>
      </c>
      <c r="P75" s="498">
        <v>1453</v>
      </c>
      <c r="Q75" s="498">
        <v>31136</v>
      </c>
      <c r="R75" s="498">
        <v>16850</v>
      </c>
      <c r="S75" s="498">
        <v>14286</v>
      </c>
    </row>
    <row r="76" spans="1:19" ht="20.100000000000001" customHeight="1" x14ac:dyDescent="0.15">
      <c r="A76" s="256">
        <v>852</v>
      </c>
      <c r="B76" s="257">
        <v>395</v>
      </c>
      <c r="C76" s="258">
        <v>457</v>
      </c>
      <c r="D76" s="257">
        <v>66</v>
      </c>
      <c r="E76" s="257">
        <v>36</v>
      </c>
      <c r="F76" s="258">
        <v>30</v>
      </c>
      <c r="G76" s="257">
        <v>786</v>
      </c>
      <c r="H76" s="257">
        <v>359</v>
      </c>
      <c r="I76" s="259">
        <v>427</v>
      </c>
      <c r="J76" s="507" t="s">
        <v>258</v>
      </c>
      <c r="K76" s="498">
        <v>3901</v>
      </c>
      <c r="L76" s="498">
        <v>2117</v>
      </c>
      <c r="M76" s="498">
        <v>1784</v>
      </c>
      <c r="N76" s="498">
        <v>250</v>
      </c>
      <c r="O76" s="498">
        <v>121</v>
      </c>
      <c r="P76" s="498">
        <v>129</v>
      </c>
      <c r="Q76" s="498">
        <v>3651</v>
      </c>
      <c r="R76" s="498">
        <v>1996</v>
      </c>
      <c r="S76" s="498">
        <v>1655</v>
      </c>
    </row>
    <row r="77" spans="1:19" ht="4.5" customHeight="1" x14ac:dyDescent="0.15">
      <c r="A77" s="256">
        <v>830</v>
      </c>
      <c r="B77" s="257">
        <v>416</v>
      </c>
      <c r="C77" s="258">
        <v>414</v>
      </c>
      <c r="D77" s="257">
        <v>62</v>
      </c>
      <c r="E77" s="257">
        <v>30</v>
      </c>
      <c r="F77" s="258">
        <v>32</v>
      </c>
      <c r="G77" s="257">
        <v>768</v>
      </c>
      <c r="H77" s="257">
        <v>386</v>
      </c>
      <c r="I77" s="259">
        <v>382</v>
      </c>
      <c r="J77" s="504"/>
      <c r="K77" s="499"/>
      <c r="L77" s="499"/>
      <c r="M77" s="499"/>
      <c r="N77" s="499"/>
      <c r="O77" s="499"/>
      <c r="P77" s="499"/>
      <c r="Q77" s="499"/>
      <c r="R77" s="499"/>
      <c r="S77" s="499"/>
    </row>
    <row r="78" spans="1:19" ht="20.100000000000001" customHeight="1" x14ac:dyDescent="0.15">
      <c r="A78" s="256"/>
      <c r="B78" s="257"/>
      <c r="C78" s="258"/>
      <c r="D78" s="257"/>
      <c r="E78" s="257"/>
      <c r="F78" s="258"/>
      <c r="G78" s="257"/>
      <c r="H78" s="257"/>
      <c r="I78" s="259"/>
      <c r="J78" s="503" t="s">
        <v>16</v>
      </c>
      <c r="K78" s="497">
        <f>SUM(K79:K81)</f>
        <v>36939</v>
      </c>
      <c r="L78" s="497">
        <f t="shared" ref="L78" si="51">SUM(L79:L81)</f>
        <v>18038</v>
      </c>
      <c r="M78" s="497">
        <f t="shared" ref="M78" si="52">SUM(M79:M81)</f>
        <v>18901</v>
      </c>
      <c r="N78" s="497">
        <f t="shared" ref="N78" si="53">SUM(N79:N81)</f>
        <v>11766</v>
      </c>
      <c r="O78" s="497">
        <f t="shared" ref="O78" si="54">SUM(O79:O81)</f>
        <v>5772</v>
      </c>
      <c r="P78" s="497">
        <f t="shared" ref="P78" si="55">SUM(P79:P81)</f>
        <v>5994</v>
      </c>
      <c r="Q78" s="497">
        <f t="shared" ref="Q78" si="56">SUM(Q79:Q81)</f>
        <v>25173</v>
      </c>
      <c r="R78" s="497">
        <f t="shared" ref="R78" si="57">SUM(R79:R81)</f>
        <v>12266</v>
      </c>
      <c r="S78" s="497">
        <f t="shared" ref="S78" si="58">SUM(S79:S81)</f>
        <v>12907</v>
      </c>
    </row>
    <row r="79" spans="1:19" ht="20.100000000000001" customHeight="1" x14ac:dyDescent="0.15">
      <c r="A79" s="251">
        <v>1860</v>
      </c>
      <c r="B79" s="252">
        <v>937</v>
      </c>
      <c r="C79" s="253">
        <v>923</v>
      </c>
      <c r="D79" s="252">
        <v>660</v>
      </c>
      <c r="E79" s="252">
        <v>342</v>
      </c>
      <c r="F79" s="253">
        <v>318</v>
      </c>
      <c r="G79" s="252">
        <v>1200</v>
      </c>
      <c r="H79" s="252">
        <v>595</v>
      </c>
      <c r="I79" s="254">
        <v>605</v>
      </c>
      <c r="J79" s="507" t="s">
        <v>317</v>
      </c>
      <c r="K79" s="498">
        <v>7606</v>
      </c>
      <c r="L79" s="498">
        <v>3823</v>
      </c>
      <c r="M79" s="498">
        <v>3783</v>
      </c>
      <c r="N79" s="498">
        <v>2674</v>
      </c>
      <c r="O79" s="498">
        <v>1371</v>
      </c>
      <c r="P79" s="498">
        <v>1303</v>
      </c>
      <c r="Q79" s="498">
        <v>4932</v>
      </c>
      <c r="R79" s="498">
        <v>2452</v>
      </c>
      <c r="S79" s="498">
        <v>2480</v>
      </c>
    </row>
    <row r="80" spans="1:19" ht="20.100000000000001" customHeight="1" x14ac:dyDescent="0.15">
      <c r="A80" s="256">
        <v>468</v>
      </c>
      <c r="B80" s="257">
        <v>232</v>
      </c>
      <c r="C80" s="258">
        <v>236</v>
      </c>
      <c r="D80" s="257">
        <v>163</v>
      </c>
      <c r="E80" s="257">
        <v>80</v>
      </c>
      <c r="F80" s="258">
        <v>83</v>
      </c>
      <c r="G80" s="257">
        <v>305</v>
      </c>
      <c r="H80" s="257">
        <v>152</v>
      </c>
      <c r="I80" s="259">
        <v>153</v>
      </c>
      <c r="J80" s="507" t="s">
        <v>318</v>
      </c>
      <c r="K80" s="498">
        <v>23437</v>
      </c>
      <c r="L80" s="498">
        <v>11491</v>
      </c>
      <c r="M80" s="498">
        <v>11946</v>
      </c>
      <c r="N80" s="498">
        <v>8192</v>
      </c>
      <c r="O80" s="498">
        <v>3976</v>
      </c>
      <c r="P80" s="498">
        <v>4216</v>
      </c>
      <c r="Q80" s="498">
        <v>15245</v>
      </c>
      <c r="R80" s="498">
        <v>7515</v>
      </c>
      <c r="S80" s="498">
        <v>7730</v>
      </c>
    </row>
    <row r="81" spans="1:19" ht="20.100000000000001" customHeight="1" x14ac:dyDescent="0.15">
      <c r="A81" s="256">
        <v>435</v>
      </c>
      <c r="B81" s="257">
        <v>224</v>
      </c>
      <c r="C81" s="258">
        <v>211</v>
      </c>
      <c r="D81" s="257">
        <v>152</v>
      </c>
      <c r="E81" s="257">
        <v>81</v>
      </c>
      <c r="F81" s="258">
        <v>71</v>
      </c>
      <c r="G81" s="257">
        <v>283</v>
      </c>
      <c r="H81" s="257">
        <v>143</v>
      </c>
      <c r="I81" s="259">
        <v>140</v>
      </c>
      <c r="J81" s="507" t="s">
        <v>258</v>
      </c>
      <c r="K81" s="498">
        <v>5896</v>
      </c>
      <c r="L81" s="498">
        <v>2724</v>
      </c>
      <c r="M81" s="498">
        <v>3172</v>
      </c>
      <c r="N81" s="498">
        <v>900</v>
      </c>
      <c r="O81" s="498">
        <v>425</v>
      </c>
      <c r="P81" s="498">
        <v>475</v>
      </c>
      <c r="Q81" s="498">
        <v>4996</v>
      </c>
      <c r="R81" s="498">
        <v>2299</v>
      </c>
      <c r="S81" s="498">
        <v>2697</v>
      </c>
    </row>
    <row r="82" spans="1:19" ht="5.0999999999999996" customHeight="1" x14ac:dyDescent="0.15">
      <c r="A82" s="256">
        <v>456</v>
      </c>
      <c r="B82" s="257">
        <v>230</v>
      </c>
      <c r="C82" s="258">
        <v>226</v>
      </c>
      <c r="D82" s="257">
        <v>176</v>
      </c>
      <c r="E82" s="257">
        <v>94</v>
      </c>
      <c r="F82" s="258">
        <v>82</v>
      </c>
      <c r="G82" s="257">
        <v>280</v>
      </c>
      <c r="H82" s="257">
        <v>136</v>
      </c>
      <c r="I82" s="259">
        <v>144</v>
      </c>
      <c r="J82" s="245"/>
      <c r="K82" s="246"/>
      <c r="L82" s="247"/>
      <c r="M82" s="247"/>
      <c r="N82" s="247"/>
      <c r="O82" s="247"/>
      <c r="P82" s="247"/>
      <c r="Q82" s="247"/>
      <c r="R82" s="247"/>
      <c r="S82" s="247"/>
    </row>
    <row r="83" spans="1:19" ht="11.1" customHeight="1" x14ac:dyDescent="0.15">
      <c r="J83" s="572" t="s">
        <v>173</v>
      </c>
      <c r="K83" s="572"/>
      <c r="L83" s="572"/>
      <c r="M83" s="572"/>
      <c r="N83" s="572"/>
      <c r="O83" s="572"/>
      <c r="P83" s="572"/>
      <c r="Q83" s="572"/>
      <c r="R83" s="572"/>
      <c r="S83" s="572"/>
    </row>
    <row r="84" spans="1:19" ht="9.75" customHeight="1" x14ac:dyDescent="0.15"/>
  </sheetData>
  <mergeCells count="33">
    <mergeCell ref="N45:N46"/>
    <mergeCell ref="E45:F45"/>
    <mergeCell ref="K45:K46"/>
    <mergeCell ref="H45:I45"/>
    <mergeCell ref="J1:S1"/>
    <mergeCell ref="J83:S83"/>
    <mergeCell ref="K3:K4"/>
    <mergeCell ref="L3:M3"/>
    <mergeCell ref="N3:N4"/>
    <mergeCell ref="O3:P3"/>
    <mergeCell ref="Q3:Q4"/>
    <mergeCell ref="Q45:Q46"/>
    <mergeCell ref="R45:S45"/>
    <mergeCell ref="R44:S44"/>
    <mergeCell ref="R41:S41"/>
    <mergeCell ref="O45:P45"/>
    <mergeCell ref="R3:S3"/>
    <mergeCell ref="G45:G46"/>
    <mergeCell ref="L45:M45"/>
    <mergeCell ref="J42:S43"/>
    <mergeCell ref="J45:J46"/>
    <mergeCell ref="A2:I2"/>
    <mergeCell ref="A3:A4"/>
    <mergeCell ref="B3:C3"/>
    <mergeCell ref="D3:D4"/>
    <mergeCell ref="E3:F3"/>
    <mergeCell ref="G3:G4"/>
    <mergeCell ref="H3:I3"/>
    <mergeCell ref="J3:J4"/>
    <mergeCell ref="A42:I42"/>
    <mergeCell ref="A45:A46"/>
    <mergeCell ref="B45:C45"/>
    <mergeCell ref="D45:D46"/>
  </mergeCells>
  <pageMargins left="0.78740157480314965" right="0.78740157480314965" top="0.98425196850393704" bottom="0.98425196850393704" header="0.31496062992125984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showGridLines="0" topLeftCell="A50" zoomScaleNormal="100" zoomScaleSheetLayoutView="100" workbookViewId="0">
      <selection activeCell="A42" sqref="A42:L80"/>
    </sheetView>
  </sheetViews>
  <sheetFormatPr baseColWidth="10" defaultColWidth="11.28515625" defaultRowHeight="12.75" x14ac:dyDescent="0.2"/>
  <cols>
    <col min="1" max="1" width="16.28515625" style="3" customWidth="1"/>
    <col min="2" max="3" width="14" style="3" hidden="1" customWidth="1"/>
    <col min="4" max="4" width="0.42578125" style="3" hidden="1" customWidth="1"/>
    <col min="5" max="7" width="7.7109375" style="3" customWidth="1"/>
    <col min="8" max="8" width="4.140625" style="3" customWidth="1"/>
    <col min="9" max="9" width="18.7109375" style="3" customWidth="1"/>
    <col min="10" max="12" width="7.7109375" style="3" customWidth="1"/>
    <col min="13" max="16384" width="11.28515625" style="3"/>
  </cols>
  <sheetData>
    <row r="1" spans="1:15" s="268" customFormat="1" ht="15" customHeight="1" x14ac:dyDescent="0.25">
      <c r="A1" s="525" t="s">
        <v>562</v>
      </c>
      <c r="B1" s="525"/>
      <c r="C1" s="525"/>
      <c r="D1" s="525"/>
      <c r="E1" s="525"/>
      <c r="F1" s="525"/>
      <c r="G1" s="525"/>
      <c r="H1" s="525"/>
      <c r="I1" s="525"/>
      <c r="J1" s="525"/>
      <c r="K1" s="525"/>
      <c r="L1" s="525"/>
    </row>
    <row r="2" spans="1:15" ht="5.0999999999999996" customHeight="1" x14ac:dyDescent="0.2">
      <c r="A2" s="263"/>
      <c r="B2" s="263"/>
      <c r="C2" s="263"/>
      <c r="D2" s="263"/>
      <c r="E2" s="204"/>
    </row>
    <row r="3" spans="1:15" ht="17.25" customHeight="1" x14ac:dyDescent="0.25">
      <c r="A3" s="269" t="s">
        <v>119</v>
      </c>
      <c r="B3" s="30">
        <v>2012</v>
      </c>
      <c r="C3" s="30">
        <v>2013</v>
      </c>
      <c r="D3" s="30">
        <v>2014</v>
      </c>
      <c r="E3" s="30">
        <v>1993</v>
      </c>
      <c r="F3" s="30">
        <v>2007</v>
      </c>
      <c r="G3" s="30">
        <v>2017</v>
      </c>
      <c r="H3" s="23"/>
      <c r="I3" s="269" t="s">
        <v>119</v>
      </c>
      <c r="J3" s="30">
        <v>1993</v>
      </c>
      <c r="K3" s="30">
        <v>2007</v>
      </c>
      <c r="L3" s="30">
        <v>2017</v>
      </c>
    </row>
    <row r="4" spans="1:15" ht="5.0999999999999996" customHeight="1" x14ac:dyDescent="0.25">
      <c r="A4" s="72"/>
      <c r="B4" s="31"/>
      <c r="C4" s="31"/>
      <c r="D4" s="31"/>
      <c r="E4" s="31"/>
      <c r="F4" s="31"/>
      <c r="G4" s="31"/>
      <c r="H4" s="23"/>
      <c r="I4" s="73"/>
      <c r="J4" s="265"/>
      <c r="K4" s="265"/>
      <c r="L4" s="80"/>
    </row>
    <row r="5" spans="1:15" ht="17.25" customHeight="1" x14ac:dyDescent="0.25">
      <c r="A5" s="459" t="s">
        <v>570</v>
      </c>
      <c r="B5" s="76">
        <v>1377122</v>
      </c>
      <c r="C5" s="77">
        <v>1389684</v>
      </c>
      <c r="D5" s="77">
        <v>1402496</v>
      </c>
      <c r="E5" s="19">
        <f>+E7+E24+E46+E58+E69+J6+J12+J24+J34+J46+J52+J58+J69</f>
        <v>1079849</v>
      </c>
      <c r="F5" s="19">
        <f>+F7+F24+F46+F58+F69+K6+K12+K24+K34+K46+K52+K58+K69</f>
        <v>1268441</v>
      </c>
      <c r="G5" s="19">
        <f>+G7+G24+G46+G58+G69+L6+L12+L24+L34+L46+L52+L58+L69</f>
        <v>1172697</v>
      </c>
      <c r="H5" s="23"/>
      <c r="I5" s="75"/>
      <c r="J5" s="19"/>
      <c r="K5" s="19"/>
      <c r="L5" s="19"/>
    </row>
    <row r="6" spans="1:15" ht="17.25" customHeight="1" x14ac:dyDescent="0.25">
      <c r="A6" s="73"/>
      <c r="B6" s="47"/>
      <c r="C6" s="78"/>
      <c r="D6" s="78"/>
      <c r="E6" s="80"/>
      <c r="F6" s="80"/>
      <c r="G6" s="80"/>
      <c r="H6" s="23"/>
      <c r="I6" s="75" t="s">
        <v>148</v>
      </c>
      <c r="J6" s="19">
        <f>SUM(J7:J11)</f>
        <v>75456</v>
      </c>
      <c r="K6" s="19">
        <f>SUM(K7:K11)</f>
        <v>81059</v>
      </c>
      <c r="L6" s="19">
        <f>SUM(L7:L11)</f>
        <v>63878</v>
      </c>
    </row>
    <row r="7" spans="1:15" ht="18" customHeight="1" x14ac:dyDescent="0.25">
      <c r="A7" s="75" t="s">
        <v>143</v>
      </c>
      <c r="B7" s="76">
        <v>244692</v>
      </c>
      <c r="C7" s="77">
        <v>245925</v>
      </c>
      <c r="D7" s="77">
        <v>247151</v>
      </c>
      <c r="E7" s="19">
        <f>SUM(E8:E22)</f>
        <v>201205</v>
      </c>
      <c r="F7" s="19">
        <f>SUM(F8:F22)</f>
        <v>229236</v>
      </c>
      <c r="G7" s="19">
        <f>SUM(G8:G22)</f>
        <v>219494</v>
      </c>
      <c r="H7" s="23"/>
      <c r="I7" s="79" t="s">
        <v>66</v>
      </c>
      <c r="J7" s="80">
        <v>48054</v>
      </c>
      <c r="K7" s="80">
        <v>54138</v>
      </c>
      <c r="L7" s="80">
        <v>46018</v>
      </c>
    </row>
    <row r="8" spans="1:15" ht="18" customHeight="1" x14ac:dyDescent="0.25">
      <c r="A8" s="79" t="s">
        <v>3</v>
      </c>
      <c r="B8" s="81">
        <v>137256</v>
      </c>
      <c r="C8" s="74">
        <v>138548</v>
      </c>
      <c r="D8" s="74">
        <v>139816</v>
      </c>
      <c r="E8" s="80">
        <v>100168</v>
      </c>
      <c r="F8" s="80">
        <v>125663</v>
      </c>
      <c r="G8" s="80">
        <v>135288</v>
      </c>
      <c r="H8" s="23"/>
      <c r="I8" s="79" t="s">
        <v>327</v>
      </c>
      <c r="J8" s="80">
        <v>1313</v>
      </c>
      <c r="K8" s="80">
        <v>1830</v>
      </c>
      <c r="L8" s="80">
        <v>1130</v>
      </c>
    </row>
    <row r="9" spans="1:15" ht="18" customHeight="1" x14ac:dyDescent="0.25">
      <c r="A9" s="79" t="s">
        <v>25</v>
      </c>
      <c r="B9" s="81">
        <v>28882</v>
      </c>
      <c r="C9" s="74">
        <v>28655</v>
      </c>
      <c r="D9" s="74">
        <v>28424</v>
      </c>
      <c r="E9" s="80">
        <v>29420</v>
      </c>
      <c r="F9" s="80">
        <v>28679</v>
      </c>
      <c r="G9" s="80">
        <v>22961</v>
      </c>
      <c r="H9" s="23"/>
      <c r="I9" s="79" t="s">
        <v>67</v>
      </c>
      <c r="J9" s="80">
        <v>16890</v>
      </c>
      <c r="K9" s="80">
        <v>14151</v>
      </c>
      <c r="L9" s="80">
        <v>10672</v>
      </c>
    </row>
    <row r="10" spans="1:15" ht="18" customHeight="1" x14ac:dyDescent="0.25">
      <c r="A10" s="79" t="s">
        <v>139</v>
      </c>
      <c r="B10" s="81">
        <v>4448</v>
      </c>
      <c r="C10" s="74">
        <v>4449</v>
      </c>
      <c r="D10" s="74">
        <v>4450</v>
      </c>
      <c r="E10" s="80">
        <v>3913</v>
      </c>
      <c r="F10" s="80">
        <v>4255</v>
      </c>
      <c r="G10" s="80">
        <v>3452</v>
      </c>
      <c r="H10" s="23"/>
      <c r="I10" s="79" t="s">
        <v>68</v>
      </c>
      <c r="J10" s="80">
        <v>9199</v>
      </c>
      <c r="K10" s="80">
        <v>6663</v>
      </c>
      <c r="L10" s="80">
        <v>3529</v>
      </c>
    </row>
    <row r="11" spans="1:15" ht="18" customHeight="1" x14ac:dyDescent="0.25">
      <c r="A11" s="79" t="s">
        <v>26</v>
      </c>
      <c r="B11" s="81">
        <v>5630</v>
      </c>
      <c r="C11" s="74">
        <v>5639</v>
      </c>
      <c r="D11" s="74">
        <v>5647</v>
      </c>
      <c r="E11" s="80">
        <v>4830</v>
      </c>
      <c r="F11" s="80">
        <v>5333</v>
      </c>
      <c r="G11" s="80">
        <v>4555</v>
      </c>
      <c r="H11" s="23"/>
      <c r="I11" s="79" t="s">
        <v>69</v>
      </c>
      <c r="J11" s="35" t="s">
        <v>118</v>
      </c>
      <c r="K11" s="35">
        <v>4277</v>
      </c>
      <c r="L11" s="80">
        <v>2529</v>
      </c>
    </row>
    <row r="12" spans="1:15" ht="18" customHeight="1" x14ac:dyDescent="0.25">
      <c r="A12" s="79" t="s">
        <v>27</v>
      </c>
      <c r="B12" s="81">
        <v>11555</v>
      </c>
      <c r="C12" s="74">
        <v>11484</v>
      </c>
      <c r="D12" s="74">
        <v>11411</v>
      </c>
      <c r="E12" s="80">
        <v>11435</v>
      </c>
      <c r="F12" s="80">
        <v>11387</v>
      </c>
      <c r="G12" s="80">
        <v>7540</v>
      </c>
      <c r="H12" s="23"/>
      <c r="I12" s="75" t="s">
        <v>150</v>
      </c>
      <c r="J12" s="19">
        <f>SUM(J13:J22)</f>
        <v>43461</v>
      </c>
      <c r="K12" s="19">
        <f>SUM(K13:K22)</f>
        <v>48223</v>
      </c>
      <c r="L12" s="19">
        <f>SUM(L13:L22)</f>
        <v>40856</v>
      </c>
      <c r="N12" s="373"/>
      <c r="O12" s="373"/>
    </row>
    <row r="13" spans="1:15" ht="18" customHeight="1" x14ac:dyDescent="0.25">
      <c r="A13" s="79" t="s">
        <v>11</v>
      </c>
      <c r="B13" s="81">
        <v>7480</v>
      </c>
      <c r="C13" s="74">
        <v>7322</v>
      </c>
      <c r="D13" s="74">
        <v>7166</v>
      </c>
      <c r="E13" s="80">
        <v>9833</v>
      </c>
      <c r="F13" s="80">
        <v>7913</v>
      </c>
      <c r="G13" s="80">
        <v>7019</v>
      </c>
      <c r="H13" s="23"/>
      <c r="I13" s="79" t="s">
        <v>12</v>
      </c>
      <c r="J13" s="80">
        <v>12031</v>
      </c>
      <c r="K13" s="80">
        <v>11329</v>
      </c>
      <c r="L13" s="80">
        <v>11206</v>
      </c>
    </row>
    <row r="14" spans="1:15" ht="18" customHeight="1" x14ac:dyDescent="0.25">
      <c r="A14" s="79" t="s">
        <v>28</v>
      </c>
      <c r="B14" s="81">
        <v>7911</v>
      </c>
      <c r="C14" s="74">
        <v>7954</v>
      </c>
      <c r="D14" s="74">
        <v>7995</v>
      </c>
      <c r="E14" s="80">
        <v>6301</v>
      </c>
      <c r="F14" s="80">
        <v>7387</v>
      </c>
      <c r="G14" s="80">
        <v>6588</v>
      </c>
      <c r="H14" s="23"/>
      <c r="I14" s="79" t="s">
        <v>76</v>
      </c>
      <c r="J14" s="80">
        <v>5545</v>
      </c>
      <c r="K14" s="80">
        <v>5573</v>
      </c>
      <c r="L14" s="80">
        <v>5352</v>
      </c>
    </row>
    <row r="15" spans="1:15" ht="18" customHeight="1" x14ac:dyDescent="0.25">
      <c r="A15" s="79" t="s">
        <v>29</v>
      </c>
      <c r="B15" s="81">
        <v>8886</v>
      </c>
      <c r="C15" s="74">
        <v>9353</v>
      </c>
      <c r="D15" s="74">
        <v>9841</v>
      </c>
      <c r="E15" s="80">
        <v>2925</v>
      </c>
      <c r="F15" s="80">
        <v>6682</v>
      </c>
      <c r="G15" s="80">
        <v>3155</v>
      </c>
      <c r="H15" s="23"/>
      <c r="I15" s="79" t="s">
        <v>77</v>
      </c>
      <c r="J15" s="80">
        <v>1404</v>
      </c>
      <c r="K15" s="80">
        <v>1494</v>
      </c>
      <c r="L15" s="80">
        <v>1585</v>
      </c>
    </row>
    <row r="16" spans="1:15" ht="18" customHeight="1" x14ac:dyDescent="0.25">
      <c r="A16" s="79" t="s">
        <v>30</v>
      </c>
      <c r="B16" s="81">
        <v>5495</v>
      </c>
      <c r="C16" s="74">
        <v>5454</v>
      </c>
      <c r="D16" s="74">
        <v>5411</v>
      </c>
      <c r="E16" s="80">
        <v>5586</v>
      </c>
      <c r="F16" s="80">
        <v>5451</v>
      </c>
      <c r="G16" s="80">
        <v>5144</v>
      </c>
      <c r="H16" s="23"/>
      <c r="I16" s="79" t="s">
        <v>78</v>
      </c>
      <c r="J16" s="80">
        <v>2683</v>
      </c>
      <c r="K16" s="80">
        <v>2756</v>
      </c>
      <c r="L16" s="80">
        <v>2360</v>
      </c>
    </row>
    <row r="17" spans="1:12" ht="18" customHeight="1" x14ac:dyDescent="0.25">
      <c r="A17" s="79" t="s">
        <v>144</v>
      </c>
      <c r="B17" s="81">
        <v>5115</v>
      </c>
      <c r="C17" s="74">
        <v>5123</v>
      </c>
      <c r="D17" s="74">
        <v>5129</v>
      </c>
      <c r="E17" s="80">
        <v>4382</v>
      </c>
      <c r="F17" s="80">
        <v>4864</v>
      </c>
      <c r="G17" s="80">
        <v>4224</v>
      </c>
      <c r="H17" s="23"/>
      <c r="I17" s="79" t="s">
        <v>79</v>
      </c>
      <c r="J17" s="80">
        <v>1893</v>
      </c>
      <c r="K17" s="80">
        <v>2655</v>
      </c>
      <c r="L17" s="80">
        <v>2237</v>
      </c>
    </row>
    <row r="18" spans="1:12" ht="18" customHeight="1" x14ac:dyDescent="0.25">
      <c r="A18" s="79" t="s">
        <v>31</v>
      </c>
      <c r="B18" s="74">
        <v>5528</v>
      </c>
      <c r="C18" s="74">
        <v>5460</v>
      </c>
      <c r="D18" s="74">
        <v>5392</v>
      </c>
      <c r="E18" s="80">
        <v>6149</v>
      </c>
      <c r="F18" s="80">
        <v>5608</v>
      </c>
      <c r="G18" s="80">
        <v>5679</v>
      </c>
      <c r="H18" s="23"/>
      <c r="I18" s="79" t="s">
        <v>80</v>
      </c>
      <c r="J18" s="80">
        <v>3081</v>
      </c>
      <c r="K18" s="80">
        <v>3027</v>
      </c>
      <c r="L18" s="80">
        <v>1817</v>
      </c>
    </row>
    <row r="19" spans="1:12" ht="18" customHeight="1" x14ac:dyDescent="0.25">
      <c r="A19" s="79" t="s">
        <v>32</v>
      </c>
      <c r="B19" s="74">
        <v>8083</v>
      </c>
      <c r="C19" s="74">
        <v>7970</v>
      </c>
      <c r="D19" s="74">
        <v>7857</v>
      </c>
      <c r="E19" s="80">
        <v>9287</v>
      </c>
      <c r="F19" s="80">
        <v>8268</v>
      </c>
      <c r="G19" s="80">
        <v>7121</v>
      </c>
      <c r="H19" s="23"/>
      <c r="I19" s="79" t="s">
        <v>81</v>
      </c>
      <c r="J19" s="80">
        <v>1722</v>
      </c>
      <c r="K19" s="80">
        <v>5257</v>
      </c>
      <c r="L19" s="80">
        <v>2732</v>
      </c>
    </row>
    <row r="20" spans="1:12" ht="18" customHeight="1" x14ac:dyDescent="0.25">
      <c r="A20" s="79" t="s">
        <v>33</v>
      </c>
      <c r="B20" s="74">
        <v>3320</v>
      </c>
      <c r="C20" s="74">
        <v>3473</v>
      </c>
      <c r="D20" s="74">
        <v>3633</v>
      </c>
      <c r="E20" s="80">
        <v>1237</v>
      </c>
      <c r="F20" s="80">
        <v>2570</v>
      </c>
      <c r="G20" s="80">
        <v>2413</v>
      </c>
      <c r="H20" s="23"/>
      <c r="I20" s="79" t="s">
        <v>82</v>
      </c>
      <c r="J20" s="80">
        <v>6958</v>
      </c>
      <c r="K20" s="80">
        <v>6060</v>
      </c>
      <c r="L20" s="80">
        <v>5306</v>
      </c>
    </row>
    <row r="21" spans="1:12" ht="18" customHeight="1" x14ac:dyDescent="0.25">
      <c r="A21" s="79" t="s">
        <v>34</v>
      </c>
      <c r="B21" s="74">
        <v>1921</v>
      </c>
      <c r="C21" s="74">
        <v>1877</v>
      </c>
      <c r="D21" s="74">
        <v>1832</v>
      </c>
      <c r="E21" s="80">
        <v>2638</v>
      </c>
      <c r="F21" s="80">
        <v>2053</v>
      </c>
      <c r="G21" s="80">
        <v>1594</v>
      </c>
      <c r="H21" s="23"/>
      <c r="I21" s="79" t="s">
        <v>83</v>
      </c>
      <c r="J21" s="80">
        <v>7389</v>
      </c>
      <c r="K21" s="80">
        <v>7692</v>
      </c>
      <c r="L21" s="80">
        <v>7028</v>
      </c>
    </row>
    <row r="22" spans="1:12" ht="18" customHeight="1" x14ac:dyDescent="0.25">
      <c r="A22" s="79" t="s">
        <v>35</v>
      </c>
      <c r="B22" s="74">
        <v>3182</v>
      </c>
      <c r="C22" s="74">
        <v>3164</v>
      </c>
      <c r="D22" s="74">
        <v>3147</v>
      </c>
      <c r="E22" s="80">
        <v>3101</v>
      </c>
      <c r="F22" s="80">
        <v>3123</v>
      </c>
      <c r="G22" s="80">
        <v>2761</v>
      </c>
      <c r="H22" s="23"/>
      <c r="I22" s="79" t="s">
        <v>84</v>
      </c>
      <c r="J22" s="80">
        <v>755</v>
      </c>
      <c r="K22" s="80">
        <v>2380</v>
      </c>
      <c r="L22" s="80">
        <v>1233</v>
      </c>
    </row>
    <row r="23" spans="1:12" ht="17.25" customHeight="1" x14ac:dyDescent="0.25">
      <c r="A23" s="73"/>
      <c r="B23" s="74"/>
      <c r="C23" s="74"/>
      <c r="D23" s="23"/>
      <c r="E23" s="80"/>
      <c r="F23" s="80"/>
      <c r="G23" s="80"/>
      <c r="H23" s="23"/>
      <c r="I23" s="75"/>
      <c r="J23" s="19"/>
      <c r="K23" s="19"/>
      <c r="L23" s="19"/>
    </row>
    <row r="24" spans="1:12" ht="18" customHeight="1" x14ac:dyDescent="0.25">
      <c r="A24" s="75" t="s">
        <v>162</v>
      </c>
      <c r="B24" s="77">
        <v>139092</v>
      </c>
      <c r="C24" s="77">
        <v>138339</v>
      </c>
      <c r="D24" s="77">
        <v>137579</v>
      </c>
      <c r="E24" s="19">
        <f>SUM(E25:E39)</f>
        <v>138998</v>
      </c>
      <c r="F24" s="19">
        <f>SUM(F25:F39)</f>
        <v>136829</v>
      </c>
      <c r="G24" s="19">
        <f>SUM(G25:G39)</f>
        <v>110392</v>
      </c>
      <c r="H24" s="23"/>
      <c r="I24" s="75" t="s">
        <v>151</v>
      </c>
      <c r="J24" s="19">
        <f>SUM(J25:J33)</f>
        <v>72005</v>
      </c>
      <c r="K24" s="19">
        <f>SUM(K25:K33)</f>
        <v>74735</v>
      </c>
      <c r="L24" s="19">
        <f>SUM(L25:L33)</f>
        <v>67138</v>
      </c>
    </row>
    <row r="25" spans="1:12" ht="18" customHeight="1" x14ac:dyDescent="0.25">
      <c r="A25" s="79" t="s">
        <v>21</v>
      </c>
      <c r="B25" s="74">
        <v>28526</v>
      </c>
      <c r="C25" s="74">
        <v>28416</v>
      </c>
      <c r="D25" s="74">
        <v>28305</v>
      </c>
      <c r="E25" s="80">
        <v>27325</v>
      </c>
      <c r="F25" s="80">
        <v>27823</v>
      </c>
      <c r="G25" s="80">
        <v>30070</v>
      </c>
      <c r="H25" s="23"/>
      <c r="I25" s="79" t="s">
        <v>85</v>
      </c>
      <c r="J25" s="80">
        <v>23281</v>
      </c>
      <c r="K25" s="80">
        <v>22667</v>
      </c>
      <c r="L25" s="80">
        <v>24452</v>
      </c>
    </row>
    <row r="26" spans="1:12" ht="18" customHeight="1" x14ac:dyDescent="0.25">
      <c r="A26" s="79" t="s">
        <v>36</v>
      </c>
      <c r="B26" s="74">
        <v>4345</v>
      </c>
      <c r="C26" s="74">
        <v>4392</v>
      </c>
      <c r="D26" s="74">
        <v>4435</v>
      </c>
      <c r="E26" s="80">
        <v>3196</v>
      </c>
      <c r="F26" s="80">
        <v>3971</v>
      </c>
      <c r="G26" s="80">
        <v>2826</v>
      </c>
      <c r="H26" s="23"/>
      <c r="I26" s="79" t="s">
        <v>86</v>
      </c>
      <c r="J26" s="80">
        <v>6003</v>
      </c>
      <c r="K26" s="80">
        <v>4993</v>
      </c>
      <c r="L26" s="80">
        <v>5359</v>
      </c>
    </row>
    <row r="27" spans="1:12" ht="18" customHeight="1" x14ac:dyDescent="0.25">
      <c r="A27" s="79" t="s">
        <v>37</v>
      </c>
      <c r="B27" s="74">
        <v>7993</v>
      </c>
      <c r="C27" s="74">
        <v>7820</v>
      </c>
      <c r="D27" s="74">
        <v>7650</v>
      </c>
      <c r="E27" s="80">
        <v>10757</v>
      </c>
      <c r="F27" s="80">
        <v>8485</v>
      </c>
      <c r="G27" s="80">
        <v>7020</v>
      </c>
      <c r="H27" s="23"/>
      <c r="I27" s="79" t="s">
        <v>87</v>
      </c>
      <c r="J27" s="80">
        <v>1646</v>
      </c>
      <c r="K27" s="80">
        <v>2572</v>
      </c>
      <c r="L27" s="80">
        <v>1986</v>
      </c>
    </row>
    <row r="28" spans="1:12" ht="18" customHeight="1" x14ac:dyDescent="0.25">
      <c r="A28" s="79" t="s">
        <v>38</v>
      </c>
      <c r="B28" s="74">
        <v>17627</v>
      </c>
      <c r="C28" s="74">
        <v>17556</v>
      </c>
      <c r="D28" s="74">
        <v>17482</v>
      </c>
      <c r="E28" s="80">
        <v>16972</v>
      </c>
      <c r="F28" s="80">
        <v>17215</v>
      </c>
      <c r="G28" s="80">
        <v>14484</v>
      </c>
      <c r="H28" s="23"/>
      <c r="I28" s="79" t="s">
        <v>88</v>
      </c>
      <c r="J28" s="80">
        <v>2758</v>
      </c>
      <c r="K28" s="80">
        <v>3907</v>
      </c>
      <c r="L28" s="80">
        <v>2532</v>
      </c>
    </row>
    <row r="29" spans="1:12" ht="18" customHeight="1" x14ac:dyDescent="0.25">
      <c r="A29" s="79" t="s">
        <v>39</v>
      </c>
      <c r="B29" s="74">
        <v>3727</v>
      </c>
      <c r="C29" s="74">
        <v>3673</v>
      </c>
      <c r="D29" s="74">
        <v>3618</v>
      </c>
      <c r="E29" s="80">
        <v>4398</v>
      </c>
      <c r="F29" s="80">
        <v>3828</v>
      </c>
      <c r="G29" s="80">
        <v>2931</v>
      </c>
      <c r="H29" s="23"/>
      <c r="I29" s="79" t="s">
        <v>140</v>
      </c>
      <c r="J29" s="80">
        <v>7065</v>
      </c>
      <c r="K29" s="80">
        <v>7971</v>
      </c>
      <c r="L29" s="80">
        <v>6947</v>
      </c>
    </row>
    <row r="30" spans="1:12" ht="18" customHeight="1" x14ac:dyDescent="0.25">
      <c r="A30" s="79" t="s">
        <v>40</v>
      </c>
      <c r="B30" s="74">
        <v>13541</v>
      </c>
      <c r="C30" s="74">
        <v>13375</v>
      </c>
      <c r="D30" s="74">
        <v>13210</v>
      </c>
      <c r="E30" s="80">
        <v>15238</v>
      </c>
      <c r="F30" s="80">
        <v>13746</v>
      </c>
      <c r="G30" s="80">
        <v>6475</v>
      </c>
      <c r="H30" s="23"/>
      <c r="I30" s="79" t="s">
        <v>89</v>
      </c>
      <c r="J30" s="80">
        <v>11379</v>
      </c>
      <c r="K30" s="80">
        <v>11121</v>
      </c>
      <c r="L30" s="80">
        <v>8450</v>
      </c>
    </row>
    <row r="31" spans="1:12" ht="24" customHeight="1" x14ac:dyDescent="0.25">
      <c r="A31" s="89" t="s">
        <v>145</v>
      </c>
      <c r="B31" s="74">
        <v>5443</v>
      </c>
      <c r="C31" s="74">
        <v>5449</v>
      </c>
      <c r="D31" s="74">
        <v>5454</v>
      </c>
      <c r="E31" s="80">
        <v>4753</v>
      </c>
      <c r="F31" s="80">
        <v>5189</v>
      </c>
      <c r="G31" s="80">
        <v>4462</v>
      </c>
      <c r="H31" s="23"/>
      <c r="I31" s="79" t="s">
        <v>90</v>
      </c>
      <c r="J31" s="80">
        <v>9897</v>
      </c>
      <c r="K31" s="80">
        <v>10457</v>
      </c>
      <c r="L31" s="80">
        <v>7651</v>
      </c>
    </row>
    <row r="32" spans="1:12" ht="18" customHeight="1" x14ac:dyDescent="0.25">
      <c r="A32" s="79" t="s">
        <v>41</v>
      </c>
      <c r="B32" s="74">
        <v>8077</v>
      </c>
      <c r="C32" s="74">
        <v>8113</v>
      </c>
      <c r="D32" s="74">
        <v>8147</v>
      </c>
      <c r="E32" s="80">
        <v>6620</v>
      </c>
      <c r="F32" s="80">
        <v>7582</v>
      </c>
      <c r="G32" s="80">
        <v>6445</v>
      </c>
      <c r="H32" s="23"/>
      <c r="I32" s="79" t="s">
        <v>68</v>
      </c>
      <c r="J32" s="80">
        <v>6325</v>
      </c>
      <c r="K32" s="80">
        <v>6943</v>
      </c>
      <c r="L32" s="80">
        <v>6197</v>
      </c>
    </row>
    <row r="33" spans="1:12" ht="18" customHeight="1" x14ac:dyDescent="0.25">
      <c r="A33" s="79" t="s">
        <v>42</v>
      </c>
      <c r="B33" s="74">
        <v>6620</v>
      </c>
      <c r="C33" s="74">
        <v>6565</v>
      </c>
      <c r="D33" s="74">
        <v>6511</v>
      </c>
      <c r="E33" s="80">
        <v>6897</v>
      </c>
      <c r="F33" s="80">
        <v>6592</v>
      </c>
      <c r="G33" s="80">
        <v>3939</v>
      </c>
      <c r="H33" s="23"/>
      <c r="I33" s="79" t="s">
        <v>91</v>
      </c>
      <c r="J33" s="80">
        <v>3651</v>
      </c>
      <c r="K33" s="80">
        <v>4104</v>
      </c>
      <c r="L33" s="80">
        <v>3564</v>
      </c>
    </row>
    <row r="34" spans="1:12" ht="18" customHeight="1" x14ac:dyDescent="0.25">
      <c r="A34" s="79" t="s">
        <v>43</v>
      </c>
      <c r="B34" s="74">
        <v>14517</v>
      </c>
      <c r="C34" s="74">
        <v>14428</v>
      </c>
      <c r="D34" s="74">
        <v>14339</v>
      </c>
      <c r="E34" s="80">
        <v>14535</v>
      </c>
      <c r="F34" s="80">
        <v>14314</v>
      </c>
      <c r="G34" s="80">
        <v>9645</v>
      </c>
      <c r="H34" s="23"/>
      <c r="I34" s="75" t="s">
        <v>152</v>
      </c>
      <c r="J34" s="19">
        <f>SUM(J35:J38)</f>
        <v>33320</v>
      </c>
      <c r="K34" s="19">
        <f>SUM(K35:K38)</f>
        <v>27819</v>
      </c>
      <c r="L34" s="19">
        <f>SUM(L35:L38)</f>
        <v>19753</v>
      </c>
    </row>
    <row r="35" spans="1:12" ht="18" customHeight="1" x14ac:dyDescent="0.25">
      <c r="A35" s="79" t="s">
        <v>44</v>
      </c>
      <c r="B35" s="74">
        <v>9809</v>
      </c>
      <c r="C35" s="74">
        <v>9866</v>
      </c>
      <c r="D35" s="74">
        <v>9923</v>
      </c>
      <c r="E35" s="80">
        <v>7825</v>
      </c>
      <c r="F35" s="80">
        <v>9145</v>
      </c>
      <c r="G35" s="80">
        <v>7298</v>
      </c>
      <c r="H35" s="23"/>
      <c r="I35" s="79" t="s">
        <v>14</v>
      </c>
      <c r="J35" s="80">
        <v>20120</v>
      </c>
      <c r="K35" s="80">
        <v>17042</v>
      </c>
      <c r="L35" s="80">
        <v>11518</v>
      </c>
    </row>
    <row r="36" spans="1:12" ht="18" customHeight="1" x14ac:dyDescent="0.25">
      <c r="A36" s="79" t="s">
        <v>45</v>
      </c>
      <c r="B36" s="74">
        <v>5940</v>
      </c>
      <c r="C36" s="74">
        <v>5877</v>
      </c>
      <c r="D36" s="74">
        <v>5814</v>
      </c>
      <c r="E36" s="80">
        <v>6484</v>
      </c>
      <c r="F36" s="80">
        <v>5984</v>
      </c>
      <c r="G36" s="80">
        <v>4818</v>
      </c>
      <c r="H36" s="23"/>
      <c r="I36" s="472" t="s">
        <v>92</v>
      </c>
      <c r="J36" s="80">
        <v>5024</v>
      </c>
      <c r="K36" s="80">
        <v>3517</v>
      </c>
      <c r="L36" s="80">
        <v>3151</v>
      </c>
    </row>
    <row r="37" spans="1:12" ht="18" customHeight="1" x14ac:dyDescent="0.25">
      <c r="A37" s="79" t="s">
        <v>46</v>
      </c>
      <c r="B37" s="74">
        <v>4280</v>
      </c>
      <c r="C37" s="74">
        <v>4296</v>
      </c>
      <c r="D37" s="74">
        <v>4310</v>
      </c>
      <c r="E37" s="80">
        <v>3567</v>
      </c>
      <c r="F37" s="80">
        <v>4034</v>
      </c>
      <c r="G37" s="80">
        <v>2841</v>
      </c>
      <c r="H37" s="23"/>
      <c r="I37" s="472" t="s">
        <v>94</v>
      </c>
      <c r="J37" s="80">
        <v>3975</v>
      </c>
      <c r="K37" s="80">
        <v>4154</v>
      </c>
      <c r="L37" s="80">
        <v>2613</v>
      </c>
    </row>
    <row r="38" spans="1:12" ht="18" customHeight="1" x14ac:dyDescent="0.25">
      <c r="A38" s="79" t="s">
        <v>47</v>
      </c>
      <c r="B38" s="74">
        <v>5497</v>
      </c>
      <c r="C38" s="74">
        <v>5387</v>
      </c>
      <c r="D38" s="74">
        <v>5279</v>
      </c>
      <c r="E38" s="80">
        <v>7183</v>
      </c>
      <c r="F38" s="80">
        <v>5792</v>
      </c>
      <c r="G38" s="80">
        <v>4407</v>
      </c>
      <c r="H38" s="23"/>
      <c r="I38" s="472" t="s">
        <v>93</v>
      </c>
      <c r="J38" s="80">
        <v>4201</v>
      </c>
      <c r="K38" s="80">
        <v>3106</v>
      </c>
      <c r="L38" s="80">
        <v>2471</v>
      </c>
    </row>
    <row r="39" spans="1:12" ht="18" customHeight="1" x14ac:dyDescent="0.25">
      <c r="A39" s="472" t="s">
        <v>48</v>
      </c>
      <c r="B39" s="82">
        <v>3150</v>
      </c>
      <c r="C39" s="82">
        <v>3126</v>
      </c>
      <c r="D39" s="82">
        <v>3102</v>
      </c>
      <c r="E39" s="80">
        <v>3248</v>
      </c>
      <c r="F39" s="80">
        <v>3129</v>
      </c>
      <c r="G39" s="80">
        <v>2731</v>
      </c>
      <c r="H39" s="23"/>
      <c r="I39" s="445"/>
      <c r="J39" s="475"/>
      <c r="K39" s="80"/>
      <c r="L39" s="80"/>
    </row>
    <row r="40" spans="1:12" ht="5.0999999999999996" customHeight="1" x14ac:dyDescent="0.25">
      <c r="A40" s="90"/>
      <c r="B40" s="151"/>
      <c r="C40" s="151"/>
      <c r="D40" s="151"/>
      <c r="E40" s="473"/>
      <c r="F40" s="473"/>
      <c r="G40" s="473"/>
      <c r="H40" s="23"/>
      <c r="I40" s="474"/>
      <c r="J40" s="476"/>
      <c r="K40" s="473"/>
      <c r="L40" s="473"/>
    </row>
    <row r="41" spans="1:12" ht="11.1" customHeight="1" x14ac:dyDescent="0.2">
      <c r="B41" s="82"/>
      <c r="C41" s="82"/>
      <c r="D41" s="82"/>
      <c r="E41" s="80"/>
      <c r="F41" s="80"/>
      <c r="G41" s="176" t="s">
        <v>142</v>
      </c>
      <c r="H41" s="264"/>
      <c r="I41" s="112"/>
      <c r="J41" s="266"/>
      <c r="K41" s="177"/>
      <c r="L41" s="176" t="s">
        <v>142</v>
      </c>
    </row>
    <row r="42" spans="1:12" ht="15" customHeight="1" x14ac:dyDescent="0.2">
      <c r="A42" s="525" t="str">
        <f>A1</f>
        <v>3.9  PUNO: POBLACIÓN CENSADA, SEGÚN PROVINCIA Y DISTRITO, 1993, 2007 Y 2017</v>
      </c>
      <c r="B42" s="525"/>
      <c r="C42" s="525"/>
      <c r="D42" s="525"/>
      <c r="E42" s="525"/>
      <c r="F42" s="525"/>
      <c r="G42" s="525"/>
      <c r="H42" s="525"/>
      <c r="I42" s="525"/>
      <c r="J42" s="525"/>
      <c r="K42" s="525"/>
      <c r="L42" s="525"/>
    </row>
    <row r="43" spans="1:12" ht="12" customHeight="1" x14ac:dyDescent="0.25">
      <c r="A43" s="16"/>
      <c r="B43" s="21"/>
      <c r="C43" s="21"/>
      <c r="D43" s="21"/>
      <c r="E43" s="21"/>
      <c r="F43" s="21"/>
      <c r="G43" s="164"/>
      <c r="H43" s="267"/>
      <c r="I43" s="267"/>
      <c r="J43" s="267"/>
      <c r="K43" s="267"/>
      <c r="L43" s="164" t="s">
        <v>578</v>
      </c>
    </row>
    <row r="44" spans="1:12" ht="27.75" customHeight="1" x14ac:dyDescent="0.25">
      <c r="A44" s="269" t="s">
        <v>119</v>
      </c>
      <c r="B44" s="30">
        <v>2012</v>
      </c>
      <c r="C44" s="30">
        <v>2013</v>
      </c>
      <c r="D44" s="30">
        <v>2014</v>
      </c>
      <c r="E44" s="30">
        <v>1993</v>
      </c>
      <c r="F44" s="30">
        <v>2007</v>
      </c>
      <c r="G44" s="30">
        <v>2017</v>
      </c>
      <c r="H44" s="23"/>
      <c r="I44" s="269" t="s">
        <v>119</v>
      </c>
      <c r="J44" s="30">
        <v>1993</v>
      </c>
      <c r="K44" s="30">
        <v>2007</v>
      </c>
      <c r="L44" s="30">
        <v>2017</v>
      </c>
    </row>
    <row r="45" spans="1:12" ht="5.0999999999999996" customHeight="1" x14ac:dyDescent="0.25">
      <c r="A45" s="79"/>
      <c r="B45" s="82"/>
      <c r="C45" s="82"/>
      <c r="D45" s="82"/>
      <c r="E45" s="80"/>
      <c r="F45" s="80"/>
      <c r="G45" s="80"/>
      <c r="H45" s="23"/>
      <c r="I45" s="75"/>
      <c r="J45" s="80"/>
      <c r="K45" s="80"/>
      <c r="L45" s="80"/>
    </row>
    <row r="46" spans="1:12" ht="18.95" customHeight="1" x14ac:dyDescent="0.25">
      <c r="A46" s="75" t="s">
        <v>146</v>
      </c>
      <c r="B46" s="77">
        <v>87812</v>
      </c>
      <c r="C46" s="77">
        <v>90276</v>
      </c>
      <c r="D46" s="77">
        <v>92801</v>
      </c>
      <c r="E46" s="19">
        <f>SUM(E47:E56)</f>
        <v>46777</v>
      </c>
      <c r="F46" s="19">
        <f>SUM(F47:F56)</f>
        <v>73946</v>
      </c>
      <c r="G46" s="19">
        <f>SUM(G47:G56)</f>
        <v>73322</v>
      </c>
      <c r="H46" s="23"/>
      <c r="I46" s="292" t="s">
        <v>153</v>
      </c>
      <c r="J46" s="19">
        <f>SUM(J47:J51)</f>
        <v>28475</v>
      </c>
      <c r="K46" s="19">
        <f>SUM(K47:K51)</f>
        <v>50490</v>
      </c>
      <c r="L46" s="19">
        <f>SUM(L47:L51)</f>
        <v>36113</v>
      </c>
    </row>
    <row r="47" spans="1:12" ht="18.95" customHeight="1" x14ac:dyDescent="0.25">
      <c r="A47" s="79" t="s">
        <v>49</v>
      </c>
      <c r="B47" s="74">
        <v>12671</v>
      </c>
      <c r="C47" s="74">
        <v>12746</v>
      </c>
      <c r="D47" s="74">
        <v>12812</v>
      </c>
      <c r="E47" s="80">
        <v>8957</v>
      </c>
      <c r="F47" s="80">
        <v>11707</v>
      </c>
      <c r="G47" s="80">
        <v>12664</v>
      </c>
      <c r="H47" s="23"/>
      <c r="I47" s="79" t="s">
        <v>95</v>
      </c>
      <c r="J47" s="80">
        <v>12913</v>
      </c>
      <c r="K47" s="80">
        <v>20792</v>
      </c>
      <c r="L47" s="80">
        <v>14753</v>
      </c>
    </row>
    <row r="48" spans="1:12" ht="18.95" customHeight="1" x14ac:dyDescent="0.25">
      <c r="A48" s="79" t="s">
        <v>50</v>
      </c>
      <c r="B48" s="74">
        <v>2064</v>
      </c>
      <c r="C48" s="74">
        <v>2069</v>
      </c>
      <c r="D48" s="74">
        <v>2074</v>
      </c>
      <c r="E48" s="80">
        <v>1563</v>
      </c>
      <c r="F48" s="80">
        <v>1938</v>
      </c>
      <c r="G48" s="80">
        <v>2138</v>
      </c>
      <c r="H48" s="23"/>
      <c r="I48" s="79" t="s">
        <v>96</v>
      </c>
      <c r="J48" s="80">
        <v>8452</v>
      </c>
      <c r="K48" s="80">
        <v>20572</v>
      </c>
      <c r="L48" s="80">
        <v>12615</v>
      </c>
    </row>
    <row r="49" spans="1:13" ht="18.95" customHeight="1" x14ac:dyDescent="0.25">
      <c r="A49" s="79" t="s">
        <v>51</v>
      </c>
      <c r="B49" s="74">
        <v>10939</v>
      </c>
      <c r="C49" s="74">
        <v>11281</v>
      </c>
      <c r="D49" s="74">
        <v>11627</v>
      </c>
      <c r="E49" s="80">
        <v>4864</v>
      </c>
      <c r="F49" s="80">
        <v>8996</v>
      </c>
      <c r="G49" s="80">
        <v>9299</v>
      </c>
      <c r="H49" s="23"/>
      <c r="I49" s="79" t="s">
        <v>97</v>
      </c>
      <c r="J49" s="80">
        <v>1884</v>
      </c>
      <c r="K49" s="80">
        <v>2523</v>
      </c>
      <c r="L49" s="80">
        <v>1909</v>
      </c>
    </row>
    <row r="50" spans="1:13" ht="18.95" customHeight="1" x14ac:dyDescent="0.25">
      <c r="A50" s="79" t="s">
        <v>52</v>
      </c>
      <c r="B50" s="74">
        <v>14586</v>
      </c>
      <c r="C50" s="74">
        <v>15015</v>
      </c>
      <c r="D50" s="74">
        <v>15445</v>
      </c>
      <c r="E50" s="80">
        <v>6684</v>
      </c>
      <c r="F50" s="80">
        <v>12097</v>
      </c>
      <c r="G50" s="80">
        <v>6433</v>
      </c>
      <c r="H50" s="23"/>
      <c r="I50" s="79" t="s">
        <v>98</v>
      </c>
      <c r="J50" s="80">
        <v>4065</v>
      </c>
      <c r="K50" s="80">
        <v>5131</v>
      </c>
      <c r="L50" s="80">
        <v>5187</v>
      </c>
    </row>
    <row r="51" spans="1:13" ht="18.95" customHeight="1" x14ac:dyDescent="0.25">
      <c r="A51" s="79" t="s">
        <v>53</v>
      </c>
      <c r="B51" s="74">
        <v>3880</v>
      </c>
      <c r="C51" s="74">
        <v>3895</v>
      </c>
      <c r="D51" s="74">
        <v>3907</v>
      </c>
      <c r="E51" s="80">
        <v>2868</v>
      </c>
      <c r="F51" s="80">
        <v>3622</v>
      </c>
      <c r="G51" s="80">
        <v>4240</v>
      </c>
      <c r="H51" s="23"/>
      <c r="I51" s="79" t="s">
        <v>99</v>
      </c>
      <c r="J51" s="80">
        <v>1161</v>
      </c>
      <c r="K51" s="80">
        <v>1472</v>
      </c>
      <c r="L51" s="80">
        <v>1649</v>
      </c>
    </row>
    <row r="52" spans="1:13" ht="18.95" customHeight="1" x14ac:dyDescent="0.25">
      <c r="A52" s="79" t="s">
        <v>54</v>
      </c>
      <c r="B52" s="74">
        <v>9105</v>
      </c>
      <c r="C52" s="74">
        <v>9146</v>
      </c>
      <c r="D52" s="74">
        <v>9180</v>
      </c>
      <c r="E52" s="80">
        <v>6633</v>
      </c>
      <c r="F52" s="80">
        <v>8474</v>
      </c>
      <c r="G52" s="80">
        <v>9108</v>
      </c>
      <c r="H52" s="23"/>
      <c r="I52" s="75" t="s">
        <v>161</v>
      </c>
      <c r="J52" s="19">
        <f>SUM(J53:J56)</f>
        <v>168534</v>
      </c>
      <c r="K52" s="19">
        <f>SUM(K53:K56)</f>
        <v>240776</v>
      </c>
      <c r="L52" s="19">
        <f>SUM(L53:L57)</f>
        <v>307417</v>
      </c>
      <c r="M52" s="508"/>
    </row>
    <row r="53" spans="1:13" ht="18.95" customHeight="1" x14ac:dyDescent="0.25">
      <c r="A53" s="79" t="s">
        <v>55</v>
      </c>
      <c r="B53" s="74">
        <v>6382</v>
      </c>
      <c r="C53" s="74">
        <v>6372</v>
      </c>
      <c r="D53" s="74">
        <v>6358</v>
      </c>
      <c r="E53" s="80">
        <v>5194</v>
      </c>
      <c r="F53" s="80">
        <v>6108</v>
      </c>
      <c r="G53" s="80">
        <v>7526</v>
      </c>
      <c r="H53" s="23"/>
      <c r="I53" s="79" t="s">
        <v>100</v>
      </c>
      <c r="J53" s="80">
        <v>151960</v>
      </c>
      <c r="K53" s="80">
        <v>225146</v>
      </c>
      <c r="L53" s="80">
        <v>228726</v>
      </c>
    </row>
    <row r="54" spans="1:13" ht="18.95" customHeight="1" x14ac:dyDescent="0.25">
      <c r="A54" s="79" t="s">
        <v>56</v>
      </c>
      <c r="B54" s="74">
        <v>5417</v>
      </c>
      <c r="C54" s="74">
        <v>5470</v>
      </c>
      <c r="D54" s="74">
        <v>5519</v>
      </c>
      <c r="E54" s="80">
        <v>3583</v>
      </c>
      <c r="F54" s="80">
        <v>4919</v>
      </c>
      <c r="G54" s="80">
        <v>6090</v>
      </c>
      <c r="H54" s="23"/>
      <c r="I54" s="79" t="s">
        <v>101</v>
      </c>
      <c r="J54" s="80">
        <v>4761</v>
      </c>
      <c r="K54" s="80">
        <v>4392</v>
      </c>
      <c r="L54" s="80">
        <v>4843</v>
      </c>
    </row>
    <row r="55" spans="1:13" ht="18.95" customHeight="1" x14ac:dyDescent="0.25">
      <c r="A55" s="79" t="s">
        <v>57</v>
      </c>
      <c r="B55" s="74">
        <v>4161</v>
      </c>
      <c r="C55" s="74">
        <v>4147</v>
      </c>
      <c r="D55" s="74">
        <v>4129</v>
      </c>
      <c r="E55" s="80">
        <v>3554</v>
      </c>
      <c r="F55" s="80">
        <v>4022</v>
      </c>
      <c r="G55" s="80">
        <v>6832</v>
      </c>
      <c r="H55" s="23"/>
      <c r="I55" s="79" t="s">
        <v>102</v>
      </c>
      <c r="J55" s="80">
        <v>4887</v>
      </c>
      <c r="K55" s="80">
        <v>5180</v>
      </c>
      <c r="L55" s="80">
        <v>4567</v>
      </c>
    </row>
    <row r="56" spans="1:13" ht="18.95" customHeight="1" x14ac:dyDescent="0.25">
      <c r="A56" s="79" t="s">
        <v>58</v>
      </c>
      <c r="B56" s="74">
        <v>18607</v>
      </c>
      <c r="C56" s="74">
        <v>20135</v>
      </c>
      <c r="D56" s="74">
        <v>21750</v>
      </c>
      <c r="E56" s="80">
        <v>2877</v>
      </c>
      <c r="F56" s="80">
        <v>12063</v>
      </c>
      <c r="G56" s="80">
        <v>8992</v>
      </c>
      <c r="H56" s="23"/>
      <c r="I56" s="79" t="s">
        <v>103</v>
      </c>
      <c r="J56" s="80">
        <v>6926</v>
      </c>
      <c r="K56" s="80">
        <v>6058</v>
      </c>
      <c r="L56" s="80">
        <v>6818</v>
      </c>
    </row>
    <row r="57" spans="1:13" ht="18.95" customHeight="1" x14ac:dyDescent="0.25">
      <c r="A57" s="79"/>
      <c r="B57" s="74"/>
      <c r="C57" s="23"/>
      <c r="D57" s="23"/>
      <c r="E57" s="80"/>
      <c r="F57" s="80"/>
      <c r="G57" s="80"/>
      <c r="H57" s="23"/>
      <c r="I57" s="116" t="s">
        <v>170</v>
      </c>
      <c r="J57" s="35" t="s">
        <v>118</v>
      </c>
      <c r="K57" s="35" t="s">
        <v>118</v>
      </c>
      <c r="L57" s="80">
        <v>62463</v>
      </c>
    </row>
    <row r="58" spans="1:13" ht="18.95" customHeight="1" x14ac:dyDescent="0.25">
      <c r="A58" s="75" t="s">
        <v>147</v>
      </c>
      <c r="B58" s="77">
        <v>142711</v>
      </c>
      <c r="C58" s="77">
        <v>145186</v>
      </c>
      <c r="D58" s="77">
        <v>147694</v>
      </c>
      <c r="E58" s="19">
        <f>SUM(E59:E65)</f>
        <v>93001</v>
      </c>
      <c r="F58" s="19">
        <f>SUM(F59:F65)</f>
        <v>126259</v>
      </c>
      <c r="G58" s="19">
        <f>SUM(G59:G65)</f>
        <v>89002</v>
      </c>
      <c r="H58" s="23"/>
      <c r="I58" s="75" t="s">
        <v>154</v>
      </c>
      <c r="J58" s="19">
        <f>SUM(J59:J68)</f>
        <v>50042</v>
      </c>
      <c r="K58" s="19">
        <f>SUM(K59:K68)</f>
        <v>62147</v>
      </c>
      <c r="L58" s="19">
        <f>SUM(L59:L68)</f>
        <v>50742</v>
      </c>
    </row>
    <row r="59" spans="1:13" ht="18.95" customHeight="1" x14ac:dyDescent="0.25">
      <c r="A59" s="79" t="s">
        <v>59</v>
      </c>
      <c r="B59" s="74">
        <v>22840</v>
      </c>
      <c r="C59" s="74">
        <v>22391</v>
      </c>
      <c r="D59" s="74">
        <v>21932</v>
      </c>
      <c r="E59" s="80">
        <v>25070</v>
      </c>
      <c r="F59" s="80">
        <v>23741</v>
      </c>
      <c r="G59" s="80">
        <v>19773</v>
      </c>
      <c r="H59" s="23"/>
      <c r="I59" s="79" t="s">
        <v>15</v>
      </c>
      <c r="J59" s="80">
        <v>14233</v>
      </c>
      <c r="K59" s="80">
        <v>11374</v>
      </c>
      <c r="L59" s="80">
        <v>10266</v>
      </c>
    </row>
    <row r="60" spans="1:13" ht="18.95" customHeight="1" x14ac:dyDescent="0.25">
      <c r="A60" s="79" t="s">
        <v>60</v>
      </c>
      <c r="B60" s="74">
        <v>27075</v>
      </c>
      <c r="C60" s="74">
        <v>28522</v>
      </c>
      <c r="D60" s="74">
        <v>30003</v>
      </c>
      <c r="E60" s="80">
        <v>7282</v>
      </c>
      <c r="F60" s="80">
        <v>20009</v>
      </c>
      <c r="G60" s="80">
        <v>13787</v>
      </c>
      <c r="H60" s="23"/>
      <c r="I60" s="79" t="s">
        <v>104</v>
      </c>
      <c r="J60" s="80">
        <v>6539</v>
      </c>
      <c r="K60" s="80">
        <v>5355</v>
      </c>
      <c r="L60" s="80">
        <v>5024</v>
      </c>
    </row>
    <row r="61" spans="1:13" ht="18.95" customHeight="1" x14ac:dyDescent="0.25">
      <c r="A61" s="79" t="s">
        <v>61</v>
      </c>
      <c r="B61" s="74">
        <v>19992</v>
      </c>
      <c r="C61" s="74">
        <v>21029</v>
      </c>
      <c r="D61" s="74">
        <v>22095</v>
      </c>
      <c r="E61" s="80">
        <v>5678</v>
      </c>
      <c r="F61" s="80">
        <v>14906</v>
      </c>
      <c r="G61" s="80">
        <v>9237</v>
      </c>
      <c r="H61" s="23"/>
      <c r="I61" s="79" t="s">
        <v>105</v>
      </c>
      <c r="J61" s="80">
        <v>2833</v>
      </c>
      <c r="K61" s="80">
        <v>3734</v>
      </c>
      <c r="L61" s="80">
        <v>2970</v>
      </c>
    </row>
    <row r="62" spans="1:13" ht="18.95" customHeight="1" x14ac:dyDescent="0.25">
      <c r="A62" s="79" t="s">
        <v>64</v>
      </c>
      <c r="B62" s="74">
        <v>22671</v>
      </c>
      <c r="C62" s="74">
        <v>23575</v>
      </c>
      <c r="D62" s="74">
        <v>24490</v>
      </c>
      <c r="E62" s="80">
        <v>8138</v>
      </c>
      <c r="F62" s="80">
        <v>17869</v>
      </c>
      <c r="G62" s="80">
        <v>7346</v>
      </c>
      <c r="H62" s="23"/>
      <c r="I62" s="79" t="s">
        <v>106</v>
      </c>
      <c r="J62" s="80">
        <v>4762</v>
      </c>
      <c r="K62" s="80">
        <v>4266</v>
      </c>
      <c r="L62" s="80">
        <v>3863</v>
      </c>
    </row>
    <row r="63" spans="1:13" ht="18.95" customHeight="1" x14ac:dyDescent="0.25">
      <c r="A63" s="79" t="s">
        <v>62</v>
      </c>
      <c r="B63" s="74">
        <v>13308</v>
      </c>
      <c r="C63" s="74">
        <v>13418</v>
      </c>
      <c r="D63" s="74">
        <v>13518</v>
      </c>
      <c r="E63" s="80">
        <v>8857</v>
      </c>
      <c r="F63" s="80">
        <v>12151</v>
      </c>
      <c r="G63" s="80">
        <v>8223</v>
      </c>
      <c r="H63" s="23"/>
      <c r="I63" s="79" t="s">
        <v>107</v>
      </c>
      <c r="J63" s="80">
        <v>4717</v>
      </c>
      <c r="K63" s="80">
        <v>4847</v>
      </c>
      <c r="L63" s="80">
        <v>5091</v>
      </c>
    </row>
    <row r="64" spans="1:13" ht="18.95" customHeight="1" x14ac:dyDescent="0.25">
      <c r="A64" s="79" t="s">
        <v>63</v>
      </c>
      <c r="B64" s="74">
        <v>17116</v>
      </c>
      <c r="C64" s="74">
        <v>16783</v>
      </c>
      <c r="D64" s="74">
        <v>16442</v>
      </c>
      <c r="E64" s="80">
        <v>18891</v>
      </c>
      <c r="F64" s="80">
        <v>17787</v>
      </c>
      <c r="G64" s="80">
        <v>13707</v>
      </c>
      <c r="H64" s="23"/>
      <c r="I64" s="79" t="s">
        <v>108</v>
      </c>
      <c r="J64" s="80">
        <v>1946</v>
      </c>
      <c r="K64" s="80">
        <v>2232</v>
      </c>
      <c r="L64" s="80">
        <v>2131</v>
      </c>
    </row>
    <row r="65" spans="1:12" ht="18.95" customHeight="1" x14ac:dyDescent="0.25">
      <c r="A65" s="79" t="s">
        <v>65</v>
      </c>
      <c r="B65" s="74">
        <v>19709</v>
      </c>
      <c r="C65" s="74">
        <v>19468</v>
      </c>
      <c r="D65" s="74">
        <v>19214</v>
      </c>
      <c r="E65" s="80">
        <v>19085</v>
      </c>
      <c r="F65" s="80">
        <v>19796</v>
      </c>
      <c r="G65" s="80">
        <v>16929</v>
      </c>
      <c r="H65" s="23"/>
      <c r="I65" s="79" t="s">
        <v>109</v>
      </c>
      <c r="J65" s="80">
        <v>11978</v>
      </c>
      <c r="K65" s="80">
        <v>9828</v>
      </c>
      <c r="L65" s="80">
        <v>3733</v>
      </c>
    </row>
    <row r="66" spans="1:12" ht="18.95" customHeight="1" x14ac:dyDescent="0.25">
      <c r="A66" s="73"/>
      <c r="B66" s="74"/>
      <c r="C66" s="74"/>
      <c r="D66" s="265"/>
      <c r="E66" s="80"/>
      <c r="F66" s="80"/>
      <c r="G66" s="80"/>
      <c r="H66" s="23"/>
      <c r="I66" s="79" t="s">
        <v>116</v>
      </c>
      <c r="J66" s="80">
        <v>3034</v>
      </c>
      <c r="K66" s="80">
        <v>2369</v>
      </c>
      <c r="L66" s="80">
        <v>1936</v>
      </c>
    </row>
    <row r="67" spans="1:12" ht="18.95" customHeight="1" x14ac:dyDescent="0.25">
      <c r="A67" s="79"/>
      <c r="B67" s="2"/>
      <c r="C67" s="2"/>
      <c r="D67" s="2"/>
      <c r="E67" s="2"/>
      <c r="F67" s="2"/>
      <c r="G67" s="2"/>
      <c r="H67" s="23"/>
      <c r="I67" s="79" t="s">
        <v>110</v>
      </c>
      <c r="J67" s="35" t="s">
        <v>118</v>
      </c>
      <c r="K67" s="80">
        <v>7537</v>
      </c>
      <c r="L67" s="80">
        <v>6604</v>
      </c>
    </row>
    <row r="68" spans="1:12" ht="24.95" customHeight="1" x14ac:dyDescent="0.25">
      <c r="A68" s="75"/>
      <c r="B68" s="77"/>
      <c r="C68" s="77"/>
      <c r="D68" s="77"/>
      <c r="E68" s="19"/>
      <c r="F68" s="19"/>
      <c r="G68" s="19"/>
      <c r="H68" s="23"/>
      <c r="I68" s="89" t="s">
        <v>572</v>
      </c>
      <c r="J68" s="35" t="s">
        <v>118</v>
      </c>
      <c r="K68" s="80">
        <v>10605</v>
      </c>
      <c r="L68" s="80">
        <v>9124</v>
      </c>
    </row>
    <row r="69" spans="1:12" ht="18.95" customHeight="1" x14ac:dyDescent="0.25">
      <c r="A69" s="75" t="s">
        <v>160</v>
      </c>
      <c r="B69" s="77">
        <v>67726</v>
      </c>
      <c r="C69" s="77">
        <v>66750</v>
      </c>
      <c r="D69" s="77">
        <v>65782</v>
      </c>
      <c r="E69" s="19">
        <f>SUM(E70:E77)</f>
        <v>80317</v>
      </c>
      <c r="F69" s="19">
        <f>SUM(F70:F77)</f>
        <v>69522</v>
      </c>
      <c r="G69" s="19">
        <f>SUM(G70:G77)</f>
        <v>57651</v>
      </c>
      <c r="H69" s="23"/>
      <c r="I69" s="75" t="s">
        <v>155</v>
      </c>
      <c r="J69" s="19">
        <f>SUM(J70:J77)</f>
        <v>48258</v>
      </c>
      <c r="K69" s="19">
        <f>SUM(K70:K77)</f>
        <v>47400</v>
      </c>
      <c r="L69" s="19">
        <f>SUM(L70:L77)</f>
        <v>36939</v>
      </c>
    </row>
    <row r="70" spans="1:12" ht="18.95" customHeight="1" x14ac:dyDescent="0.25">
      <c r="A70" s="79" t="s">
        <v>149</v>
      </c>
      <c r="B70" s="74">
        <v>20138</v>
      </c>
      <c r="C70" s="74">
        <v>19180</v>
      </c>
      <c r="D70" s="74">
        <v>18712</v>
      </c>
      <c r="E70" s="80">
        <v>27288</v>
      </c>
      <c r="F70" s="80">
        <v>21089</v>
      </c>
      <c r="G70" s="80">
        <v>18742</v>
      </c>
      <c r="H70" s="23"/>
      <c r="I70" s="79" t="s">
        <v>16</v>
      </c>
      <c r="J70" s="80">
        <v>30360</v>
      </c>
      <c r="K70" s="80">
        <v>28367</v>
      </c>
      <c r="L70" s="80">
        <v>24515</v>
      </c>
    </row>
    <row r="71" spans="1:12" ht="18.95" customHeight="1" x14ac:dyDescent="0.25">
      <c r="A71" s="79" t="s">
        <v>70</v>
      </c>
      <c r="B71" s="74">
        <v>4398</v>
      </c>
      <c r="C71" s="74">
        <v>4320</v>
      </c>
      <c r="D71" s="74">
        <v>4279</v>
      </c>
      <c r="E71" s="80">
        <v>4546</v>
      </c>
      <c r="F71" s="80">
        <v>4354</v>
      </c>
      <c r="G71" s="80">
        <v>3764</v>
      </c>
      <c r="H71" s="23"/>
      <c r="I71" s="79" t="s">
        <v>111</v>
      </c>
      <c r="J71" s="80">
        <v>1108</v>
      </c>
      <c r="K71" s="80">
        <v>2294</v>
      </c>
      <c r="L71" s="80">
        <v>1782</v>
      </c>
    </row>
    <row r="72" spans="1:12" ht="18.95" customHeight="1" x14ac:dyDescent="0.25">
      <c r="A72" s="79" t="s">
        <v>71</v>
      </c>
      <c r="B72" s="74">
        <v>4814</v>
      </c>
      <c r="C72" s="74">
        <v>5090</v>
      </c>
      <c r="D72" s="74">
        <v>5230</v>
      </c>
      <c r="E72" s="80">
        <v>2521</v>
      </c>
      <c r="F72" s="80">
        <v>4156</v>
      </c>
      <c r="G72" s="80">
        <v>3083</v>
      </c>
      <c r="H72" s="23"/>
      <c r="I72" s="79" t="s">
        <v>112</v>
      </c>
      <c r="J72" s="80">
        <v>6205</v>
      </c>
      <c r="K72" s="80">
        <v>5436</v>
      </c>
      <c r="L72" s="80">
        <v>4655</v>
      </c>
    </row>
    <row r="73" spans="1:12" ht="18.95" customHeight="1" x14ac:dyDescent="0.25">
      <c r="A73" s="79" t="s">
        <v>72</v>
      </c>
      <c r="B73" s="74">
        <v>3512</v>
      </c>
      <c r="C73" s="74">
        <v>3394</v>
      </c>
      <c r="D73" s="74">
        <v>3334</v>
      </c>
      <c r="E73" s="80">
        <v>4223</v>
      </c>
      <c r="F73" s="80">
        <v>3586</v>
      </c>
      <c r="G73" s="80">
        <v>2642</v>
      </c>
      <c r="H73" s="23"/>
      <c r="I73" s="79" t="s">
        <v>113</v>
      </c>
      <c r="J73" s="80">
        <v>2611</v>
      </c>
      <c r="K73" s="80">
        <v>1598</v>
      </c>
      <c r="L73" s="80">
        <v>1270</v>
      </c>
    </row>
    <row r="74" spans="1:12" ht="18.95" customHeight="1" x14ac:dyDescent="0.25">
      <c r="A74" s="79" t="s">
        <v>73</v>
      </c>
      <c r="B74" s="74">
        <v>6549</v>
      </c>
      <c r="C74" s="74">
        <v>6415</v>
      </c>
      <c r="D74" s="74">
        <v>6347</v>
      </c>
      <c r="E74" s="80">
        <v>6937</v>
      </c>
      <c r="F74" s="80">
        <v>6516</v>
      </c>
      <c r="G74" s="80">
        <v>4937</v>
      </c>
      <c r="H74" s="23"/>
      <c r="I74" s="79" t="s">
        <v>114</v>
      </c>
      <c r="J74" s="80">
        <v>3542</v>
      </c>
      <c r="K74" s="80">
        <v>4644</v>
      </c>
      <c r="L74" s="80">
        <v>2711</v>
      </c>
    </row>
    <row r="75" spans="1:12" ht="18.95" customHeight="1" x14ac:dyDescent="0.25">
      <c r="A75" s="79" t="s">
        <v>74</v>
      </c>
      <c r="B75" s="74">
        <v>5500</v>
      </c>
      <c r="C75" s="74">
        <v>5302</v>
      </c>
      <c r="D75" s="74">
        <v>5204</v>
      </c>
      <c r="E75" s="80">
        <v>6740</v>
      </c>
      <c r="F75" s="80">
        <v>5637</v>
      </c>
      <c r="G75" s="80">
        <v>4079</v>
      </c>
      <c r="H75" s="23"/>
      <c r="I75" s="79" t="s">
        <v>115</v>
      </c>
      <c r="J75" s="80">
        <v>1334</v>
      </c>
      <c r="K75" s="80">
        <v>1490</v>
      </c>
      <c r="L75" s="80">
        <v>949</v>
      </c>
    </row>
    <row r="76" spans="1:12" ht="18.95" customHeight="1" x14ac:dyDescent="0.25">
      <c r="A76" s="79" t="s">
        <v>75</v>
      </c>
      <c r="B76" s="74">
        <v>14679</v>
      </c>
      <c r="C76" s="74">
        <v>14350</v>
      </c>
      <c r="D76" s="74">
        <v>14183</v>
      </c>
      <c r="E76" s="80">
        <v>15817</v>
      </c>
      <c r="F76" s="80">
        <v>14657</v>
      </c>
      <c r="G76" s="80">
        <v>13193</v>
      </c>
      <c r="H76" s="23"/>
      <c r="I76" s="79" t="s">
        <v>117</v>
      </c>
      <c r="J76" s="80">
        <v>3098</v>
      </c>
      <c r="K76" s="80">
        <v>3571</v>
      </c>
      <c r="L76" s="80">
        <v>1057</v>
      </c>
    </row>
    <row r="77" spans="1:12" ht="18.95" customHeight="1" x14ac:dyDescent="0.25">
      <c r="A77" s="79" t="s">
        <v>169</v>
      </c>
      <c r="B77" s="74">
        <v>9119</v>
      </c>
      <c r="C77" s="74">
        <v>8699</v>
      </c>
      <c r="D77" s="74">
        <v>8493</v>
      </c>
      <c r="E77" s="80">
        <v>12245</v>
      </c>
      <c r="F77" s="80">
        <v>9527</v>
      </c>
      <c r="G77" s="80">
        <v>7211</v>
      </c>
      <c r="H77" s="23"/>
      <c r="I77" s="79"/>
      <c r="J77" s="80"/>
      <c r="K77" s="80"/>
      <c r="L77" s="80"/>
    </row>
    <row r="78" spans="1:12" ht="5.0999999999999996" customHeight="1" x14ac:dyDescent="0.2">
      <c r="A78" s="439"/>
      <c r="B78" s="438"/>
      <c r="C78" s="438"/>
      <c r="D78" s="438"/>
      <c r="E78" s="438"/>
      <c r="F78" s="438"/>
      <c r="G78" s="438"/>
      <c r="I78" s="439"/>
      <c r="J78" s="438"/>
      <c r="K78" s="438"/>
      <c r="L78" s="438"/>
    </row>
    <row r="79" spans="1:12" ht="19.5" customHeight="1" x14ac:dyDescent="0.25">
      <c r="A79" s="264"/>
      <c r="B79" s="264"/>
      <c r="C79" s="264"/>
      <c r="D79" s="264"/>
      <c r="E79" s="264"/>
      <c r="F79" s="264"/>
      <c r="G79" s="152" t="s">
        <v>1</v>
      </c>
      <c r="H79" s="23"/>
      <c r="I79" s="526" t="s">
        <v>594</v>
      </c>
      <c r="J79" s="526"/>
      <c r="K79" s="526"/>
      <c r="L79" s="526"/>
    </row>
    <row r="80" spans="1:12" ht="8.25" customHeight="1" x14ac:dyDescent="0.25">
      <c r="A80" s="264"/>
      <c r="B80" s="264"/>
      <c r="C80" s="264"/>
      <c r="D80" s="264"/>
      <c r="E80" s="264"/>
      <c r="F80" s="264"/>
      <c r="G80" s="264"/>
      <c r="H80" s="23"/>
      <c r="I80" s="68" t="s">
        <v>595</v>
      </c>
      <c r="J80" s="191"/>
      <c r="K80" s="191"/>
      <c r="L80" s="191"/>
    </row>
    <row r="81" spans="8:12" ht="11.1" customHeight="1" x14ac:dyDescent="0.2">
      <c r="H81" s="264"/>
      <c r="I81" s="404"/>
      <c r="J81" s="404"/>
      <c r="K81" s="404"/>
      <c r="L81" s="404"/>
    </row>
    <row r="82" spans="8:12" ht="13.5" customHeight="1" x14ac:dyDescent="0.2">
      <c r="H82" s="264"/>
    </row>
    <row r="83" spans="8:12" ht="15" customHeight="1" x14ac:dyDescent="0.2"/>
  </sheetData>
  <mergeCells count="3">
    <mergeCell ref="A1:L1"/>
    <mergeCell ref="A42:L42"/>
    <mergeCell ref="I79:L79"/>
  </mergeCells>
  <phoneticPr fontId="0" type="noConversion"/>
  <pageMargins left="0.78740157480314965" right="0.78740157480314965" top="0.98425196850393704" bottom="0.98425196850393704" header="0.31496062992125984" footer="0"/>
  <pageSetup paperSize="9" orientation="portrait" r:id="rId1"/>
  <headerFooter alignWithMargins="0"/>
  <rowBreaks count="1" manualBreakCount="1">
    <brk id="4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13</vt:i4>
      </vt:variant>
    </vt:vector>
  </HeadingPairs>
  <TitlesOfParts>
    <vt:vector size="27" baseType="lpstr">
      <vt:lpstr>Poblacion</vt:lpstr>
      <vt:lpstr>3.1 - 3.2 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'3.1 - 3.2 '!Área_de_impresión</vt:lpstr>
      <vt:lpstr>'3.10'!Área_de_impresión</vt:lpstr>
      <vt:lpstr>'3.11'!Área_de_impresión</vt:lpstr>
      <vt:lpstr>'3.12'!Área_de_impresión</vt:lpstr>
      <vt:lpstr>'3.13'!Área_de_impresión</vt:lpstr>
      <vt:lpstr>'3.14'!Área_de_impresión</vt:lpstr>
      <vt:lpstr>'3.3'!Área_de_impresión</vt:lpstr>
      <vt:lpstr>'3.4'!Área_de_impresión</vt:lpstr>
      <vt:lpstr>'3.5'!Área_de_impresión</vt:lpstr>
      <vt:lpstr>'3.6'!Área_de_impresión</vt:lpstr>
      <vt:lpstr>'3.7'!Área_de_impresión</vt:lpstr>
      <vt:lpstr>'3.8'!Área_de_impresión</vt:lpstr>
      <vt:lpstr>'3.9'!Área_de_impresión</vt:lpstr>
    </vt:vector>
  </TitlesOfParts>
  <Company>PUNO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POBLACION 2012</dc:title>
  <dc:subject>Compendio</dc:subject>
  <dc:creator>Sussana Milagros</dc:creator>
  <cp:lastModifiedBy>Usuario</cp:lastModifiedBy>
  <cp:lastPrinted>2023-01-10T06:00:38Z</cp:lastPrinted>
  <dcterms:created xsi:type="dcterms:W3CDTF">2001-02-01T21:16:55Z</dcterms:created>
  <dcterms:modified xsi:type="dcterms:W3CDTF">2025-02-25T15:49:02Z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