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NADOMANI\LIMPIEZA\"/>
    </mc:Choice>
  </mc:AlternateContent>
  <bookViews>
    <workbookView xWindow="0" yWindow="0" windowWidth="21570" windowHeight="7995" tabRatio="542"/>
  </bookViews>
  <sheets>
    <sheet name="ESTRUCTURA DE COSTOS" sheetId="23" r:id="rId1"/>
    <sheet name="PARA LLENAR" sheetId="24" r:id="rId2"/>
  </sheets>
  <definedNames>
    <definedName name="______F">#REF!</definedName>
    <definedName name="____F">#REF!</definedName>
    <definedName name="___F">#REF!</definedName>
    <definedName name="__F">#REF!</definedName>
    <definedName name="_F">#REF!</definedName>
    <definedName name="AF">#REF!</definedName>
    <definedName name="AMERICANA">#REF!</definedName>
    <definedName name="_xlnm.Print_Area" localSheetId="0">'ESTRUCTURA DE COSTOS'!$A$1:$N$36</definedName>
    <definedName name="asdf">#REF!</definedName>
    <definedName name="ASDFADSF">#REF!</definedName>
    <definedName name="BN">#REF!</definedName>
    <definedName name="CTS">#REF!</definedName>
    <definedName name="dias">#REF!</definedName>
    <definedName name="EE">#REF!</definedName>
    <definedName name="ESC">#REF!</definedName>
    <definedName name="ESS">#REF!</definedName>
    <definedName name="FD">#REF!</definedName>
    <definedName name="FSDF">#REF!</definedName>
    <definedName name="G">#REF!</definedName>
    <definedName name="ga">#REF!</definedName>
    <definedName name="ies">#REF!</definedName>
    <definedName name="KO">#REF!</definedName>
    <definedName name="LUIS">#REF!</definedName>
    <definedName name="OKI">#REF!</definedName>
    <definedName name="ORDEN">#REF!</definedName>
    <definedName name="pv">#REF!</definedName>
    <definedName name="S">#REF!</definedName>
    <definedName name="SC">#REF!</definedName>
    <definedName name="SD">#REF!</definedName>
    <definedName name="SSDASFASD">#REF!</definedName>
    <definedName name="SSS">#REF!</definedName>
    <definedName name="ssss">#REF!</definedName>
    <definedName name="SSSSSSS">#REF!</definedName>
    <definedName name="SV">#REF!</definedName>
    <definedName name="ty">#REF!</definedName>
    <definedName name="u">#REF!</definedName>
    <definedName name="V">#REF!</definedName>
    <definedName name="W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N9" i="24" l="1"/>
  <c r="N8" i="24"/>
  <c r="N16" i="24" s="1"/>
  <c r="M10" i="24"/>
  <c r="M9" i="24"/>
  <c r="M11" i="24" s="1"/>
  <c r="L8" i="24"/>
  <c r="L14" i="24" s="1"/>
  <c r="L15" i="24" s="1"/>
  <c r="K21" i="24"/>
  <c r="K16" i="24"/>
  <c r="K14" i="24"/>
  <c r="K15" i="24" s="1"/>
  <c r="K13" i="24"/>
  <c r="K17" i="24" s="1"/>
  <c r="K10" i="24"/>
  <c r="K11" i="24" s="1"/>
  <c r="J21" i="24"/>
  <c r="J16" i="24"/>
  <c r="J14" i="24"/>
  <c r="J15" i="24" s="1"/>
  <c r="J13" i="24"/>
  <c r="J10" i="24"/>
  <c r="J11" i="24" s="1"/>
  <c r="J20" i="24" s="1"/>
  <c r="I8" i="24"/>
  <c r="I16" i="24" s="1"/>
  <c r="H16" i="24"/>
  <c r="H14" i="24"/>
  <c r="H15" i="24" s="1"/>
  <c r="H13" i="24"/>
  <c r="H10" i="24"/>
  <c r="H11" i="24" s="1"/>
  <c r="G16" i="24"/>
  <c r="G14" i="24"/>
  <c r="G15" i="24" s="1"/>
  <c r="G13" i="24"/>
  <c r="G10" i="24"/>
  <c r="G11" i="24" s="1"/>
  <c r="F10" i="24"/>
  <c r="F9" i="24"/>
  <c r="F16" i="24" s="1"/>
  <c r="E10" i="24"/>
  <c r="E9" i="24"/>
  <c r="E16" i="24" s="1"/>
  <c r="L16" i="24" l="1"/>
  <c r="L21" i="24"/>
  <c r="G17" i="24"/>
  <c r="G18" i="24" s="1"/>
  <c r="H17" i="24"/>
  <c r="N21" i="24"/>
  <c r="J17" i="24"/>
  <c r="J18" i="24" s="1"/>
  <c r="J24" i="24" s="1"/>
  <c r="J25" i="24" s="1"/>
  <c r="J26" i="24" s="1"/>
  <c r="J28" i="24" s="1"/>
  <c r="M13" i="24"/>
  <c r="M21" i="24"/>
  <c r="M14" i="24"/>
  <c r="M15" i="24" s="1"/>
  <c r="M16" i="24"/>
  <c r="N10" i="24"/>
  <c r="N11" i="24" s="1"/>
  <c r="N13" i="24"/>
  <c r="N14" i="24"/>
  <c r="N15" i="24" s="1"/>
  <c r="M20" i="24"/>
  <c r="L10" i="24"/>
  <c r="L11" i="24"/>
  <c r="L13" i="24"/>
  <c r="L17" i="24" s="1"/>
  <c r="K18" i="24"/>
  <c r="K20" i="24"/>
  <c r="I10" i="24"/>
  <c r="I11" i="24"/>
  <c r="I13" i="24"/>
  <c r="I14" i="24"/>
  <c r="I15" i="24" s="1"/>
  <c r="H20" i="24"/>
  <c r="H18" i="24"/>
  <c r="G20" i="24"/>
  <c r="F11" i="24"/>
  <c r="F13" i="24"/>
  <c r="F14" i="24"/>
  <c r="F15" i="24" s="1"/>
  <c r="E11" i="24"/>
  <c r="E13" i="24"/>
  <c r="E14" i="24"/>
  <c r="E15" i="24" s="1"/>
  <c r="G24" i="24" l="1"/>
  <c r="H24" i="24"/>
  <c r="H25" i="24" s="1"/>
  <c r="H26" i="24" s="1"/>
  <c r="H28" i="24" s="1"/>
  <c r="M17" i="24"/>
  <c r="M18" i="24" s="1"/>
  <c r="M24" i="24" s="1"/>
  <c r="N17" i="24"/>
  <c r="N20" i="24"/>
  <c r="N18" i="24"/>
  <c r="N24" i="24" s="1"/>
  <c r="M25" i="24"/>
  <c r="M26" i="24" s="1"/>
  <c r="M28" i="24" s="1"/>
  <c r="L20" i="24"/>
  <c r="L18" i="24"/>
  <c r="L24" i="24" s="1"/>
  <c r="K24" i="24"/>
  <c r="I17" i="24"/>
  <c r="I20" i="24"/>
  <c r="I18" i="24"/>
  <c r="I24" i="24" s="1"/>
  <c r="G25" i="24"/>
  <c r="G26" i="24" s="1"/>
  <c r="G28" i="24" s="1"/>
  <c r="F17" i="24"/>
  <c r="F20" i="24"/>
  <c r="F18" i="24"/>
  <c r="F24" i="24" s="1"/>
  <c r="E17" i="24"/>
  <c r="E20" i="24"/>
  <c r="E18" i="24"/>
  <c r="E24" i="24" s="1"/>
  <c r="N25" i="24" l="1"/>
  <c r="N26" i="24" s="1"/>
  <c r="N28" i="24" s="1"/>
  <c r="L25" i="24"/>
  <c r="L26" i="24" s="1"/>
  <c r="L28" i="24" s="1"/>
  <c r="K25" i="24"/>
  <c r="K26" i="24" s="1"/>
  <c r="K28" i="24" s="1"/>
  <c r="I25" i="24"/>
  <c r="I26" i="24" s="1"/>
  <c r="I28" i="24" s="1"/>
  <c r="F25" i="24"/>
  <c r="F26" i="24" s="1"/>
  <c r="F28" i="24" s="1"/>
  <c r="E25" i="24"/>
  <c r="E26" i="24" s="1"/>
  <c r="E28" i="24" s="1"/>
  <c r="N29" i="24" l="1"/>
</calcChain>
</file>

<file path=xl/sharedStrings.xml><?xml version="1.0" encoding="utf-8"?>
<sst xmlns="http://schemas.openxmlformats.org/spreadsheetml/2006/main" count="233" uniqueCount="190">
  <si>
    <t>A. Remuneracion</t>
  </si>
  <si>
    <t>Total Remuneración del Personal</t>
  </si>
  <si>
    <t>B. Beneficio Sociales</t>
  </si>
  <si>
    <t>Vacaciones (1*8.33%)</t>
  </si>
  <si>
    <t>Gratificaciones (1*16.67%)</t>
  </si>
  <si>
    <t>Compensación por tiempo de servicio (1*9.72%)</t>
  </si>
  <si>
    <t>C. Aportes del Contratista</t>
  </si>
  <si>
    <t>Bonificación Extraordinaria por Essalud</t>
  </si>
  <si>
    <t>3,1</t>
  </si>
  <si>
    <t>Total Beneficios Sociales (2+3+3,1+4)</t>
  </si>
  <si>
    <t>ESTRUCTURA DE COSTOS</t>
  </si>
  <si>
    <t>D. Descansero</t>
  </si>
  <si>
    <t>F. Utilidad</t>
  </si>
  <si>
    <t>Remuneración base (básico)</t>
  </si>
  <si>
    <t>TOTAL A PAGAR AL PERSONAL (1+5)</t>
  </si>
  <si>
    <t>EsSalud (1+2)*9.00%)</t>
  </si>
  <si>
    <t>Sobre tasa por días feriados (D.L. N° 713)</t>
  </si>
  <si>
    <t>Cantidad del personal requerido</t>
  </si>
  <si>
    <t xml:space="preserve">(*) Si la remuneración base (básico) es igual a superior al valor de una Remuneración Mínima Vital (RMV) más el 35%, no corresponderá aplicar la sobretasa por trabajo nocturno. </t>
  </si>
  <si>
    <t>=REDONDEAR(((E6+E7)/30/8*2*1.25*26)+((E6+E7)/30/8*2*1.35*26);2)</t>
  </si>
  <si>
    <t>=REDONDEAR(SUMA(E6:E10);2)</t>
  </si>
  <si>
    <t>=REDONDEAR(SUMA(G6:G10);2)</t>
  </si>
  <si>
    <t>=REDONDEAR((E6+E7+E9)*8.33%;2)</t>
  </si>
  <si>
    <t>=REDONDEAR((E6+E7+E9)*16.67%;2)</t>
  </si>
  <si>
    <t>=REDONDEAR(E14*0.09;2)</t>
  </si>
  <si>
    <t>=REDONDEAR(G14*0.09;2)</t>
  </si>
  <si>
    <t>=REDONDEAR((E6+E7+E9)*9.72%;2)</t>
  </si>
  <si>
    <t>=REDONDEAR(SUMA(E13:E16);2)</t>
  </si>
  <si>
    <t>=REDONDEAR(SUMA(G13:G16);2)</t>
  </si>
  <si>
    <t>=REDONDEAR((E11+E17);2)</t>
  </si>
  <si>
    <t>=REDONDEAR((G11+G17);2)</t>
  </si>
  <si>
    <t>=REDONDEAR((E11+E13)*9%;2)</t>
  </si>
  <si>
    <t>=REDONDEAR((G11+G13)*9%;2)</t>
  </si>
  <si>
    <t>=REDONDEAR(SUMA(E18:E23);2)</t>
  </si>
  <si>
    <t>=REDONDEAR(SUMA(G18:G23);2)</t>
  </si>
  <si>
    <t>Sobretasa por trabajo nocturno (D.S. N° 007-2002-TR) (*) (**)</t>
  </si>
  <si>
    <t>Sobre tasa por horas extras (D.S. N° 007-2002-TR) (***)</t>
  </si>
  <si>
    <t>Asignación familiar (Ley N° 25129)  (10% RMV)</t>
  </si>
  <si>
    <t>=REDONDEAR(F14*0.09;2)</t>
  </si>
  <si>
    <t>=REDONDEAR(SUMA(F13:F16);2)</t>
  </si>
  <si>
    <t>=REDONDEAR((F11+F17);2)</t>
  </si>
  <si>
    <t>=REDONDEAR((F11+F13)*9%;2)</t>
  </si>
  <si>
    <t>=REDONDEAR(SUMA(F18:F23);2)</t>
  </si>
  <si>
    <t>PRECIO TOTAL  MENSUAL ( Inc IGV)</t>
  </si>
  <si>
    <t>=REDONDEAR(E24*0.18;2)</t>
  </si>
  <si>
    <t>=REDONDEAR(F24*0.18;2)</t>
  </si>
  <si>
    <t>=REDONDEAR(G24*0.18;2)</t>
  </si>
  <si>
    <t>TOTAL MÁS APORTES Y OTROS CONCEPTOS (Sin IGV) 
POR PUESTO</t>
  </si>
  <si>
    <t>IGV 18%</t>
  </si>
  <si>
    <t>=REDONDEAR((E24+E25);2)</t>
  </si>
  <si>
    <t>=REDONDEAR((F24+F25);2)</t>
  </si>
  <si>
    <t>=REDONDEAR((G24+G25);2)</t>
  </si>
  <si>
    <t>PRECIO MENSUAL POR PUESTO (Inc IGV)</t>
  </si>
  <si>
    <t>=REDONDEAR((E26*E27);2)</t>
  </si>
  <si>
    <t>=REDONDEAR((F26*F27);2)</t>
  </si>
  <si>
    <t>=REDONDEAR((G26*G27);2)</t>
  </si>
  <si>
    <t>PRECIO TOTAL PERIODO INCLUIDO IGV 24 MESES EQUIVALENTES A 731 DÍAS CALENDARIO (S/)
(Se considera para el cálculo 24 meses,  el mes laboral  es igual a 30  días calendario)</t>
  </si>
  <si>
    <t>=REDONDEAR(SUMA(F6:F10);2)</t>
  </si>
  <si>
    <t>=REDONDEAR(H14*0.09;2)</t>
  </si>
  <si>
    <t>=REDONDEAR(I14*0.09;2)</t>
  </si>
  <si>
    <t>=REDONDEAR(J14*0.09;2)</t>
  </si>
  <si>
    <t>=REDONDEAR(K14*0.09;2)</t>
  </si>
  <si>
    <t>=REDONDEAR(SUMA(H6:H10);2)</t>
  </si>
  <si>
    <t>=REDONDEAR(SUMA(I6:I10);2)</t>
  </si>
  <si>
    <t>=REDONDEAR(SUMA(J6:J10);2)</t>
  </si>
  <si>
    <t>=REDONDEAR(SUMA(K6:K10);2)</t>
  </si>
  <si>
    <t>=REDONDEAR(SUMA(H13:H16);2)</t>
  </si>
  <si>
    <t>=REDONDEAR(SUMA(I13:I16);2)</t>
  </si>
  <si>
    <t>=REDONDEAR(SUMA(J13:J16);2)</t>
  </si>
  <si>
    <t>=REDONDEAR(SUMA(K13:K16);2)</t>
  </si>
  <si>
    <t>=REDONDEAR((H11+H17);2)</t>
  </si>
  <si>
    <t>=REDONDEAR((I11+I17);2)</t>
  </si>
  <si>
    <t>=REDONDEAR((J11+J17);2)</t>
  </si>
  <si>
    <t>=REDONDEAR((K11+K17);2)</t>
  </si>
  <si>
    <t>=REDONDEAR((H11+H13)*9%;2)</t>
  </si>
  <si>
    <t>=REDONDEAR((I11+I13)*9%;2)</t>
  </si>
  <si>
    <t>=REDONDEAR((J11+J13)*9%;2)</t>
  </si>
  <si>
    <t>=REDONDEAR((K11+K13)*9%;2)</t>
  </si>
  <si>
    <t>=REDONDEAR(SUMA(J18:J23);2)</t>
  </si>
  <si>
    <t>=REDONDEAR(SUMA(K18:K23);2)</t>
  </si>
  <si>
    <t>=REDONDEAR(J24*0.18;2)</t>
  </si>
  <si>
    <t>=REDONDEAR(K24*0.18;2)</t>
  </si>
  <si>
    <t>=REDONDEAR((J24+J25);2)</t>
  </si>
  <si>
    <t>=REDONDEAR((K24+K25);2)</t>
  </si>
  <si>
    <t>=REDONDEAR((J26*J27);2)</t>
  </si>
  <si>
    <t>=REDONDEAR((K26*K27);2)</t>
  </si>
  <si>
    <t>=REDONDEAR((H26*H27);2)</t>
  </si>
  <si>
    <t>=REDONDEAR((I26*I27);2)</t>
  </si>
  <si>
    <t>=REDONDEAR(SUMA(H18:H23);2)</t>
  </si>
  <si>
    <t>=REDONDEAR(SUMA(I18:I23);2)</t>
  </si>
  <si>
    <t>=REDONDEAR(H24*0.18;2)</t>
  </si>
  <si>
    <t>=REDONDEAR(I24*0.18;2)</t>
  </si>
  <si>
    <t>=REDONDEAR((H24+H25);2)</t>
  </si>
  <si>
    <t>=REDONDEAR((I24+I25);2)</t>
  </si>
  <si>
    <t xml:space="preserve">PUESTOS POR TURNO </t>
  </si>
  <si>
    <t>=REDONDEAR((H6+H7)*8.33%;2)</t>
  </si>
  <si>
    <t>=REDONDEAR((H6+H7)*9.72%;2)</t>
  </si>
  <si>
    <t>=REDONDEAR((H6+H7)*16.67%;2)</t>
  </si>
  <si>
    <t>CONCEPTOS</t>
  </si>
  <si>
    <t>Celdas que se deben completar</t>
  </si>
  <si>
    <t>Leyenda:</t>
  </si>
  <si>
    <t>Celdas que no aplican para el puesto/turno.</t>
  </si>
  <si>
    <t>=REDONDEAR(((E6+E7)/30*1.5*16*2)/12;2)</t>
  </si>
  <si>
    <t>=REDONDEAR(((H6+H7)/30*1*16*2)/12;2)</t>
  </si>
  <si>
    <t>=REDONDEAR(((F6+F7)/30/8*2*1.25*26)+((F6+F7)/30/8*2*1.35*26);2)</t>
  </si>
  <si>
    <t>=REDONDEAR(((F6+F7)/30*1.5*16*2)/12;2)</t>
  </si>
  <si>
    <t>=REDONDEAR((F6+F7+F9)*8.33%;2)</t>
  </si>
  <si>
    <t>=REDONDEAR((F6+F7+F9)*16.67%;2)</t>
  </si>
  <si>
    <t>=REDONDEAR((F6+F7+F9)*9.72%;2)</t>
  </si>
  <si>
    <t>=REDONDEAR(((G6+G7)/30*1*16*2)/12;2)</t>
  </si>
  <si>
    <t>=REDONDEAR((G6+G7)*8.33%;2)</t>
  </si>
  <si>
    <t>=REDONDEAR((G6+G7)*16.67%;2)</t>
  </si>
  <si>
    <t>=REDONDEAR((G6+G7)*9.72%;2)</t>
  </si>
  <si>
    <t>=REDONDEAR((I6*35%)/30/8*8*30;2)</t>
  </si>
  <si>
    <t>=REDONDEAR(((I6+I7+I8)/30*1*16*2)/12;2)</t>
  </si>
  <si>
    <t>=REDONDEAR((I6+I7+I8)*8.33%;2)</t>
  </si>
  <si>
    <t>=REDONDEAR((((J6+J7)/30+J9/26)*1.4597*4.33);2)</t>
  </si>
  <si>
    <t>Operarios de limpieza
(12 horas)
L-D
6:00 horas a 18:00 horas</t>
  </si>
  <si>
    <t xml:space="preserve">Operarios de limpieza
(12 horas)
L-D
18:00 horas a 6:00 horas
</t>
  </si>
  <si>
    <t xml:space="preserve">Operarios de limpieza
(8 horas)
L-S
22:00 horas a 6:00 horas
</t>
  </si>
  <si>
    <t xml:space="preserve">Operarios de limpieza
(8 horas)
L-S
14:00 horas a 22:00 horas
</t>
  </si>
  <si>
    <t xml:space="preserve">Operarios de limpieza
(8 horas)
L-S
6:00 horas a 14:00 horas
</t>
  </si>
  <si>
    <t>Supervisor Diurno
(12 horas)
L-S
6:00 horas a 18:00 horas</t>
  </si>
  <si>
    <t>Jefe de Grupo
(12 horas)
L-S
6:00 horas a 18:00 horas</t>
  </si>
  <si>
    <r>
      <t xml:space="preserve">E. Gastos Administrativos y operativos 
</t>
    </r>
    <r>
      <rPr>
        <sz val="8"/>
        <color theme="1"/>
        <rFont val="Arial"/>
        <family val="2"/>
      </rPr>
      <t>( Debe incluir el costeo del Coordinador, equipamiento, materiales, implementos y herramientas, elementos de protección personal, uniformes, seguros y otros que deba proveer el contratista para la prestación del servicio)</t>
    </r>
  </si>
  <si>
    <r>
      <t xml:space="preserve">(***) La fórmula de la </t>
    </r>
    <r>
      <rPr>
        <b/>
        <sz val="9"/>
        <rFont val="Arial"/>
        <family val="2"/>
      </rPr>
      <t>Sobre tasa por horas extras para el Personal Nocturno</t>
    </r>
    <r>
      <rPr>
        <sz val="9"/>
        <rFont val="Arial"/>
        <family val="2"/>
      </rPr>
      <t xml:space="preserve"> solo aplica si la remuneración base (básico) es igual a una RMV. Si la remuneración base (básico) es mayor a una RMV pero menor a una RMV más el 35%, se debe aplicar la siguiente fórmula:
 - Operarios de limpieza (12 horas)(L-D)(7:00 HORAS a 7:00 HORAS)</t>
    </r>
    <r>
      <rPr>
        <b/>
        <sz val="9"/>
        <rFont val="Arial"/>
        <family val="2"/>
      </rPr>
      <t>=((K6+K7+(1025*1.35-K6))/30/8*2*1.25*26)+((K6+K7+(1025*1.35-K6))/30/8*1*1.35*26)+((K6+K7)/30/8*1*1.35*26)</t>
    </r>
  </si>
  <si>
    <t>=REDONDEAR((I6+I7+I8)*16.67%;2)</t>
  </si>
  <si>
    <t>=REDONDEAR((I6+I7+I8)*9.72%;2)</t>
  </si>
  <si>
    <t xml:space="preserve">Operarios de limpieza
(8 horas)
L-D
6:00 horas a 14:00 horas
</t>
  </si>
  <si>
    <t xml:space="preserve">Operarios de limpieza
(8 horas)
L-D
14:00 horas a 22:00 horas
</t>
  </si>
  <si>
    <t xml:space="preserve">Operarios de limpieza
(8 horas)
L-D
22:00 horas a 6:00 horas
</t>
  </si>
  <si>
    <t>=REDONDEAR(((K6+K7)/30*1*16*2)/12;2)</t>
  </si>
  <si>
    <t>=REDONDEAR((K6+K7)*8.33%;2)</t>
  </si>
  <si>
    <t>=REDONDEAR((K6+K7)*16.67%;2)</t>
  </si>
  <si>
    <t>=REDONDEAR((K6+K7)*9.72%;2)</t>
  </si>
  <si>
    <t>=REDONDEAR((((K6+K7)/30+K9/26)*1.4597*4.33);2)</t>
  </si>
  <si>
    <t>=REDONDEAR((L6*35%)/30/8*8*30;2)</t>
  </si>
  <si>
    <t>=REDONDEAR(((L6+L7+L8)/30*1*16*2)/12;2)</t>
  </si>
  <si>
    <t>=REDONDEAR(SUMA(L6:L10);2)</t>
  </si>
  <si>
    <t>=REDONDEAR((L6+L7+L8)*8.33%;2)</t>
  </si>
  <si>
    <t>=REDONDEAR((L6+L7+L8)*16.67%;2)</t>
  </si>
  <si>
    <t>=REDONDEAR(L14*0.09;2)</t>
  </si>
  <si>
    <t>=REDONDEAR((L6+L7+L8)*9.72%;2)</t>
  </si>
  <si>
    <t>=REDONDEAR(SUMA(L13:L16);2)</t>
  </si>
  <si>
    <t>=REDONDEAR((L11+L17);2)</t>
  </si>
  <si>
    <t>=REDONDEAR((L11+L13)*9%;2)</t>
  </si>
  <si>
    <t>=REDONDEAR((((L6+L7+L8)/30+L9/26)*1.4597*4.33);2)</t>
  </si>
  <si>
    <t>=REDONDEAR(((J6+J7)/30*1*16*2)/12;2)</t>
  </si>
  <si>
    <t>=REDONDEAR((J6+J7)*8.33%;2)</t>
  </si>
  <si>
    <t>=REDONDEAR((J6+J7)*16.67%;2)</t>
  </si>
  <si>
    <t>=REDONDEAR((J6+J7)*9.72%;2)</t>
  </si>
  <si>
    <t>=REDONDEAR(((M6+M7)/30/8*2*1.25*26)+((M6+M7)/30/8*2*1.35*26);2)</t>
  </si>
  <si>
    <t>=REDONDEAR(((M6+M7)/30*1.5*16*2)/12;2)</t>
  </si>
  <si>
    <t>=REDONDEAR(SUMA(M6:M10);2)</t>
  </si>
  <si>
    <t>=REDONDEAR((M6+M7+M9)*8.33%;2)</t>
  </si>
  <si>
    <t>=REDONDEAR((M6+M7+M9)*16.67%;2)</t>
  </si>
  <si>
    <t>=REDONDEAR(M14*0.09;2)</t>
  </si>
  <si>
    <t>=REDONDEAR((M6+M7+M9)*9.72%;2)</t>
  </si>
  <si>
    <t>=REDONDEAR(SUMA(M13:M16);2)</t>
  </si>
  <si>
    <t>=REDONDEAR((M11+M17);2)</t>
  </si>
  <si>
    <t>=REDONDEAR((M11+M13)*9%;2)</t>
  </si>
  <si>
    <t>=REDONDEAR((((M6+M7)/30+M9/26)*1.4597*4.33);2)</t>
  </si>
  <si>
    <t>=REDONDEAR((((N6+N7+N8)/30+N9/26)*1.4597*4.33);2)</t>
  </si>
  <si>
    <t>=REDONDEAR((N11+N13)*9%;2)</t>
  </si>
  <si>
    <t>=REDONDEAR((N11+N17);2)</t>
  </si>
  <si>
    <t>=REDONDEAR(SUMA(N13:N16);2)</t>
  </si>
  <si>
    <t>=REDONDEAR((N6+N7+N8+N9)*9.72%;2)</t>
  </si>
  <si>
    <t>=REDONDEAR(N14*0.09;2)</t>
  </si>
  <si>
    <t>=REDONDEAR((N6+N7+N8+N9)*16.67%;2)</t>
  </si>
  <si>
    <t>=REDONDEAR((N6+N7+N8+N9)*8.33%;2)</t>
  </si>
  <si>
    <t>=REDONDEAR(SUMA(N6:N10);2)</t>
  </si>
  <si>
    <t>=REDONDEAR(((N6+N7+N8)/30*1.5*16*2)/12;2)</t>
  </si>
  <si>
    <t>=REDONDEAR(((N6+N7+(N6*0.35))/30/8*2*1.25*26)+((N6+N7+(N6*0.35))/30/8*2*1.35*26);2)</t>
  </si>
  <si>
    <t>=REDONDEAR((N6*35%)/30/8*5*30;2)</t>
  </si>
  <si>
    <t>=REDONDEAR(SUMA(N18:N23);2)</t>
  </si>
  <si>
    <t>=REDONDEAR(N24*0.18;2)</t>
  </si>
  <si>
    <t>=REDONDEAR((N24+N25);2)</t>
  </si>
  <si>
    <t>=REDONDEAR((N26*N27);2)</t>
  </si>
  <si>
    <t>=REDONDEAR(((E28+F28+G28+H28+I28+J28+K28+L28+M28+N28)*36);2)</t>
  </si>
  <si>
    <t>=REDONDEAR(SUMA(M18:M23);2)</t>
  </si>
  <si>
    <t>=REDONDEAR(M24*0.18;2)</t>
  </si>
  <si>
    <t>=REDONDEAR((M24+M25);2)</t>
  </si>
  <si>
    <t>=REDONDEAR((M26*M27);2)</t>
  </si>
  <si>
    <t>=REDONDEAR(SUMA(L18:L23);2)</t>
  </si>
  <si>
    <t>=REDONDEAR(L24*0.18;2)</t>
  </si>
  <si>
    <t>=REDONDEAR((L24+L25);2)</t>
  </si>
  <si>
    <t>=REDONDEAR((L26*L27);2)</t>
  </si>
  <si>
    <r>
      <t>(**) La fórmula de la</t>
    </r>
    <r>
      <rPr>
        <b/>
        <sz val="9"/>
        <rFont val="Arial"/>
        <family val="2"/>
      </rPr>
      <t xml:space="preserve"> Sobretasa por trabajo nocturno para el Personal Nocturno</t>
    </r>
    <r>
      <rPr>
        <sz val="9"/>
        <rFont val="Arial"/>
        <family val="2"/>
      </rPr>
      <t xml:space="preserve"> solo aplica si la remuneración base (básico) es igual a una RMV. Si la remuneración base (básico) es mayor a una RMV pero menor a una RMV más el 35%, corresponde abonar el diferencial. Para ello, se debe aplicar la siguiente fórmula:  
     - Para el operario de limpieza (8 horas) (L-S) (22:00 HORAS a 6:00 HORAS) =</t>
    </r>
    <r>
      <rPr>
        <b/>
        <sz val="9"/>
        <rFont val="Arial"/>
        <family val="2"/>
      </rPr>
      <t xml:space="preserve">SI(1130*1.35&gt;I6;1025*1.35-I6;0)/30/8*8*30
     - Para el operario de limpieza (8 horas) (L-D) (22:00 HORAS a 6:00 HORAS) =SI(1130*1.35&gt;L6;1025*1.35-L6;0)/30/8*8*30
    </t>
    </r>
    <r>
      <rPr>
        <sz val="9"/>
        <rFont val="Arial"/>
        <family val="2"/>
      </rPr>
      <t xml:space="preserve"> - Para el operario de limpieza (12 horas) (L-D) (07:00 HORAS a 7:00 HORAS) </t>
    </r>
    <r>
      <rPr>
        <b/>
        <sz val="9"/>
        <rFont val="Arial"/>
        <family val="2"/>
      </rPr>
      <t xml:space="preserve">=SI(1130*1.35&gt;N6;1130*1.35-N6;0)/30/8*5*30
</t>
    </r>
  </si>
  <si>
    <r>
      <t xml:space="preserve">(***) La fórmula de la </t>
    </r>
    <r>
      <rPr>
        <b/>
        <sz val="9"/>
        <rFont val="Arial"/>
        <family val="2"/>
      </rPr>
      <t>Sobre tasa por horas extras para el Personal Nocturno</t>
    </r>
    <r>
      <rPr>
        <sz val="9"/>
        <rFont val="Arial"/>
        <family val="2"/>
      </rPr>
      <t xml:space="preserve"> solo aplica si la remuneración base (básico) es igual a una RMV. Si la remuneración base (básico) es mayor a una RMV pero menor a una RMV más el 35%, se debe aplicar la siguiente fórmula:
 - Operarios de limpieza (12 horas)(L-D)(18:00 HORAS a 6:00 HORAS)</t>
    </r>
    <r>
      <rPr>
        <b/>
        <sz val="9"/>
        <rFont val="Arial"/>
        <family val="2"/>
      </rPr>
      <t>=((N6+N7+(1130*1.35-N6))/30/8*2*1.25*26)+((N6+N7+(1130*1.35-N6))/30/8*1*1.35*26)+((N6+N7)/30/8*1*1.35*26)</t>
    </r>
  </si>
  <si>
    <r>
      <t>(**) La fórmula de la</t>
    </r>
    <r>
      <rPr>
        <b/>
        <sz val="9"/>
        <rFont val="Arial"/>
        <family val="2"/>
      </rPr>
      <t xml:space="preserve"> Sobretasa por trabajo nocturno para el Personal Nocturno</t>
    </r>
    <r>
      <rPr>
        <sz val="9"/>
        <rFont val="Arial"/>
        <family val="2"/>
      </rPr>
      <t xml:space="preserve"> solo aplica si la remuneración base (básico) es igual a una RMV. Si la remuneración base (básico) es mayor a una RMV pero menor a una RMV más el 35%, corresponde abonar el diferencial. Para ello, se debe aplicar la siguiente fórmula:  
     - Para el operario de limpieza (8 horas) (L-S) (22:00 HORAS a 6:00 HORAS) =</t>
    </r>
    <r>
      <rPr>
        <b/>
        <sz val="9"/>
        <rFont val="Arial"/>
        <family val="2"/>
      </rPr>
      <t xml:space="preserve">SI(1130*1.35&gt;I6;1130*1.35-I6;0)/30/8*8*30
     - </t>
    </r>
    <r>
      <rPr>
        <sz val="9"/>
        <rFont val="Arial"/>
        <family val="2"/>
      </rPr>
      <t>Para el operario de limpieza (8 horas) (L-D) (22:00 HORAS a 6:00 HORAS) =</t>
    </r>
    <r>
      <rPr>
        <b/>
        <sz val="9"/>
        <rFont val="Arial"/>
        <family val="2"/>
      </rPr>
      <t xml:space="preserve">SI(1130*1.35&gt;L6;1130*1.35-L6;0)/30/8*8*30
    </t>
    </r>
    <r>
      <rPr>
        <sz val="9"/>
        <rFont val="Arial"/>
        <family val="2"/>
      </rPr>
      <t xml:space="preserve"> - Para el operario de limpieza (12 horas) (L-D) (18:00 HORAS a 6:00 HORAS) </t>
    </r>
    <r>
      <rPr>
        <b/>
        <sz val="9"/>
        <rFont val="Arial"/>
        <family val="2"/>
      </rPr>
      <t xml:space="preserve">=SI(1130*1.35&gt;N6;1130*1.35-N6;0)/30/8*5*30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</si>
</sst>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_ &quot;S/.&quot;\ * #,##0.00_ ;_ &quot;S/.&quot;\ * \-#,##0.00_ ;_ &quot;S/.&quot;\ * &quot;-&quot;??_ ;_ @_ "/>
    <numFmt numFmtId="167" formatCode="0.000%"/>
    <numFmt numFmtId="168" formatCode="_([$€-2]\ * #,##0.00_);_([$€-2]\ * \(#,##0.00\);_([$€-2]\ * &quot;-&quot;??_)"/>
    <numFmt numFmtId="169" formatCode="_-* #,##0.00\ _P_t_s_-;\-* #,##0.00\ _P_t_s_-;_-* &quot;-&quot;??\ _P_t_s_-;_-@_-"/>
    <numFmt numFmtId="170" formatCode="_(* #,##0.00_);_(* \(#,##0.00\);_(* &quot;-&quot;??_);_(@_)"/>
  </numFmts>
  <fonts count="15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System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6" tint="0.79998168889431442"/>
        <bgColor indexed="64"/>
      </patternFill>
    </fill>
    <fill>
      <patternFill patternType="lightUp"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74">
    <xf numFmtId="39" fontId="0" fillId="0" borderId="0"/>
    <xf numFmtId="0" fontId="2" fillId="0" borderId="0"/>
    <xf numFmtId="39" fontId="3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3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3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8">
    <xf numFmtId="39" fontId="0" fillId="0" borderId="0" xfId="0"/>
    <xf numFmtId="0" fontId="6" fillId="2" borderId="0" xfId="1" applyFont="1" applyFill="1" applyAlignment="1">
      <alignment vertical="center"/>
    </xf>
    <xf numFmtId="1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6" fillId="2" borderId="5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1" fontId="12" fillId="2" borderId="6" xfId="1" applyNumberFormat="1" applyFont="1" applyFill="1" applyBorder="1" applyAlignment="1">
      <alignment horizontal="center" vertical="center"/>
    </xf>
    <xf numFmtId="165" fontId="12" fillId="2" borderId="5" xfId="3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vertical="center"/>
    </xf>
    <xf numFmtId="0" fontId="12" fillId="2" borderId="9" xfId="1" applyFont="1" applyFill="1" applyBorder="1" applyAlignment="1">
      <alignment vertical="center"/>
    </xf>
    <xf numFmtId="1" fontId="12" fillId="2" borderId="2" xfId="3" applyNumberFormat="1" applyFont="1" applyFill="1" applyBorder="1" applyAlignment="1">
      <alignment horizontal="center" vertical="center"/>
    </xf>
    <xf numFmtId="43" fontId="12" fillId="5" borderId="5" xfId="173" applyFont="1" applyFill="1" applyBorder="1" applyAlignment="1">
      <alignment vertical="center"/>
    </xf>
    <xf numFmtId="4" fontId="12" fillId="2" borderId="5" xfId="3" quotePrefix="1" applyNumberFormat="1" applyFont="1" applyFill="1" applyBorder="1" applyAlignment="1">
      <alignment horizontal="center" vertical="center" wrapText="1"/>
    </xf>
    <xf numFmtId="4" fontId="12" fillId="2" borderId="5" xfId="4" quotePrefix="1" applyNumberFormat="1" applyFont="1" applyFill="1" applyBorder="1" applyAlignment="1">
      <alignment horizontal="center" vertical="center" wrapText="1"/>
    </xf>
    <xf numFmtId="4" fontId="12" fillId="0" borderId="5" xfId="4" quotePrefix="1" applyNumberFormat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vertical="center"/>
    </xf>
    <xf numFmtId="0" fontId="12" fillId="2" borderId="20" xfId="1" applyFont="1" applyFill="1" applyBorder="1" applyAlignment="1">
      <alignment vertical="center"/>
    </xf>
    <xf numFmtId="1" fontId="12" fillId="2" borderId="3" xfId="3" applyNumberFormat="1" applyFont="1" applyFill="1" applyBorder="1" applyAlignment="1">
      <alignment horizontal="center" vertical="center"/>
    </xf>
    <xf numFmtId="4" fontId="12" fillId="2" borderId="5" xfId="1" quotePrefix="1" applyNumberFormat="1" applyFont="1" applyFill="1" applyBorder="1" applyAlignment="1">
      <alignment horizontal="center" vertical="center"/>
    </xf>
    <xf numFmtId="1" fontId="11" fillId="4" borderId="5" xfId="3" applyNumberFormat="1" applyFont="1" applyFill="1" applyBorder="1" applyAlignment="1">
      <alignment horizontal="center" vertical="center"/>
    </xf>
    <xf numFmtId="4" fontId="11" fillId="4" borderId="5" xfId="4" quotePrefix="1" applyNumberFormat="1" applyFont="1" applyFill="1" applyBorder="1" applyAlignment="1">
      <alignment horizontal="center" vertical="center" wrapText="1"/>
    </xf>
    <xf numFmtId="1" fontId="11" fillId="2" borderId="1" xfId="3" applyNumberFormat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vertical="center"/>
    </xf>
    <xf numFmtId="1" fontId="11" fillId="2" borderId="2" xfId="5" applyNumberFormat="1" applyFont="1" applyFill="1" applyBorder="1" applyAlignment="1">
      <alignment horizontal="center" vertical="center"/>
    </xf>
    <xf numFmtId="4" fontId="12" fillId="0" borderId="5" xfId="3" quotePrefix="1" applyNumberFormat="1" applyFont="1" applyFill="1" applyBorder="1" applyAlignment="1">
      <alignment horizontal="center" vertical="center" wrapText="1"/>
    </xf>
    <xf numFmtId="1" fontId="11" fillId="2" borderId="3" xfId="5" applyNumberFormat="1" applyFont="1" applyFill="1" applyBorder="1" applyAlignment="1">
      <alignment horizontal="center" vertical="center"/>
    </xf>
    <xf numFmtId="1" fontId="11" fillId="4" borderId="5" xfId="1" applyNumberFormat="1" applyFont="1" applyFill="1" applyBorder="1" applyAlignment="1">
      <alignment horizontal="center" vertical="center"/>
    </xf>
    <xf numFmtId="4" fontId="11" fillId="4" borderId="5" xfId="1" quotePrefix="1" applyNumberFormat="1" applyFont="1" applyFill="1" applyBorder="1" applyAlignment="1">
      <alignment horizontal="center" vertical="center" wrapText="1"/>
    </xf>
    <xf numFmtId="1" fontId="11" fillId="2" borderId="6" xfId="1" applyNumberFormat="1" applyFont="1" applyFill="1" applyBorder="1" applyAlignment="1">
      <alignment horizontal="center" vertical="center"/>
    </xf>
    <xf numFmtId="1" fontId="11" fillId="0" borderId="2" xfId="3" applyNumberFormat="1" applyFont="1" applyFill="1" applyBorder="1" applyAlignment="1">
      <alignment horizontal="center" vertical="center"/>
    </xf>
    <xf numFmtId="1" fontId="11" fillId="2" borderId="7" xfId="5" applyNumberFormat="1" applyFont="1" applyFill="1" applyBorder="1" applyAlignment="1">
      <alignment horizontal="center" vertical="center"/>
    </xf>
    <xf numFmtId="1" fontId="11" fillId="4" borderId="5" xfId="5" applyNumberFormat="1" applyFont="1" applyFill="1" applyBorder="1" applyAlignment="1">
      <alignment horizontal="center" vertical="center"/>
    </xf>
    <xf numFmtId="1" fontId="11" fillId="0" borderId="4" xfId="3" applyNumberFormat="1" applyFont="1" applyFill="1" applyBorder="1" applyAlignment="1">
      <alignment horizontal="center" vertical="center"/>
    </xf>
    <xf numFmtId="1" fontId="11" fillId="0" borderId="4" xfId="5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vertical="center"/>
    </xf>
    <xf numFmtId="4" fontId="12" fillId="3" borderId="5" xfId="4" applyNumberFormat="1" applyFont="1" applyFill="1" applyBorder="1" applyAlignment="1" applyProtection="1">
      <alignment horizontal="center" vertical="center" wrapText="1"/>
      <protection locked="0"/>
    </xf>
    <xf numFmtId="4" fontId="12" fillId="3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3" quotePrefix="1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 wrapText="1"/>
    </xf>
    <xf numFmtId="0" fontId="6" fillId="7" borderId="5" xfId="1" applyFont="1" applyFill="1" applyBorder="1" applyAlignment="1">
      <alignment vertical="center"/>
    </xf>
    <xf numFmtId="0" fontId="8" fillId="2" borderId="0" xfId="1" applyFont="1" applyFill="1" applyAlignment="1">
      <alignment horizontal="left" vertical="center" wrapText="1"/>
    </xf>
    <xf numFmtId="4" fontId="11" fillId="4" borderId="5" xfId="3" quotePrefix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165" fontId="14" fillId="2" borderId="5" xfId="3" applyFont="1" applyFill="1" applyBorder="1" applyAlignment="1">
      <alignment horizontal="center" vertical="center"/>
    </xf>
    <xf numFmtId="4" fontId="14" fillId="3" borderId="5" xfId="4" applyNumberFormat="1" applyFont="1" applyFill="1" applyBorder="1" applyAlignment="1" applyProtection="1">
      <alignment horizontal="center" vertical="center" wrapText="1"/>
      <protection locked="0"/>
    </xf>
    <xf numFmtId="43" fontId="14" fillId="5" borderId="5" xfId="173" applyFont="1" applyFill="1" applyBorder="1" applyAlignment="1">
      <alignment vertical="center"/>
    </xf>
    <xf numFmtId="4" fontId="6" fillId="2" borderId="5" xfId="4" quotePrefix="1" applyNumberFormat="1" applyFont="1" applyFill="1" applyBorder="1" applyAlignment="1">
      <alignment horizontal="center" vertical="center" wrapText="1"/>
    </xf>
    <xf numFmtId="4" fontId="6" fillId="2" borderId="5" xfId="1" quotePrefix="1" applyNumberFormat="1" applyFont="1" applyFill="1" applyBorder="1" applyAlignment="1">
      <alignment horizontal="center" vertical="center"/>
    </xf>
    <xf numFmtId="4" fontId="7" fillId="4" borderId="5" xfId="4" quotePrefix="1" applyNumberFormat="1" applyFont="1" applyFill="1" applyBorder="1" applyAlignment="1">
      <alignment horizontal="center" vertical="center" wrapText="1"/>
    </xf>
    <xf numFmtId="4" fontId="6" fillId="2" borderId="5" xfId="3" quotePrefix="1" applyNumberFormat="1" applyFont="1" applyFill="1" applyBorder="1" applyAlignment="1">
      <alignment horizontal="center" vertical="center" wrapText="1"/>
    </xf>
    <xf numFmtId="4" fontId="7" fillId="4" borderId="5" xfId="1" quotePrefix="1" applyNumberFormat="1" applyFont="1" applyFill="1" applyBorder="1" applyAlignment="1">
      <alignment horizontal="center" vertical="center" wrapText="1"/>
    </xf>
    <xf numFmtId="4" fontId="6" fillId="0" borderId="5" xfId="3" quotePrefix="1" applyNumberFormat="1" applyFont="1" applyFill="1" applyBorder="1" applyAlignment="1">
      <alignment horizontal="center" vertical="center" wrapText="1"/>
    </xf>
    <xf numFmtId="43" fontId="6" fillId="5" borderId="5" xfId="173" applyFont="1" applyFill="1" applyBorder="1" applyAlignment="1">
      <alignment vertical="center"/>
    </xf>
    <xf numFmtId="4" fontId="6" fillId="3" borderId="5" xfId="3" applyNumberFormat="1" applyFont="1" applyFill="1" applyBorder="1" applyAlignment="1" applyProtection="1">
      <alignment horizontal="center" vertical="center" wrapText="1"/>
      <protection locked="0"/>
    </xf>
    <xf numFmtId="4" fontId="7" fillId="4" borderId="5" xfId="3" quotePrefix="1" applyNumberFormat="1" applyFont="1" applyFill="1" applyBorder="1" applyAlignment="1">
      <alignment horizontal="center" vertical="center" wrapText="1"/>
    </xf>
    <xf numFmtId="0" fontId="7" fillId="3" borderId="5" xfId="3" quotePrefix="1" applyNumberFormat="1" applyFont="1" applyFill="1" applyBorder="1" applyAlignment="1">
      <alignment horizontal="center" vertical="center" wrapText="1"/>
    </xf>
    <xf numFmtId="4" fontId="6" fillId="0" borderId="5" xfId="4" quotePrefix="1" applyNumberFormat="1" applyFont="1" applyFill="1" applyBorder="1" applyAlignment="1">
      <alignment horizontal="center" vertical="center" wrapText="1"/>
    </xf>
    <xf numFmtId="0" fontId="7" fillId="3" borderId="5" xfId="2" applyNumberFormat="1" applyFont="1" applyFill="1" applyBorder="1" applyAlignment="1">
      <alignment horizontal="center" vertical="center" wrapText="1"/>
    </xf>
    <xf numFmtId="4" fontId="11" fillId="4" borderId="5" xfId="3" quotePrefix="1" applyNumberFormat="1" applyFont="1" applyFill="1" applyBorder="1" applyAlignment="1">
      <alignment horizontal="center" vertical="center" wrapText="1"/>
    </xf>
    <xf numFmtId="4" fontId="11" fillId="4" borderId="5" xfId="3" quotePrefix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165" fontId="6" fillId="2" borderId="5" xfId="3" applyFont="1" applyFill="1" applyBorder="1" applyAlignment="1">
      <alignment horizontal="center" vertical="center"/>
    </xf>
    <xf numFmtId="4" fontId="6" fillId="3" borderId="5" xfId="4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1" fillId="6" borderId="10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11" fillId="6" borderId="11" xfId="1" applyFont="1" applyFill="1" applyBorder="1" applyAlignment="1">
      <alignment horizontal="center" vertical="center" wrapText="1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5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0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11" fillId="6" borderId="11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vertical="center"/>
    </xf>
    <xf numFmtId="0" fontId="11" fillId="4" borderId="5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11" fillId="4" borderId="16" xfId="1" applyFont="1" applyFill="1" applyBorder="1" applyAlignment="1">
      <alignment horizontal="left" vertical="center"/>
    </xf>
    <xf numFmtId="0" fontId="11" fillId="4" borderId="18" xfId="1" applyFont="1" applyFill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11" fillId="4" borderId="16" xfId="1" applyFont="1" applyFill="1" applyBorder="1" applyAlignment="1">
      <alignment horizontal="left" vertical="center" wrapText="1"/>
    </xf>
    <xf numFmtId="0" fontId="11" fillId="4" borderId="17" xfId="1" applyFont="1" applyFill="1" applyBorder="1" applyAlignment="1">
      <alignment horizontal="left" vertical="center"/>
    </xf>
    <xf numFmtId="4" fontId="11" fillId="4" borderId="5" xfId="3" quotePrefix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11" fillId="2" borderId="7" xfId="1" applyFont="1" applyFill="1" applyBorder="1" applyAlignment="1">
      <alignment vertical="center"/>
    </xf>
    <xf numFmtId="0" fontId="11" fillId="4" borderId="5" xfId="1" applyFont="1" applyFill="1" applyBorder="1" applyAlignment="1">
      <alignment vertical="center" wrapText="1"/>
    </xf>
    <xf numFmtId="0" fontId="11" fillId="0" borderId="16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</cellXfs>
  <cellStyles count="174">
    <cellStyle name="1" xfId="6"/>
    <cellStyle name="Euro" xfId="7"/>
    <cellStyle name="Euro 2" xfId="8"/>
    <cellStyle name="Millares" xfId="173" builtinId="3"/>
    <cellStyle name="Millares 10" xfId="9"/>
    <cellStyle name="Millares 10 2" xfId="10"/>
    <cellStyle name="Millares 10 3" xfId="11"/>
    <cellStyle name="Millares 10 4" xfId="12"/>
    <cellStyle name="Millares 11" xfId="13"/>
    <cellStyle name="Millares 11 2" xfId="14"/>
    <cellStyle name="Millares 12" xfId="15"/>
    <cellStyle name="Millares 12 2" xfId="16"/>
    <cellStyle name="Millares 12 3" xfId="17"/>
    <cellStyle name="Millares 13" xfId="18"/>
    <cellStyle name="Millares 13 2" xfId="19"/>
    <cellStyle name="Millares 13 3" xfId="20"/>
    <cellStyle name="Millares 13 4" xfId="21"/>
    <cellStyle name="Millares 14" xfId="22"/>
    <cellStyle name="Millares 14 2" xfId="23"/>
    <cellStyle name="Millares 15" xfId="24"/>
    <cellStyle name="Millares 15 2" xfId="25"/>
    <cellStyle name="Millares 16" xfId="26"/>
    <cellStyle name="Millares 16 2" xfId="27"/>
    <cellStyle name="Millares 17" xfId="28"/>
    <cellStyle name="Millares 17 2" xfId="29"/>
    <cellStyle name="Millares 18" xfId="30"/>
    <cellStyle name="Millares 18 2" xfId="31"/>
    <cellStyle name="Millares 19" xfId="32"/>
    <cellStyle name="Millares 2" xfId="33"/>
    <cellStyle name="Millares 2 2" xfId="34"/>
    <cellStyle name="Millares 2 3" xfId="35"/>
    <cellStyle name="Millares 20" xfId="36"/>
    <cellStyle name="Millares 21" xfId="37"/>
    <cellStyle name="Millares 21 2" xfId="38"/>
    <cellStyle name="Millares 21 2 2" xfId="39"/>
    <cellStyle name="Millares 22" xfId="40"/>
    <cellStyle name="Millares 23" xfId="41"/>
    <cellStyle name="Millares 24" xfId="42"/>
    <cellStyle name="Millares 25" xfId="43"/>
    <cellStyle name="Millares 3" xfId="44"/>
    <cellStyle name="Millares 3 2" xfId="45"/>
    <cellStyle name="Millares 3 3" xfId="46"/>
    <cellStyle name="Millares 4" xfId="47"/>
    <cellStyle name="Millares 5" xfId="48"/>
    <cellStyle name="Millares 5 2" xfId="49"/>
    <cellStyle name="Millares 6" xfId="50"/>
    <cellStyle name="Millares 7" xfId="51"/>
    <cellStyle name="Millares 8" xfId="52"/>
    <cellStyle name="Millares 8 2" xfId="53"/>
    <cellStyle name="Millares 9" xfId="54"/>
    <cellStyle name="Millares 9 2" xfId="55"/>
    <cellStyle name="Millares 9 2 2" xfId="56"/>
    <cellStyle name="Millares 9 3" xfId="57"/>
    <cellStyle name="Millares 9 4" xfId="58"/>
    <cellStyle name="Millares_COSTOS jcp OCT 2005 4" xfId="3"/>
    <cellStyle name="Millares_COSTOS jcp OCT 2005 5 2" xfId="4"/>
    <cellStyle name="Moneda 2" xfId="59"/>
    <cellStyle name="Moneda 3" xfId="60"/>
    <cellStyle name="Moneda 3 2" xfId="61"/>
    <cellStyle name="Normal" xfId="0" builtinId="0"/>
    <cellStyle name="Normal 10" xfId="62"/>
    <cellStyle name="Normal 10 2" xfId="63"/>
    <cellStyle name="Normal 11" xfId="64"/>
    <cellStyle name="Normal 11 2" xfId="65"/>
    <cellStyle name="Normal 11 3" xfId="66"/>
    <cellStyle name="Normal 11 4" xfId="67"/>
    <cellStyle name="Normal 12" xfId="68"/>
    <cellStyle name="Normal 12 2" xfId="69"/>
    <cellStyle name="Normal 13" xfId="70"/>
    <cellStyle name="Normal 13 2" xfId="71"/>
    <cellStyle name="Normal 13 3" xfId="72"/>
    <cellStyle name="Normal 14" xfId="73"/>
    <cellStyle name="Normal 14 2" xfId="74"/>
    <cellStyle name="Normal 15" xfId="75"/>
    <cellStyle name="Normal 15 2" xfId="76"/>
    <cellStyle name="Normal 16" xfId="77"/>
    <cellStyle name="Normal 16 2" xfId="78"/>
    <cellStyle name="Normal 17" xfId="79"/>
    <cellStyle name="Normal 17 2" xfId="80"/>
    <cellStyle name="Normal 17 3" xfId="81"/>
    <cellStyle name="Normal 18" xfId="82"/>
    <cellStyle name="Normal 19" xfId="83"/>
    <cellStyle name="Normal 19 2" xfId="84"/>
    <cellStyle name="Normal 2" xfId="85"/>
    <cellStyle name="Normal 2 2" xfId="86"/>
    <cellStyle name="Normal 2 2 2" xfId="87"/>
    <cellStyle name="Normal 2 3" xfId="2"/>
    <cellStyle name="Normal 2 3 2" xfId="88"/>
    <cellStyle name="Normal 2 4" xfId="89"/>
    <cellStyle name="Normal 2_Cotiz. 059 MICHELL 17 Marzo 2010" xfId="90"/>
    <cellStyle name="Normal 20" xfId="91"/>
    <cellStyle name="Normal 21" xfId="92"/>
    <cellStyle name="Normal 22" xfId="93"/>
    <cellStyle name="Normal 23" xfId="94"/>
    <cellStyle name="Normal 24" xfId="95"/>
    <cellStyle name="Normal 25" xfId="96"/>
    <cellStyle name="Normal 26" xfId="97"/>
    <cellStyle name="Normal 27" xfId="98"/>
    <cellStyle name="Normal 28" xfId="99"/>
    <cellStyle name="Normal 3" xfId="100"/>
    <cellStyle name="Normal 3 2" xfId="101"/>
    <cellStyle name="Normal 3 3" xfId="102"/>
    <cellStyle name="Normal 4" xfId="103"/>
    <cellStyle name="Normal 4 2" xfId="104"/>
    <cellStyle name="Normal 5" xfId="105"/>
    <cellStyle name="Normal 6" xfId="106"/>
    <cellStyle name="Normal 6 2" xfId="107"/>
    <cellStyle name="Normal 6 2 10" xfId="108"/>
    <cellStyle name="Normal 6 2 11" xfId="109"/>
    <cellStyle name="Normal 6 2 2" xfId="110"/>
    <cellStyle name="Normal 6 2 3" xfId="111"/>
    <cellStyle name="Normal 6 2 3 2" xfId="112"/>
    <cellStyle name="Normal 6 2 4" xfId="113"/>
    <cellStyle name="Normal 6 2 5" xfId="114"/>
    <cellStyle name="Normal 6 2 6" xfId="115"/>
    <cellStyle name="Normal 6 2 6 2" xfId="116"/>
    <cellStyle name="Normal 6 2 7" xfId="117"/>
    <cellStyle name="Normal 6 2 8" xfId="118"/>
    <cellStyle name="Normal 6 2 9" xfId="119"/>
    <cellStyle name="Normal 6 3" xfId="120"/>
    <cellStyle name="Normal 6 3 2" xfId="121"/>
    <cellStyle name="Normal 6 4" xfId="122"/>
    <cellStyle name="Normal 7" xfId="123"/>
    <cellStyle name="Normal 7 2" xfId="124"/>
    <cellStyle name="Normal 7 2 2" xfId="125"/>
    <cellStyle name="Normal 7 3" xfId="126"/>
    <cellStyle name="Normal 7 4" xfId="127"/>
    <cellStyle name="Normal 7 5" xfId="128"/>
    <cellStyle name="Normal 8" xfId="129"/>
    <cellStyle name="Normal 8 2" xfId="130"/>
    <cellStyle name="Normal 8 2 2" xfId="131"/>
    <cellStyle name="Normal 8 3" xfId="132"/>
    <cellStyle name="Normal 8 4" xfId="133"/>
    <cellStyle name="Normal 8 5" xfId="134"/>
    <cellStyle name="Normal 8 5 2" xfId="135"/>
    <cellStyle name="Normal 9" xfId="136"/>
    <cellStyle name="Normal 9 2" xfId="137"/>
    <cellStyle name="Normal_Cotiz. 069 Importaciones Exportaciones San Luis S A Mar 2010 3" xfId="1"/>
    <cellStyle name="Porcentual 10" xfId="138"/>
    <cellStyle name="Porcentual 10 2" xfId="139"/>
    <cellStyle name="Porcentual 10 3" xfId="140"/>
    <cellStyle name="Porcentual 10 4" xfId="141"/>
    <cellStyle name="Porcentual 10 5" xfId="142"/>
    <cellStyle name="Porcentual 11" xfId="143"/>
    <cellStyle name="Porcentual 11 2" xfId="144"/>
    <cellStyle name="Porcentual 11 3" xfId="145"/>
    <cellStyle name="Porcentual 11 4" xfId="146"/>
    <cellStyle name="Porcentual 12" xfId="147"/>
    <cellStyle name="Porcentual 12 2" xfId="148"/>
    <cellStyle name="Porcentual 13" xfId="149"/>
    <cellStyle name="Porcentual 13 2" xfId="150"/>
    <cellStyle name="Porcentual 14" xfId="151"/>
    <cellStyle name="Porcentual 15" xfId="152"/>
    <cellStyle name="Porcentual 16" xfId="153"/>
    <cellStyle name="Porcentual 17" xfId="154"/>
    <cellStyle name="Porcentual 2" xfId="155"/>
    <cellStyle name="Porcentual 2 2" xfId="156"/>
    <cellStyle name="Porcentual 2 2 2" xfId="157"/>
    <cellStyle name="Porcentual 2 3" xfId="158"/>
    <cellStyle name="Porcentual 2 3 2" xfId="159"/>
    <cellStyle name="Porcentual 2 4" xfId="160"/>
    <cellStyle name="Porcentual 3" xfId="161"/>
    <cellStyle name="Porcentual 3 2" xfId="162"/>
    <cellStyle name="Porcentual 3 3" xfId="163"/>
    <cellStyle name="Porcentual 4" xfId="5"/>
    <cellStyle name="Porcentual 5" xfId="164"/>
    <cellStyle name="Porcentual 6" xfId="165"/>
    <cellStyle name="Porcentual 6 2" xfId="166"/>
    <cellStyle name="Porcentual 7" xfId="167"/>
    <cellStyle name="Porcentual 7 2" xfId="168"/>
    <cellStyle name="Porcentual 8" xfId="169"/>
    <cellStyle name="Porcentual 8 2" xfId="170"/>
    <cellStyle name="Porcentual 9" xfId="171"/>
    <cellStyle name="Porcentual 9 2" xfId="172"/>
  </cellStyles>
  <dxfs count="0"/>
  <tableStyles count="0" defaultTableStyle="TableStyleMedium9" defaultPivotStyle="PivotStyleLight16"/>
  <colors>
    <mruColors>
      <color rgb="FF000000"/>
      <color rgb="FFFF3737"/>
      <color rgb="FF0000FF"/>
      <color rgb="FF0000CC"/>
      <color rgb="FF66FF33"/>
      <color rgb="FFFF8B8B"/>
      <color rgb="FFEAEAEA"/>
      <color rgb="FFFF939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91"/>
  <sheetViews>
    <sheetView tabSelected="1" topLeftCell="A19" zoomScale="110" zoomScaleNormal="110" workbookViewId="0">
      <selection activeCell="N17" sqref="N17"/>
    </sheetView>
  </sheetViews>
  <sheetFormatPr baseColWidth="10" defaultColWidth="8.88671875" defaultRowHeight="11.25" x14ac:dyDescent="0.25"/>
  <cols>
    <col min="1" max="1" width="1.77734375" style="1" customWidth="1"/>
    <col min="2" max="2" width="1.44140625" style="1" customWidth="1"/>
    <col min="3" max="3" width="43.88671875" style="1" customWidth="1"/>
    <col min="4" max="4" width="3.6640625" style="4" customWidth="1"/>
    <col min="5" max="6" width="26.77734375" style="1" customWidth="1"/>
    <col min="7" max="12" width="24.21875" style="1" customWidth="1"/>
    <col min="13" max="13" width="30" style="1" customWidth="1"/>
    <col min="14" max="14" width="37.5546875" style="5" customWidth="1"/>
    <col min="15" max="15" width="13.77734375" style="1" customWidth="1"/>
    <col min="16" max="16384" width="8.88671875" style="1"/>
  </cols>
  <sheetData>
    <row r="1" spans="2:14" ht="23.25" customHeight="1" x14ac:dyDescent="0.25">
      <c r="B1" s="68" t="s">
        <v>10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2:14" ht="13.9" customHeight="1" x14ac:dyDescent="0.25">
      <c r="B2" s="69" t="s">
        <v>98</v>
      </c>
      <c r="C2" s="70"/>
      <c r="D2" s="71"/>
      <c r="E2" s="75" t="s">
        <v>94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9.6" customHeight="1" x14ac:dyDescent="0.25">
      <c r="B3" s="72"/>
      <c r="C3" s="73"/>
      <c r="D3" s="74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ht="55.5" customHeight="1" x14ac:dyDescent="0.25">
      <c r="B4" s="81"/>
      <c r="C4" s="81"/>
      <c r="D4" s="81"/>
      <c r="E4" s="60" t="s">
        <v>122</v>
      </c>
      <c r="F4" s="60" t="s">
        <v>123</v>
      </c>
      <c r="G4" s="60" t="s">
        <v>121</v>
      </c>
      <c r="H4" s="60" t="s">
        <v>120</v>
      </c>
      <c r="I4" s="60" t="s">
        <v>119</v>
      </c>
      <c r="J4" s="60" t="s">
        <v>128</v>
      </c>
      <c r="K4" s="60" t="s">
        <v>129</v>
      </c>
      <c r="L4" s="60" t="s">
        <v>130</v>
      </c>
      <c r="M4" s="60" t="s">
        <v>117</v>
      </c>
      <c r="N4" s="60" t="s">
        <v>118</v>
      </c>
    </row>
    <row r="5" spans="2:14" ht="14.1" customHeight="1" x14ac:dyDescent="0.25">
      <c r="B5" s="82" t="s">
        <v>0</v>
      </c>
      <c r="C5" s="82"/>
      <c r="D5" s="8"/>
      <c r="E5" s="46"/>
      <c r="F5" s="9"/>
      <c r="G5" s="9"/>
      <c r="H5" s="9"/>
      <c r="I5" s="9"/>
      <c r="J5" s="64"/>
      <c r="K5" s="64"/>
      <c r="L5" s="64"/>
      <c r="M5" s="9"/>
      <c r="N5" s="9"/>
    </row>
    <row r="6" spans="2:14" ht="14.1" customHeight="1" x14ac:dyDescent="0.25">
      <c r="B6" s="10"/>
      <c r="C6" s="11" t="s">
        <v>13</v>
      </c>
      <c r="D6" s="12"/>
      <c r="E6" s="47"/>
      <c r="F6" s="37"/>
      <c r="G6" s="37"/>
      <c r="H6" s="37"/>
      <c r="I6" s="37"/>
      <c r="J6" s="65"/>
      <c r="K6" s="65"/>
      <c r="L6" s="65"/>
      <c r="M6" s="37"/>
      <c r="N6" s="37"/>
    </row>
    <row r="7" spans="2:14" ht="14.1" customHeight="1" x14ac:dyDescent="0.25">
      <c r="B7" s="10"/>
      <c r="C7" s="11" t="s">
        <v>37</v>
      </c>
      <c r="D7" s="12"/>
      <c r="E7" s="47"/>
      <c r="F7" s="37"/>
      <c r="G7" s="37"/>
      <c r="H7" s="37"/>
      <c r="I7" s="37"/>
      <c r="J7" s="65"/>
      <c r="K7" s="65"/>
      <c r="L7" s="65"/>
      <c r="M7" s="37"/>
      <c r="N7" s="37"/>
    </row>
    <row r="8" spans="2:14" ht="14.1" customHeight="1" x14ac:dyDescent="0.25">
      <c r="B8" s="10"/>
      <c r="C8" s="11" t="s">
        <v>35</v>
      </c>
      <c r="D8" s="12"/>
      <c r="E8" s="48"/>
      <c r="F8" s="13"/>
      <c r="G8" s="13"/>
      <c r="H8" s="13"/>
      <c r="I8" s="14" t="s">
        <v>113</v>
      </c>
      <c r="J8" s="55"/>
      <c r="K8" s="55"/>
      <c r="L8" s="52" t="s">
        <v>136</v>
      </c>
      <c r="M8" s="13"/>
      <c r="N8" s="14" t="s">
        <v>173</v>
      </c>
    </row>
    <row r="9" spans="2:14" ht="37.9" customHeight="1" x14ac:dyDescent="0.25">
      <c r="B9" s="10"/>
      <c r="C9" s="11" t="s">
        <v>36</v>
      </c>
      <c r="D9" s="12"/>
      <c r="E9" s="49" t="s">
        <v>19</v>
      </c>
      <c r="F9" s="15" t="s">
        <v>104</v>
      </c>
      <c r="G9" s="13"/>
      <c r="H9" s="13"/>
      <c r="I9" s="13"/>
      <c r="J9" s="55"/>
      <c r="K9" s="55"/>
      <c r="L9" s="55"/>
      <c r="M9" s="15" t="s">
        <v>151</v>
      </c>
      <c r="N9" s="59" t="s">
        <v>172</v>
      </c>
    </row>
    <row r="10" spans="2:14" ht="31.9" customHeight="1" x14ac:dyDescent="0.25">
      <c r="B10" s="17"/>
      <c r="C10" s="18" t="s">
        <v>16</v>
      </c>
      <c r="D10" s="19"/>
      <c r="E10" s="50" t="s">
        <v>102</v>
      </c>
      <c r="F10" s="20" t="s">
        <v>105</v>
      </c>
      <c r="G10" s="20" t="s">
        <v>109</v>
      </c>
      <c r="H10" s="20" t="s">
        <v>103</v>
      </c>
      <c r="I10" s="16" t="s">
        <v>114</v>
      </c>
      <c r="J10" s="50" t="s">
        <v>147</v>
      </c>
      <c r="K10" s="50" t="s">
        <v>131</v>
      </c>
      <c r="L10" s="59" t="s">
        <v>137</v>
      </c>
      <c r="M10" s="20" t="s">
        <v>152</v>
      </c>
      <c r="N10" s="16" t="s">
        <v>171</v>
      </c>
    </row>
    <row r="11" spans="2:14" ht="19.899999999999999" customHeight="1" x14ac:dyDescent="0.25">
      <c r="B11" s="83" t="s">
        <v>1</v>
      </c>
      <c r="C11" s="83"/>
      <c r="D11" s="21">
        <v>1</v>
      </c>
      <c r="E11" s="51" t="s">
        <v>20</v>
      </c>
      <c r="F11" s="22" t="s">
        <v>57</v>
      </c>
      <c r="G11" s="22" t="s">
        <v>21</v>
      </c>
      <c r="H11" s="22" t="s">
        <v>62</v>
      </c>
      <c r="I11" s="22" t="s">
        <v>63</v>
      </c>
      <c r="J11" s="51" t="s">
        <v>64</v>
      </c>
      <c r="K11" s="51" t="s">
        <v>65</v>
      </c>
      <c r="L11" s="51" t="s">
        <v>138</v>
      </c>
      <c r="M11" s="22" t="s">
        <v>153</v>
      </c>
      <c r="N11" s="22" t="s">
        <v>170</v>
      </c>
    </row>
    <row r="12" spans="2:14" ht="14.1" customHeight="1" x14ac:dyDescent="0.25">
      <c r="B12" s="84" t="s">
        <v>2</v>
      </c>
      <c r="C12" s="84"/>
      <c r="D12" s="23"/>
      <c r="E12" s="6"/>
      <c r="F12" s="24"/>
      <c r="G12" s="24"/>
      <c r="H12" s="24"/>
      <c r="I12" s="24"/>
      <c r="J12" s="6"/>
      <c r="K12" s="6"/>
      <c r="L12" s="6"/>
      <c r="M12" s="24"/>
      <c r="N12" s="24"/>
    </row>
    <row r="13" spans="2:14" ht="23.25" customHeight="1" x14ac:dyDescent="0.25">
      <c r="B13" s="10"/>
      <c r="C13" s="11" t="s">
        <v>3</v>
      </c>
      <c r="D13" s="25">
        <v>2</v>
      </c>
      <c r="E13" s="52" t="s">
        <v>22</v>
      </c>
      <c r="F13" s="14" t="s">
        <v>106</v>
      </c>
      <c r="G13" s="14" t="s">
        <v>110</v>
      </c>
      <c r="H13" s="14" t="s">
        <v>95</v>
      </c>
      <c r="I13" s="14" t="s">
        <v>115</v>
      </c>
      <c r="J13" s="52" t="s">
        <v>148</v>
      </c>
      <c r="K13" s="52" t="s">
        <v>132</v>
      </c>
      <c r="L13" s="52" t="s">
        <v>139</v>
      </c>
      <c r="M13" s="14" t="s">
        <v>154</v>
      </c>
      <c r="N13" s="26" t="s">
        <v>169</v>
      </c>
    </row>
    <row r="14" spans="2:14" ht="31.5" customHeight="1" x14ac:dyDescent="0.25">
      <c r="B14" s="10"/>
      <c r="C14" s="11" t="s">
        <v>4</v>
      </c>
      <c r="D14" s="25">
        <v>3</v>
      </c>
      <c r="E14" s="52" t="s">
        <v>23</v>
      </c>
      <c r="F14" s="14" t="s">
        <v>107</v>
      </c>
      <c r="G14" s="14" t="s">
        <v>111</v>
      </c>
      <c r="H14" s="14" t="s">
        <v>97</v>
      </c>
      <c r="I14" s="14" t="s">
        <v>126</v>
      </c>
      <c r="J14" s="52" t="s">
        <v>149</v>
      </c>
      <c r="K14" s="52" t="s">
        <v>133</v>
      </c>
      <c r="L14" s="52" t="s">
        <v>140</v>
      </c>
      <c r="M14" s="14" t="s">
        <v>155</v>
      </c>
      <c r="N14" s="26" t="s">
        <v>168</v>
      </c>
    </row>
    <row r="15" spans="2:14" ht="14.1" customHeight="1" x14ac:dyDescent="0.25">
      <c r="B15" s="10"/>
      <c r="C15" s="11" t="s">
        <v>7</v>
      </c>
      <c r="D15" s="25" t="s">
        <v>8</v>
      </c>
      <c r="E15" s="52" t="s">
        <v>24</v>
      </c>
      <c r="F15" s="14" t="s">
        <v>38</v>
      </c>
      <c r="G15" s="14" t="s">
        <v>25</v>
      </c>
      <c r="H15" s="14" t="s">
        <v>58</v>
      </c>
      <c r="I15" s="14" t="s">
        <v>59</v>
      </c>
      <c r="J15" s="52" t="s">
        <v>60</v>
      </c>
      <c r="K15" s="52" t="s">
        <v>61</v>
      </c>
      <c r="L15" s="52" t="s">
        <v>141</v>
      </c>
      <c r="M15" s="14" t="s">
        <v>156</v>
      </c>
      <c r="N15" s="14" t="s">
        <v>167</v>
      </c>
    </row>
    <row r="16" spans="2:14" ht="33" customHeight="1" x14ac:dyDescent="0.25">
      <c r="B16" s="17"/>
      <c r="C16" s="18" t="s">
        <v>5</v>
      </c>
      <c r="D16" s="27">
        <v>4</v>
      </c>
      <c r="E16" s="52" t="s">
        <v>26</v>
      </c>
      <c r="F16" s="14" t="s">
        <v>108</v>
      </c>
      <c r="G16" s="14" t="s">
        <v>112</v>
      </c>
      <c r="H16" s="14" t="s">
        <v>96</v>
      </c>
      <c r="I16" s="14" t="s">
        <v>127</v>
      </c>
      <c r="J16" s="52" t="s">
        <v>150</v>
      </c>
      <c r="K16" s="52" t="s">
        <v>134</v>
      </c>
      <c r="L16" s="52" t="s">
        <v>142</v>
      </c>
      <c r="M16" s="14" t="s">
        <v>157</v>
      </c>
      <c r="N16" s="26" t="s">
        <v>166</v>
      </c>
    </row>
    <row r="17" spans="2:15" ht="24" customHeight="1" x14ac:dyDescent="0.25">
      <c r="B17" s="85" t="s">
        <v>9</v>
      </c>
      <c r="C17" s="86"/>
      <c r="D17" s="28">
        <v>5</v>
      </c>
      <c r="E17" s="53" t="s">
        <v>27</v>
      </c>
      <c r="F17" s="29" t="s">
        <v>39</v>
      </c>
      <c r="G17" s="29" t="s">
        <v>28</v>
      </c>
      <c r="H17" s="29" t="s">
        <v>66</v>
      </c>
      <c r="I17" s="29" t="s">
        <v>67</v>
      </c>
      <c r="J17" s="53" t="s">
        <v>68</v>
      </c>
      <c r="K17" s="53" t="s">
        <v>69</v>
      </c>
      <c r="L17" s="53" t="s">
        <v>143</v>
      </c>
      <c r="M17" s="29" t="s">
        <v>158</v>
      </c>
      <c r="N17" s="29" t="s">
        <v>165</v>
      </c>
    </row>
    <row r="18" spans="2:15" ht="14.1" customHeight="1" x14ac:dyDescent="0.25">
      <c r="B18" s="83" t="s">
        <v>14</v>
      </c>
      <c r="C18" s="83"/>
      <c r="D18" s="28">
        <v>6</v>
      </c>
      <c r="E18" s="53" t="s">
        <v>29</v>
      </c>
      <c r="F18" s="29" t="s">
        <v>40</v>
      </c>
      <c r="G18" s="29" t="s">
        <v>30</v>
      </c>
      <c r="H18" s="29" t="s">
        <v>70</v>
      </c>
      <c r="I18" s="29" t="s">
        <v>71</v>
      </c>
      <c r="J18" s="53" t="s">
        <v>72</v>
      </c>
      <c r="K18" s="53" t="s">
        <v>73</v>
      </c>
      <c r="L18" s="53" t="s">
        <v>144</v>
      </c>
      <c r="M18" s="29" t="s">
        <v>159</v>
      </c>
      <c r="N18" s="29" t="s">
        <v>164</v>
      </c>
    </row>
    <row r="19" spans="2:15" ht="18.75" customHeight="1" x14ac:dyDescent="0.25">
      <c r="B19" s="82" t="s">
        <v>6</v>
      </c>
      <c r="C19" s="82"/>
      <c r="D19" s="30"/>
      <c r="E19" s="6"/>
      <c r="F19" s="24"/>
      <c r="G19" s="24"/>
      <c r="H19" s="24"/>
      <c r="I19" s="24"/>
      <c r="J19" s="6"/>
      <c r="K19" s="6"/>
      <c r="L19" s="6"/>
      <c r="M19" s="24"/>
      <c r="N19" s="24"/>
    </row>
    <row r="20" spans="2:15" ht="20.45" customHeight="1" x14ac:dyDescent="0.25">
      <c r="B20" s="10"/>
      <c r="C20" s="11" t="s">
        <v>15</v>
      </c>
      <c r="D20" s="25">
        <v>7</v>
      </c>
      <c r="E20" s="54" t="s">
        <v>31</v>
      </c>
      <c r="F20" s="26" t="s">
        <v>41</v>
      </c>
      <c r="G20" s="26" t="s">
        <v>32</v>
      </c>
      <c r="H20" s="26" t="s">
        <v>74</v>
      </c>
      <c r="I20" s="26" t="s">
        <v>75</v>
      </c>
      <c r="J20" s="54" t="s">
        <v>76</v>
      </c>
      <c r="K20" s="54" t="s">
        <v>77</v>
      </c>
      <c r="L20" s="54" t="s">
        <v>145</v>
      </c>
      <c r="M20" s="26" t="s">
        <v>160</v>
      </c>
      <c r="N20" s="26" t="s">
        <v>163</v>
      </c>
    </row>
    <row r="21" spans="2:15" ht="31.9" customHeight="1" x14ac:dyDescent="0.25">
      <c r="B21" s="87" t="s">
        <v>11</v>
      </c>
      <c r="C21" s="87"/>
      <c r="D21" s="31">
        <v>8</v>
      </c>
      <c r="E21" s="55"/>
      <c r="F21" s="13"/>
      <c r="G21" s="13"/>
      <c r="H21" s="13"/>
      <c r="I21" s="13"/>
      <c r="J21" s="54" t="s">
        <v>116</v>
      </c>
      <c r="K21" s="54" t="s">
        <v>135</v>
      </c>
      <c r="L21" s="54" t="s">
        <v>146</v>
      </c>
      <c r="M21" s="26" t="s">
        <v>161</v>
      </c>
      <c r="N21" s="26" t="s">
        <v>162</v>
      </c>
    </row>
    <row r="22" spans="2:15" ht="47.25" customHeight="1" x14ac:dyDescent="0.25">
      <c r="B22" s="66" t="s">
        <v>124</v>
      </c>
      <c r="C22" s="67"/>
      <c r="D22" s="25">
        <v>9</v>
      </c>
      <c r="E22" s="56"/>
      <c r="F22" s="38"/>
      <c r="G22" s="38"/>
      <c r="H22" s="38"/>
      <c r="I22" s="38"/>
      <c r="J22" s="56"/>
      <c r="K22" s="56"/>
      <c r="L22" s="56"/>
      <c r="M22" s="38"/>
      <c r="N22" s="38"/>
    </row>
    <row r="23" spans="2:15" ht="15.75" customHeight="1" x14ac:dyDescent="0.25">
      <c r="B23" s="92" t="s">
        <v>12</v>
      </c>
      <c r="C23" s="92"/>
      <c r="D23" s="32">
        <v>10</v>
      </c>
      <c r="E23" s="56"/>
      <c r="F23" s="38"/>
      <c r="G23" s="38"/>
      <c r="H23" s="38"/>
      <c r="I23" s="38"/>
      <c r="J23" s="56"/>
      <c r="K23" s="56"/>
      <c r="L23" s="56"/>
      <c r="M23" s="38"/>
      <c r="N23" s="38"/>
    </row>
    <row r="24" spans="2:15" ht="22.5" customHeight="1" x14ac:dyDescent="0.25">
      <c r="B24" s="93" t="s">
        <v>47</v>
      </c>
      <c r="C24" s="83"/>
      <c r="D24" s="33">
        <v>11</v>
      </c>
      <c r="E24" s="57" t="s">
        <v>33</v>
      </c>
      <c r="F24" s="44" t="s">
        <v>42</v>
      </c>
      <c r="G24" s="44" t="s">
        <v>34</v>
      </c>
      <c r="H24" s="44" t="s">
        <v>88</v>
      </c>
      <c r="I24" s="44" t="s">
        <v>89</v>
      </c>
      <c r="J24" s="57" t="s">
        <v>78</v>
      </c>
      <c r="K24" s="57" t="s">
        <v>79</v>
      </c>
      <c r="L24" s="57" t="s">
        <v>183</v>
      </c>
      <c r="M24" s="61" t="s">
        <v>179</v>
      </c>
      <c r="N24" s="61" t="s">
        <v>174</v>
      </c>
    </row>
    <row r="25" spans="2:15" ht="15.75" customHeight="1" x14ac:dyDescent="0.25">
      <c r="B25" s="94" t="s">
        <v>48</v>
      </c>
      <c r="C25" s="95"/>
      <c r="D25" s="34">
        <v>12</v>
      </c>
      <c r="E25" s="54" t="s">
        <v>44</v>
      </c>
      <c r="F25" s="26" t="s">
        <v>45</v>
      </c>
      <c r="G25" s="26" t="s">
        <v>46</v>
      </c>
      <c r="H25" s="26" t="s">
        <v>90</v>
      </c>
      <c r="I25" s="26" t="s">
        <v>91</v>
      </c>
      <c r="J25" s="54" t="s">
        <v>80</v>
      </c>
      <c r="K25" s="54" t="s">
        <v>81</v>
      </c>
      <c r="L25" s="54" t="s">
        <v>184</v>
      </c>
      <c r="M25" s="26" t="s">
        <v>180</v>
      </c>
      <c r="N25" s="26" t="s">
        <v>175</v>
      </c>
    </row>
    <row r="26" spans="2:15" ht="15.75" customHeight="1" x14ac:dyDescent="0.25">
      <c r="B26" s="83" t="s">
        <v>52</v>
      </c>
      <c r="C26" s="83"/>
      <c r="D26" s="33">
        <v>13</v>
      </c>
      <c r="E26" s="57" t="s">
        <v>49</v>
      </c>
      <c r="F26" s="44" t="s">
        <v>50</v>
      </c>
      <c r="G26" s="44" t="s">
        <v>51</v>
      </c>
      <c r="H26" s="44" t="s">
        <v>92</v>
      </c>
      <c r="I26" s="44" t="s">
        <v>93</v>
      </c>
      <c r="J26" s="57" t="s">
        <v>82</v>
      </c>
      <c r="K26" s="57" t="s">
        <v>83</v>
      </c>
      <c r="L26" s="57" t="s">
        <v>185</v>
      </c>
      <c r="M26" s="61" t="s">
        <v>181</v>
      </c>
      <c r="N26" s="61" t="s">
        <v>176</v>
      </c>
    </row>
    <row r="27" spans="2:15" ht="15.75" customHeight="1" x14ac:dyDescent="0.25">
      <c r="B27" s="96" t="s">
        <v>17</v>
      </c>
      <c r="C27" s="97"/>
      <c r="D27" s="35">
        <v>14</v>
      </c>
      <c r="E27" s="58">
        <v>1</v>
      </c>
      <c r="F27" s="39">
        <v>1</v>
      </c>
      <c r="G27" s="39">
        <v>13</v>
      </c>
      <c r="H27" s="39">
        <v>5</v>
      </c>
      <c r="I27" s="39">
        <v>1</v>
      </c>
      <c r="J27" s="58">
        <v>26</v>
      </c>
      <c r="K27" s="58">
        <v>14</v>
      </c>
      <c r="L27" s="58">
        <v>7</v>
      </c>
      <c r="M27" s="39">
        <v>2</v>
      </c>
      <c r="N27" s="39">
        <v>2</v>
      </c>
      <c r="O27" s="2"/>
    </row>
    <row r="28" spans="2:15" ht="15.75" customHeight="1" x14ac:dyDescent="0.25">
      <c r="B28" s="83" t="s">
        <v>43</v>
      </c>
      <c r="C28" s="83"/>
      <c r="D28" s="21">
        <v>15</v>
      </c>
      <c r="E28" s="57" t="s">
        <v>53</v>
      </c>
      <c r="F28" s="44" t="s">
        <v>54</v>
      </c>
      <c r="G28" s="44" t="s">
        <v>55</v>
      </c>
      <c r="H28" s="44" t="s">
        <v>86</v>
      </c>
      <c r="I28" s="57" t="s">
        <v>87</v>
      </c>
      <c r="J28" s="57" t="s">
        <v>84</v>
      </c>
      <c r="K28" s="57" t="s">
        <v>85</v>
      </c>
      <c r="L28" s="57" t="s">
        <v>186</v>
      </c>
      <c r="M28" s="61" t="s">
        <v>182</v>
      </c>
      <c r="N28" s="61" t="s">
        <v>177</v>
      </c>
      <c r="O28" s="36"/>
    </row>
    <row r="29" spans="2:15" ht="54" customHeight="1" x14ac:dyDescent="0.25">
      <c r="B29" s="88" t="s">
        <v>56</v>
      </c>
      <c r="C29" s="89"/>
      <c r="D29" s="89"/>
      <c r="E29" s="90"/>
      <c r="F29" s="90"/>
      <c r="G29" s="90"/>
      <c r="H29" s="90"/>
      <c r="I29" s="90"/>
      <c r="J29" s="90"/>
      <c r="K29" s="90"/>
      <c r="L29" s="90"/>
      <c r="M29" s="90"/>
      <c r="N29" s="61" t="s">
        <v>178</v>
      </c>
    </row>
    <row r="30" spans="2:15" x14ac:dyDescent="0.25">
      <c r="D30" s="3"/>
    </row>
    <row r="31" spans="2:15" ht="23.25" customHeight="1" x14ac:dyDescent="0.25">
      <c r="C31" s="7" t="s">
        <v>18</v>
      </c>
      <c r="D31" s="7"/>
    </row>
    <row r="32" spans="2:15" ht="58.5" customHeight="1" x14ac:dyDescent="0.25">
      <c r="C32" s="91" t="s">
        <v>189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3:14" ht="45.75" customHeight="1" x14ac:dyDescent="0.25">
      <c r="C33" s="91" t="s">
        <v>188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3:14" ht="21.75" customHeight="1" x14ac:dyDescent="0.25">
      <c r="C34" s="41" t="s">
        <v>100</v>
      </c>
      <c r="D34" s="43"/>
      <c r="E34" s="43"/>
      <c r="F34" s="43"/>
      <c r="G34" s="43"/>
      <c r="H34" s="43"/>
      <c r="I34" s="43"/>
      <c r="J34" s="63"/>
      <c r="K34" s="63"/>
      <c r="L34" s="63"/>
      <c r="M34" s="43"/>
      <c r="N34" s="43"/>
    </row>
    <row r="35" spans="3:14" x14ac:dyDescent="0.25">
      <c r="C35" s="40"/>
      <c r="D35" s="6" t="s">
        <v>99</v>
      </c>
      <c r="E35" s="6"/>
      <c r="F35" s="45"/>
    </row>
    <row r="36" spans="3:14" x14ac:dyDescent="0.25">
      <c r="C36" s="42"/>
      <c r="D36" s="6" t="s">
        <v>101</v>
      </c>
      <c r="E36" s="6"/>
      <c r="F36" s="45"/>
    </row>
    <row r="37" spans="3:14" x14ac:dyDescent="0.25">
      <c r="D37" s="1"/>
    </row>
    <row r="38" spans="3:14" x14ac:dyDescent="0.25">
      <c r="D38" s="1"/>
    </row>
    <row r="39" spans="3:14" x14ac:dyDescent="0.25">
      <c r="D39" s="3"/>
    </row>
    <row r="40" spans="3:14" x14ac:dyDescent="0.25">
      <c r="D40" s="3"/>
    </row>
    <row r="41" spans="3:14" x14ac:dyDescent="0.25">
      <c r="D41" s="3"/>
    </row>
    <row r="42" spans="3:14" x14ac:dyDescent="0.25">
      <c r="D42" s="3"/>
    </row>
    <row r="43" spans="3:14" x14ac:dyDescent="0.25">
      <c r="D43" s="3"/>
    </row>
    <row r="44" spans="3:14" x14ac:dyDescent="0.25">
      <c r="D44" s="3"/>
    </row>
    <row r="45" spans="3:14" x14ac:dyDescent="0.25">
      <c r="D45" s="3"/>
    </row>
    <row r="46" spans="3:14" x14ac:dyDescent="0.25">
      <c r="D46" s="3"/>
    </row>
    <row r="47" spans="3:14" x14ac:dyDescent="0.25">
      <c r="D47" s="3"/>
    </row>
    <row r="48" spans="3:1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</sheetData>
  <mergeCells count="22">
    <mergeCell ref="B29:D29"/>
    <mergeCell ref="E29:M29"/>
    <mergeCell ref="C32:N32"/>
    <mergeCell ref="C33:N33"/>
    <mergeCell ref="B23:C23"/>
    <mergeCell ref="B24:C24"/>
    <mergeCell ref="B25:C25"/>
    <mergeCell ref="B26:C26"/>
    <mergeCell ref="B27:C27"/>
    <mergeCell ref="B28:C28"/>
    <mergeCell ref="B22:C22"/>
    <mergeCell ref="B1:N1"/>
    <mergeCell ref="B2:D3"/>
    <mergeCell ref="E2:N3"/>
    <mergeCell ref="B4:D4"/>
    <mergeCell ref="B5:C5"/>
    <mergeCell ref="B11:C11"/>
    <mergeCell ref="B12:C12"/>
    <mergeCell ref="B17:C17"/>
    <mergeCell ref="B18:C18"/>
    <mergeCell ref="B19:C19"/>
    <mergeCell ref="B21:C2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90"/>
  <sheetViews>
    <sheetView zoomScale="130" zoomScaleNormal="130" workbookViewId="0">
      <selection activeCell="G36" sqref="G36"/>
    </sheetView>
  </sheetViews>
  <sheetFormatPr baseColWidth="10" defaultColWidth="8.88671875" defaultRowHeight="11.25" x14ac:dyDescent="0.25"/>
  <cols>
    <col min="1" max="1" width="1.77734375" style="1" customWidth="1"/>
    <col min="2" max="2" width="1.44140625" style="1" customWidth="1"/>
    <col min="3" max="3" width="43.88671875" style="1" customWidth="1"/>
    <col min="4" max="4" width="3.6640625" style="4" customWidth="1"/>
    <col min="5" max="6" width="26.77734375" style="1" customWidth="1"/>
    <col min="7" max="12" width="24.21875" style="1" customWidth="1"/>
    <col min="13" max="13" width="30" style="1" customWidth="1"/>
    <col min="14" max="14" width="37.5546875" style="5" customWidth="1"/>
    <col min="15" max="15" width="13.77734375" style="1" customWidth="1"/>
    <col min="16" max="16384" width="8.88671875" style="1"/>
  </cols>
  <sheetData>
    <row r="1" spans="2:14" ht="23.25" customHeight="1" x14ac:dyDescent="0.25">
      <c r="B1" s="68" t="s">
        <v>10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2:14" ht="13.9" customHeight="1" x14ac:dyDescent="0.25">
      <c r="B2" s="69" t="s">
        <v>98</v>
      </c>
      <c r="C2" s="70"/>
      <c r="D2" s="71"/>
      <c r="E2" s="75" t="s">
        <v>94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9.6" customHeight="1" x14ac:dyDescent="0.25">
      <c r="B3" s="72"/>
      <c r="C3" s="73"/>
      <c r="D3" s="74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ht="55.5" customHeight="1" x14ac:dyDescent="0.25">
      <c r="B4" s="81"/>
      <c r="C4" s="81"/>
      <c r="D4" s="81"/>
      <c r="E4" s="60" t="s">
        <v>122</v>
      </c>
      <c r="F4" s="60" t="s">
        <v>123</v>
      </c>
      <c r="G4" s="60" t="s">
        <v>121</v>
      </c>
      <c r="H4" s="60" t="s">
        <v>120</v>
      </c>
      <c r="I4" s="60" t="s">
        <v>119</v>
      </c>
      <c r="J4" s="60" t="s">
        <v>128</v>
      </c>
      <c r="K4" s="60" t="s">
        <v>129</v>
      </c>
      <c r="L4" s="60" t="s">
        <v>130</v>
      </c>
      <c r="M4" s="60" t="s">
        <v>117</v>
      </c>
      <c r="N4" s="60" t="s">
        <v>118</v>
      </c>
    </row>
    <row r="5" spans="2:14" ht="14.1" customHeight="1" x14ac:dyDescent="0.25">
      <c r="B5" s="82" t="s">
        <v>0</v>
      </c>
      <c r="C5" s="82"/>
      <c r="D5" s="8"/>
      <c r="E5" s="46"/>
      <c r="F5" s="9"/>
      <c r="G5" s="9"/>
      <c r="H5" s="9"/>
      <c r="I5" s="9"/>
      <c r="J5" s="64"/>
      <c r="K5" s="64"/>
      <c r="L5" s="64"/>
      <c r="M5" s="9"/>
      <c r="N5" s="9"/>
    </row>
    <row r="6" spans="2:14" ht="14.1" customHeight="1" x14ac:dyDescent="0.25">
      <c r="B6" s="10"/>
      <c r="C6" s="11" t="s">
        <v>13</v>
      </c>
      <c r="D6" s="12"/>
      <c r="E6" s="47"/>
      <c r="F6" s="37"/>
      <c r="G6" s="37"/>
      <c r="H6" s="37"/>
      <c r="I6" s="37"/>
      <c r="J6" s="65"/>
      <c r="K6" s="65"/>
      <c r="L6" s="65"/>
      <c r="M6" s="37"/>
      <c r="N6" s="37"/>
    </row>
    <row r="7" spans="2:14" ht="14.1" customHeight="1" x14ac:dyDescent="0.25">
      <c r="B7" s="10"/>
      <c r="C7" s="11" t="s">
        <v>37</v>
      </c>
      <c r="D7" s="12"/>
      <c r="E7" s="47"/>
      <c r="F7" s="37"/>
      <c r="G7" s="37"/>
      <c r="H7" s="37"/>
      <c r="I7" s="37"/>
      <c r="J7" s="65"/>
      <c r="K7" s="65"/>
      <c r="L7" s="65"/>
      <c r="M7" s="37"/>
      <c r="N7" s="37"/>
    </row>
    <row r="8" spans="2:14" ht="14.1" customHeight="1" x14ac:dyDescent="0.25">
      <c r="B8" s="10"/>
      <c r="C8" s="11" t="s">
        <v>35</v>
      </c>
      <c r="D8" s="12"/>
      <c r="E8" s="48"/>
      <c r="F8" s="13"/>
      <c r="G8" s="13"/>
      <c r="H8" s="13"/>
      <c r="I8" s="14">
        <f>ROUND((I6*35%)/30/8*8*30,2)</f>
        <v>0</v>
      </c>
      <c r="J8" s="55"/>
      <c r="K8" s="55"/>
      <c r="L8" s="52">
        <f>ROUND((L6*35%)/30/8*8*30,2)</f>
        <v>0</v>
      </c>
      <c r="M8" s="13"/>
      <c r="N8" s="14">
        <f>ROUND((N6*35%)/30/8*5*30,2)</f>
        <v>0</v>
      </c>
    </row>
    <row r="9" spans="2:14" ht="37.9" customHeight="1" x14ac:dyDescent="0.25">
      <c r="B9" s="10"/>
      <c r="C9" s="11" t="s">
        <v>36</v>
      </c>
      <c r="D9" s="12"/>
      <c r="E9" s="49">
        <f>ROUND(((E6+E7)/30/8*2*1.25*26)+((E6+E7)/30/8*2*1.35*26),2)</f>
        <v>0</v>
      </c>
      <c r="F9" s="15">
        <f>ROUND(((F6+F7)/30/8*2*1.25*26)+((F6+F7)/30/8*2*1.35*26),2)</f>
        <v>0</v>
      </c>
      <c r="G9" s="13"/>
      <c r="H9" s="13"/>
      <c r="I9" s="13"/>
      <c r="J9" s="55"/>
      <c r="K9" s="55"/>
      <c r="L9" s="55"/>
      <c r="M9" s="15">
        <f>ROUND(((M6+M7)/30/8*2*1.25*26)+((M6+M7)/30/8*2*1.35*26),2)</f>
        <v>0</v>
      </c>
      <c r="N9" s="59">
        <f>ROUND(((N6+N7+(N6*0.35))/30/8*2*1.25*26)+((N6+N7+(N6*0.35))/30/8*2*1.35*26),2)</f>
        <v>0</v>
      </c>
    </row>
    <row r="10" spans="2:14" ht="31.9" customHeight="1" x14ac:dyDescent="0.25">
      <c r="B10" s="17"/>
      <c r="C10" s="18" t="s">
        <v>16</v>
      </c>
      <c r="D10" s="19"/>
      <c r="E10" s="50">
        <f>ROUND(((E6+E7)/30*1.5*16*2)/12,2)</f>
        <v>0</v>
      </c>
      <c r="F10" s="20">
        <f>ROUND(((F6+F7)/30*1.5*16*2)/12,2)</f>
        <v>0</v>
      </c>
      <c r="G10" s="20">
        <f>ROUND(((G6+G7)/30*1*16*2)/12,2)</f>
        <v>0</v>
      </c>
      <c r="H10" s="20">
        <f>ROUND(((H6+H7)/30*1*16*2)/12,2)</f>
        <v>0</v>
      </c>
      <c r="I10" s="16">
        <f>ROUND(((I6+I7+I8)/30*1*16*2)/12,2)</f>
        <v>0</v>
      </c>
      <c r="J10" s="50">
        <f>ROUND(((J6+J7)/30*1*16*2)/12,2)</f>
        <v>0</v>
      </c>
      <c r="K10" s="50">
        <f>ROUND(((K6+K7)/30*1*16*2)/12,2)</f>
        <v>0</v>
      </c>
      <c r="L10" s="59">
        <f>ROUND(((L6+L7+L8)/30*1*16*2)/12,2)</f>
        <v>0</v>
      </c>
      <c r="M10" s="20">
        <f>ROUND(((M6+M7)/30*1.5*16*2)/12,2)</f>
        <v>0</v>
      </c>
      <c r="N10" s="16">
        <f>ROUND(((N6+N7+N8)/30*1.5*16*2)/12,2)</f>
        <v>0</v>
      </c>
    </row>
    <row r="11" spans="2:14" ht="19.899999999999999" customHeight="1" x14ac:dyDescent="0.25">
      <c r="B11" s="83" t="s">
        <v>1</v>
      </c>
      <c r="C11" s="83"/>
      <c r="D11" s="21">
        <v>1</v>
      </c>
      <c r="E11" s="51">
        <f t="shared" ref="E11:N11" si="0">ROUND(SUM(E6:E10),2)</f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51">
        <f t="shared" si="0"/>
        <v>0</v>
      </c>
      <c r="K11" s="51">
        <f t="shared" si="0"/>
        <v>0</v>
      </c>
      <c r="L11" s="51">
        <f t="shared" si="0"/>
        <v>0</v>
      </c>
      <c r="M11" s="22">
        <f t="shared" si="0"/>
        <v>0</v>
      </c>
      <c r="N11" s="22">
        <f t="shared" si="0"/>
        <v>0</v>
      </c>
    </row>
    <row r="12" spans="2:14" ht="14.1" customHeight="1" x14ac:dyDescent="0.25">
      <c r="B12" s="84" t="s">
        <v>2</v>
      </c>
      <c r="C12" s="84"/>
      <c r="D12" s="23"/>
      <c r="E12" s="6"/>
      <c r="F12" s="24"/>
      <c r="G12" s="24"/>
      <c r="H12" s="24"/>
      <c r="I12" s="24"/>
      <c r="J12" s="6"/>
      <c r="K12" s="6"/>
      <c r="L12" s="6"/>
      <c r="M12" s="24"/>
      <c r="N12" s="24"/>
    </row>
    <row r="13" spans="2:14" ht="23.25" customHeight="1" x14ac:dyDescent="0.25">
      <c r="B13" s="10"/>
      <c r="C13" s="11" t="s">
        <v>3</v>
      </c>
      <c r="D13" s="25">
        <v>2</v>
      </c>
      <c r="E13" s="52">
        <f>ROUND((E6+E7+E9)*8.33%,2)</f>
        <v>0</v>
      </c>
      <c r="F13" s="14">
        <f>ROUND((F6+F7+F9)*8.33%,2)</f>
        <v>0</v>
      </c>
      <c r="G13" s="14">
        <f>ROUND((G6+G7)*8.33%,2)</f>
        <v>0</v>
      </c>
      <c r="H13" s="14">
        <f>ROUND((H6+H7)*8.33%,2)</f>
        <v>0</v>
      </c>
      <c r="I13" s="14">
        <f>ROUND((I6+I7+I8)*8.33%,2)</f>
        <v>0</v>
      </c>
      <c r="J13" s="52">
        <f>ROUND((J6+J7)*8.33%,2)</f>
        <v>0</v>
      </c>
      <c r="K13" s="52">
        <f>ROUND((K6+K7)*8.33%,2)</f>
        <v>0</v>
      </c>
      <c r="L13" s="52">
        <f>ROUND((L6+L7+L8)*8.33%,2)</f>
        <v>0</v>
      </c>
      <c r="M13" s="14">
        <f>ROUND((M6+M7+M9)*8.33%,2)</f>
        <v>0</v>
      </c>
      <c r="N13" s="26">
        <f>ROUND((N6+N7+N8+N9)*8.33%,2)</f>
        <v>0</v>
      </c>
    </row>
    <row r="14" spans="2:14" ht="31.5" customHeight="1" x14ac:dyDescent="0.25">
      <c r="B14" s="10"/>
      <c r="C14" s="11" t="s">
        <v>4</v>
      </c>
      <c r="D14" s="25">
        <v>3</v>
      </c>
      <c r="E14" s="52">
        <f>ROUND((E6+E7+E9)*16.67%,2)</f>
        <v>0</v>
      </c>
      <c r="F14" s="14">
        <f>ROUND((F6+F7+F9)*16.67%,2)</f>
        <v>0</v>
      </c>
      <c r="G14" s="14">
        <f>ROUND((G6+G7)*16.67%,2)</f>
        <v>0</v>
      </c>
      <c r="H14" s="14">
        <f>ROUND((H6+H7)*16.67%,2)</f>
        <v>0</v>
      </c>
      <c r="I14" s="14">
        <f>ROUND((I6+I7+I8)*16.67%,2)</f>
        <v>0</v>
      </c>
      <c r="J14" s="52">
        <f>ROUND((J6+J7)*16.67%,2)</f>
        <v>0</v>
      </c>
      <c r="K14" s="52">
        <f>ROUND((K6+K7)*16.67%,2)</f>
        <v>0</v>
      </c>
      <c r="L14" s="52">
        <f>ROUND((L6+L7+L8)*16.67%,2)</f>
        <v>0</v>
      </c>
      <c r="M14" s="14">
        <f>ROUND((M6+M7+M9)*16.67%,2)</f>
        <v>0</v>
      </c>
      <c r="N14" s="26">
        <f>ROUND((N6+N7+N8+N9)*16.67%,2)</f>
        <v>0</v>
      </c>
    </row>
    <row r="15" spans="2:14" ht="14.1" customHeight="1" x14ac:dyDescent="0.25">
      <c r="B15" s="10"/>
      <c r="C15" s="11" t="s">
        <v>7</v>
      </c>
      <c r="D15" s="25" t="s">
        <v>8</v>
      </c>
      <c r="E15" s="52">
        <f t="shared" ref="E15:N15" si="1">ROUND(E14*0.09,2)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14">
        <f t="shared" si="1"/>
        <v>0</v>
      </c>
      <c r="N15" s="14">
        <f t="shared" si="1"/>
        <v>0</v>
      </c>
    </row>
    <row r="16" spans="2:14" ht="33" customHeight="1" x14ac:dyDescent="0.25">
      <c r="B16" s="17"/>
      <c r="C16" s="18" t="s">
        <v>5</v>
      </c>
      <c r="D16" s="27">
        <v>4</v>
      </c>
      <c r="E16" s="52">
        <f>ROUND((E6+E7+E9)*9.72%,2)</f>
        <v>0</v>
      </c>
      <c r="F16" s="14">
        <f>ROUND((F6+F7+F9)*9.72%,2)</f>
        <v>0</v>
      </c>
      <c r="G16" s="14">
        <f>ROUND((G6+G7)*9.72%,2)</f>
        <v>0</v>
      </c>
      <c r="H16" s="14">
        <f>ROUND((H6+H7)*9.72%,2)</f>
        <v>0</v>
      </c>
      <c r="I16" s="14">
        <f>ROUND((I6+I7+I8)*9.72%,2)</f>
        <v>0</v>
      </c>
      <c r="J16" s="52">
        <f>ROUND((J6+J7)*9.72%,2)</f>
        <v>0</v>
      </c>
      <c r="K16" s="52">
        <f>ROUND((K6+K7)*9.72%,2)</f>
        <v>0</v>
      </c>
      <c r="L16" s="52">
        <f>ROUND((L6+L7+L8)*9.72%,2)</f>
        <v>0</v>
      </c>
      <c r="M16" s="14">
        <f>ROUND((M6+M7+M9)*9.72%,2)</f>
        <v>0</v>
      </c>
      <c r="N16" s="26">
        <f>ROUND((N6+N7+N8+N9)*9.72%,2)</f>
        <v>0</v>
      </c>
    </row>
    <row r="17" spans="2:15" ht="24" customHeight="1" x14ac:dyDescent="0.25">
      <c r="B17" s="85" t="s">
        <v>9</v>
      </c>
      <c r="C17" s="86"/>
      <c r="D17" s="28">
        <v>5</v>
      </c>
      <c r="E17" s="53">
        <f t="shared" ref="E17:N17" si="2">ROUND(SUM(E13:E16),2)</f>
        <v>0</v>
      </c>
      <c r="F17" s="29">
        <f t="shared" si="2"/>
        <v>0</v>
      </c>
      <c r="G17" s="29">
        <f t="shared" si="2"/>
        <v>0</v>
      </c>
      <c r="H17" s="29">
        <f t="shared" si="2"/>
        <v>0</v>
      </c>
      <c r="I17" s="29">
        <f t="shared" si="2"/>
        <v>0</v>
      </c>
      <c r="J17" s="53">
        <f t="shared" si="2"/>
        <v>0</v>
      </c>
      <c r="K17" s="53">
        <f t="shared" si="2"/>
        <v>0</v>
      </c>
      <c r="L17" s="53">
        <f t="shared" si="2"/>
        <v>0</v>
      </c>
      <c r="M17" s="29">
        <f t="shared" si="2"/>
        <v>0</v>
      </c>
      <c r="N17" s="29">
        <f t="shared" si="2"/>
        <v>0</v>
      </c>
    </row>
    <row r="18" spans="2:15" ht="14.1" customHeight="1" x14ac:dyDescent="0.25">
      <c r="B18" s="83" t="s">
        <v>14</v>
      </c>
      <c r="C18" s="83"/>
      <c r="D18" s="28">
        <v>6</v>
      </c>
      <c r="E18" s="53">
        <f t="shared" ref="E18:N18" si="3">ROUND((E11+E17),2)</f>
        <v>0</v>
      </c>
      <c r="F18" s="29">
        <f t="shared" si="3"/>
        <v>0</v>
      </c>
      <c r="G18" s="29">
        <f t="shared" si="3"/>
        <v>0</v>
      </c>
      <c r="H18" s="29">
        <f t="shared" si="3"/>
        <v>0</v>
      </c>
      <c r="I18" s="29">
        <f t="shared" si="3"/>
        <v>0</v>
      </c>
      <c r="J18" s="53">
        <f t="shared" si="3"/>
        <v>0</v>
      </c>
      <c r="K18" s="53">
        <f t="shared" si="3"/>
        <v>0</v>
      </c>
      <c r="L18" s="53">
        <f t="shared" si="3"/>
        <v>0</v>
      </c>
      <c r="M18" s="29">
        <f t="shared" si="3"/>
        <v>0</v>
      </c>
      <c r="N18" s="29">
        <f t="shared" si="3"/>
        <v>0</v>
      </c>
    </row>
    <row r="19" spans="2:15" ht="18.75" customHeight="1" x14ac:dyDescent="0.25">
      <c r="B19" s="82" t="s">
        <v>6</v>
      </c>
      <c r="C19" s="82"/>
      <c r="D19" s="30"/>
      <c r="E19" s="6"/>
      <c r="F19" s="24"/>
      <c r="G19" s="24"/>
      <c r="H19" s="24"/>
      <c r="I19" s="24"/>
      <c r="J19" s="6"/>
      <c r="K19" s="6"/>
      <c r="L19" s="6"/>
      <c r="M19" s="24"/>
      <c r="N19" s="24"/>
    </row>
    <row r="20" spans="2:15" ht="20.45" customHeight="1" x14ac:dyDescent="0.25">
      <c r="B20" s="10"/>
      <c r="C20" s="11" t="s">
        <v>15</v>
      </c>
      <c r="D20" s="25">
        <v>7</v>
      </c>
      <c r="E20" s="54">
        <f t="shared" ref="E20:N20" si="4">ROUND((E11+E13)*9%,2)</f>
        <v>0</v>
      </c>
      <c r="F20" s="26">
        <f t="shared" si="4"/>
        <v>0</v>
      </c>
      <c r="G20" s="26">
        <f t="shared" si="4"/>
        <v>0</v>
      </c>
      <c r="H20" s="26">
        <f t="shared" si="4"/>
        <v>0</v>
      </c>
      <c r="I20" s="26">
        <f t="shared" si="4"/>
        <v>0</v>
      </c>
      <c r="J20" s="54">
        <f t="shared" si="4"/>
        <v>0</v>
      </c>
      <c r="K20" s="54">
        <f t="shared" si="4"/>
        <v>0</v>
      </c>
      <c r="L20" s="54">
        <f t="shared" si="4"/>
        <v>0</v>
      </c>
      <c r="M20" s="26">
        <f t="shared" si="4"/>
        <v>0</v>
      </c>
      <c r="N20" s="26">
        <f t="shared" si="4"/>
        <v>0</v>
      </c>
    </row>
    <row r="21" spans="2:15" ht="31.9" customHeight="1" x14ac:dyDescent="0.25">
      <c r="B21" s="87" t="s">
        <v>11</v>
      </c>
      <c r="C21" s="87"/>
      <c r="D21" s="31">
        <v>8</v>
      </c>
      <c r="E21" s="55"/>
      <c r="F21" s="13"/>
      <c r="G21" s="13"/>
      <c r="H21" s="13"/>
      <c r="I21" s="13"/>
      <c r="J21" s="54">
        <f>ROUND((((J6+J7)/30+J9/26)*1.4597*4.33),2)</f>
        <v>0</v>
      </c>
      <c r="K21" s="54">
        <f>ROUND((((K6+K7)/30+K9/26)*1.4597*4.33),2)</f>
        <v>0</v>
      </c>
      <c r="L21" s="54">
        <f>ROUND((((L6+L7+L8)/30+L9/26)*1.4597*4.33),2)</f>
        <v>0</v>
      </c>
      <c r="M21" s="26">
        <f>ROUND((((M6+M7)/30+M9/26)*1.4597*4.33),2)</f>
        <v>0</v>
      </c>
      <c r="N21" s="26">
        <f>ROUND((((N6+N7+N8)/30+N9/26)*1.4597*4.33),2)</f>
        <v>0</v>
      </c>
    </row>
    <row r="22" spans="2:15" ht="47.25" customHeight="1" x14ac:dyDescent="0.25">
      <c r="B22" s="66" t="s">
        <v>124</v>
      </c>
      <c r="C22" s="67"/>
      <c r="D22" s="25">
        <v>9</v>
      </c>
      <c r="E22" s="56"/>
      <c r="F22" s="38"/>
      <c r="G22" s="38"/>
      <c r="H22" s="38"/>
      <c r="I22" s="38"/>
      <c r="J22" s="56"/>
      <c r="K22" s="56"/>
      <c r="L22" s="56"/>
      <c r="M22" s="38"/>
      <c r="N22" s="38"/>
    </row>
    <row r="23" spans="2:15" ht="15.75" customHeight="1" x14ac:dyDescent="0.25">
      <c r="B23" s="92" t="s">
        <v>12</v>
      </c>
      <c r="C23" s="92"/>
      <c r="D23" s="32">
        <v>10</v>
      </c>
      <c r="E23" s="56"/>
      <c r="F23" s="38"/>
      <c r="G23" s="38"/>
      <c r="H23" s="38"/>
      <c r="I23" s="38"/>
      <c r="J23" s="56"/>
      <c r="K23" s="56"/>
      <c r="L23" s="56"/>
      <c r="M23" s="38"/>
      <c r="N23" s="38"/>
    </row>
    <row r="24" spans="2:15" ht="22.5" customHeight="1" x14ac:dyDescent="0.25">
      <c r="B24" s="93" t="s">
        <v>47</v>
      </c>
      <c r="C24" s="83"/>
      <c r="D24" s="33">
        <v>11</v>
      </c>
      <c r="E24" s="57">
        <f t="shared" ref="E24:N24" si="5">ROUND(SUM(E18:E23),2)</f>
        <v>0</v>
      </c>
      <c r="F24" s="62">
        <f t="shared" si="5"/>
        <v>0</v>
      </c>
      <c r="G24" s="62">
        <f t="shared" si="5"/>
        <v>0</v>
      </c>
      <c r="H24" s="62">
        <f t="shared" si="5"/>
        <v>0</v>
      </c>
      <c r="I24" s="62">
        <f t="shared" si="5"/>
        <v>0</v>
      </c>
      <c r="J24" s="57">
        <f t="shared" si="5"/>
        <v>0</v>
      </c>
      <c r="K24" s="57">
        <f t="shared" si="5"/>
        <v>0</v>
      </c>
      <c r="L24" s="57">
        <f t="shared" si="5"/>
        <v>0</v>
      </c>
      <c r="M24" s="62">
        <f t="shared" si="5"/>
        <v>0</v>
      </c>
      <c r="N24" s="62">
        <f t="shared" si="5"/>
        <v>0</v>
      </c>
    </row>
    <row r="25" spans="2:15" ht="15.75" customHeight="1" x14ac:dyDescent="0.25">
      <c r="B25" s="94" t="s">
        <v>48</v>
      </c>
      <c r="C25" s="95"/>
      <c r="D25" s="34">
        <v>12</v>
      </c>
      <c r="E25" s="54">
        <f t="shared" ref="E25:N25" si="6">ROUND(E24*0.18,2)</f>
        <v>0</v>
      </c>
      <c r="F25" s="26">
        <f t="shared" si="6"/>
        <v>0</v>
      </c>
      <c r="G25" s="26">
        <f t="shared" si="6"/>
        <v>0</v>
      </c>
      <c r="H25" s="26">
        <f t="shared" si="6"/>
        <v>0</v>
      </c>
      <c r="I25" s="26">
        <f t="shared" si="6"/>
        <v>0</v>
      </c>
      <c r="J25" s="54">
        <f t="shared" si="6"/>
        <v>0</v>
      </c>
      <c r="K25" s="54">
        <f t="shared" si="6"/>
        <v>0</v>
      </c>
      <c r="L25" s="54">
        <f t="shared" si="6"/>
        <v>0</v>
      </c>
      <c r="M25" s="26">
        <f t="shared" si="6"/>
        <v>0</v>
      </c>
      <c r="N25" s="26">
        <f t="shared" si="6"/>
        <v>0</v>
      </c>
    </row>
    <row r="26" spans="2:15" ht="15.75" customHeight="1" x14ac:dyDescent="0.25">
      <c r="B26" s="83" t="s">
        <v>52</v>
      </c>
      <c r="C26" s="83"/>
      <c r="D26" s="33">
        <v>13</v>
      </c>
      <c r="E26" s="57">
        <f t="shared" ref="E26:N26" si="7">ROUND((E24+E25),2)</f>
        <v>0</v>
      </c>
      <c r="F26" s="62">
        <f t="shared" si="7"/>
        <v>0</v>
      </c>
      <c r="G26" s="62">
        <f t="shared" si="7"/>
        <v>0</v>
      </c>
      <c r="H26" s="62">
        <f t="shared" si="7"/>
        <v>0</v>
      </c>
      <c r="I26" s="62">
        <f t="shared" si="7"/>
        <v>0</v>
      </c>
      <c r="J26" s="57">
        <f t="shared" si="7"/>
        <v>0</v>
      </c>
      <c r="K26" s="57">
        <f t="shared" si="7"/>
        <v>0</v>
      </c>
      <c r="L26" s="57">
        <f t="shared" si="7"/>
        <v>0</v>
      </c>
      <c r="M26" s="62">
        <f t="shared" si="7"/>
        <v>0</v>
      </c>
      <c r="N26" s="62">
        <f t="shared" si="7"/>
        <v>0</v>
      </c>
    </row>
    <row r="27" spans="2:15" ht="15.75" customHeight="1" x14ac:dyDescent="0.25">
      <c r="B27" s="96" t="s">
        <v>17</v>
      </c>
      <c r="C27" s="97"/>
      <c r="D27" s="35">
        <v>14</v>
      </c>
      <c r="E27" s="58">
        <v>1</v>
      </c>
      <c r="F27" s="39">
        <v>1</v>
      </c>
      <c r="G27" s="39">
        <v>13</v>
      </c>
      <c r="H27" s="39">
        <v>5</v>
      </c>
      <c r="I27" s="39">
        <v>1</v>
      </c>
      <c r="J27" s="58">
        <v>26</v>
      </c>
      <c r="K27" s="58">
        <v>14</v>
      </c>
      <c r="L27" s="58">
        <v>7</v>
      </c>
      <c r="M27" s="39">
        <v>2</v>
      </c>
      <c r="N27" s="39">
        <v>2</v>
      </c>
      <c r="O27" s="2"/>
    </row>
    <row r="28" spans="2:15" ht="15.75" customHeight="1" x14ac:dyDescent="0.25">
      <c r="B28" s="83" t="s">
        <v>43</v>
      </c>
      <c r="C28" s="83"/>
      <c r="D28" s="21">
        <v>15</v>
      </c>
      <c r="E28" s="57">
        <f t="shared" ref="E28:N28" si="8">ROUND((E26*E27),2)</f>
        <v>0</v>
      </c>
      <c r="F28" s="62">
        <f t="shared" si="8"/>
        <v>0</v>
      </c>
      <c r="G28" s="62">
        <f t="shared" si="8"/>
        <v>0</v>
      </c>
      <c r="H28" s="62">
        <f t="shared" si="8"/>
        <v>0</v>
      </c>
      <c r="I28" s="57">
        <f t="shared" si="8"/>
        <v>0</v>
      </c>
      <c r="J28" s="57">
        <f t="shared" si="8"/>
        <v>0</v>
      </c>
      <c r="K28" s="57">
        <f t="shared" si="8"/>
        <v>0</v>
      </c>
      <c r="L28" s="57">
        <f t="shared" si="8"/>
        <v>0</v>
      </c>
      <c r="M28" s="62">
        <f t="shared" si="8"/>
        <v>0</v>
      </c>
      <c r="N28" s="62">
        <f t="shared" si="8"/>
        <v>0</v>
      </c>
      <c r="O28" s="36"/>
    </row>
    <row r="29" spans="2:15" ht="54" customHeight="1" x14ac:dyDescent="0.25">
      <c r="B29" s="88" t="s">
        <v>56</v>
      </c>
      <c r="C29" s="89"/>
      <c r="D29" s="89"/>
      <c r="E29" s="90"/>
      <c r="F29" s="90"/>
      <c r="G29" s="90"/>
      <c r="H29" s="90"/>
      <c r="I29" s="90"/>
      <c r="J29" s="90"/>
      <c r="K29" s="90"/>
      <c r="L29" s="90"/>
      <c r="M29" s="90"/>
      <c r="N29" s="62">
        <f>ROUND(((E28+F28+G28+H28+I28+J28+K28+L28+M28+N28)*36),2)</f>
        <v>0</v>
      </c>
    </row>
    <row r="30" spans="2:15" x14ac:dyDescent="0.25">
      <c r="D30" s="3"/>
    </row>
    <row r="31" spans="2:15" ht="23.25" customHeight="1" x14ac:dyDescent="0.25">
      <c r="C31" s="7" t="s">
        <v>18</v>
      </c>
      <c r="D31" s="7"/>
    </row>
    <row r="32" spans="2:15" ht="58.5" customHeight="1" x14ac:dyDescent="0.25">
      <c r="C32" s="91" t="s">
        <v>187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3:14" ht="45.75" customHeight="1" x14ac:dyDescent="0.25">
      <c r="C33" s="91" t="s">
        <v>125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3:14" ht="21.75" customHeight="1" x14ac:dyDescent="0.25">
      <c r="C34" s="41" t="s">
        <v>100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3:14" x14ac:dyDescent="0.25">
      <c r="C35" s="40"/>
      <c r="D35" s="6" t="s">
        <v>99</v>
      </c>
      <c r="E35" s="6"/>
      <c r="F35" s="45"/>
    </row>
    <row r="36" spans="3:14" x14ac:dyDescent="0.25">
      <c r="C36" s="42"/>
      <c r="D36" s="6" t="s">
        <v>101</v>
      </c>
      <c r="E36" s="6"/>
      <c r="F36" s="45"/>
    </row>
    <row r="37" spans="3:14" x14ac:dyDescent="0.25">
      <c r="D37" s="1"/>
    </row>
    <row r="38" spans="3:14" x14ac:dyDescent="0.25">
      <c r="D38" s="1"/>
    </row>
    <row r="39" spans="3:14" x14ac:dyDescent="0.25">
      <c r="D39" s="3"/>
    </row>
    <row r="40" spans="3:14" x14ac:dyDescent="0.25">
      <c r="D40" s="3"/>
    </row>
    <row r="41" spans="3:14" x14ac:dyDescent="0.25">
      <c r="D41" s="3"/>
    </row>
    <row r="42" spans="3:14" x14ac:dyDescent="0.25">
      <c r="D42" s="3"/>
    </row>
    <row r="43" spans="3:14" x14ac:dyDescent="0.25">
      <c r="D43" s="3"/>
    </row>
    <row r="44" spans="3:14" x14ac:dyDescent="0.25">
      <c r="D44" s="3"/>
    </row>
    <row r="45" spans="3:14" x14ac:dyDescent="0.25">
      <c r="D45" s="3"/>
    </row>
    <row r="46" spans="3:14" x14ac:dyDescent="0.25">
      <c r="D46" s="3"/>
    </row>
    <row r="47" spans="3:14" x14ac:dyDescent="0.25">
      <c r="D47" s="3"/>
    </row>
    <row r="48" spans="3:1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</sheetData>
  <mergeCells count="22">
    <mergeCell ref="B29:D29"/>
    <mergeCell ref="E29:M29"/>
    <mergeCell ref="C32:N32"/>
    <mergeCell ref="C33:N33"/>
    <mergeCell ref="B23:C23"/>
    <mergeCell ref="B24:C24"/>
    <mergeCell ref="B25:C25"/>
    <mergeCell ref="B26:C26"/>
    <mergeCell ref="B27:C27"/>
    <mergeCell ref="B28:C28"/>
    <mergeCell ref="B22:C22"/>
    <mergeCell ref="B1:N1"/>
    <mergeCell ref="B2:D3"/>
    <mergeCell ref="E2:N3"/>
    <mergeCell ref="B4:D4"/>
    <mergeCell ref="B5:C5"/>
    <mergeCell ref="B11:C11"/>
    <mergeCell ref="B12:C12"/>
    <mergeCell ref="B17:C17"/>
    <mergeCell ref="B18:C18"/>
    <mergeCell ref="B19:C19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ESTRUCTURA DE COSTOS</vt:lpstr>
      <vt:lpstr>PARA LLENAR</vt:lpstr>
      <vt:lpstr>'ESTRUCTURA DE COSTOS'!Área_de_impresión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Aldo.Valdez</dc:creator>
  <cp:lastModifiedBy>Rogil Marquina</cp:lastModifiedBy>
  <cp:lastPrinted>2025-03-11T22:11:28Z</cp:lastPrinted>
  <dcterms:created xsi:type="dcterms:W3CDTF">2017-03-02T21:29:17Z</dcterms:created>
  <dcterms:modified xsi:type="dcterms:W3CDTF">2025-03-18T17:56:05Z</dcterms:modified>
</cp:coreProperties>
</file>